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updateLinks="always" defaultThemeVersion="202300"/>
  <mc:AlternateContent xmlns:mc="http://schemas.openxmlformats.org/markup-compatibility/2006">
    <mc:Choice Requires="x15">
      <x15ac:absPath xmlns:x15ac="http://schemas.microsoft.com/office/spreadsheetml/2010/11/ac" url="D:\GOOGLE DRIVE - WGDENGENHARIA\01 - TRABALHO ENGENHARIA CIVIL\000 - TRABALHOS ATIVOS\0378 - CAMARA VEREADORES\01 - DOCUMENTOS DA REFORMA\PLANILHAS ORÇAMENTÁRIA\01 - PLANILHA ORÇAMENTÁRIA\"/>
    </mc:Choice>
  </mc:AlternateContent>
  <xr:revisionPtr revIDLastSave="0" documentId="13_ncr:1_{FFE05604-5E29-401D-869C-9FC5EA2EFC49}" xr6:coauthVersionLast="47" xr6:coauthVersionMax="47" xr10:uidLastSave="{00000000-0000-0000-0000-000000000000}"/>
  <bookViews>
    <workbookView xWindow="-120" yWindow="-120" windowWidth="38640" windowHeight="15840" activeTab="2" xr2:uid="{8108EEA0-74FA-4CBE-B2B5-9D3D8D3095D8}"/>
  </bookViews>
  <sheets>
    <sheet name="ORÇAMENTO" sheetId="1" r:id="rId1"/>
    <sheet name="BDI" sheetId="3" r:id="rId2"/>
    <sheet name="CROMOGRAMA ENTREGA"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4" i="6" l="1"/>
  <c r="P32" i="6"/>
  <c r="P24" i="6"/>
  <c r="C57" i="6"/>
  <c r="D13" i="6" s="1"/>
  <c r="O56" i="6"/>
  <c r="N56" i="6"/>
  <c r="O55" i="6"/>
  <c r="N55" i="6"/>
  <c r="L55" i="6"/>
  <c r="J55" i="6"/>
  <c r="H55" i="6"/>
  <c r="O54" i="6"/>
  <c r="N54" i="6"/>
  <c r="M53" i="6"/>
  <c r="O53" i="6" s="1"/>
  <c r="J53" i="6"/>
  <c r="H53" i="6"/>
  <c r="M52" i="6"/>
  <c r="O52" i="6" s="1"/>
  <c r="J52" i="6"/>
  <c r="M51" i="6"/>
  <c r="O51" i="6" s="1"/>
  <c r="L51" i="6"/>
  <c r="J51" i="6"/>
  <c r="M50" i="6"/>
  <c r="N50" i="6" s="1"/>
  <c r="L50" i="6"/>
  <c r="J50" i="6"/>
  <c r="H50" i="6"/>
  <c r="F50" i="6"/>
  <c r="O49" i="6"/>
  <c r="L49" i="6"/>
  <c r="J49" i="6"/>
  <c r="H49" i="6"/>
  <c r="O48" i="6"/>
  <c r="L48" i="6"/>
  <c r="J48" i="6"/>
  <c r="H48" i="6"/>
  <c r="O47" i="6"/>
  <c r="N47" i="6"/>
  <c r="L47" i="6"/>
  <c r="J47" i="6"/>
  <c r="H47" i="6"/>
  <c r="M46" i="6"/>
  <c r="O46" i="6" s="1"/>
  <c r="L46" i="6"/>
  <c r="H46" i="6"/>
  <c r="M45" i="6"/>
  <c r="O45" i="6" s="1"/>
  <c r="L45" i="6"/>
  <c r="J45" i="6"/>
  <c r="O44" i="6"/>
  <c r="N44" i="6"/>
  <c r="M32" i="6"/>
  <c r="O32" i="6" s="1"/>
  <c r="L32" i="6"/>
  <c r="M31" i="6"/>
  <c r="N31" i="6" s="1"/>
  <c r="L31" i="6"/>
  <c r="O30" i="6"/>
  <c r="L30" i="6"/>
  <c r="H30" i="6"/>
  <c r="M29" i="6"/>
  <c r="O29" i="6" s="1"/>
  <c r="L29" i="6"/>
  <c r="M28" i="6"/>
  <c r="O28" i="6" s="1"/>
  <c r="L28" i="6"/>
  <c r="H28" i="6"/>
  <c r="M27" i="6"/>
  <c r="N27" i="6" s="1"/>
  <c r="L27" i="6"/>
  <c r="J27" i="6"/>
  <c r="K26" i="6"/>
  <c r="O26" i="6" s="1"/>
  <c r="J26" i="6"/>
  <c r="H26" i="6"/>
  <c r="K25" i="6"/>
  <c r="O25" i="6" s="1"/>
  <c r="H25" i="6"/>
  <c r="K24" i="6"/>
  <c r="O24" i="6" s="1"/>
  <c r="J24" i="6"/>
  <c r="H24" i="6"/>
  <c r="O23" i="6"/>
  <c r="J23" i="6"/>
  <c r="F23" i="6"/>
  <c r="O22" i="6"/>
  <c r="L22" i="6"/>
  <c r="J22" i="6"/>
  <c r="I21" i="6"/>
  <c r="J21" i="6" s="1"/>
  <c r="H21" i="6"/>
  <c r="F21" i="6"/>
  <c r="K20" i="6"/>
  <c r="O20" i="6" s="1"/>
  <c r="J20" i="6"/>
  <c r="H20" i="6"/>
  <c r="F20" i="6"/>
  <c r="O19" i="6"/>
  <c r="J19" i="6"/>
  <c r="H19" i="6"/>
  <c r="F19" i="6"/>
  <c r="G18" i="6"/>
  <c r="H18" i="6" s="1"/>
  <c r="F18" i="6"/>
  <c r="O17" i="6"/>
  <c r="F17" i="6"/>
  <c r="O16" i="6"/>
  <c r="F16" i="6"/>
  <c r="K15" i="6"/>
  <c r="L15" i="6" s="1"/>
  <c r="J15" i="6"/>
  <c r="F15" i="6"/>
  <c r="O14" i="6"/>
  <c r="N14" i="6"/>
  <c r="L14" i="6"/>
  <c r="J14" i="6"/>
  <c r="H14" i="6"/>
  <c r="F14" i="6"/>
  <c r="O13" i="6"/>
  <c r="H13" i="6"/>
  <c r="F13" i="6"/>
  <c r="O12" i="6"/>
  <c r="N12" i="6"/>
  <c r="L12" i="6"/>
  <c r="J12" i="6"/>
  <c r="H12" i="6"/>
  <c r="F12" i="6"/>
  <c r="N32" i="6" l="1"/>
  <c r="O21" i="6"/>
  <c r="D32" i="6"/>
  <c r="D17" i="6"/>
  <c r="D54" i="6"/>
  <c r="D47" i="6"/>
  <c r="O18" i="6"/>
  <c r="D46" i="6"/>
  <c r="P13" i="6"/>
  <c r="O15" i="6"/>
  <c r="D16" i="6"/>
  <c r="P55" i="6"/>
  <c r="D55" i="6"/>
  <c r="D27" i="6"/>
  <c r="P22" i="6"/>
  <c r="O27" i="6"/>
  <c r="D26" i="6"/>
  <c r="P14" i="6"/>
  <c r="N51" i="6"/>
  <c r="P51" i="6" s="1"/>
  <c r="P56" i="6"/>
  <c r="D52" i="6"/>
  <c r="D24" i="6"/>
  <c r="D51" i="6"/>
  <c r="D23" i="6"/>
  <c r="P18" i="6"/>
  <c r="P19" i="6"/>
  <c r="O31" i="6"/>
  <c r="P44" i="6"/>
  <c r="P49" i="6"/>
  <c r="O50" i="6"/>
  <c r="D53" i="6"/>
  <c r="D45" i="6"/>
  <c r="D25" i="6"/>
  <c r="D15" i="6"/>
  <c r="P21" i="6"/>
  <c r="P17" i="6"/>
  <c r="P48" i="6"/>
  <c r="N45" i="6"/>
  <c r="P45" i="6" s="1"/>
  <c r="D50" i="6"/>
  <c r="D31" i="6"/>
  <c r="D20" i="6"/>
  <c r="P31" i="6"/>
  <c r="P16" i="6"/>
  <c r="P27" i="6"/>
  <c r="P47" i="6"/>
  <c r="P54" i="6"/>
  <c r="D12" i="6"/>
  <c r="D49" i="6"/>
  <c r="D29" i="6"/>
  <c r="D19" i="6"/>
  <c r="L24" i="6"/>
  <c r="P30" i="6"/>
  <c r="J57" i="6"/>
  <c r="I57" i="6" s="1"/>
  <c r="P15" i="6"/>
  <c r="P23" i="6"/>
  <c r="L25" i="6"/>
  <c r="P25" i="6" s="1"/>
  <c r="D56" i="6"/>
  <c r="D48" i="6"/>
  <c r="D28" i="6"/>
  <c r="D18" i="6"/>
  <c r="D30" i="6"/>
  <c r="D22" i="6"/>
  <c r="D14" i="6"/>
  <c r="D21" i="6"/>
  <c r="P50" i="6"/>
  <c r="H57" i="6"/>
  <c r="G57" i="6" s="1"/>
  <c r="L26" i="6"/>
  <c r="P26" i="6" s="1"/>
  <c r="N46" i="6"/>
  <c r="P46" i="6" s="1"/>
  <c r="N28" i="6"/>
  <c r="P28" i="6" s="1"/>
  <c r="N52" i="6"/>
  <c r="P52" i="6" s="1"/>
  <c r="P12" i="6"/>
  <c r="L20" i="6"/>
  <c r="P20" i="6" s="1"/>
  <c r="N29" i="6"/>
  <c r="P29" i="6" s="1"/>
  <c r="N53" i="6"/>
  <c r="P53" i="6" s="1"/>
  <c r="F57" i="6"/>
  <c r="N57" i="6" l="1"/>
  <c r="M57" i="6" s="1"/>
  <c r="D57" i="6"/>
  <c r="F58" i="6"/>
  <c r="H58" i="6" s="1"/>
  <c r="J58" i="6" s="1"/>
  <c r="E57" i="6"/>
  <c r="L57" i="6"/>
  <c r="K57" i="6" s="1"/>
  <c r="J19" i="3"/>
  <c r="D9" i="1" s="1"/>
  <c r="H451" i="1" s="1"/>
  <c r="I451" i="1" s="1"/>
  <c r="J451" i="1" s="1"/>
  <c r="E58" i="6" l="1"/>
  <c r="G58" i="6" s="1"/>
  <c r="I58" i="6" s="1"/>
  <c r="K58" i="6" s="1"/>
  <c r="M58" i="6" s="1"/>
  <c r="O57" i="6"/>
  <c r="P57" i="6"/>
  <c r="L58" i="6"/>
  <c r="N58" i="6" s="1"/>
  <c r="H54" i="1"/>
  <c r="H367" i="1"/>
  <c r="I367" i="1" s="1"/>
  <c r="J367" i="1" s="1"/>
  <c r="H368" i="1"/>
  <c r="I368" i="1" s="1"/>
  <c r="J368" i="1" s="1"/>
  <c r="H62" i="1"/>
  <c r="H14" i="1"/>
  <c r="H507" i="1"/>
  <c r="H488" i="1"/>
  <c r="H480" i="1"/>
  <c r="H462" i="1"/>
  <c r="H470" i="1"/>
  <c r="H436" i="1"/>
  <c r="H444" i="1"/>
  <c r="H380" i="1"/>
  <c r="H388" i="1"/>
  <c r="H396" i="1"/>
  <c r="H404" i="1"/>
  <c r="H412" i="1"/>
  <c r="H420" i="1"/>
  <c r="H428" i="1"/>
  <c r="H362" i="1"/>
  <c r="H335" i="1"/>
  <c r="H343" i="1"/>
  <c r="H351" i="1"/>
  <c r="H313" i="1"/>
  <c r="H321" i="1"/>
  <c r="H307" i="1"/>
  <c r="H293" i="1"/>
  <c r="H301" i="1"/>
  <c r="H264" i="1"/>
  <c r="H272" i="1"/>
  <c r="H280" i="1"/>
  <c r="H243" i="1"/>
  <c r="H223" i="1"/>
  <c r="H198" i="1"/>
  <c r="H206" i="1"/>
  <c r="H188" i="1"/>
  <c r="H168" i="1"/>
  <c r="H151" i="1"/>
  <c r="H140" i="1"/>
  <c r="H123" i="1"/>
  <c r="H131" i="1"/>
  <c r="H111" i="1"/>
  <c r="H98" i="1"/>
  <c r="H88" i="1"/>
  <c r="H41" i="1"/>
  <c r="H49" i="1"/>
  <c r="H57" i="1"/>
  <c r="H65" i="1"/>
  <c r="H39" i="1"/>
  <c r="H20" i="1"/>
  <c r="I20" i="1" s="1"/>
  <c r="J20" i="1" s="1"/>
  <c r="H220" i="1"/>
  <c r="H143" i="1"/>
  <c r="H84" i="1"/>
  <c r="H68" i="1"/>
  <c r="H503" i="1"/>
  <c r="H400" i="1"/>
  <c r="H366" i="1"/>
  <c r="H317" i="1"/>
  <c r="H260" i="1"/>
  <c r="H231" i="1"/>
  <c r="H192" i="1"/>
  <c r="H127" i="1"/>
  <c r="H78" i="1"/>
  <c r="H69" i="1"/>
  <c r="H511" i="1"/>
  <c r="H467" i="1"/>
  <c r="H441" i="1"/>
  <c r="H385" i="1"/>
  <c r="H409" i="1"/>
  <c r="H318" i="1"/>
  <c r="H261" i="1"/>
  <c r="H230" i="1"/>
  <c r="H182" i="1"/>
  <c r="H128" i="1"/>
  <c r="H79" i="1"/>
  <c r="H500" i="1"/>
  <c r="H508" i="1"/>
  <c r="H489" i="1"/>
  <c r="H481" i="1"/>
  <c r="H463" i="1"/>
  <c r="H471" i="1"/>
  <c r="H437" i="1"/>
  <c r="H435" i="1"/>
  <c r="H381" i="1"/>
  <c r="H389" i="1"/>
  <c r="H397" i="1"/>
  <c r="H405" i="1"/>
  <c r="H413" i="1"/>
  <c r="H421" i="1"/>
  <c r="H429" i="1"/>
  <c r="H363" i="1"/>
  <c r="H336" i="1"/>
  <c r="H344" i="1"/>
  <c r="H352" i="1"/>
  <c r="H314" i="1"/>
  <c r="H322" i="1"/>
  <c r="H286" i="1"/>
  <c r="H294" i="1"/>
  <c r="H302" i="1"/>
  <c r="H265" i="1"/>
  <c r="H273" i="1"/>
  <c r="H258" i="1"/>
  <c r="H237" i="1"/>
  <c r="H224" i="1"/>
  <c r="H199" i="1"/>
  <c r="H207" i="1"/>
  <c r="H189" i="1"/>
  <c r="H169" i="1"/>
  <c r="H152" i="1"/>
  <c r="H141" i="1"/>
  <c r="H124" i="1"/>
  <c r="H132" i="1"/>
  <c r="H112" i="1"/>
  <c r="H99" i="1"/>
  <c r="H89" i="1"/>
  <c r="H42" i="1"/>
  <c r="H50" i="1"/>
  <c r="H58" i="1"/>
  <c r="H66" i="1"/>
  <c r="H29" i="1"/>
  <c r="H21" i="1"/>
  <c r="I21" i="1" s="1"/>
  <c r="J21" i="1" s="1"/>
  <c r="H201" i="1"/>
  <c r="H154" i="1"/>
  <c r="H120" i="1"/>
  <c r="H60" i="1"/>
  <c r="H492" i="1"/>
  <c r="H474" i="1"/>
  <c r="H376" i="1"/>
  <c r="H408" i="1"/>
  <c r="H358" i="1"/>
  <c r="H347" i="1"/>
  <c r="H289" i="1"/>
  <c r="H276" i="1"/>
  <c r="H213" i="1"/>
  <c r="H167" i="1"/>
  <c r="H115" i="1"/>
  <c r="H53" i="1"/>
  <c r="H19" i="1"/>
  <c r="I19" i="1" s="1"/>
  <c r="J19" i="1" s="1"/>
  <c r="H459" i="1"/>
  <c r="H377" i="1"/>
  <c r="H425" i="1"/>
  <c r="H348" i="1"/>
  <c r="H290" i="1"/>
  <c r="H277" i="1"/>
  <c r="H203" i="1"/>
  <c r="H138" i="1"/>
  <c r="H85" i="1"/>
  <c r="H501" i="1"/>
  <c r="H509" i="1"/>
  <c r="H490" i="1"/>
  <c r="H479" i="1"/>
  <c r="H464" i="1"/>
  <c r="H472" i="1"/>
  <c r="H438" i="1"/>
  <c r="H374" i="1"/>
  <c r="H382" i="1"/>
  <c r="H390" i="1"/>
  <c r="H398" i="1"/>
  <c r="H406" i="1"/>
  <c r="H414" i="1"/>
  <c r="H422" i="1"/>
  <c r="H430" i="1"/>
  <c r="H364" i="1"/>
  <c r="H337" i="1"/>
  <c r="H345" i="1"/>
  <c r="H333" i="1"/>
  <c r="H315" i="1"/>
  <c r="H323" i="1"/>
  <c r="H287" i="1"/>
  <c r="H295" i="1"/>
  <c r="H285" i="1"/>
  <c r="H266" i="1"/>
  <c r="H274" i="1"/>
  <c r="H252" i="1"/>
  <c r="H238" i="1"/>
  <c r="H225" i="1"/>
  <c r="H200" i="1"/>
  <c r="H197" i="1"/>
  <c r="H190" i="1"/>
  <c r="H170" i="1"/>
  <c r="H153" i="1"/>
  <c r="H142" i="1"/>
  <c r="H125" i="1"/>
  <c r="H133" i="1"/>
  <c r="H113" i="1"/>
  <c r="H100" i="1"/>
  <c r="H90" i="1"/>
  <c r="H43" i="1"/>
  <c r="H51" i="1"/>
  <c r="H59" i="1"/>
  <c r="H67" i="1"/>
  <c r="H30" i="1"/>
  <c r="H22" i="1"/>
  <c r="I22" i="1" s="1"/>
  <c r="J22" i="1" s="1"/>
  <c r="H236" i="1"/>
  <c r="H114" i="1"/>
  <c r="H52" i="1"/>
  <c r="H23" i="1"/>
  <c r="I23" i="1" s="1"/>
  <c r="J23" i="1" s="1"/>
  <c r="H510" i="1"/>
  <c r="H384" i="1"/>
  <c r="H424" i="1"/>
  <c r="H309" i="1"/>
  <c r="H297" i="1"/>
  <c r="H251" i="1"/>
  <c r="H184" i="1"/>
  <c r="H144" i="1"/>
  <c r="H95" i="1"/>
  <c r="H61" i="1"/>
  <c r="H504" i="1"/>
  <c r="H456" i="1"/>
  <c r="H393" i="1"/>
  <c r="H417" i="1"/>
  <c r="H340" i="1"/>
  <c r="H326" i="1"/>
  <c r="H269" i="1"/>
  <c r="H214" i="1"/>
  <c r="H162" i="1"/>
  <c r="H106" i="1"/>
  <c r="H502" i="1"/>
  <c r="H491" i="1"/>
  <c r="H457" i="1"/>
  <c r="H465" i="1"/>
  <c r="H473" i="1"/>
  <c r="H439" i="1"/>
  <c r="H375" i="1"/>
  <c r="H383" i="1"/>
  <c r="H391" i="1"/>
  <c r="H399" i="1"/>
  <c r="H407" i="1"/>
  <c r="H415" i="1"/>
  <c r="H423" i="1"/>
  <c r="H373" i="1"/>
  <c r="H365" i="1"/>
  <c r="H338" i="1"/>
  <c r="H346" i="1"/>
  <c r="H308" i="1"/>
  <c r="H316" i="1"/>
  <c r="H324" i="1"/>
  <c r="H288" i="1"/>
  <c r="H296" i="1"/>
  <c r="H259" i="1"/>
  <c r="H267" i="1"/>
  <c r="H275" i="1"/>
  <c r="H253" i="1"/>
  <c r="H183" i="1"/>
  <c r="H191" i="1"/>
  <c r="H171" i="1"/>
  <c r="H126" i="1"/>
  <c r="H101" i="1"/>
  <c r="H44" i="1"/>
  <c r="H31" i="1"/>
  <c r="H458" i="1"/>
  <c r="H466" i="1"/>
  <c r="H440" i="1"/>
  <c r="H392" i="1"/>
  <c r="H416" i="1"/>
  <c r="H339" i="1"/>
  <c r="H325" i="1"/>
  <c r="H268" i="1"/>
  <c r="H202" i="1"/>
  <c r="H155" i="1"/>
  <c r="H107" i="1"/>
  <c r="H45" i="1"/>
  <c r="H32" i="1"/>
  <c r="H493" i="1"/>
  <c r="H401" i="1"/>
  <c r="H359" i="1"/>
  <c r="H310" i="1"/>
  <c r="H298" i="1"/>
  <c r="H244" i="1"/>
  <c r="H185" i="1"/>
  <c r="H156" i="1"/>
  <c r="H108" i="1"/>
  <c r="H46" i="1"/>
  <c r="H505" i="1"/>
  <c r="H499" i="1"/>
  <c r="H494" i="1"/>
  <c r="H460" i="1"/>
  <c r="H468" i="1"/>
  <c r="H450" i="1"/>
  <c r="H442" i="1"/>
  <c r="H378" i="1"/>
  <c r="H386" i="1"/>
  <c r="H394" i="1"/>
  <c r="H402" i="1"/>
  <c r="H410" i="1"/>
  <c r="H418" i="1"/>
  <c r="H426" i="1"/>
  <c r="H360" i="1"/>
  <c r="H357" i="1"/>
  <c r="H341" i="1"/>
  <c r="H349" i="1"/>
  <c r="H311" i="1"/>
  <c r="H319" i="1"/>
  <c r="H327" i="1"/>
  <c r="H291" i="1"/>
  <c r="H299" i="1"/>
  <c r="H262" i="1"/>
  <c r="H270" i="1"/>
  <c r="H278" i="1"/>
  <c r="H245" i="1"/>
  <c r="H221" i="1"/>
  <c r="H215" i="1"/>
  <c r="H204" i="1"/>
  <c r="H186" i="1"/>
  <c r="H177" i="1"/>
  <c r="H161" i="1"/>
  <c r="H149" i="1"/>
  <c r="H121" i="1"/>
  <c r="H129" i="1"/>
  <c r="H109" i="1"/>
  <c r="H96" i="1"/>
  <c r="H86" i="1"/>
  <c r="H77" i="1"/>
  <c r="H47" i="1"/>
  <c r="H55" i="1"/>
  <c r="H63" i="1"/>
  <c r="H71" i="1"/>
  <c r="H34" i="1"/>
  <c r="H13" i="1"/>
  <c r="H506" i="1"/>
  <c r="H487" i="1"/>
  <c r="H486" i="1"/>
  <c r="H461" i="1"/>
  <c r="H469" i="1"/>
  <c r="H449" i="1"/>
  <c r="H443" i="1"/>
  <c r="H379" i="1"/>
  <c r="H387" i="1"/>
  <c r="H395" i="1"/>
  <c r="H403" i="1"/>
  <c r="H411" i="1"/>
  <c r="H419" i="1"/>
  <c r="H427" i="1"/>
  <c r="H361" i="1"/>
  <c r="H334" i="1"/>
  <c r="H342" i="1"/>
  <c r="H350" i="1"/>
  <c r="H312" i="1"/>
  <c r="H320" i="1"/>
  <c r="H328" i="1"/>
  <c r="H292" i="1"/>
  <c r="H300" i="1"/>
  <c r="H263" i="1"/>
  <c r="H271" i="1"/>
  <c r="H279" i="1"/>
  <c r="H246" i="1"/>
  <c r="H222" i="1"/>
  <c r="H212" i="1"/>
  <c r="H205" i="1"/>
  <c r="H187" i="1"/>
  <c r="H176" i="1"/>
  <c r="H150" i="1"/>
  <c r="H139" i="1"/>
  <c r="H122" i="1"/>
  <c r="H130" i="1"/>
  <c r="H110" i="1"/>
  <c r="H97" i="1"/>
  <c r="H87" i="1"/>
  <c r="H48" i="1"/>
  <c r="H64" i="1"/>
  <c r="H56" i="1"/>
  <c r="H28" i="1"/>
  <c r="H33" i="1"/>
  <c r="H40" i="1"/>
  <c r="H70" i="1"/>
  <c r="H72" i="1"/>
  <c r="E24" i="1"/>
  <c r="J24" i="1" l="1"/>
  <c r="I487" i="1" l="1"/>
  <c r="J487" i="1" s="1"/>
  <c r="I488" i="1"/>
  <c r="J488" i="1" s="1"/>
  <c r="I489" i="1"/>
  <c r="J489" i="1" s="1"/>
  <c r="I490" i="1"/>
  <c r="J490" i="1" s="1"/>
  <c r="I491" i="1"/>
  <c r="J491" i="1" s="1"/>
  <c r="I492" i="1"/>
  <c r="J492" i="1" s="1"/>
  <c r="I493" i="1"/>
  <c r="J493" i="1" s="1"/>
  <c r="I494" i="1"/>
  <c r="J494" i="1" s="1"/>
  <c r="E495" i="1"/>
  <c r="I486" i="1"/>
  <c r="J486" i="1" s="1"/>
  <c r="J495" i="1" l="1"/>
  <c r="I437" i="1" l="1"/>
  <c r="J437" i="1" s="1"/>
  <c r="I438" i="1"/>
  <c r="J438" i="1" s="1"/>
  <c r="I439" i="1"/>
  <c r="J439" i="1" s="1"/>
  <c r="I440" i="1"/>
  <c r="J440" i="1" s="1"/>
  <c r="I441" i="1"/>
  <c r="J441" i="1" s="1"/>
  <c r="I442" i="1"/>
  <c r="J442" i="1" s="1"/>
  <c r="I443" i="1"/>
  <c r="J443" i="1" s="1"/>
  <c r="I444" i="1"/>
  <c r="J444" i="1" s="1"/>
  <c r="I13" i="1" l="1"/>
  <c r="J13" i="1" s="1"/>
  <c r="I14" i="1"/>
  <c r="J14" i="1" s="1"/>
  <c r="I436" i="1"/>
  <c r="J436" i="1" s="1"/>
  <c r="E445" i="1" l="1"/>
  <c r="I435" i="1"/>
  <c r="J435" i="1" s="1"/>
  <c r="J445" i="1" l="1"/>
  <c r="I480" i="1" l="1"/>
  <c r="J480" i="1" s="1"/>
  <c r="E482" i="1" l="1"/>
  <c r="I481" i="1"/>
  <c r="J481" i="1" s="1"/>
  <c r="I479" i="1"/>
  <c r="J479" i="1" s="1"/>
  <c r="I468" i="1"/>
  <c r="J468" i="1" s="1"/>
  <c r="I469" i="1"/>
  <c r="J469" i="1" s="1"/>
  <c r="I470" i="1"/>
  <c r="J470" i="1" s="1"/>
  <c r="I471" i="1"/>
  <c r="J471" i="1" s="1"/>
  <c r="I472" i="1"/>
  <c r="J472" i="1" s="1"/>
  <c r="I473" i="1"/>
  <c r="J473" i="1" s="1"/>
  <c r="I474" i="1"/>
  <c r="J474" i="1" s="1"/>
  <c r="I467" i="1"/>
  <c r="J467" i="1" s="1"/>
  <c r="J482" i="1" l="1"/>
  <c r="I265" i="1" l="1"/>
  <c r="J265" i="1" s="1"/>
  <c r="I266" i="1"/>
  <c r="J266" i="1" s="1"/>
  <c r="I461" i="1"/>
  <c r="J461" i="1" s="1"/>
  <c r="I459" i="1"/>
  <c r="J459" i="1" s="1"/>
  <c r="I460" i="1"/>
  <c r="J460" i="1" s="1"/>
  <c r="I462" i="1"/>
  <c r="J462" i="1" s="1"/>
  <c r="I463" i="1"/>
  <c r="J463" i="1" s="1"/>
  <c r="I464" i="1"/>
  <c r="J464" i="1" s="1"/>
  <c r="I465" i="1"/>
  <c r="J465" i="1" s="1"/>
  <c r="I466" i="1"/>
  <c r="J466" i="1" s="1"/>
  <c r="I500" i="1" l="1"/>
  <c r="I501" i="1"/>
  <c r="I502" i="1"/>
  <c r="I503" i="1"/>
  <c r="I504" i="1"/>
  <c r="I505" i="1"/>
  <c r="I506" i="1"/>
  <c r="I507" i="1"/>
  <c r="I508" i="1"/>
  <c r="I509" i="1"/>
  <c r="I510" i="1"/>
  <c r="I511" i="1"/>
  <c r="I499" i="1"/>
  <c r="I457" i="1"/>
  <c r="I458" i="1"/>
  <c r="I456" i="1"/>
  <c r="I450" i="1"/>
  <c r="I449"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373" i="1"/>
  <c r="I358" i="1"/>
  <c r="I359" i="1"/>
  <c r="I360" i="1"/>
  <c r="I361" i="1"/>
  <c r="I362" i="1"/>
  <c r="I363" i="1"/>
  <c r="I364" i="1"/>
  <c r="I365" i="1"/>
  <c r="I366" i="1"/>
  <c r="I357" i="1"/>
  <c r="I334" i="1"/>
  <c r="I335" i="1"/>
  <c r="I336" i="1"/>
  <c r="I337" i="1"/>
  <c r="I338" i="1"/>
  <c r="I339" i="1"/>
  <c r="I340" i="1"/>
  <c r="I341" i="1"/>
  <c r="I342" i="1"/>
  <c r="I343" i="1"/>
  <c r="I344" i="1"/>
  <c r="I345" i="1"/>
  <c r="I346" i="1"/>
  <c r="I347" i="1"/>
  <c r="I348" i="1"/>
  <c r="I349" i="1"/>
  <c r="I350" i="1"/>
  <c r="I351" i="1"/>
  <c r="I352" i="1"/>
  <c r="I333" i="1"/>
  <c r="I308" i="1"/>
  <c r="I309" i="1"/>
  <c r="I310" i="1"/>
  <c r="I311" i="1"/>
  <c r="I312" i="1"/>
  <c r="I313" i="1"/>
  <c r="I314" i="1"/>
  <c r="I315" i="1"/>
  <c r="I316" i="1"/>
  <c r="I317" i="1"/>
  <c r="I318" i="1"/>
  <c r="I319" i="1"/>
  <c r="I320" i="1"/>
  <c r="I321" i="1"/>
  <c r="I322" i="1"/>
  <c r="I323" i="1"/>
  <c r="I324" i="1"/>
  <c r="I325" i="1"/>
  <c r="I326" i="1"/>
  <c r="I327" i="1"/>
  <c r="I328" i="1"/>
  <c r="I307" i="1"/>
  <c r="I286" i="1"/>
  <c r="I287" i="1"/>
  <c r="I288" i="1"/>
  <c r="I289" i="1"/>
  <c r="I290" i="1"/>
  <c r="I291" i="1"/>
  <c r="I292" i="1"/>
  <c r="I293" i="1"/>
  <c r="I294" i="1"/>
  <c r="I295" i="1"/>
  <c r="I296" i="1"/>
  <c r="I297" i="1"/>
  <c r="I298" i="1"/>
  <c r="I299" i="1"/>
  <c r="I300" i="1"/>
  <c r="I301" i="1"/>
  <c r="I302" i="1"/>
  <c r="I285" i="1"/>
  <c r="I259" i="1"/>
  <c r="I260" i="1"/>
  <c r="I261" i="1"/>
  <c r="I262" i="1"/>
  <c r="I263" i="1"/>
  <c r="I264" i="1"/>
  <c r="I267" i="1"/>
  <c r="I268" i="1"/>
  <c r="I269" i="1"/>
  <c r="I270" i="1"/>
  <c r="I271" i="1"/>
  <c r="I272" i="1"/>
  <c r="I273" i="1"/>
  <c r="I274" i="1"/>
  <c r="I275" i="1"/>
  <c r="I276" i="1"/>
  <c r="I277" i="1"/>
  <c r="I278" i="1"/>
  <c r="I279" i="1"/>
  <c r="I280" i="1"/>
  <c r="I258" i="1"/>
  <c r="I252" i="1"/>
  <c r="I253" i="1"/>
  <c r="I251" i="1"/>
  <c r="I244" i="1"/>
  <c r="I245" i="1"/>
  <c r="I246" i="1"/>
  <c r="I243" i="1"/>
  <c r="I237" i="1"/>
  <c r="I238" i="1"/>
  <c r="I236" i="1"/>
  <c r="I231" i="1"/>
  <c r="I230" i="1"/>
  <c r="I221" i="1"/>
  <c r="I222" i="1"/>
  <c r="I223" i="1"/>
  <c r="I224" i="1"/>
  <c r="I225" i="1"/>
  <c r="I220" i="1"/>
  <c r="I213" i="1"/>
  <c r="I214" i="1"/>
  <c r="I215" i="1"/>
  <c r="I212" i="1"/>
  <c r="I198" i="1"/>
  <c r="I199" i="1"/>
  <c r="I200" i="1"/>
  <c r="I201" i="1"/>
  <c r="I202" i="1"/>
  <c r="I203" i="1"/>
  <c r="I204" i="1"/>
  <c r="I205" i="1"/>
  <c r="I206" i="1"/>
  <c r="I207" i="1"/>
  <c r="I197" i="1"/>
  <c r="I183" i="1"/>
  <c r="I184" i="1"/>
  <c r="I185" i="1"/>
  <c r="I186" i="1"/>
  <c r="I187" i="1"/>
  <c r="I188" i="1"/>
  <c r="I189" i="1"/>
  <c r="I190" i="1"/>
  <c r="I191" i="1"/>
  <c r="I192" i="1"/>
  <c r="I182" i="1"/>
  <c r="I177" i="1"/>
  <c r="I176" i="1"/>
  <c r="I168" i="1"/>
  <c r="I169" i="1"/>
  <c r="I170" i="1"/>
  <c r="I171" i="1"/>
  <c r="I167" i="1"/>
  <c r="I162" i="1"/>
  <c r="I161" i="1"/>
  <c r="I150" i="1"/>
  <c r="I151" i="1"/>
  <c r="I152" i="1"/>
  <c r="I153" i="1"/>
  <c r="I154" i="1"/>
  <c r="I155" i="1"/>
  <c r="I156" i="1"/>
  <c r="I149" i="1"/>
  <c r="I139" i="1"/>
  <c r="I140" i="1"/>
  <c r="I141" i="1"/>
  <c r="I142" i="1"/>
  <c r="I143" i="1"/>
  <c r="I144" i="1"/>
  <c r="I138" i="1"/>
  <c r="I121" i="1"/>
  <c r="I122" i="1"/>
  <c r="I123" i="1"/>
  <c r="I124" i="1"/>
  <c r="I125" i="1"/>
  <c r="I126" i="1"/>
  <c r="I127" i="1"/>
  <c r="I128" i="1"/>
  <c r="I129" i="1"/>
  <c r="I130" i="1"/>
  <c r="I131" i="1"/>
  <c r="I132" i="1"/>
  <c r="I133" i="1"/>
  <c r="I120" i="1"/>
  <c r="I107" i="1"/>
  <c r="I108" i="1"/>
  <c r="I109" i="1"/>
  <c r="I110" i="1"/>
  <c r="I111" i="1"/>
  <c r="I112" i="1"/>
  <c r="I113" i="1"/>
  <c r="I114" i="1"/>
  <c r="I115" i="1"/>
  <c r="I106" i="1"/>
  <c r="I96" i="1"/>
  <c r="I97" i="1"/>
  <c r="I98" i="1"/>
  <c r="I99" i="1"/>
  <c r="I100" i="1"/>
  <c r="I101" i="1"/>
  <c r="I95" i="1"/>
  <c r="I85" i="1"/>
  <c r="I86" i="1"/>
  <c r="I87" i="1"/>
  <c r="I88" i="1"/>
  <c r="I89" i="1"/>
  <c r="I90" i="1"/>
  <c r="I84" i="1"/>
  <c r="I78" i="1"/>
  <c r="I79" i="1"/>
  <c r="I77"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39" i="1"/>
  <c r="I29" i="1"/>
  <c r="I30" i="1"/>
  <c r="I31" i="1"/>
  <c r="I32" i="1"/>
  <c r="I33" i="1"/>
  <c r="I34" i="1"/>
  <c r="I28" i="1"/>
  <c r="J99" i="1" l="1"/>
  <c r="J509" i="1" l="1"/>
  <c r="J204" i="1"/>
  <c r="J206" i="1"/>
  <c r="J207" i="1"/>
  <c r="F120" i="1"/>
  <c r="J214" i="1"/>
  <c r="J215" i="1"/>
  <c r="J510" i="1" l="1"/>
  <c r="J511" i="1"/>
  <c r="J508" i="1"/>
  <c r="J277" i="1"/>
  <c r="J506" i="1"/>
  <c r="J507" i="1"/>
  <c r="J48" i="1"/>
  <c r="E512" i="1"/>
  <c r="J505" i="1"/>
  <c r="J504" i="1"/>
  <c r="J503" i="1"/>
  <c r="J502" i="1"/>
  <c r="J501" i="1"/>
  <c r="J500" i="1"/>
  <c r="J499" i="1"/>
  <c r="J512" i="1" l="1"/>
  <c r="E475" i="1" l="1"/>
  <c r="J458" i="1"/>
  <c r="J457" i="1"/>
  <c r="J456" i="1"/>
  <c r="E452" i="1"/>
  <c r="J450" i="1"/>
  <c r="J449" i="1"/>
  <c r="J452" i="1" s="1"/>
  <c r="F71" i="1"/>
  <c r="F72" i="1"/>
  <c r="F79" i="1"/>
  <c r="J260" i="1"/>
  <c r="J427" i="1" l="1"/>
  <c r="J428" i="1"/>
  <c r="J429" i="1"/>
  <c r="J430" i="1"/>
  <c r="J155" i="1"/>
  <c r="J156" i="1"/>
  <c r="J425" i="1"/>
  <c r="J426" i="1"/>
  <c r="J416" i="1" l="1"/>
  <c r="J417" i="1"/>
  <c r="J418" i="1"/>
  <c r="J419" i="1"/>
  <c r="J420" i="1"/>
  <c r="J421" i="1"/>
  <c r="J422" i="1"/>
  <c r="J423" i="1"/>
  <c r="J424" i="1"/>
  <c r="J410" i="1" l="1"/>
  <c r="J411" i="1"/>
  <c r="J412" i="1"/>
  <c r="J413" i="1"/>
  <c r="J414" i="1"/>
  <c r="J415" i="1"/>
  <c r="J401" i="1"/>
  <c r="J402" i="1"/>
  <c r="J403" i="1"/>
  <c r="J404" i="1"/>
  <c r="J405" i="1"/>
  <c r="J406" i="1"/>
  <c r="J407" i="1"/>
  <c r="J408" i="1"/>
  <c r="J409"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E431" i="1" l="1"/>
  <c r="J375" i="1"/>
  <c r="J374" i="1"/>
  <c r="J373" i="1"/>
  <c r="J352" i="1"/>
  <c r="J475" i="1" l="1"/>
  <c r="J431" i="1"/>
  <c r="J346" i="1"/>
  <c r="J347" i="1"/>
  <c r="J348" i="1"/>
  <c r="J335" i="1"/>
  <c r="J342" i="1"/>
  <c r="J343" i="1"/>
  <c r="J344" i="1"/>
  <c r="J345" i="1"/>
  <c r="J349" i="1"/>
  <c r="J350" i="1"/>
  <c r="J351" i="1"/>
  <c r="J326" i="1"/>
  <c r="E369" i="1" l="1"/>
  <c r="J366" i="1"/>
  <c r="J365" i="1"/>
  <c r="J364" i="1"/>
  <c r="J363" i="1"/>
  <c r="J362" i="1"/>
  <c r="J361" i="1"/>
  <c r="J360" i="1"/>
  <c r="J359" i="1"/>
  <c r="J358" i="1"/>
  <c r="J357" i="1"/>
  <c r="J369" i="1" l="1"/>
  <c r="J321" i="1" l="1"/>
  <c r="J322" i="1"/>
  <c r="J323" i="1"/>
  <c r="J324" i="1"/>
  <c r="J325" i="1"/>
  <c r="J327" i="1"/>
  <c r="J328" i="1"/>
  <c r="E353" i="1"/>
  <c r="J341" i="1"/>
  <c r="J340" i="1"/>
  <c r="J339" i="1"/>
  <c r="J338" i="1"/>
  <c r="J337" i="1"/>
  <c r="J336" i="1"/>
  <c r="J334" i="1"/>
  <c r="J333" i="1"/>
  <c r="E329" i="1"/>
  <c r="J320" i="1"/>
  <c r="J319" i="1"/>
  <c r="J318" i="1"/>
  <c r="J317" i="1"/>
  <c r="J316" i="1"/>
  <c r="J315" i="1"/>
  <c r="J314" i="1"/>
  <c r="J313" i="1"/>
  <c r="J312" i="1"/>
  <c r="J311" i="1"/>
  <c r="J310" i="1"/>
  <c r="J309" i="1"/>
  <c r="J308" i="1"/>
  <c r="J307" i="1"/>
  <c r="J353" i="1" l="1"/>
  <c r="J329" i="1"/>
  <c r="J299" i="1"/>
  <c r="J300" i="1"/>
  <c r="J301" i="1"/>
  <c r="J302" i="1"/>
  <c r="J286" i="1" l="1"/>
  <c r="J287" i="1"/>
  <c r="J288" i="1"/>
  <c r="J289" i="1"/>
  <c r="J290" i="1"/>
  <c r="J291" i="1"/>
  <c r="J292" i="1"/>
  <c r="J293" i="1"/>
  <c r="J294" i="1"/>
  <c r="J295" i="1"/>
  <c r="J296" i="1"/>
  <c r="J297" i="1"/>
  <c r="J298" i="1"/>
  <c r="E303" i="1"/>
  <c r="J285" i="1"/>
  <c r="J170" i="1"/>
  <c r="J271" i="1"/>
  <c r="J272" i="1"/>
  <c r="J273" i="1"/>
  <c r="J274" i="1"/>
  <c r="J275" i="1"/>
  <c r="J276" i="1"/>
  <c r="J278" i="1"/>
  <c r="J279" i="1"/>
  <c r="J280" i="1"/>
  <c r="J303" i="1" l="1"/>
  <c r="F267" i="1"/>
  <c r="J259" i="1" l="1"/>
  <c r="J261" i="1"/>
  <c r="J262" i="1"/>
  <c r="J263" i="1"/>
  <c r="J264" i="1"/>
  <c r="J267" i="1"/>
  <c r="J268" i="1"/>
  <c r="J269" i="1"/>
  <c r="J270" i="1"/>
  <c r="E281" i="1" l="1"/>
  <c r="J258" i="1"/>
  <c r="J252" i="1"/>
  <c r="J253" i="1"/>
  <c r="J281" i="1" l="1"/>
  <c r="E254" i="1" l="1"/>
  <c r="J251" i="1"/>
  <c r="E247" i="1"/>
  <c r="J246" i="1"/>
  <c r="J245" i="1"/>
  <c r="J244" i="1"/>
  <c r="J243" i="1"/>
  <c r="E239" i="1"/>
  <c r="J238" i="1"/>
  <c r="J237" i="1"/>
  <c r="J236" i="1"/>
  <c r="E232" i="1"/>
  <c r="J231" i="1"/>
  <c r="J230" i="1"/>
  <c r="J254" i="1" l="1"/>
  <c r="J247" i="1"/>
  <c r="J239" i="1"/>
  <c r="J232" i="1"/>
  <c r="J221" i="1"/>
  <c r="J222" i="1"/>
  <c r="J223" i="1"/>
  <c r="J224" i="1"/>
  <c r="J225" i="1"/>
  <c r="E226" i="1"/>
  <c r="J220" i="1"/>
  <c r="J226" i="1" l="1"/>
  <c r="E216" i="1" l="1"/>
  <c r="J213" i="1"/>
  <c r="J212" i="1"/>
  <c r="F202" i="1"/>
  <c r="F205" i="1"/>
  <c r="J205" i="1" s="1"/>
  <c r="J216" i="1" l="1"/>
  <c r="F151" i="1"/>
  <c r="J169" i="1"/>
  <c r="J152" i="1"/>
  <c r="E208" i="1" l="1"/>
  <c r="J203" i="1"/>
  <c r="J202" i="1"/>
  <c r="J201" i="1"/>
  <c r="J200" i="1"/>
  <c r="J199" i="1"/>
  <c r="J198" i="1"/>
  <c r="J197" i="1"/>
  <c r="J190" i="1"/>
  <c r="J183" i="1"/>
  <c r="J184" i="1"/>
  <c r="J185" i="1"/>
  <c r="J186" i="1"/>
  <c r="J187" i="1"/>
  <c r="J188" i="1"/>
  <c r="J189" i="1"/>
  <c r="J191" i="1"/>
  <c r="J192" i="1"/>
  <c r="E193" i="1"/>
  <c r="J182" i="1"/>
  <c r="E178" i="1"/>
  <c r="J177" i="1"/>
  <c r="J176" i="1"/>
  <c r="J171" i="1"/>
  <c r="J168" i="1"/>
  <c r="J151" i="1"/>
  <c r="J193" i="1" l="1"/>
  <c r="J208" i="1"/>
  <c r="J178" i="1"/>
  <c r="E163" i="1"/>
  <c r="E157" i="1"/>
  <c r="J153" i="1"/>
  <c r="J154" i="1"/>
  <c r="E172" i="1"/>
  <c r="J167" i="1" l="1"/>
  <c r="J172" i="1" s="1"/>
  <c r="J150" i="1"/>
  <c r="J161" i="1"/>
  <c r="J162" i="1"/>
  <c r="J149" i="1"/>
  <c r="E134" i="1"/>
  <c r="J132" i="1"/>
  <c r="J133" i="1"/>
  <c r="J157" i="1" l="1"/>
  <c r="J163" i="1"/>
  <c r="E145" i="1"/>
  <c r="J144" i="1"/>
  <c r="J143" i="1"/>
  <c r="J142" i="1"/>
  <c r="J141" i="1"/>
  <c r="J140" i="1"/>
  <c r="J139" i="1"/>
  <c r="J138" i="1"/>
  <c r="J145" i="1" l="1"/>
  <c r="J131" i="1" l="1"/>
  <c r="J130" i="1"/>
  <c r="J129" i="1"/>
  <c r="J128" i="1"/>
  <c r="J127" i="1"/>
  <c r="J126" i="1"/>
  <c r="J125" i="1"/>
  <c r="J124" i="1"/>
  <c r="J123" i="1"/>
  <c r="J122" i="1"/>
  <c r="J121" i="1"/>
  <c r="J120" i="1"/>
  <c r="J115" i="1"/>
  <c r="J112" i="1"/>
  <c r="J111" i="1"/>
  <c r="J134" i="1" l="1"/>
  <c r="J109" i="1" l="1"/>
  <c r="J108" i="1"/>
  <c r="J114" i="1" l="1"/>
  <c r="E116" i="1" l="1"/>
  <c r="J113" i="1"/>
  <c r="J110" i="1"/>
  <c r="J107" i="1"/>
  <c r="J106" i="1"/>
  <c r="F89" i="1"/>
  <c r="F90" i="1" l="1"/>
  <c r="J116" i="1"/>
  <c r="J97" i="1"/>
  <c r="J98" i="1"/>
  <c r="J100" i="1"/>
  <c r="J101" i="1"/>
  <c r="F96" i="1"/>
  <c r="F86" i="1"/>
  <c r="J89" i="1"/>
  <c r="F87" i="1"/>
  <c r="J88" i="1"/>
  <c r="E102" i="1"/>
  <c r="J95" i="1"/>
  <c r="J86" i="1" l="1"/>
  <c r="J87" i="1"/>
  <c r="J96" i="1"/>
  <c r="J102" i="1" s="1"/>
  <c r="J90" i="1"/>
  <c r="E15" i="1" l="1"/>
  <c r="E91" i="1"/>
  <c r="J85" i="1"/>
  <c r="J84" i="1"/>
  <c r="E80" i="1"/>
  <c r="J79" i="1"/>
  <c r="J78" i="1"/>
  <c r="J77" i="1"/>
  <c r="J69" i="1"/>
  <c r="J70" i="1"/>
  <c r="J71" i="1"/>
  <c r="J72" i="1"/>
  <c r="J68" i="1"/>
  <c r="J80" i="1" l="1"/>
  <c r="J15" i="1"/>
  <c r="J91" i="1"/>
  <c r="J67" i="1" l="1"/>
  <c r="J66" i="1"/>
  <c r="J62" i="1"/>
  <c r="J63" i="1"/>
  <c r="J64" i="1"/>
  <c r="J65" i="1"/>
  <c r="J57" i="1" l="1"/>
  <c r="J56" i="1"/>
  <c r="F51" i="1"/>
  <c r="J45" i="1" l="1"/>
  <c r="E73" i="1" l="1"/>
  <c r="J61" i="1"/>
  <c r="J60" i="1"/>
  <c r="J59" i="1"/>
  <c r="J58" i="1"/>
  <c r="J55" i="1"/>
  <c r="J54" i="1"/>
  <c r="J53" i="1"/>
  <c r="J52" i="1"/>
  <c r="J51" i="1"/>
  <c r="J50" i="1"/>
  <c r="J49" i="1"/>
  <c r="J47" i="1"/>
  <c r="J46" i="1"/>
  <c r="J44" i="1"/>
  <c r="J43" i="1"/>
  <c r="J42" i="1"/>
  <c r="J41" i="1"/>
  <c r="J40" i="1"/>
  <c r="J39" i="1"/>
  <c r="J73" i="1" l="1"/>
  <c r="J32" i="1" l="1"/>
  <c r="E35" i="1" l="1"/>
  <c r="J29" i="1" l="1"/>
  <c r="J30" i="1"/>
  <c r="J31" i="1"/>
  <c r="J33" i="1"/>
  <c r="J34" i="1"/>
  <c r="J28" i="1"/>
  <c r="J35" i="1" l="1"/>
  <c r="I514" i="1"/>
  <c r="I10" i="1" s="1"/>
</calcChain>
</file>

<file path=xl/sharedStrings.xml><?xml version="1.0" encoding="utf-8"?>
<sst xmlns="http://schemas.openxmlformats.org/spreadsheetml/2006/main" count="2190" uniqueCount="992">
  <si>
    <t>ITEM</t>
  </si>
  <si>
    <t>CÓDIGO</t>
  </si>
  <si>
    <t>1.1</t>
  </si>
  <si>
    <t>M²</t>
  </si>
  <si>
    <t>QUANTIDADE</t>
  </si>
  <si>
    <t>UNIDADE</t>
  </si>
  <si>
    <t>CUSTO UNITÁRIO (SEM BDI) (R$)</t>
  </si>
  <si>
    <t>BDI (%)</t>
  </si>
  <si>
    <t>PREÇO TOTAL (R$)</t>
  </si>
  <si>
    <t>PREÇO UNITÁRIO (COM BDI) (R$)</t>
  </si>
  <si>
    <t>FONTE</t>
  </si>
  <si>
    <t>SINAPI</t>
  </si>
  <si>
    <t>1.2</t>
  </si>
  <si>
    <t>DESCRIÇÃO DOS SERVIÇOS</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</si>
  <si>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</si>
  <si>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</si>
  <si>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 xml:space="preserve">SUBTOTAL </t>
  </si>
  <si>
    <t>LOCAÇÃO DE BANHEIRO QUÍMICO, DIMENSÃO (110X120X230)CM, LINHA PADRÃO, CONTENDO UMA (1) PIA/HIGIENIZADOR DE MÃOS, INCLUSIVE MANUTENÇÃO E MOBILIZAÇÃO/DESMOBILIZAÇÃO</t>
  </si>
  <si>
    <t>ED-50155</t>
  </si>
  <si>
    <t>MÊS</t>
  </si>
  <si>
    <t>ED-29823</t>
  </si>
  <si>
    <t>TAPUME FIXO DE PROTEÇÃO PARA FECHAMENTO DE OBRA EM TELHA METÁLICA GALVANIZADA, TIPO TRAPEZOIDAL, ESP. 0,5MM, COM MÓDULO NA DIMENSÃO DE (300X220)CM, COM REAPROVEITAMENTO, EXCLUSIVE PINTURA ESMALTE, INCLUSIVE PONTALETE E FIXAÇÃO</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</si>
  <si>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</si>
  <si>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</si>
  <si>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LIGAÇÃO PROVISÓRIA COM ENTRADA DE ENERGIA AÉREA, PADRÃO CEMIG, CARGA INSTALADA DE 15,1KVA ATÉ 30KVA, TRIFÁSICO, COM SAÍDA SUBTERRÂNEA, INCLUSIVE POSTE, CAIXA PARA MEDIDOR, DISJUNTOR, BARRAMENTO, ATERRAMENTO E ACESSÓRIOS</t>
  </si>
  <si>
    <t>ED-50137</t>
  </si>
  <si>
    <t>MOBILIZAÇÃO E DESMOBILIZAÇÃO DE CONTAINER, INCLUSIVE CARGA, DESCARGA E TRANSPORTE EM CAMINHÃO CARROCERIA COM GUINDAUTO (MUNCK), EXCLUSIVE LOCAÇÃO DO CONTAINER</t>
  </si>
  <si>
    <t>M</t>
  </si>
  <si>
    <t>LOCAÇÃO DE OBRA COM GABARITO DE TÁBUAS CORRIDAS PONTALETADAS A CADA 2,00M, REAPROVEITAMENTO (2X), INCLUSIVE ACOMPANHAMENTO DE EQUIPE TOPOGRÁFICA PARA MARCAÇÃO DE PONTO TOPOGRÁFICO</t>
  </si>
  <si>
    <t>ED-17989</t>
  </si>
  <si>
    <t>SICOR-MG</t>
  </si>
  <si>
    <t>PR A1</t>
  </si>
  <si>
    <t>CO-27429</t>
  </si>
  <si>
    <t>PROJETO EXECUTIVO DE AR CONDICIONADO/VENTILAÇÃO/CLIMATIZAÇÃO</t>
  </si>
  <si>
    <t>ED-50151</t>
  </si>
  <si>
    <t>2.1</t>
  </si>
  <si>
    <t>2.2</t>
  </si>
  <si>
    <t>2.3</t>
  </si>
  <si>
    <t>2.4</t>
  </si>
  <si>
    <t>2.5</t>
  </si>
  <si>
    <t>3.1</t>
  </si>
  <si>
    <t>3.2</t>
  </si>
  <si>
    <t>3.3</t>
  </si>
  <si>
    <t>3.4</t>
  </si>
  <si>
    <t>3.5</t>
  </si>
  <si>
    <t>3.6</t>
  </si>
  <si>
    <t>3.7</t>
  </si>
  <si>
    <t>CO-27432</t>
  </si>
  <si>
    <t>PROJETO EXECUTIVO DE CABEAMENTO ESTRUTURADO</t>
  </si>
  <si>
    <t>ED-21776</t>
  </si>
  <si>
    <t>ENCARREGADO GERAL DE OBRAS COM ENCARGOS COMPLEMENTARES</t>
  </si>
  <si>
    <t>ENGENHEIRO CIVIL DE OBRA JUNIOR COM ENCARGOS COMPLEMENTARES</t>
  </si>
  <si>
    <t>H</t>
  </si>
  <si>
    <t>DEMOLIÇÃO DE ALVENARIA DE TIJOLO MACIÇO, DE FORMA MANUAL, SEM REAPROVEITAMENTO. AF_09/2023</t>
  </si>
  <si>
    <t>M³</t>
  </si>
  <si>
    <t>DEMOLIÇÃO DE ALVENARIA DE BLOCO FURADO, DE FORMA MANUAL, SEM REAPROVEITAMENTO. AF_09/2023</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</si>
  <si>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</si>
  <si>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</si>
  <si>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</si>
  <si>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</si>
  <si>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DEMOLIÇÃO DE LAJES, EM CONCRETO ARMADO, DE FORMA MANUAL, SEM REAPROVEITAMENTO. AF_09/2023</t>
  </si>
  <si>
    <t>ED-48502</t>
  </si>
  <si>
    <t>DEMOLIÇÃO MANUAL DE REVESTIMENTO CERÂMICO, AZULEJO OU LADRILHO HIDRÁULICO, INCLUSIVE AFASTAMENTO E EMPILHAMENTO, EXCLUSIVE DEMOLIÇÃO DO REBOCO OU EMBOÇO, TRANSPORTE E RETIRADA DO MATERIAL DEMOLIDO</t>
  </si>
  <si>
    <t>ED-48454</t>
  </si>
  <si>
    <t>REMOÇÃO MANUAL DE ENGRADAMENTO PARA TELHA TIPO METÁLICA, PVC OU FIBROCIMENTO,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</si>
  <si>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</si>
  <si>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ED-48480</t>
  </si>
  <si>
    <t>ED-48479</t>
  </si>
  <si>
    <t>DEMOLIÇÃO MANUAL DE PISO CIMENTADO OU CONTRAPISO DE ARGAMASSA, COM ESPESSURA MÁXIMA DE 10CM, INCLUSIVE AFASTAMENTO E EMPILHAMENTO, EXCLUSIVE TRANSPORTE E RETIRADA DO MATERIAL DEMOLIDO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</si>
  <si>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</si>
  <si>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</si>
  <si>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DE CHAPAS E PERFIS DE DRYWALL, DE FORMA MANUAL, SEM REAPROVEITAMENTO. AF_09/2023</t>
  </si>
  <si>
    <t>REMOÇÃO DE TRAMA DE MADEIRA PARA COBERTURA, DE FORMA MANUAL, SEM REAPROVEITAMENTO. AF_09/2023</t>
  </si>
  <si>
    <t>REMOÇÃO CALHAS E RUFOS, DE FORMA MANUAL, SEM REAPROVEITAMENTO. AF_09/2023</t>
  </si>
  <si>
    <t>ED-48494</t>
  </si>
  <si>
    <t>ED-48495</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</si>
  <si>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</si>
  <si>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</si>
  <si>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ED-48467</t>
  </si>
  <si>
    <t>REMOÇÃO DE LOUÇAS (LAVATÓRIO, BANHEIRA, PIA, VASO SANITÁRIO, TANQUE), COM REAPROVEITAMENTO, INCLUSIVE AFASTAMENTO E EMPILHAMENTO, EXCLUSIVE TRANSPORTE E RETIRADA DO MATERIAL REMOVIDO NÃO REAPROVEITÁVEL</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</si>
  <si>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</si>
  <si>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</si>
  <si>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</si>
  <si>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</si>
  <si>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</si>
  <si>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REMOÇÃO DE PISO DE BLOCO INTERTRAVADO OU DE PEDRA PORTUGUESA, DE FORMA MANUAL, COM REAPROVEITAMENTO. AF_09/2023</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</si>
  <si>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</si>
  <si>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</si>
  <si>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COMPOSIÇÃO PRÓPRIA</t>
  </si>
  <si>
    <t>REMOÇÃO CUIDADOSA DE PORTAS E JANELAS DE VIDRO TEMPERADO, INCLUSIVE DESMONTAGEM DE FERRAGENS E PERFIS ACESSÍVEIS, PROTEÇÃO, TRANSPORTE MANUAL INTERNO ATÉ 50 M E ACONDICIONAMENTO PROVISÓRIO PARA REAPROVEITAMENTO</t>
  </si>
  <si>
    <t>ED-48468</t>
  </si>
  <si>
    <t>REMOÇÃO MANUAL DE LUMINÁRIA COMERCIAL, EMBUTIDA OU SOBREPOR, COM REAPROVEITAMENTO, INCLUSIVE AFASTAMENTO E EMPILHAMENTO, EXCLUSIVE TRANSPORTE E RETIRADA DO MATERIAL REMOVIDO NÃO REAPROVEITÁVEL</t>
  </si>
  <si>
    <t>REMOÇÃO DE LUMINÁRIAS, DE FORMA MANUAL, SEM REAPROVEITAMENTO. AF_09/2023</t>
  </si>
  <si>
    <t>RETIRADA CUIDADOSA DE AR-CONDICIONADO SPLIT HI-WALL 12.000 BTU/H, INCLUINDO PUMP-DOWN DO FLUIDO REFRIGERANTE PARA A CONDENSADORA, DESLIGAMENTO ELÉTRICO, DESCONEXÃO DAS LINHAS FRIGORÍGENAS E DRENO, TAMPONAMENTO, DESFIXAÇÃO DA EVAPORADORA E CONDENSADORA, PROTEÇÃO,  TRANSPORTE MANUAL INTERNO ATÉ 50 M E ACONDICIONAMENTO PROVISÓRIO PARA REAPROVEITAMENTO</t>
  </si>
  <si>
    <t>CPU-03-REF. SINAPI:  103261 / 103262</t>
  </si>
  <si>
    <t>CPU-02-REF. SINAPI: 103247</t>
  </si>
  <si>
    <t>CPU-01-REF. SINAPI: 102192</t>
  </si>
  <si>
    <t>ED-48474</t>
  </si>
  <si>
    <t>REMOÇÃO MANUAL DE PADRÃO DE ENTRADA DE ENERGIA, COM REAPROVEITAMENTO, INCLUSIVE AFASTAMENTO E EMPILHAMENTO, EXCLUSIVE TRANSPORTE E RETIRADA DO MATERIAL REMOVIDO NÃO REAPROVEITÁVEL</t>
  </si>
  <si>
    <t>REMOÇÃO DE ENTULHO CLASSE A (ALVENARIA, CONCRETO, ARGAMASSAS E CERÂMICOS), NO TÉRREO, COM CARREGAMENTO MANUAL EM BALDE REUTILIZÁVEL DE 18 L OU JERICA DE 60 L, TRANSPORTE HORIZONTAL MÁXIMO DE 40 METROS E DESCARREGAMENTO DIRETO EM CAÇAMBA ESTACIONÁRIA, SEM UTILIZAÇÃO DE DUTO E EXCLUSIVE FRETE E CAÇAMBA</t>
  </si>
  <si>
    <r>
      <t xml:space="preserve">CPU-04-REF. SINAPI: </t>
    </r>
    <r>
      <rPr>
        <sz val="11"/>
        <rFont val="Arial"/>
        <family val="2"/>
      </rPr>
      <t xml:space="preserve">  100205</t>
    </r>
  </si>
  <si>
    <r>
      <t xml:space="preserve">CPU-05-REF. SINAPI: </t>
    </r>
    <r>
      <rPr>
        <sz val="11"/>
        <rFont val="Arial"/>
        <family val="2"/>
      </rPr>
      <t>100205</t>
    </r>
  </si>
  <si>
    <t>REMOÇÃO DE ENTULHO CLASSE B (MADEIRA, GESSO E METAL), NO TÉRREO, COM CARREGAMENTO MANUAL EM BALDE REUTILIZÁVEL DE 18 L OU JERICA DE 60 L, TRANSPORTE HORIZONTAL MÁXIMO DE 40 METROS E DESCARREGAMENTO DIRETO EM CAÇAMBA ESTACIONÁRIA, SEM UTILIZAÇÃO DE DUTO E EXCLUSIVE FRETE E CAÇAMBA</t>
  </si>
  <si>
    <t>L</t>
  </si>
  <si>
    <t>CPU-07-REF. SINAPI:  100235 / 100205</t>
  </si>
  <si>
    <r>
      <t xml:space="preserve">CPU-06-REF. SINAPI:  </t>
    </r>
    <r>
      <rPr>
        <sz val="11"/>
        <rFont val="Arial"/>
        <family val="2"/>
      </rPr>
      <t>100235 / 100205</t>
    </r>
  </si>
  <si>
    <t>REMOÇÃO DE ENTULHO CLASSE A (ALVENARIA, CONCRETO, ARGAMASSAS E CERÂMICOS), NO PAVIMENTO SUPERIOR, COM CARREGAMENTO MANUAL EM BALDE REUTILIZÁVEL DE 18 L, TRANSPORTE VERTICAL MANUAL POR ESCADA ATÉ O TÉRREO, TRANSFERÊNCIA PARA JERICA DE 60 L, TRANSPORTE HORIZONTAL MÁXIMO DE 30 METROS E DESCARREGAMENTO DIRETO EM CAÇAMBA ESTACIONÁRIA, SEM UTILIZAÇÃO DE DUTO E EXCLUSIVE FRETE E CAÇAMBA</t>
  </si>
  <si>
    <t>REMOÇÃO DE ENTULHO CLASSE B (MADEIRA, GESSO E METAL), NO PAVIMENTO SUPERIOR, COM CARREGAMENTO MANUAL EM BALDE REUTILIZÁVEL DE 18 L, TRANSPORTE VERTICAL MANUAL POR ESCADA ATÉ O TÉRREO, TRANSFERÊNCIA PARA JERICA DE 60 L, TRANSPORTE HORIZONTAL MÁXIMO DE 30 METROS E DESCARREGAMENTO DIRETO EM CAÇAMBA ESTACIONÁRIA, SEM UTILIZAÇÃO DE DUTO E EXCLUSIVE FRETE E CAÇAMBA</t>
  </si>
  <si>
    <t>ED-51110</t>
  </si>
  <si>
    <t>ESCAVAÇÃO MANUAL DE TERRA (DESATERRO MANUAL), INCLUSIVE DESCARGA LATERAL, EXCLUSIVE RETIRADA E TRANSPORTE DO MATERIAL ESCAVADO</t>
  </si>
  <si>
    <t>4.1</t>
  </si>
  <si>
    <t>4.2</t>
  </si>
  <si>
    <t>CPU-08-REF. SINAPI: 100205</t>
  </si>
  <si>
    <t>5.1</t>
  </si>
  <si>
    <t>5.2</t>
  </si>
  <si>
    <t>5.3</t>
  </si>
  <si>
    <t>ED-29801</t>
  </si>
  <si>
    <t>PERFURAÇÃO MANUAL DE ESTACA TIPO BROCA A TRADO, INCLUSIVE AFASTAMENTO, EXCLUSIVE ARMAÇÃO, CONCRETO ESTRUTURAL, TRANSPORTE E RETIRADA DO MATERIAL ESCAVADO</t>
  </si>
  <si>
    <t>ESCAVAÇÃO MANUAL PARA BLOCO DE COROAMENTO OU SAPATA (INCLUINDO ESCAVAÇÃO PARA COLOCAÇÃO DE FÔRMAS). AF_01/2024</t>
  </si>
  <si>
    <t>ED-51093</t>
  </si>
  <si>
    <t>APILOAMENTO MANUAL EM FUNDO DE VALA COM SOQUETE, EXCLUSIVE ESCAVAÇÃO</t>
  </si>
  <si>
    <t>6.1</t>
  </si>
  <si>
    <t>6.2</t>
  </si>
  <si>
    <t>6.3</t>
  </si>
  <si>
    <t>6.4</t>
  </si>
  <si>
    <t>6.5</t>
  </si>
  <si>
    <t>ESCAVAÇÃO MANUAL PARA VIGA BALDRAME OU SAPATA CORRIDA (INCLUINDO ESCAVAÇÃO PARA COLOCAÇÃO DE FÔRMAS). AF_01/2024</t>
  </si>
  <si>
    <t>ED-51120</t>
  </si>
  <si>
    <t>REATERRO MANUAL DE VALA, INCLUSIVE ESPALHAMENTO E COMPACTAÇÃO MANUAL COM SOQUETE</t>
  </si>
  <si>
    <t>ED-49812</t>
  </si>
  <si>
    <t xml:space="preserve">LASTRO DE CONCRETO MAGRO, INCLUSIVE TRANSPORTE, LANÇAMENTO E ADENSAMENTO </t>
  </si>
  <si>
    <t>LASTRO DE CONCRETO MAGRO, APLICADO EM BLOCOS DE COROAMENTO OU SAPATAS, ESPESSURA DE 5 CM. AF_01/2024</t>
  </si>
  <si>
    <t>6.6</t>
  </si>
  <si>
    <t>6.7</t>
  </si>
  <si>
    <t>FABRICAÇÃO, MONTAGEM E DESMONTAGEM DE FÔRMA PARA BLOCO DE COROAMENTO, EM MADEIRA SERRADA, E=25 MM, 4 UTILIZAÇÕES. AF_01/2024</t>
  </si>
  <si>
    <t>FABRICAÇÃO, MONTAGEM E DESMONTAGEM DE FÔRMA PARA VIGA BALDRAME, EM MADEIRA SERRADA, E=25 MM, 4 UTILIZAÇÕES. AF_01/2024</t>
  </si>
  <si>
    <t>CORTE, DOBRA E MONTAGEM DE AÇO CA-50/60, INCLUSIVE ESPAÇADOR</t>
  </si>
  <si>
    <t>KG</t>
  </si>
  <si>
    <t>ED-49638</t>
  </si>
  <si>
    <t>ED-50174</t>
  </si>
  <si>
    <t>IMPERMEABILIZAÇÃO COM EMULSÃO ASFÁLTICA, DUAS (2) DEMÃOS</t>
  </si>
  <si>
    <t>(ESTACA TIPO BROCA - SAPATA - BALDRAME)</t>
  </si>
  <si>
    <t>(PILARES - VIGAS - LAJES - VERGAS - CONTRAVERGAS - ESCADA)</t>
  </si>
  <si>
    <t>7.1</t>
  </si>
  <si>
    <t>7.2</t>
  </si>
  <si>
    <t>7.3</t>
  </si>
  <si>
    <t>7.4</t>
  </si>
  <si>
    <t>7.6</t>
  </si>
  <si>
    <t>7.7</t>
  </si>
  <si>
    <t>FÔRMA E DESFORMA PARA PILAR DE MADEIRA COM TÁBUA E SARRAFO, REAPROVEITAMENTO (3X), EXCLUSIVE ESCORAMENTO</t>
  </si>
  <si>
    <t>ED-31567</t>
  </si>
  <si>
    <t>ED-31575</t>
  </si>
  <si>
    <t>FÔRMA E DESFORMA PARA VIGA DE MADEIRA COM TÁBUA E SARRAFO, REAPROVEITAMENTO (3X), EXCLUSIVE ESCORAMENTO</t>
  </si>
  <si>
    <t>VERGA MOLDADA IN LOCO EM CONCRETO, ESPESSURA DE *15* CM. AF_03/2024</t>
  </si>
  <si>
    <t>VERGA MOLDADA IN LOCO EM CONCRETO, ESPESSURA DE *10* CM. AF_03/2024</t>
  </si>
  <si>
    <t>CONTRAVERGA MOLDADA IN LOCO EM CONCRETO, ESPESSURA DE *15* CM. AF_03/2024</t>
  </si>
  <si>
    <t>CONTRAVERGA MOLDADA IN LOCO EM CONCRETO, ESPESSURA DE *10* CM. AF_03/2024</t>
  </si>
  <si>
    <t>MONTAGEM E DESMONTAGEM DE FÔRMA DE LAJE MACIÇA, PÉ-DIREITO SIMPLES, EM CHAPA DE MADEIRA COMPENSADA RESINADA E CIMBRAMENTO DE MADEIRA, 8 UTILIZAÇÕES. AF_03/2022</t>
  </si>
  <si>
    <t>MONTAGEM E DESMONTAGEM DE FÔRMA DE LAJE MACIÇA, PÉ-DIREITO DUPLO, EM CHAPA DE MADEIRA COMPENSADA RESINADA, 8 UTILIZAÇÕES. AF_09/2020</t>
  </si>
  <si>
    <t>LAJE PRÉ-MOLDADA UNIDIRECIONAL, BIAPOIADA, PARA PISO, ENCHIMENTO EM EPS, VIGOTA TRELIÇADA, ALTURA TOTAL DA LAJE "LT" = 12 CM (ENCHIMENTO+CAPA) = (8+4). AF_08/2025</t>
  </si>
  <si>
    <t>7.5</t>
  </si>
  <si>
    <t>8.1</t>
  </si>
  <si>
    <t>8.2</t>
  </si>
  <si>
    <t>8.3</t>
  </si>
  <si>
    <t>8.4</t>
  </si>
  <si>
    <t>8.5</t>
  </si>
  <si>
    <t>8.6</t>
  </si>
  <si>
    <t>8.7</t>
  </si>
  <si>
    <t>8.8</t>
  </si>
  <si>
    <t>8.9</t>
  </si>
  <si>
    <t>8.10</t>
  </si>
  <si>
    <t>(ALVENARIAS E FECHAMENTOS)</t>
  </si>
  <si>
    <t>ALVENARIA DE VEDAÇÃO COM TIJOLO MACIÇO REQUEIMADO, ESP. 10CM, COM ACABAMENTO APARENTE, INCLUSIVE ARGAMASSA PARA ASSENTAMENTO</t>
  </si>
  <si>
    <t>ED-48229</t>
  </si>
  <si>
    <t>ALVENARIA DE VEDAÇÃO COM TIJOLO CERÂMICO FURADO, ESP. 14CM, PARA REVESTIMENTO, INCLUSIVE ARGAMASSA PARA ASSENTAMENTO</t>
  </si>
  <si>
    <t>ED-48232</t>
  </si>
  <si>
    <t>ALVENARIA DE VEDAÇÃO COM TIJOLO CERÂMICO FURADO, ESP. 9CM, PARA REVESTIMENTO, INCLUSIVE ARGAMASSA PARA ASSENTAMENTO</t>
  </si>
  <si>
    <t>ED-48231</t>
  </si>
  <si>
    <t>CPU-09</t>
  </si>
  <si>
    <t>ED-48209</t>
  </si>
  <si>
    <t>PAREDE EM CHAPA DE GESSO ACARTONADO (DRYWALL), DIVISÃO ENTRE ÁREAS SECAS DE UMA MESMA UNIDADE (ST/ST), ESP. 115 MM, INCLUSIVE MONTANTES, GUIAS E ACESSÓRIOS, EXCLUSIVE ISOLANTE TÉRMICO/ACÚSTICO</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</si>
  <si>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</si>
  <si>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SEM VÃOS. AF_07/2023_PS</t>
  </si>
  <si>
    <t>(TELHADO METÁLICO COM TRAMA DE MADEIRA)</t>
  </si>
  <si>
    <t>TRAMA DE MADEIRA COMPOSTA POR TERÇAS PARA TELHADOS DE ATÉ 2 ÁGUAS PARA TELHA ONDULADA DE FIBROCIMENTO, METÁLICA, PLÁSTICA OU TERMOACÚSTICA, INCLUSO TRANSPORTE VERTICAL. AF_10/2025</t>
  </si>
  <si>
    <t>TELHAMENTO COM TELHA DE AÇO/ALUMÍNIO E = 0,5 MM, COM ATÉ 2 ÁGUAS, INCLUSO IÇAMENTO. AF_06/2026</t>
  </si>
  <si>
    <t>PINTURA IMUNIZANTE PARA MADEIRA, 1 DEMÃO. AF_01/2021</t>
  </si>
  <si>
    <t>CPU-11 REF. SINAPI: 94228 E 94229</t>
  </si>
  <si>
    <t>CALHA EM CHAPA DE AÇO GALVANIZADO Nº 24, DESENVOLVIMENTO DE 60 CM, INCLUSIVE FIXAÇÃO, REBITES, SOLDA ESTANHO-CHUMBO 50/50, SELANTE PU, PREGOS, MÃO DE OBRA E TRANSPORTE VERTICAL COM GUINCHO ELÉTRICO, CONFORME CRITÉRIOS DE AFERIÇÃO DAS COMPOSIÇÕES SINAPI 94228 E 94229</t>
  </si>
  <si>
    <t>CALHA EM CHAPA DE AÇO GALVANIZADO Nº 24, DESENVOLVIMENTO DE 70 CM, INCLUSIVE FIXAÇÃO, REBITES, SOLDA ESTANHO-CHUMBO 50/50, SELANTE PU, PREGOS, MÃO DE OBRA E TRANSPORTE VERTICAL COM GUINCHO ELÉTRICO, CONFORME CRITÉRIOS DE AFERIÇÃO DAS COMPOSIÇÕES SINAPI 94228 E 94229</t>
  </si>
  <si>
    <t>RUFO EM CHAPA DE AÇO GALVANIZADO NÚMERO 24, CORTE DE 25 CM, INCLUSO TRANSPORTE VERTICAL. AF_06/2026</t>
  </si>
  <si>
    <t>CPU-12 REF. SINAPI: 94228 E 94229</t>
  </si>
  <si>
    <t>CPU-13 REF. SINAPI:  94229 E 94231</t>
  </si>
  <si>
    <t xml:space="preserve"> RUFO INTERNO/EXTERNO EM CHAPA DE AÇO GALVANIZADO Nº 24, CORTE/DESENVOLVIMENTO DE 100 CM, INCLUSIVE FORNECIMENTO, RECORTES E DOBRAS, FIXAÇÃO, REBITES, SOLDA ESTANHO-CHUMBO 50/50, SELANTE PU, PREGOS, MÃO DE OBRA DE TELHADISTA E SERVENTE E TRANSPORTE VERTICAL COM GUINCHO ELÉTRICO</t>
  </si>
  <si>
    <t>CPU-14 REF. SINAPI: 101972 E 97733</t>
  </si>
  <si>
    <t>CPU-15 REF. SINAPI: 101972 E 97733</t>
  </si>
  <si>
    <t>CHAPIM/CAPA DE MURO EM CONCRETO PRÉ-MOLDADO TIPO CAPELINHA, COM PINGADEIRA, LARGURA 19 CM, ASSENTADO COM ARGAMASSA TRAÇO 1:6 COM ADITIVO, EM MUROS LINEARES COM COMPRIMENTO MAIOR QUE 6 M, INCLUSIVE RECORTES, AJUSTES, SERRA CIRCULAR DE BANCADA, MÃO DE OBRA E DEMAIS SERVIÇOS NECESSÁRIOS</t>
  </si>
  <si>
    <t>CHAPIM/CAPA DE MURO EM CONCRETO PRÉ-MOLDADO TIPO CAPELINHA, COM PINGADEIRA, LARGURA 23 CM, ASSENTADO COM ARGAMASSA TRAÇO 1:6 COM ADITIVO, EM MUROS LINEARES COM COMPRIMENTO MAIOR QUE 6 M, INCLUSIVE RECORTES, AJUSTES, SERRA CIRCULAR DE BANCADA, MÃO DE OBRA E DEMAIS SERVIÇOS NECESSÁRIOS</t>
  </si>
  <si>
    <t>10.1</t>
  </si>
  <si>
    <t>10.2</t>
  </si>
  <si>
    <t>10.3</t>
  </si>
  <si>
    <t>10.4</t>
  </si>
  <si>
    <t>10.5</t>
  </si>
  <si>
    <t>10.6</t>
  </si>
  <si>
    <t>10.7</t>
  </si>
  <si>
    <t>CHAPISCO APLICADO EM ALVENARIA (COM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</si>
  <si>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EM BETONEIRA 400L. AF_10/2022</t>
  </si>
  <si>
    <t>CHAPISCO APLICADO EM ALVENARIAS E ESTRUTURAS DE CONCRETO INTERNAS, COM COLHER DE PEDREIRO. ARGAMASSA TRAÇO 1:3 COM PREPARO EM BETONEIRA 400L. AF_10/2022</t>
  </si>
  <si>
    <t>LOCACAO DE ANDAIME METALICO TIPO FACHADEIRO, PECAS COM APROXIMADAMENTE 1,20 M DE LARGURA E 2,0 M DE ALTURA, INCLUINDO DIAGONAIS EM X, BARRAS DE LIGACAO, SAPATAS E DEMAIS ITENS NECESSARIOS A MONTAGEM (NAO INCLUI INSTALACAO)</t>
  </si>
  <si>
    <t>M²XMÊS</t>
  </si>
  <si>
    <t>MONTAGEM E DESMONTAGEM DE ANDAIME MODULAR FACHADEIRO, COM PISO METÁLICO, PARA EDIFÍCIOS COM MULTIPLOS PAVIMENTOS (EXCLUSIVE ANDAIME E LIMPEZA). AF_03/2024</t>
  </si>
  <si>
    <t>11.1</t>
  </si>
  <si>
    <t>11.2</t>
  </si>
  <si>
    <t>ED-6282</t>
  </si>
  <si>
    <t>REBOCO COM ARGAMASSA, TRAÇO 1:2:8 (CIMENTO, CAL E AREIA), ESP. 25MM, APLICAÇÃO MANUAL, INCLUSIVE ARGAMASSA COM PREPARO MECANIZADO</t>
  </si>
  <si>
    <t>ED-50761</t>
  </si>
  <si>
    <t>REBOCO COM ARGAMASSA, TRAÇO 1:2:8 (CIMENTO, CAL E AREIA), ESP. 20MM, APLICAÇÃO MANUAL, INCLUSIVE ARGAMASSA COM PREPARO MECANIZADO, EXCLUSIVE CHAPISCO</t>
  </si>
  <si>
    <t>ED-50732</t>
  </si>
  <si>
    <t>EMBOÇO COM ARGAMASSA, TRAÇO 1:6 (CIMENTO E AREIA), ESP. 20MM, APLICAÇÃO MANUAL, INCLUSIVE ARGAMASSA COM PREPARO MECANIZADO, EXCLUSIVE CHAPISCO</t>
  </si>
  <si>
    <t>12.1</t>
  </si>
  <si>
    <t>12.2</t>
  </si>
  <si>
    <t xml:space="preserve"> (CHAPISCO E REBOCO)  </t>
  </si>
  <si>
    <t>13.1</t>
  </si>
  <si>
    <t>13.2</t>
  </si>
  <si>
    <t xml:space="preserve"> (BANHEIROS, COZINHA, DML)  </t>
  </si>
  <si>
    <t>14.1</t>
  </si>
  <si>
    <t>14.2</t>
  </si>
  <si>
    <t>COMPACTAÇÃO MECÂNICA DE SOLO PARA EXECUÇÃO DE RADIER, PISO DE CONCRETO OU LAJE SOBRE SOLO, COM COMPACTADOR DE SOLOS TIPO PLACA VIBRATÓRIA. AF_09/2021</t>
  </si>
  <si>
    <t>LASTRO COM MATERIAL GRANULAR (PEDRA BRITADA N.1 E PEDRA BRITADA N.2), APLICADO EM PISOS OU LAJES SOBRE SOLO, ESPESSURA DE *10 CM*. AF_01/2024</t>
  </si>
  <si>
    <t>CAMADA SEPARADORA PARA EXECUÇÃO DE RADIER, PISO DE CONCRETO OU LAJE SOBRE SOLO, EM LONA PLÁSTICA. AF_09/2021</t>
  </si>
  <si>
    <t>LASTRO DE CONCRETO MAGRO, APLICADO EM PISOS, LAJES SOBRE SOLO OU RADIERS, ESPESSURA DE 5 CM. AF_01/2024</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</si>
  <si>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</si>
  <si>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</si>
  <si>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NÃO ADERIDO, ACABAMENTO NÃO REFORÇADO, ESPESSURA 5CM. AF_07/2021</t>
  </si>
  <si>
    <t>CONTRAPISO ACÚSTICO EM ARGAMASSA TRAÇO 1:4 (CIMENTO E AREIA), PREPARO MECÂNICO COM BETONEIRA 400L, APLICADO EM ÁREAS SECAS, ACABAMENTO NÃO REFORÇADO, ESPESSURA 6CM. AF_07/2021</t>
  </si>
  <si>
    <t>ED-50170</t>
  </si>
  <si>
    <t>CAMADA DE REGULARIZAÇÃO COM ARGAMASSA, TRAÇO 1:3 (CIMENTO E AREIA), ESP. 30MM, APLICAÇÃO MANUAL, INCLUSIVE ARGAMASSA COM PREPARO MECANIZADO</t>
  </si>
  <si>
    <t>PROTEÇÃO MECÂNICA COM ARGAMASSA, TRAÇO 1:3 (CIMENTO E AREIA), ESP. 30MM, APLICAÇÃO MANUAL, INCLUSIVE ARGAMASSA COM PREPARO MECANIZADO, EXCLUSIVE CAMADA DE REGULARIZAÇÃO</t>
  </si>
  <si>
    <t>IMPERMEABILIZAÇÃO COM MANTA ASFÁLTICA, TIPO III, CLASSE A, ESP. 4MM, INCLUSIVE APLICAÇÃO DE PRIMER ASFÁLTICO</t>
  </si>
  <si>
    <t>ED-50168</t>
  </si>
  <si>
    <t>15.1</t>
  </si>
  <si>
    <t>15.2</t>
  </si>
  <si>
    <t>15.3</t>
  </si>
  <si>
    <t>15.4</t>
  </si>
  <si>
    <t>15.5</t>
  </si>
  <si>
    <t>15.6</t>
  </si>
  <si>
    <t>15.7</t>
  </si>
  <si>
    <t>15.8</t>
  </si>
  <si>
    <t>15.9</t>
  </si>
  <si>
    <t>15.10</t>
  </si>
  <si>
    <t>(PORCELANATOS, GRANITOS, VINÍLICOS, INTERTRAVADOS)</t>
  </si>
  <si>
    <t>PISO VINÍLICO SEMI-FLEXÍVEL EM RÉGUAS, PADRÃO LISO, ESPESSURA 4,0 MM, FIXADO COM COLA. AF_02/2026</t>
  </si>
  <si>
    <t>REBOCO COM ARGAMASSA, TRAÇO 1:2:9 (CIMENTO, CAL E AREIA), COM ADITIVO IMPERMEABILIZANTE, ESP. 20MM, APLICAÇÃO MANUAL, INCLUSIVE ARGAMASSA COM PREPARO MECANIZADO, EXCLUSIVE CHAPISCO</t>
  </si>
  <si>
    <t>ED-50760</t>
  </si>
  <si>
    <t>REVESTIMENTO DE DEGRAUS DE ESCADA EM GRANITO. AF_02/2026</t>
  </si>
  <si>
    <t>EXECUÇÃO DE PASSEIO EM PISO INTERTRAVADO, COM BLOCO 16 FACES DE 22 X 11 CM, ESPESSURA 6 CM. AF_10/2022</t>
  </si>
  <si>
    <t>ESCADA DE CONCRETO 20 MPa, APARENTE, ESPELHO = 16,3 CM, ARMAÇÃO, FÔRMA PLASTIFICADA, ESCORAMENTO E DESFORMA</t>
  </si>
  <si>
    <t>ED-50846</t>
  </si>
  <si>
    <t>ED-51002</t>
  </si>
  <si>
    <t>SOLEIRA DE GRANITO, COR CINZA ANDORINHA, ESP. 2CM, ACABAMENTO POLIDO, ASSENTAMENTO COM ARGAMASSA INDUSTRIALIZADA, INCLUSIVE REJUNTAMENTO</t>
  </si>
  <si>
    <t>ED-50997</t>
  </si>
  <si>
    <t>PEITORIL DE GRANITO, NA COR CINZA ANDORINHA, COM PINGADEIRA, ESP. 2CM, ACABAMENTO POLIDO, ASSENTAMENTO COM ARGAMASSA INDUSTRIALIZADA, INCLUSIVE REJUNTAMENTO</t>
  </si>
  <si>
    <t>ED-50574</t>
  </si>
  <si>
    <t>APLICAÇÃO DE FAIXA/FITA ADESIVA ANTIDERRAPANTE, LARGURA DE 50MM, EM DEGRAUS DE ESCADA, INCLUSIVE FORNECIMENTO</t>
  </si>
  <si>
    <t>16.1</t>
  </si>
  <si>
    <t>16.2</t>
  </si>
  <si>
    <t>16.3</t>
  </si>
  <si>
    <t>APLICAÇÃO MANUAL DE GESSO DESEMPENADO (SEM TALISCAS) EM TETO DE AMBIENTES DE ÁREA ENTRE 5M² E 10M², ESPESSURA DE 0,5CM. AF_03/2023</t>
  </si>
  <si>
    <t>17.1</t>
  </si>
  <si>
    <t>17.2</t>
  </si>
  <si>
    <t>17.3</t>
  </si>
  <si>
    <t>17.4</t>
  </si>
  <si>
    <t>LIXAMENTO MANUAL EM PAREDE PARA REMOÇÃO DE TINTA</t>
  </si>
  <si>
    <t>ED-50505</t>
  </si>
  <si>
    <t>ED-50514</t>
  </si>
  <si>
    <t>PREPARAÇÃO PARA EMASSAMENTO OU PINTURA (LÁTEX/ACRÍLICA) EM PAREDE, INCLUSIVE UMA (1) DEMÃO DE SELADOR ACRÍLICO</t>
  </si>
  <si>
    <t>MONTAGEM E DESMONTAGEM DE ANDAIME TUBULAR TIPO "TORRE" (EXCLUSIVE ANDAIME E LIMPEZA). AF_03/2024</t>
  </si>
  <si>
    <t>MXMÊS</t>
  </si>
  <si>
    <t>LOCACAO DE ANDAIME METALICO TUBULAR DE ENCAIXE, TIPO DE TORRE, CADA PAINEL COM LARGURA DE 1 ATE 1,5 M E ALTURA DE *1,00* M, INCLUINDO DIAGONAL, BARRAS DE LIGACAO, SAPATAS OU RODIZIOS E DEMAIS ITENS NECESSARIOS A MONTAGEM (NAO INCLUI INSTALACAO)</t>
  </si>
  <si>
    <t>18.1</t>
  </si>
  <si>
    <t>18.2</t>
  </si>
  <si>
    <t>19.1</t>
  </si>
  <si>
    <t>19.2</t>
  </si>
  <si>
    <t>ED-50516</t>
  </si>
  <si>
    <t>PREPARAÇÃO PARA EMASSAMENTO OU PINTURA (LÁTEX/ACRÍLICA) EM PAREDE OU FORRO EM CHAPA DE GESSO ACARTONADO (DRYWALL), INCLUSIVE UMA (1) DEMÃO DE SELADOR ACRÍLICO</t>
  </si>
  <si>
    <t>EMASSAMENTO COM MASSA LÁTEX, APLICAÇÃO EM TETO, DUAS DEMÃOS, LIXAMENTO MANUAL. AF_04/2023</t>
  </si>
  <si>
    <t>PINTURA LÁTEX ACRÍLICA PREMIUM, APLICAÇÃO MANUAL EM TETO, DUAS DEMÃOS. AF_04/2023</t>
  </si>
  <si>
    <t>EMASSAMENTO COM MASSA LÁTEX, APLICAÇÃO EM PAREDE, UMA DEMÃO, LIXAMENTO MANUAL. AF_04/2023</t>
  </si>
  <si>
    <t>EMASSAMENTO COM MASSA LÁTEX, APLICAÇÃO EM PAREDE, DUAS DEMÃOS, LIXAMENTO MANUAL. AF_04/2023</t>
  </si>
  <si>
    <t>PINTURA LÁTEX ACRÍLICA PREMIUM, APLICAÇÃO MANUAL EM PAREDES, DUAS DEMÃOS. AF_04/2023</t>
  </si>
  <si>
    <t>20.1</t>
  </si>
  <si>
    <t>20.2</t>
  </si>
  <si>
    <t>20.3</t>
  </si>
  <si>
    <t>21.1</t>
  </si>
  <si>
    <t>21.2</t>
  </si>
  <si>
    <t>21.3</t>
  </si>
  <si>
    <t>ED-50527</t>
  </si>
  <si>
    <t>PINTURA ESMALTE BASE SOLVENTE EM ESQUADRIA DE MADEIRA, DUAS (2) DEMÃOS, COM APLICAÇÃO MANUAL, INCLUSIVE UMA (1) DEMÃO DE FUNDO NIVELADOR E PREPARAÇÃO DA SUPERFÍCIE COM LIXAMENTO, EXCLUSIVE MASSA A ÓLEO</t>
  </si>
  <si>
    <t>22.1</t>
  </si>
  <si>
    <t>22.2</t>
  </si>
  <si>
    <t>22.3</t>
  </si>
  <si>
    <t>ED-51151</t>
  </si>
  <si>
    <t>ESPELHO CRISTAL COM MOLDURA EM ALUMÍNIO, DIMENSÃO (60X90)CM, COM ESP. 4MM, INCLUSIVE FIXAÇÃO COM ADESIVO/SELANTE A BASE DE POLIURETANO, FORNECIMENTO E INSTALAÇÃO</t>
  </si>
  <si>
    <t>RECOLOCAÇÃO DE FOLHAS DE PORTA DE MADEIRA LEVE OU MÉDIA DE 90CM DE LARGURA, CONSIDERANDO REAPROVEITAMENTO DO MATERIAL. AF_10/2025</t>
  </si>
  <si>
    <t>RECOLOCAÇÃO DE FOLHAS DE PORTA DE MADEIRA LEVE OU MÉDIA DE 80CM DE LARGURA, CONSIDERANDO REAPROVEITAMENTO DO MATERIAL. AF_10/2025</t>
  </si>
  <si>
    <t>ED-49591</t>
  </si>
  <si>
    <t>ED-49592</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</si>
  <si>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</si>
  <si>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</si>
  <si>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KIT DE PORTA DE MADEIRA PARA VERNIZ, SEMI-OCA (LEVE OU MÉDIA), PADRÃO MÉDIO, 90X210CM, ESPESSURA DE 3,5CM, ITENS INCLUSOS: DOBRADIÇAS, MONTAGEM E INSTALAÇÃO DE BATENTE, FECHADURA COM EXECUÇÃO DO FURO - FORNECIMENTO E INSTALAÇÃO. AF_10/2025</t>
  </si>
  <si>
    <t>ALIZAR DE 5X1,5CM PARA PORTA FIXADO COM PREGOS - SOMENTE INSTALAÇÃO. AF_10/2025</t>
  </si>
  <si>
    <t>PORTA EM ALUMÍNIO DE ABRIR TIPO VENEZIANA COM GUARNIÇÃO, FIXAÇÃO COM PARAFUSOS - FORNECIMENTO E INSTALAÇÃO. AF_10/2025</t>
  </si>
  <si>
    <t>CPU-22 REF. SINAPI: 102186 E 102181</t>
  </si>
  <si>
    <t>MONTAGEM/REINSTALAÇÃO DE PORTA DE CORRER EM VIDRO TEMPERADO FUMÊ, ESPESSURA 10 MM, DIMENSÕES TOTAIS 2,00 × 2,20 M, COM DUAS FOLHAS DE APROXIMADAMENTE 1,00 × 2,20 M, SENDO UMA FOLHA FIXA E UMA FOLHA MÓVEL, COM REAPROVEITAMENTO DOS VIDROS, TRILHOS, PERFIS, ROLDANAS, BATEDORES, FECHADURA, CONTRAFECHADURA E PUXADOR; INCLUSIVE CONFERÊNCIA, MARCAÇÃO, NIVELAMENTO, FIXAÇÃO, REGULAGEM, NOVOS PARAFUSOS/BUCHAS E VEDAÇÃO COM SILICONE</t>
  </si>
  <si>
    <t>MONTAGEM/REINSTALAÇÃO DE PORTA PIVOTANTE EM VIDRO TEMPERADO INCOLOR, ESPESSURA 10 MM, DIMENSÕES 88 × 218 cm, COM REAPROVEITAMENTO DA FOLHA DE VIDRO, DOBRADIÇAS/PIVÔS, FECHADURA, CONTRAFECHADURA E PUXADOR; INCLUSIVE CONFERÊNCIA, MARCAÇÃO, INSTALAÇÃO, NIVELAMENTO, REGULAGEM E FORNECIMENTO E APLICAÇÃO DE ADESIVO VINÍLICO JATEADO EM UMA FACE, COBRINDO INTEGRALMENTE O VIDRO PARA IMPEDIR A VISIBILIDADE</t>
  </si>
  <si>
    <t>CPU-23 REF. SINAPI: 102182</t>
  </si>
  <si>
    <t>CPU-24 REF. SINAPI: 102182</t>
  </si>
  <si>
    <t>MONTAGEM/REINSTALAÇÃO DE PORTA PIVOTANTE EM VIDRO TEMPERADO INCOLOR, ESPESSURA 10 MM, DIMENSÕES 90 × 210 cm, COM REAPROVEITAMENTO DA FOLHA DE VIDRO, DOBRADIÇAS/PIVÔS, FECHADURA, CONTRAFECHADURA E PUXADOR; INCLUSIVE CONFERÊNCIA, MARCAÇÃO, INSTALAÇÃO, NIVELAMENTO, REGULAGEM E FORNECIMENTO E APLICAÇÃO DE ADESIVO VINÍLICO JATEADO EM UMA FACE, COBRINDO INTEGRALMENTE O VIDRO PARA IMPEDIR A VISIBILIDADE</t>
  </si>
  <si>
    <t>ED-31650</t>
  </si>
  <si>
    <t>ESPALA EM CAMADA ÚNICA COM ARGAMASSA, TRAÇO 1:3 (CIMENTO E AREIA), ESP. 20MM, APLICAÇÃO MANUAL, INCLUSIVE ARGAMASSA COM PREPARO MECANIZADO</t>
  </si>
  <si>
    <t>23.1</t>
  </si>
  <si>
    <t>23.2</t>
  </si>
  <si>
    <t>23.3</t>
  </si>
  <si>
    <t>23.4</t>
  </si>
  <si>
    <t>23.5</t>
  </si>
  <si>
    <t>23.6</t>
  </si>
  <si>
    <t>23.7</t>
  </si>
  <si>
    <t>23.8</t>
  </si>
  <si>
    <t>23.9</t>
  </si>
  <si>
    <t>23.10</t>
  </si>
  <si>
    <t>23.11</t>
  </si>
  <si>
    <t>23.12</t>
  </si>
  <si>
    <t>23.13</t>
  </si>
  <si>
    <t>23.14</t>
  </si>
  <si>
    <t>23.15</t>
  </si>
  <si>
    <t>23.16</t>
  </si>
  <si>
    <t>23.17</t>
  </si>
  <si>
    <t>ED-21631</t>
  </si>
  <si>
    <t>BANCADA EM GRANITO, COR CINZA ANDORINHA, ESP. 2CM, ACABAMENTO POLIDO, APOIADA EM CONSOLE DE METALON (50X30)MM, EXCLUSIVE RODABANCA/FRONTÃO, TESTEIRA/FAIXA, FURO EM BANCADA, CUBA METÁLICA, VÁLVULA, SIFÃO, TORNEIRA E ENGATE FLEXÍVEL</t>
  </si>
  <si>
    <t>FURO DE BOJO EM BANCADA DE GRANITO/MÁRMORE, INCLUSIVE COLAGEM COM MASSA PLÁSTICA</t>
  </si>
  <si>
    <t>ED-48342</t>
  </si>
  <si>
    <t>ED-21969</t>
  </si>
  <si>
    <t>FAIXA PARA BANCADA EM GRANITO, COR CINZA ANDORINHA, ESP. 2CM, ALTURA DE 10CM, INCLUSIVE POLIMENTO, CORTE/COLAGEM EM MEIA ESQUADRIA E MASSA PLÁSTICA NA COR DA PEDRA</t>
  </si>
  <si>
    <t>ED-48348</t>
  </si>
  <si>
    <t>RODABANCA/FRONTÃO PARA BANCADA EM GRANITO, COR CINZA ANDORINHA, ESP. 2CM, ALTURA DE 10CM, INCLUSIVE REJUNTAMENTO EM MASSA PLÁSTICA NA COR DA PEDRA</t>
  </si>
  <si>
    <t>ED-21636</t>
  </si>
  <si>
    <t>TESTEIRA PARA BANCADA EM GRANITO, COR CINZA ANDORINHA, ESP. 2CM, ALTURA DE 10CM, INCLUSIVE POLIMENTO, CORTE/COLAGEM EM MEIA ESQUADRIA E MASSA PLÁSTICA NA COR DA PEDRA</t>
  </si>
  <si>
    <t>CUBA DE EMBUTIR OVAL EM LOUÇA BRANCA, 35 X 50 CM OU EQUIVALENTE, INCLUSO VÁLVULA EM METAL CROMADO E SIFÃO FLEXÍVEL EM PVC - FORNECIMENTO E INSTALAÇÃO. AF_02/2026</t>
  </si>
  <si>
    <t>CUBA DE EMBUTIR DE AÇO INOXIDÁVEL MÉDIA, INCLUSO VÁLVULA TIPO AMERICANA EM METAL CROMADO E SIFÃO FLEXÍVEL EM PVC - FORNECIMENTO E INSTALAÇÃO. AF_02/2026</t>
  </si>
  <si>
    <t>TORNEIRA CROMADA DE MESA COM FECHAMENTO AUTOMÁTICO, PARA LAVATÓRIO - FORNECIMENTO E INSTALAÇÃO. AF_02/2026</t>
  </si>
  <si>
    <t>TORNEIRA CROMADA TUBO MÓVEL, DE PAREDE, 1/2" OU 3/4", PARA PIA DE COZINHA, PADRÃO MÉDIO - FORNECIMENTO E INSTALAÇÃO. AF_02/2026</t>
  </si>
  <si>
    <t>CPU-25 REF. SINAPI: 86876</t>
  </si>
  <si>
    <t>INSTALAÇÃO DE TANQUE DE MÁRMORE SINTÉTICO REAPROVEITADO, INSTALADO SOBRE 2 SUPORTES TIPO MÃO FRANCESA EM AÇO, INCLUSIVE FORNECIMENTO E INSTALAÇÃO DA TORNEIRA, DOS SUPORTES, FIXAÇÕES, VÁLVULA PLÁSTICA, SIFÃO FLEXÍVEL EM PVC, NIVELAMENTO, VEDAÇÃO, AJUSTES, TESTES E LIMPEZA FINAL; EXCLUSIVE FORNECIMENTO DO TANQUE</t>
  </si>
  <si>
    <t>ASSENTO SANITÁRIO CONVENCIONAL - FORNECIMENTO E INSTALAÇÃO. AF_02/2026</t>
  </si>
  <si>
    <t>23.18</t>
  </si>
  <si>
    <t>ED-6925</t>
  </si>
  <si>
    <t>BACIA SANITÁRIA (VASO) DE LOUÇA CONVENCIONAL ACESSÍVEL (PCR/PMR), COR BRANCA, INCLUSIVE ACESSÓRIOS DE FIXAÇÃO/VEDAÇÃO, VÁLVULA DE DESCARGA METÁLICA COM ACIONAMENTO DUPLO, TUBO DE LIGAÇÃO DE LATÃO COM CANOPLA E REJUNTAMENTO, EXCLUSIVE ASSENTO</t>
  </si>
  <si>
    <t>INSTALAÇÃO/REINSTALAÇÃO DE BACIA SANITÁRIA COM CAIXA ACOPLADA REAPROVEITADA, INCLUSIVE CONFERÊNCIA, POSICIONAMENTO, NIVELAMENTO, FIXAÇÃO AO PISO, ANEL DE VEDAÇÃO PARA SAÍDA DN 100, PARAFUSOS DE FIXAÇÃO COM BUCHAS, REJUNTE EPÓXI PARA ACABAMENTO, LIGAÇÕES, TESTE DE FUNCIONAMENTO, LIMPEZA E FORNECIMENTO E INSTALAÇÃO DE ENGATE FLEXÍVEL EM PLÁSTICO BRANCO 1/2" × 40 CM; EXCLUSIVE FORNECIMENTO DA BACIA SANITÁRIA COM CAIXA ACOPLADA E DO ASSENTO</t>
  </si>
  <si>
    <t>CPU-26 REF. SINAPI: 86888 E 86885</t>
  </si>
  <si>
    <t>BARRA DE APOIO RETA, EM AÇO INOX POLIDO, COMPRIMENTO 80 CM, FIXADA NA PAREDE - FORNECIMENTO E INSTALAÇÃO. AF_02/2026</t>
  </si>
  <si>
    <t>BARRA DE APOIO RETA, EM AÇO INOX POLIDO, COMPRIMENTO 70 CM, FIXADA NA PAREDE - FORNECIMENTO E INSTALAÇÃO. AF_02/2026</t>
  </si>
  <si>
    <t>BARRA DE APOIO RETA, EM AÇO INOX POLIDO, COMPRIMENTO 60 CM, FIXADA NA PAREDE - FORNECIMENTO E INSTALAÇÃO. AF_02/2026</t>
  </si>
  <si>
    <t>24.1</t>
  </si>
  <si>
    <t>24.2</t>
  </si>
  <si>
    <t>24.3</t>
  </si>
  <si>
    <t>24.4</t>
  </si>
  <si>
    <t>24.5</t>
  </si>
  <si>
    <t>24.6</t>
  </si>
  <si>
    <t>24.7</t>
  </si>
  <si>
    <t>24.8</t>
  </si>
  <si>
    <t>24.9</t>
  </si>
  <si>
    <t>24.10</t>
  </si>
  <si>
    <t>24.11</t>
  </si>
  <si>
    <t>24.12</t>
  </si>
  <si>
    <t>24.13</t>
  </si>
  <si>
    <t>24.14</t>
  </si>
  <si>
    <t>24.15</t>
  </si>
  <si>
    <t>24.16</t>
  </si>
  <si>
    <t>24.17</t>
  </si>
  <si>
    <t>24.18</t>
  </si>
  <si>
    <t>25.1</t>
  </si>
  <si>
    <t>25.2</t>
  </si>
  <si>
    <t>25.3</t>
  </si>
  <si>
    <t>25.4</t>
  </si>
  <si>
    <t>25.5</t>
  </si>
  <si>
    <t>25.6</t>
  </si>
  <si>
    <t>25.7</t>
  </si>
  <si>
    <t>25.8</t>
  </si>
  <si>
    <t>25.9</t>
  </si>
  <si>
    <t>25.10</t>
  </si>
  <si>
    <t>25.11</t>
  </si>
  <si>
    <t>25.12</t>
  </si>
  <si>
    <t>25.13</t>
  </si>
  <si>
    <t>25.14</t>
  </si>
  <si>
    <t>25.15</t>
  </si>
  <si>
    <t>25.16</t>
  </si>
  <si>
    <t>25.17</t>
  </si>
  <si>
    <t>25.18</t>
  </si>
  <si>
    <t>CAIXA D´ÁGUA EM POLIETILENO, 1000 LITROS - FORNECIMENTO E INSTALAÇÃO. AF_06/2021</t>
  </si>
  <si>
    <t>FURO EM CAIXA D'ÁGUA COM ESPESSURA DE 2 ATÉ 5 MM E DIÂMETRO DE 50 MM. AF_06/2021</t>
  </si>
  <si>
    <t>TORNEIRA DE BOIA PARA CAIXA D'ÁGUA, ROSCÁVEL, 1/2" - FORNECIMENTO E INSTALAÇÃO. AF_08/2021</t>
  </si>
  <si>
    <t>FURO EM CAIXA D'ÁGUA COM ESPESSURA DE 2 ATÉ 5 MM E DIÂMETRO DE 20 MM. AF_06/2021</t>
  </si>
  <si>
    <t>ADAPTADOR COM FLANGE E ANEL DE VEDAÇÃO, PVC, SOLDÁVEL, DN 50 MM X 1 1/2", INSTALADO EM RESERVAÇÃO PREDIAL DE ÁGUA - FORNECIMENTO E INSTALAÇÃO. AF_04/2024</t>
  </si>
  <si>
    <t>ADAPTADOR COM FLANGE E ANEL DE VEDAÇÃO, PVC, SOLDÁVEL, DN 20 MM X 1/2", INSTALADO EM RESERVAÇÃO PREDIAL DE ÁGUA - FORNECIMENTO E INSTALAÇÃO. AF_04/2024</t>
  </si>
  <si>
    <t>REGISTRO DE ESFERA, PVC, SOLDÁVEL, COM VOLANTE, DN 50 MM - FORNECIMENTO E INSTALAÇÃO. AF_08/2021</t>
  </si>
  <si>
    <t>REGISTRO DE ESFERA, PVC, SOLDÁVEL, COM VOLANTE, DN 20 MM - FORNECIMENTO E INSTALAÇÃO. AF_08/2021</t>
  </si>
  <si>
    <t>TÊ, PVC, SOLDÁVEL, DN 50 MM INSTALADO EM RESERVAÇÃO PREDIAL DE ÁGUA - FORNECIMENTO E INSTALAÇÃO. AF_04/2024</t>
  </si>
  <si>
    <t>JOELHO 90 GRAUS, PVC, SOLDÁVEL, DN 50MM, INSTALADO EM RAMAL DE DISTRIBUIÇÃO DE ÁGUA - FORNECIMENTO E INSTALAÇÃO. AF_06/2022</t>
  </si>
  <si>
    <t>TUBO, PVC, SOLDÁVEL, DE 50MM, INSTALADO EM RAMAL DE DISTRIBUIÇÃO DE ÁGUA - FORNECIMENTO E INSTALAÇÃO. AF_06/2022</t>
  </si>
  <si>
    <t>REGISTRO DE GAVETA BRUTO, LATÃO, ROSCÁVEL, 1 1/2", COM ACABAMENTO E CANOPLA CROMADOS - FORNECIMENTO E INSTALAÇÃO. AF_08/2021</t>
  </si>
  <si>
    <t>REGISTRO DE GAVETA BRUTO, LATÃO, ROSCÁVEL, 3/4", COM ACABAMENTO E CANOPLA CROMADOS - FORNECIMENTO E INSTALAÇÃO. AF_08/2021</t>
  </si>
  <si>
    <t>ADAPTADOR CURTO COM BOLSA E ROSCA PARA REGISTRO, PVC, SOLDÁVEL, DN 50MM X 1.1/2", INSTALADO EM RAMAL DE DISTRIBUIÇÃO DE ÁGUA - FORNECIMENTO E INSTALAÇÃO. AF_06/2022</t>
  </si>
  <si>
    <t>ADAPTADOR CURTO COM BOLSA E ROSCA PARA REGISTRO, PVC, SOLDÁVEL, DN 25MM X 3/4, INSTALADO EM RAMAL DE DISTRIBUIÇÃO DE ÁGUA - FORNECIMENTO E INSTALAÇÃO. AF_06/2022</t>
  </si>
  <si>
    <t>TÊ DE REDUÇÃO, PVC, SOLDÁVEL, DN 50MM X 25MM, INSTALADO EM RAMAL DE DISTRIBUIÇÃO DE ÁGUA - FORNECIMENTO E INSTALAÇÃO. AF_06/2022</t>
  </si>
  <si>
    <t>TUBO, PVC, SOLDÁVEL, DE 25MM, INSTALADO EM RAMAL OU SUB-RAMAL DE ÁGUA - FORNECIMENTO E INSTALAÇÃO. AF_06/2022</t>
  </si>
  <si>
    <t>TÊ, PVC, SOLDÁVEL, DN 25 MM INSTALADO EM RESERVAÇÃO PREDIAL DE ÁGUA - FORNECIMENTO E INSTALAÇÃO. AF_04/2024</t>
  </si>
  <si>
    <t>CURVA 90 GRAUS, PVC, SOLDÁVEL, DN 25MM, INSTALADO EM RAMAL OU SUB-RAMAL DE ÁGUA - FORNECIMENTO E INSTALAÇÃO. AF_06/2022</t>
  </si>
  <si>
    <t>JOELHO 90 GRAUS COM BUCHA DE LATÃO, PVC, SOLDÁVEL, DN 25MM, X 1/2 INSTALADO EM RAMAL OU SUB-RAMAL DE ÁGUA - FORNECIMENTO E INSTALAÇÃO. AF_06/2022</t>
  </si>
  <si>
    <t>26.1</t>
  </si>
  <si>
    <t>26.2</t>
  </si>
  <si>
    <t>26.3</t>
  </si>
  <si>
    <t>26.4</t>
  </si>
  <si>
    <t>26.5</t>
  </si>
  <si>
    <t>26.6</t>
  </si>
  <si>
    <t>26.7</t>
  </si>
  <si>
    <t>26.8</t>
  </si>
  <si>
    <t>26.9</t>
  </si>
  <si>
    <t>26.10</t>
  </si>
  <si>
    <t>26.11</t>
  </si>
  <si>
    <t>JOELHO 90 GRAUS, PVC, SOLDÁVEL, DN 25MM, INSTALADO EM RAMAL OU SUB-RAMAL DE ÁGUA - FORNECIMENTO E INSTALAÇÃO. AF_06/2022</t>
  </si>
  <si>
    <t>CAIXA DE GORDURA PEQUENA (CAPACIDADE: 19 L), CIRCULAR, EM PVC, DIÂMETRO INTERNO= 0,3 M. AF_12/2020</t>
  </si>
  <si>
    <t>TUBO PVC, SERIE NORMAL, ESGOTO PREDIAL, DN 100 MM, FORNECIDO E INSTALADO EM RAMAL DE DESCARGA OU RAMAL DE ESGOTO SANITÁRIO. AF_08/2022</t>
  </si>
  <si>
    <t>TUBO PVC, SERIE NORMAL, ESGOTO PREDIAL, DN 50 MM, FORNECIDO E INSTALADO EM RAMAL DE DESCARGA OU RAMAL DE ESGOTO SANITÁRIO. AF_08/2022</t>
  </si>
  <si>
    <t>TUBO PVC, SERIE NORMAL, ESGOTO PREDIAL, DN 40 MM,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</si>
  <si>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</si>
  <si>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</si>
  <si>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</si>
  <si>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TE, PVC, SERIE NORMAL, ESGOTO PREDIAL, DN 100 X 100 MM, JUNTA ELÁSTICA, FORNECIDO E INSTALADO EM RAMAL DE DESCARGA OU RAMAL DE ESGOTO SANITÁRIO. AF_08/2022</t>
  </si>
  <si>
    <t>TE, PVC, SERIE NORMAL, ESGOTO PREDIAL, DN 50 X 50 MM, JUNTA ELÁSTICA, FORNECIDO E INSTALADO EM RAMAL DE DESCARGA OU RAMAL DE ESGOTO SANITÁRIO. AF_08/2022</t>
  </si>
  <si>
    <t>TE, PVC, SÉRIE NORMAL, ESGOTO PREDIAL, DN 100 X 50 MM, JUNTA ELÁSTICA, FORNECIDO E INSTALADO EM RAMAL DE DESCARGA OU RAMAL DE ESGOTO SANITÁRIO. AF_08/2022</t>
  </si>
  <si>
    <t>25.19</t>
  </si>
  <si>
    <t>25.20</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</si>
  <si>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</si>
  <si>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</si>
  <si>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</si>
  <si>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CAIXA SIFONADA, PVC, DN 100 X 100 X 50 MM, JUNTA ELÁSTICA, FORNECIDA E INSTALADA EM RAMAL DE DESCARGA OU EM RAMAL DE ESGOTO SANITÁRIO. AF_08/2022</t>
  </si>
  <si>
    <t>CAIXA SIFONADA, COM GRELHA QUADRADA, PVC, DN 150 X 150 X 50 MM, JUNTA SOLDÁVEL, FORNECIDA E INSTALADA EM RAMAL DE DESCARGA OU EM RAMAL DE ESGOTO SANITÁRIO. AF_08/2022</t>
  </si>
  <si>
    <t>TUBO PVC, SERIE NORMAL, ESGOTO PREDIAL, DN 50 MM, FORNECIDO E INSTALADO EM PRUMADA DE ESGOTO SANITÁRIO OU VENTILAÇÃO. AF_08/2022</t>
  </si>
  <si>
    <t>JUNÇÃO SIMPLES, PVC, SERIE NORMAL, ESGOTO PREDIAL, DN 100 X 100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</si>
  <si>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</si>
  <si>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JOELHO 45 GRAUS, PVC, SERIE NORMAL, ESGOTO PREDIAL, DN 100 MM, JUNTA ELÁSTICA, FORNECIDO E INSTALADO EM RAMAL DE DESCARGA OU RAMAL DE ESGOTO SANITÁRIO. AF_08/2022</t>
  </si>
  <si>
    <t>TUBO PVC, SÉRIE R, ÁGUA PLUVIAL, DN 100 MM, FORNECIDO E INSTALADO EM CONDUTORES VERTICAIS DE ÁGUAS PLUVIAIS. AF_06/2022</t>
  </si>
  <si>
    <t>TUBO PVC, SÉRIE R, ÁGUA PLUVIAL, DN 100 MM, FORNECIDO E INSTALADO EM RAMAL DE ENCAMINHAMENTO. AF_06/2022</t>
  </si>
  <si>
    <t>FIXAÇÃO DE TUBOS VERTICAIS DE PVC ÁGUA, PVC ESGOTO, PVC ÁGUA PLUVIAL, CPVC, PPR, COBRE OU AÇO, DIÂMETROS MAIORES QUE 75 MM E MENORES OU IGUAIS A 100 MM, COM ABRAÇADEIRA METÁLICA RÍGIDA TIPO U PERFIL 4", FIXADA EM PERFILADO EM PAREDE. AF_09/2023_PS</t>
  </si>
  <si>
    <t>TUBO PVC, SÉRIE R, ÁGUA PLUVIAL, DN 75 MM, FORNECIDO E INSTALADO EM CONDUTORES VERTICAIS DE ÁGUAS PLUVIAIS. AF_06/2022</t>
  </si>
  <si>
    <t>TUBO PVC, SÉRIE R, ÁGUA PLUVIAL, DN 75 MM, FORNECIDO E INSTALADO EM RAMAL DE ENCAMINHAMENTO. AF_06/2022</t>
  </si>
  <si>
    <t>FIXAÇÃO DE TUBOS VERTICAIS DE PVC ÁGUA, PVC ESGOTO, PVC ÁGUA PLUVIAL, CPVC, PPR, COBRE OU AÇO, DIÂMETROS MAIORES QUE 40 MM E MENORES OU IGUAIS A 75 MM, COM ABRAÇADEIRA METÁLICA RÍGIDA TIPO U PERFIL 2 1/2", FIXADA EM PERFILADO EM PAREDE. AF_09/2023_PS</t>
  </si>
  <si>
    <t>JOELHO 90 GRAUS,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</si>
  <si>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</si>
  <si>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</si>
  <si>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CPU-27 REF. SINAPI: 104325 E ORSE 14057</t>
  </si>
  <si>
    <t>TUBO, PVC, SOLDÁVEL, DE 25MM, INSTALADO EM DRENO DE AR-CONDICIONADO - FORNECIMENTO E INSTALAÇÃO. AF_08/2022</t>
  </si>
  <si>
    <t>TE, PVC, SOLDÁVEL, DN 25MM, INSTALADO EM DRENO DE AR-CONDICIONADO - FORNECIMENTO E INSTALAÇÃO. AF_08/2022</t>
  </si>
  <si>
    <t>JOELHO 90 GRAUS, PVC, SOLDÁVEL, DN 25MM, INSTALADO EM DRENO DE AR-CONDICIONADO - FORNECIMENTO E INSTALAÇÃO. AF_08/2022</t>
  </si>
  <si>
    <t>JOELHO 45 GRAUS, PVC, SOLDÁVEL, DN 25MM, INSTALADO EM DRENO DE AR-CONDICIONADO - FORNECIMENTO E INSTALAÇÃO. AF_08/2022</t>
  </si>
  <si>
    <t>BUCHA DE REDUÇÃO, LONGA, PVC, SOLDÁVEL, DN 40 X 25 MM, INSTALADO EM RAMAL DE DISTRIBUIÇÃO DE ÁGUA - FORNECIMENTO E INSTALAÇÃO. AF_06/2022</t>
  </si>
  <si>
    <t>LUVA COM BUCHA DE LATÃO, PVC, SOLDÁVEL, DN 25MM X 3/4, INSTALADO EM RAMAL OU SUB-RAMAL DE ÁGUA - FORNECIMENTO E INSTALAÇÃO. AF_06/2022</t>
  </si>
  <si>
    <t>27.1</t>
  </si>
  <si>
    <t>27.2</t>
  </si>
  <si>
    <t>27.3</t>
  </si>
  <si>
    <t>27.4</t>
  </si>
  <si>
    <t>27.5</t>
  </si>
  <si>
    <t>27.6</t>
  </si>
  <si>
    <t>27.7</t>
  </si>
  <si>
    <t>27.8</t>
  </si>
  <si>
    <t>27.9</t>
  </si>
  <si>
    <t>27.10</t>
  </si>
  <si>
    <t>27.11</t>
  </si>
  <si>
    <t>INTERRUPTOR SIMPLES (1 MÓDULO), 10A/250V, INCLUINDO SUPORTE E PLACA - FORNECIMENTO E INSTALAÇÃO. AF_03/2023</t>
  </si>
  <si>
    <t>INTERRUPTOR SIMPLES (3 MÓDULOS), 10A/250V, INCLUINDO SUPORTE E PLACA - FORNECIMENTO E INSTALAÇÃO. AF_03/2023</t>
  </si>
  <si>
    <t>INTERRUPTOR SIMPLES (1 MÓDULO) COM INTERRUPTOR PARALELO (1 MÓDULO), 10A/250V, INCLUINDO SUPORTE E PLACA - FORNECIMENTO E INSTALAÇÃO. AF_03/2023</t>
  </si>
  <si>
    <t>INTERRUPTOR PARALELO (2 MÓDULOS), 10A/250V, INCLUINDO SUPORTE E PLACA - FORNECIMENTO E INSTALAÇÃO. AF_03/2023</t>
  </si>
  <si>
    <t>INTERRUPTOR INTERMEDIÁRIO (1 MÓDULO), 10A/250V, SEM SUPORTE E SEM PLACA - FORNECIMENTO E INSTALAÇÃO. AF_03/2023</t>
  </si>
  <si>
    <t>TOMADA BAIXA DE EMBUTIR (1 MÓDULO), 2P+T 10 A, INCLUINDO SUPORTE E PLACA - FORNECIMENTO E INSTALAÇÃO. AF_03/2023</t>
  </si>
  <si>
    <t>TOMADA BAIXA DE EMBUTIR (2 MÓDULOS), 2P+T 10 A, INCLUINDO SUPORTE E PLACA - FORNECIMENTO E INSTALAÇÃO. AF_03/2023</t>
  </si>
  <si>
    <t>TOMADA MÉDIA DE EMBUTIR (1 MÓDULO), 2P+T 10 A, INCLUINDO SUPORTE E PLACA - FORNECIMENTO E INSTALAÇÃO. AF_03/2023</t>
  </si>
  <si>
    <t>TOMADA MÉDIA DE EMBUTIR (2 MÓDULOS), 2P+T 10 A, INCLUINDO SUPORTE E PLACA - FORNECIMENTO E INSTALAÇÃO. AF_03/2023</t>
  </si>
  <si>
    <t>TOMADA ALTA DE EMBUTIR (1 MÓDULO), 2P+T 10 A, INCLUINDO SUPORTE E PLACA - FORNECIMENTO E INSTALAÇÃO. AF_03/2023</t>
  </si>
  <si>
    <t>SUPORTE PARAFUSADO COM PLACA DE ENCAIXE 4" X 2" MÉDIO (1,30 M DO PISO) PARA PONTO ELÉTRICO - FORNECIMENTO E INSTALAÇÃO. AF_03/2023</t>
  </si>
  <si>
    <t>SUPORTE PARAFUSADO COM PLACA DE ENCAIXE 4" X 2" ALTO (2,00 M DO PISO) PARA PONTO ELÉTRICO - FORNECIMENTO E INSTALAÇÃO. AF_03/2023</t>
  </si>
  <si>
    <t>ED-4892</t>
  </si>
  <si>
    <t>ALARME AUDIOVISUAL SEM FIO PARA PCD. FORNECIMENTO E INSTALAÇÃO</t>
  </si>
  <si>
    <t>TOMADA MÉDIA DE EMBUTIR (1 MÓDULO), 2P+T 20 A, INCLUINDO SUPORTE E PLACA - FORNECIMENTO E INSTALAÇÃO. AF_03/2023</t>
  </si>
  <si>
    <t>TOMADA MÉDIA DE EMBUTIR (2 MÓDULOS), 2P+T 20 A, INCLUINDO SUPORTE E PLACA - FORNECIMENTO E INSTALAÇÃO. AF_03/2023</t>
  </si>
  <si>
    <t>TOMADA BAIXA DE EMBUTIR (4 MÓDULOS), 2P+T 10 A, INCLUINDO SUPORTE E PLACA - FORNECIMENTO E INSTALAÇÃO. AF_03/2023</t>
  </si>
  <si>
    <t>TOMADA MÉDIA DE EMBUTIR (3 MÓDULOS), 2P+T 10 A, INCLUINDO SUPORTE E PLACA - FORNECIMENTO E INSTALAÇÃO. AF_03/2023</t>
  </si>
  <si>
    <t>EXAUSTOR PARA BANHEIRO, BIVOLT, REF.: C 80 A, DA VENTOKIT OU SIMILAR - FORNECIMENTO E INSTALAÇÃO</t>
  </si>
  <si>
    <t>ELETRODUTO FLEXÍVEL CORRUGADO, PVC, DN 25 MM (3/4"),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</si>
  <si>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</si>
  <si>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</si>
  <si>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</si>
  <si>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FORRO - FORNECIMENTO E INSTALAÇÃO. AF_03/2023</t>
  </si>
  <si>
    <t>ELETRODUTO FLEXÍVEL CORRUGADO, PEAD, DN 50 (1 1/2"), PARA REDE ENTERRADA DE DISTRIBUIÇÃO DE ENERGIA ELÉTRICA - FORNECIMENTO E INSTALAÇÃO. AF_12/2021</t>
  </si>
  <si>
    <t>ELETRODUTO FLEXÍVEL CORRUGADO, PEAD, DN 90 (3"), PARA REDE ENTERRADA DE DISTRIBUIÇÃO DE ENERGIA ELÉTRICA - FORNECIMENTO E INSTALAÇÃO. AF_12/2021</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</si>
  <si>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</si>
  <si>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</si>
  <si>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</si>
  <si>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10 MM², ANTI-CHAMA 0,6/1,0 KV, PARA CIRCUITOS TERMINAIS - FORNECIMENTO E INSTALAÇÃO. AF_03/2023</t>
  </si>
  <si>
    <t>CABO DE COBRE FLEXÍVEL ISOLADO, 16 MM², ANTI-CHAMA 0,6/1,0 KV, PARA CIRCUITOS TERMINAIS - FORNECIMENTO E INSTALAÇÃO. AF_03/2023</t>
  </si>
  <si>
    <t>CABO DE COBRE FLEXÍVEL ISOLADO, 50 MM², ANTI-CHAMA 0,6/1,0 KV, PARA REDE ENTERRADA DE DISTRIBUIÇÃO DE ENERGIA ELÉTRICA - FORNECIMENTO E INSTALAÇÃO. AF_12/2021</t>
  </si>
  <si>
    <t>ED-15204</t>
  </si>
  <si>
    <t>KIT CAVALETE PARA MEDIÇÃO DE ÁGUA, EMBUTIDO EM ALVENARIA, EM AÇO GALVANIZADO DN 20MM (1/2") - PADRÃO CONCESSIONÁRIA LOCAL, EXCLUSIVE HIDRÔMETRO</t>
  </si>
  <si>
    <t>CABO DE COBRE FLEXÍVEL ISOLADO, 95 MM², ANTI-CHAMA 0,6/1,0 KV, PARA REDE ENTERRADA DE DISTRIBUIÇÃO DE ENERGIA ELÉTRICA - FORNECIMENTO E INSTALAÇÃO. AF_12/2021</t>
  </si>
  <si>
    <t>DISJUNTOR MONOPOLAR TIPO DIN, CORRENTE NOMINAL DE 10A - FORNECIMENTO E INSTALAÇÃO. AF_07/2025</t>
  </si>
  <si>
    <t>DISJUNTOR BIPOLAR TIPO DIN, CORRENTE NOMINAL DE 10A - FORNECIMENTO E INSTALAÇÃO. AF_07/2025</t>
  </si>
  <si>
    <t>DISJUNTOR MONOPOLAR TIPO DIN, CORRENTE NOMINAL DE 16A - FORNECIMENTO E INSTALAÇÃO. AF_07/2025</t>
  </si>
  <si>
    <t>DISJUNTOR BIPOLAR TIPO DIN, CORRENTE NOMINAL DE 16A - FORNECIMENTO E INSTALAÇÃO. AF_07/2025</t>
  </si>
  <si>
    <t>DISJUNTOR MONOPOLAR TIPO DIN, CORRENTE NOMINAL DE 20A - FORNECIMENTO E INSTALAÇÃO. AF_07/2025</t>
  </si>
  <si>
    <t>DISJUNTOR BIPOLAR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</si>
  <si>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</si>
  <si>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</si>
  <si>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TRIPOLAR TIPO DIN, CORRENTE NOMINAL DE 32A - FORNECIMENTO E INSTALAÇÃO. AF_07/2025</t>
  </si>
  <si>
    <t>DISJUNTOR TRIPOLAR TIPO DIN, CORRENTE NOMINAL DE 50A - FORNECIMENTO E INSTALAÇÃO. AF_07/2025</t>
  </si>
  <si>
    <t>DISJUNTOR TERMOMAGNÉTICO TRIPOLAR 150 A / 600 V, TIPO FXD / ICC 35 kA, FORNECIMENTO E INSTALAÇÃO, INCLUSIVE 3 TERMINAIS À COMPRESSÃO EM COBRE ESTANHADO PARA CABO 95 MM²</t>
  </si>
  <si>
    <t>CPU-28 REF. SINAPI: 101895, 2374 E 1580</t>
  </si>
  <si>
    <t>DISJUNTOR BIPOLAR TIPO DR, CORRENTE NOMINAL DE 40A - FORNECIMENTO E INSTALAÇÃO. AF_07/2025</t>
  </si>
  <si>
    <t>CPU-29 REF. SINAPI: 106028 E 39467</t>
  </si>
  <si>
    <t>DISPOSITIVO DE PROTEÇÃO CONTRA SURTOS (DPS), CLASSE II, 1 POLO, TENSÃO MÁXIMA 175 V, CORRENTE MÁXIMA 45 kA (TIPO AC), FORNECIMENTO E INSTALAÇÃO, INCLUSIVE TERMINAL À COMPRESSÃO EM COBRE ESTANHADO PARA CABO 10 MM²</t>
  </si>
  <si>
    <t>CAIXA RETANGULAR 4" X 4" MÉDIA (1,30 M DO PISO), PVC, INSTALADA EM PAREDE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</si>
  <si>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</si>
  <si>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</si>
  <si>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</si>
  <si>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DE INSPEÇÃO EM PVC 300MM</t>
  </si>
  <si>
    <t>SUDECAP</t>
  </si>
  <si>
    <t>11.14.06</t>
  </si>
  <si>
    <t>CAIXA DE PASSAGEM, DE EMBUTIR, DE PVC, CPE-30 OU EQUIVALENTE</t>
  </si>
  <si>
    <t>LUMINÁRIA PLAFON DE EMBUTIR EM LED 29.5X29.5 CM, 24W 4000K BIVOLT, AVANT OU SIMILAR</t>
  </si>
  <si>
    <t>LUMINÁRIA PLAFON DE SOBREPOR EM LED 40 X 40CM, 30W 4000K BIVOLT, AVANT OU SIMILAR</t>
  </si>
  <si>
    <t>ORSE (SE)</t>
  </si>
  <si>
    <t>REFLETOR SLIM  LED 100W DE POTÊNCIA, BRANCO FRIO, 6500K, AUTOVOLT, MARCA G-LIGHT OU SIMILAR</t>
  </si>
  <si>
    <t>10.90.28</t>
  </si>
  <si>
    <t>LUMINÁRIA DE EMERGÊNCIA AUTÔNOMA IE-16 (LAMP 8W) - SAÍDA</t>
  </si>
  <si>
    <t>ED-14203</t>
  </si>
  <si>
    <t>QUADRO DE DISTRIBUIÇÃO DE EMBUTIR EM CHAPA, PARA 70 DISJUNTORES DIN, INCLUSIVE BARRAMENTOS NEUTRO/TERRA E BARRAMENTO TRIFÁSICO DE 225A</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</si>
  <si>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</si>
  <si>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24 DISJUNTORES DIN 100A - FORNECIMENTO E INSTALAÇÃO. AF_07/2025</t>
  </si>
  <si>
    <t>ED-49203</t>
  </si>
  <si>
    <t>CAIXA PARA MEDIÇÃO, TIPO CM 3, COM VISOR DO LEITOR PARA VIA PÚBLICA (LVP), DIMENSÕES CONFORME PADRÃO CEMIG, EXCLUSIVE DISJUNTOR, INCLUSIVE INSTALAÇÃO</t>
  </si>
  <si>
    <t>RECOLOCAÇÃO DE FOLHAS DE PORTA DE MADEIRA LEVE OU MÉDIA DE 60CM DE LARGURA, CONSIDERANDO REAPROVEITAMENTO DO MATERIAL. AF_10/2025</t>
  </si>
  <si>
    <t>CPU-30 REF. SINAPI: 90801, 90806 E 183</t>
  </si>
  <si>
    <t>FORNECIMENTO E ASSENTAMENTO DE BATENTE / MARCO DE MADEIRA MACIÇA, PADRÃO MÉDIO, PARA PORTA DE GIRO 120 × 210 CM, E = 3 CM, L = 14 CM, FIXADO COM ARGAMASSA, INCLUSIVE MONTAGEM, APRUMO, NIVELAMENTO, FIXAÇÃO E CONSUMÍVEIS; EXCLUSIVE ALIZARES, FOLHA DA PORTA, FERRAGENS E PINTURA DE ACABAMENTO</t>
  </si>
  <si>
    <t>FORNECIMENTO E INSTALAÇÃO DE JANELA EM VIDRO TEMPERADO FUMÊ 8MM, INCLUSIVE PERFIS E FERRAGENS</t>
  </si>
  <si>
    <t>FORNECIMENTO E INSTALAÇÃO DE JANELA EM VIDRO TEMPERADO INCOLOR 8MM, INCLUSIVE PERFIS E FERRAGENS</t>
  </si>
  <si>
    <t>CPU-31 REF. SINAPI: 102182 E SBC 150308 E 068103</t>
  </si>
  <si>
    <t>TORNEIRA BANHEIRO PCD NORMA NBR9050 BICA BAIXA COM ALAVANCA</t>
  </si>
  <si>
    <t>SBC</t>
  </si>
  <si>
    <t>10.40.12</t>
  </si>
  <si>
    <t>LAVATÓRIO COM COLUNA SUSPENSA LINHA FIT-CELITE/EQUIVALENTE COMPLETO</t>
  </si>
  <si>
    <t>28.1</t>
  </si>
  <si>
    <t>28.2</t>
  </si>
  <si>
    <t>29.1</t>
  </si>
  <si>
    <t>29.2</t>
  </si>
  <si>
    <t>30.1</t>
  </si>
  <si>
    <t>30.2</t>
  </si>
  <si>
    <t>REINSTALAÇÃO DE UNIDADE CONDENSADORA DE AR-CONDICIONADO SPLIT HI-WALL, 36.000 BTU/H, CICLO FRIO, EM SUPORTE EXISTENTE, INCLUSIVE POSICIONAMENTO, FIXAÇÃO, RECONEXÃO ELÉTRICA E FRIGORÍGENA, ABERTURA DAS VÁLVULAS DE SERVIÇO, CONFERÊNCIA E PARTIDA; EXCLUSIVE FORNECIMENTO DO APARELHO</t>
  </si>
  <si>
    <t>CPU-33 REF. SINAPI: 107232</t>
  </si>
  <si>
    <t>REINSTALAÇÃO DE AR-CONDICIONADO SPLIT INVERTER HI-WALL, CAPACIDADE 12.000 BTU/H, CICLO FRIO, INCLUSIVE MÃO DE OBRA, CONFERÊNCIA, SUPORTES, FIXADORES, BUCHAS, CHUMBADORES, PARAFUSOS E TERMINAIS DE CONEXÃO, POSICIONAMENTO, FIXAÇÃO, RECONEXÕES E PARTIDA; EXCLUSIVE FORNECIMENTO DO APARELHO</t>
  </si>
  <si>
    <t>CPU-34 REF. SINAPI: 103247</t>
  </si>
  <si>
    <t>TUBO EM COBRE FLEXÍVEL, DN 1/4",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</si>
  <si>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</si>
  <si>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1/2", COM ISOLAMENTO, INSTALADO EM RAMAL DE ALIMENTAÇÃO DE AR-CONDICIONADO - FORNECIMENTO E INSTALAÇÃO. AF_07/2025</t>
  </si>
  <si>
    <t>TUBO EM COBRE FLEXÍVEL, DN 5/8", COM ISOLAMENTO, INSTALADO EM RAMAL DE ALIMENTAÇÃO DE AR-CONDICIONADO - FORNECIMENTO E INSTALAÇÃO. AF_07/2025</t>
  </si>
  <si>
    <t>ED-48439</t>
  </si>
  <si>
    <t>REMOÇÃO MANUAL DE CERCA, COM REAPROVEITAMENTO, INCLUSIVE AFASTAMENTO E EMPILHAMENTO, EXCLUSIVE TRANSPORTE E RETIRADA DO MATERIAL REMOVIDO NÃO REAPROVEITÁVEL</t>
  </si>
  <si>
    <t>DISPENSER DE PLÁSTICO PARA PAPEL HIGIÊNICO, INCLUSO FIXAÇÃO. AF_02/2026</t>
  </si>
  <si>
    <t>DISPENSER DE PLÁSTICO PARA TOALHA DE PAPEL INTERFOLHADA, INCLUSO FIXAÇÃO. AF_02/2026</t>
  </si>
  <si>
    <t>SABONETEIRA PLÁSTICA TIPO DISPENSER PARA SABONETE LÍQUIDO COM RESERVATÓRIO 800 A 1500 ML, INCLUSO FIXAÇÃO. AF_02/2026</t>
  </si>
  <si>
    <t>CABIDE METÁLICO TIPO GANCHO EM METAL CROMADO, INCLUSO FIXAÇÃO. AF_02/2026</t>
  </si>
  <si>
    <t>ED-50266</t>
  </si>
  <si>
    <t>LIMPEZA FINAL PARA ENTREGA DA OBRA</t>
  </si>
  <si>
    <t>ED-50481</t>
  </si>
  <si>
    <t>EMASSAMENTO A ÓLEO SOBRE MADEIRA, UMA (1) DEMÃO, INCLUSIVE LIXAMENTO PARA PINTURA</t>
  </si>
  <si>
    <t>JATEAMENTO DE VIDRO</t>
  </si>
  <si>
    <t>VIDRO TEMPERADO 10MM, LISO, FUMÊ, COM FERRAGENS - REV 01_10/2021</t>
  </si>
  <si>
    <t>CPU-32-REF. SICOR-MG:ED-51125</t>
  </si>
  <si>
    <t xml:space="preserve">TOTAL GERAL:  </t>
  </si>
  <si>
    <t>PLACA DE ALUMÍNIO FUNDIDO, DIMENSÃO (20X5)CM, PARA DENOMINAÇÃO DE CÔMODOS, INCLUSIVE FIXAÇÃO</t>
  </si>
  <si>
    <t>ED-50636</t>
  </si>
  <si>
    <t>ED-50949</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</si>
  <si>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</si>
  <si>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SINALIZADOR FOTOLUMINESCENTE 7 X 3CM, CANTONEIRA, PARA DEGRAUS DE ESCADA</t>
  </si>
  <si>
    <t>APLICAÇÃO MANUAL DE TINTA EMBORRACHADA EM PANOS DE FACHADA COM PRESENÇA DE VÃOS DE EDIFÍCIOS DE MÚLTIPLOS PAVIMENTOS, TRÊS DEMÃOS, INCLUSIVE PINTURA DOS REQUADROS CONSIDERADA NOS COEFICIENTES</t>
  </si>
  <si>
    <t xml:space="preserve">CPU-20 REF. SINAPI: 95622 E ORSE (SE): 4941 </t>
  </si>
  <si>
    <t xml:space="preserve">CPU-21 REF. SINAPI: 95623 E ORSE (SE): 4941 </t>
  </si>
  <si>
    <t>APLICAÇÃO MANUAL DE TINTA EMBORRACHADA EM PANOS DE FACHADA SEM PRESENÇA DE VÃOS DE EDIFÍCIOS DE MÚLTIPLOS PAVIMENTOS, TRÊS DEMÃOS</t>
  </si>
  <si>
    <t>FORNECIMENTO E INSTALAÇÃO DE FORRO EM DRYWALL PARA AMBIENTES COMERCIAIS, COM ESTRUTURA METÁLICA BIDIRECIONAL TIPO F-47, DUAS CAMADAS DE CHAPA DE GESSO ACARTONADO STANDARD (ST) E = 12,5 MM, SEGUNDA CAMADA COM JUNTAS DESENCONTRADAS E PARAFUSOS TA-45, INCLUSIVE TIRANTES, PENDURAIS, PERFIS, FIXAÇÕES, MEDIÇÃO, CORTE, AJUSTES, TRATAMENTO DAS JUNTAS DA FACE APARENTE E MÃO DE OBRA</t>
  </si>
  <si>
    <t>16.4</t>
  </si>
  <si>
    <t>CPU-19 REF. SINAPI:  96114</t>
  </si>
  <si>
    <t>15.11</t>
  </si>
  <si>
    <t>RODAPÉ EM MADEIRA, ALTURA 7CM, FIXADO COM COLA BASE DE POLIURETANO. AF_02/2026_PS</t>
  </si>
  <si>
    <t>9.1</t>
  </si>
  <si>
    <t>9.2</t>
  </si>
  <si>
    <t>9.3</t>
  </si>
  <si>
    <t>9.4</t>
  </si>
  <si>
    <t>9.5</t>
  </si>
  <si>
    <t>9.6</t>
  </si>
  <si>
    <t>9.7</t>
  </si>
  <si>
    <t>4.3</t>
  </si>
  <si>
    <t>ED-13281</t>
  </si>
  <si>
    <t>ED-50493</t>
  </si>
  <si>
    <t>CPU-10 REF. SINAPI: 103247</t>
  </si>
  <si>
    <t>ED-48298</t>
  </si>
  <si>
    <t>CPU-35-REF. SICOR-MG:ED-51125</t>
  </si>
  <si>
    <t>CAIXA DE PASSAGEM PARA AR CONDICIONADO - FORNECIMENTO E INSTALAÇÃO</t>
  </si>
  <si>
    <t>LUMINÁRIA PLAFON DE SOBREPOR EM LED 22.5X22.5 CM, 18W 4000K BIVOLT, AVANT OU SIMILAR</t>
  </si>
  <si>
    <t>REMOÇÃO DE SOLO DE PRIMEIRA CATEGORIA (TERRA), COM VOLUME DE ENTRADA JÁ CONTEMPLANDO O EMPOLAMENTO (30%), CARREGAMENTO MANUAL EM JERICA DE 60 L, TRANSPORTE HORIZONTAL ATÉ 25 M E DESCARGA DIRETA EM CAÇAMBA ESTACIONÁRIA, EXCLUSIVE FRETE E CAÇAMBA</t>
  </si>
  <si>
    <t>CÂMARA MUNICIPAL DE ITAMARANDIBA</t>
  </si>
  <si>
    <t>REFORMA E AMPLIAÇÃO DO EDIFÍCIO SEDE DA CÂMARA MUNICIPAL DE ITAMARANDIBA</t>
  </si>
  <si>
    <t>PLANILHA ORÇAMENTÁRIA</t>
  </si>
  <si>
    <r>
      <t xml:space="preserve">PROPRIETÁRIO: </t>
    </r>
    <r>
      <rPr>
        <sz val="12"/>
        <color theme="1"/>
        <rFont val="Arial"/>
        <family val="2"/>
      </rPr>
      <t>CÂMARA MUNICIPAL DE ITAMARANDIBA</t>
    </r>
  </si>
  <si>
    <r>
      <t xml:space="preserve">OBRA: </t>
    </r>
    <r>
      <rPr>
        <sz val="12"/>
        <color theme="1"/>
        <rFont val="Arial"/>
        <family val="2"/>
      </rPr>
      <t>REFORMA E AMPLIAÇÃO DO EDIFÍCIO SEDE DA CÂMARA MUNICIPAL DE ITAMARANDIBA</t>
    </r>
  </si>
  <si>
    <r>
      <t xml:space="preserve">RESPONSÁVEL TÉCNICO: </t>
    </r>
    <r>
      <rPr>
        <sz val="12"/>
        <color theme="1"/>
        <rFont val="Arial"/>
        <family val="2"/>
      </rPr>
      <t>ENGENHEIRO CIVIL WILTON GOMES DIAS - CREA-MG:241.007/D</t>
    </r>
  </si>
  <si>
    <t xml:space="preserve">TOTAL GERAL: </t>
  </si>
  <si>
    <t>FIXAÇÃO DE TUBOS HORIZONTAIS DE PVC ÁGUA, PVC ESGOTO, PVC ÁGUA PLUVIAL, CPVC, PPR, COBRE OU AÇO, DIÂMETROS MENORES OU IGUAIS A 40 MM, COM ABRAÇADEIRA METÁLICA FLEXÍVEL 18 MM, FIXADA DIRETAMENTE NA LAJE. AF_09/2023</t>
  </si>
  <si>
    <t>CPU-36 REF. SBC: 120432</t>
  </si>
  <si>
    <t>PORTA DE CORRER EM VIDRO TEMPERADO INCOLOR 10MM, INCLUSIVE FECHADURA, PUXADOR, TRILHOS E ROLDANAS (RECEPÇÃO/ ESCADA)</t>
  </si>
  <si>
    <t>PORTA DE CORRER EM VIDRO TEMPERADO INCOLOR 10MM, INCLUSIVE FECHADURA, PUXADOR, TRILHOS E ROLDANAS (PORTA DA RÁDIO)</t>
  </si>
  <si>
    <t>PORTA DE CORRER EM VIDRO TEMPERADO INCOLOR 10MM, INCLUSIVE FECHADURA, PUXADOR, TRILHOS E ROLDANAS (PORTA DE BANHEIROS E COZINHA)</t>
  </si>
  <si>
    <t>RETIRADA CUIDADOSA DE UNIDADE CONDENSADORA DE AR-CONDICIONADO SPLIT, CAPACIDADE 36.000 BTU/H, INCLUSIVE RECOLHIMENTO DO FLUIDO REFRIGERANTE PARA A PRÓPRIA CONDENSADORA POR PROCEDIMENTO DE PUMP-DOWN, DESCONEXÃO ELÉTRICA E FRIGORÍGENA, DESFIXAÇÃO, VEDAÇÃO DAS CONEXÕES, PROTEÇÃO, IDENTIFICAÇÃO, TRANSPORTE MANUAL INTERNO ATÉ 50 M E ACONDICIONAMENTO PROVISÓRIO PARA REAPROVEITAMENTO</t>
  </si>
  <si>
    <t>SINAPI-INS</t>
  </si>
  <si>
    <t>PINTURA COM VERNIZ SINTÉTICO MARÍTIMO EM ESQUADRIAS DE MADEIRA, DUAS (2) DEMÃOS, ACABAMENTO TIPO ACETINADO (BRILHO SUTIL), COM APLICAÇÃO MANUAL, INCLUSIVE PREPARAÇÃO DA SUPERFÍCIE COM LIXAMENTO</t>
  </si>
  <si>
    <t>REMOÇÃO DE TELHAS DE FIBROCIMENTO, METÁLICA E CERÂMICA, DE FORMA MANUAL, SEM REAPROVEITAMENTO. AF_09/2023</t>
  </si>
  <si>
    <t>TÊ, PVC, SERIE R, ÁGUA PLUVIAL, DN 100 X 100 MM, JUNTA ELÁSTICA, FORNECIDO E INSTALADO EM RAMAL DE ENCAMINHAMENTO. AF_06/2022</t>
  </si>
  <si>
    <t>JOELHO 45 GRAUS, PVC, SERIE R, ÁGUA PLUVIAL, DN 100 MM, JUNTA ELÁSTICA, FORNECIDO E INSTALADO EM RAMAL DE ENCAMINHAMENTO. AF_06/2022</t>
  </si>
  <si>
    <t>GUARDA-CORPO EM TUBO DE ACO INOX (NBR 9050)</t>
  </si>
  <si>
    <r>
      <t xml:space="preserve">REFERÊNCIA DE PREÇO NÃO DESONERADA EM ORDEM DE USO: </t>
    </r>
    <r>
      <rPr>
        <sz val="12"/>
        <color theme="1"/>
        <rFont val="Arial"/>
        <family val="2"/>
      </rPr>
      <t xml:space="preserve">SINAPI (06/2026), SICOR-MG (04/2026), SUDECAP (04/2026), SBC (08/2026), ORSE-SE (05/2026) </t>
    </r>
  </si>
  <si>
    <t>PROJETO EXECUTIVO DE ACÚSTICA</t>
  </si>
  <si>
    <t>CPU-16 REF. SINAPI: 87273</t>
  </si>
  <si>
    <t>CPU-17 REF. SINAPI: 87275</t>
  </si>
  <si>
    <t xml:space="preserve">REVESTIMENTO CERÂMICO PARA PAREDES INTERNAS COM PLACAS ESMALTADAS DE DIMENSÕES 33X45 CM, APLICADAS NA ALTURA INTEIRA DAS PAREDES, COM ARGAMASSA COLANTE AC II </t>
  </si>
  <si>
    <t>REVESTIMENTO CERÂMICO PARA PAREDES INTERNAS COM PLACAS ESMALTADAS DE DIMENSÕES 33X45 CM, APLICADAS A MEIA ALTURA DAS PAREDES, COM ARGAMASSA COLANTE AC II</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</si>
  <si>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</si>
  <si>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</si>
  <si>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</si>
  <si>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CPU-18 REF. SINAPI: 87263 E 88650</t>
  </si>
  <si>
    <t>FORNECIMENTO E INSTALAÇÃO DE RODAPÉ EM PORCELANATO RETIFICADO, LISO, MONOCOLOR, ACETINADO OU POLIDO, OBTIDO POR RECORTE DE PLACAS DE 60×60 CM, ALTURA 7 CM, ASSENTADO COM ARGAMASSA COLANTE AC III E REJUNTADO, INCLUSIVE RECORTES, AJUSTES, PREPARO DA ARGAMASSA, LIMPEZA E MÃO DE OBRA</t>
  </si>
  <si>
    <t>RODAPÉ DE GRANITO, NA COR CINZA ANDORINHA, ESP. 2CM, ALTURA DE 7CM, ACABAMENTO POLIDO, ASSENTAMENTO COM ARGAMASSA INDUSTRIALIZADA, INCLUSIVE REJUNTAMENTO</t>
  </si>
  <si>
    <t>ED-50772</t>
  </si>
  <si>
    <t>FORNECIMENTO DE APARELHO DE AR-CONDICIONADO TIPO SPLIT INVERTER, HI-WALL, CAPACIDADE NOMINAL 24.000 BTU/H, CICLO FRIO, 60 HZ, CLASSIFICAÇÃO ENERGÉTICA A, GÁS HFC E CONTROLE SEM FIO — EXCLUSIVE INSTALAÇÃO</t>
  </si>
  <si>
    <t>CPU-37 REF. SINAPI: 103253</t>
  </si>
  <si>
    <t>INSTALAÇÃO DE AR-CONDICIONADO SPLIT INVERTER, HI-WALL, 24.000 BTU/H, CICLO FRIO, INCLUSIVE MÃO DE OBRA, SUPORTES, FIXADORES, BUCHAS, CHUMBADORES, PARAFUSOS E TERMINAIS DE CONEXÃO — EXCLUSIVE FORNECIMENTO DO APARELHO</t>
  </si>
  <si>
    <t>CPU-38 REF. SINAPI: 103253</t>
  </si>
  <si>
    <t>FORNECIMENTO DO APARELHO DE AR-CONDICIONADO SPLIT HI-WALL INVERTER, 12.000 BTU/H, CICLO FRIO, 220 V, 60 HZ, CLASSE A PBE/INMETRO, PARA ESTÚDIO DE RÁDIO, COM NÍVEL DE PRESSÃO SONORA DA UNIDADE INTERNA ≤ 25 dB(A) E UNIDADE EXTERNA ≤ 55 dB(A), INCLUSIVE EVAPORADORA, CONDENSADORA, CONTROLE REMOTO, EXCLUSIVE INSTALAÇÃO</t>
  </si>
  <si>
    <t>CPU-39 REF. SINAPI: 103247</t>
  </si>
  <si>
    <t>INSTALAÇÃO DE AR-CONDICIONADO SPLIT HI-WALL INVERTER, 12.000 BTU/H, CICLO FRIO, 220 V, PARA ESTÚDIO DE RÁDIO,  INCLUSIVE MÃO DE OBRA, SUPORTES, FIXADORES, BUCHAS, CHUMBADORES, PARAFUSOS E TERMINAIS DE CONEXÃO — EXCLUSIVE FORNECIMENTO DO APARELHO</t>
  </si>
  <si>
    <t>CPU-41 REF. SINAPI: 90806 E 90825</t>
  </si>
  <si>
    <t>FORNECIMENTO DE KIT COMPLETO DE PORTA ACÚSTICA EM MADEIRA 0,90 × 2,10 M, ESPESSURA 80 MM, COM VISOR 25 × 25 CM, INCLUSOS: DOBRADIÇAS, BATENTE, FECHADURA COM EXECUÇÃO DO FURO — EXCLUSIVE INSTALAÇÃO</t>
  </si>
  <si>
    <t>CPU-40 REF. ORSE (SE): INSUMO 13703</t>
  </si>
  <si>
    <t>INSTALAÇÃO DE KIT COMPLETO DE PORTA ACÚSTICA 0,90 × 2,10 M — INCLUSIVE INSTALAÇÃO DO BATENTE, FERRAGENS E DA FOLHA DA PORTA; EXCLUSIVE FORNECIMENTO DO KIT</t>
  </si>
  <si>
    <t xml:space="preserve"> (ESMALTE E VERNIZ)</t>
  </si>
  <si>
    <t>CO-27477</t>
  </si>
  <si>
    <t>FORRO EM DRYWALL, PARA AMBIENTES COMERCIAIS, INCLUSIVE ESTRUTURA BIDIRECIONAL DE FIXAÇÃO. AF_08/2023_PS</t>
  </si>
  <si>
    <t>FORNECIMENTO DE CONCRETO ESTRUTURAL, USINADO BOMBEADO, COM FCK 25MPa, INCLUSIVE LANÇAMENTO, ADENSAMENTO E ACABAMENTO</t>
  </si>
  <si>
    <t>CORRIMÃO EM AÇO INOX Ø=1 1/2", DUPLO, H=90cm</t>
  </si>
  <si>
    <t>PLACA EM ALUMINIO COM BRAILLE 19 x 19cm BANHEIRO</t>
  </si>
  <si>
    <t>FORNECIMENTO COM INSTALAÇÃO DE DIFUSOR ACÚSTICO MULTIFACETADO, CONSTRUÍDO EM MDF ACABAMENTO EM PINTURA  NA COR INDICADA PELA ARQUITETURA</t>
  </si>
  <si>
    <t>31.1</t>
  </si>
  <si>
    <t>31.2</t>
  </si>
  <si>
    <t>31.3</t>
  </si>
  <si>
    <t>28.3</t>
  </si>
  <si>
    <t>28.4</t>
  </si>
  <si>
    <t>28.5</t>
  </si>
  <si>
    <t>28.6</t>
  </si>
  <si>
    <t>28.7</t>
  </si>
  <si>
    <t>28.8</t>
  </si>
  <si>
    <t>28.9</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</si>
  <si>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</si>
  <si>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</si>
  <si>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</si>
  <si>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</si>
  <si>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32.1</t>
  </si>
  <si>
    <t>32.2</t>
  </si>
  <si>
    <t>32.3</t>
  </si>
  <si>
    <t>QUADRO DE DISTRIBUICÃO PARA TELEFONE N.3, 40X40X12CM EM CHAPA METÁLICA, DE EMBUTIR, SEM ACESSÓRIOS, PADRÃO TELEBRAS - FORNECIMENTO E INSTALAÇÃO. AF_08/2025</t>
  </si>
  <si>
    <t>CAIXA DE PASSAGEM PARA TELEFONE 15X15X10CM (SOBREPOR) - FORNECIMENTO E INSTALAÇÃO. AF_08/2025</t>
  </si>
  <si>
    <t>CO-27431</t>
  </si>
  <si>
    <t>PROJETO EXECUTIVO DE INSTALAÇÕES ELÉTRICAS</t>
  </si>
  <si>
    <t>CPU-43 REF. SINAPI: 97667</t>
  </si>
  <si>
    <t>28.10</t>
  </si>
  <si>
    <t>ED-48368</t>
  </si>
  <si>
    <t>CERTIFICAÇÃO DE GARANTIA DE TRANSMISSÃO DE CABOS LÓGICOS, CAT. 5E/6/6A</t>
  </si>
  <si>
    <t>ELETRODUTO/DUTO PEAD FLEXÍVEL CORRUGADO, DN 50 (1 1/2"), PARA INFRAESTRUTURA SUBTERRÂNEA DE REDE DE DADOS E FIBRA ÓPTICA — FORNECIMENTO E INSTALAÇÃO</t>
  </si>
  <si>
    <t>FABRICAÇÃO DE ESCORAS DO TIPO PONTALETE, EM MADEIRA, PARA PÉ-DIREITO DUPLO. AF_09/2020 (ESCORAS DESTINADAS EXCLUSIVAMENTE AO ESCORAMENTO DAS VIGAS AÉREAS)</t>
  </si>
  <si>
    <t>FABRICAÇÃO DE ESCORAS DO TIPO PONTALETE, EM MADEIRA, PARA PÉ-DIREITO SIMPLES. AF_09/2020 (ESCORAS DESTINADAS EXCLUSIVAMENTE AO ESCORAMENTO DAS VIGAS AÉREAS)</t>
  </si>
  <si>
    <t xml:space="preserve">CPU-44 REF. SINAPI: INS 4791 E COMP. 88261 </t>
  </si>
  <si>
    <t xml:space="preserve">CPU-42 REF. ORSE (SE)-INS 14006 </t>
  </si>
  <si>
    <t>FORNECIMENTO DE PLACA DE ESPUMA ACÚSTICA DE POLIURETANO POLIÉSTER, MODELO PYRAMID, COR NATURAL 25/30, SONEX ILLTEC/OWA OU SIMILAR — EXCLUSIVE INSTALAÇÃO</t>
  </si>
  <si>
    <t>CONJUNTO DE TOMADA DE DADOS COM CONECTOR RJ45 CATEGORIA 6, PLACA 4"×2", 1 POSTO, INCLUSIVE FORNECIMENTO, INSTALAÇÃO, SUPORTE, MÓDULO E PLACA</t>
  </si>
  <si>
    <t>CPU-45 REF. SICOR-MG REF. ED-15752</t>
  </si>
  <si>
    <t>CAIXA DE PASSAGEM DE EMBUTIR EM PVC 200 x 200 x 90 mm CPE20 911003 (OU SIMILAR)</t>
  </si>
  <si>
    <t>TRANSPORTE DOS RESÍDUOS CLASSE A DEMOLIDOS DA CONSTRUÇÃO CIVIL EM CAÇAMBAS DE 4M³, EXCLUSIVE CARREGAMENTO MANUAL DA CAÇAMBA</t>
  </si>
  <si>
    <t>TRANSPORTE DOS RESÍDUOS CLASSE B DEMOLIDOS DA CONSTRUÇÃO CIVIL EM CAÇAMBAS DE 4M³, EXCLUSIVE CARREGAMENTO MANUAL DA CAÇAMBA</t>
  </si>
  <si>
    <t>4.4</t>
  </si>
  <si>
    <t>4.5</t>
  </si>
  <si>
    <t>ALVENARIA DE BLOCO DE CONCRETO ESTRUTURAL 14×19×39 CM, ESPESSURA 14 CM, EM TRECHO DE 0,80 M DE ALTURA, SENDO 0,60 M EM BLOCOS GRAUTEADOS EM TODOS OS VAZADOS E 0,20 M EM VIGA SUPERIOR DE CONCRETO ARMADO 14×20 CM, FCK=20 MPA, ARMADA COM 4 BARRAS CA-50 Ø8 MM E ESTRIBOS CA-60 Ø5 MM C/15 CM, COM ARMADURA VERTICAL DA ALVENARIA EM 1 BARRA CA-50 Ø8 MM C/20 CM E ACRÉSCIMO DE 40 CM PARA ANCORAGEM NA FUNDAÇÃO, INCLUSIVE ARGAMASSA DE ASSENTAMENTO, GRAUTE VERTICAL FGK=20 MPA, FÔRMAS LATERAIS, CORTE, DOBRA, MONTAGEM DAS ARMADURAS, PREPARO, LANÇAMENTO E ADENSAMENTO DO CONCRETO</t>
  </si>
  <si>
    <t>FORNECIMENTO E INSTALAÇÃO DE MANTA DE LÃ DE ROCHA 51 MM, DENSIDADE 64 KG/M³, EM PAREDES E FORROS COM SISTEMA EM CHAPAS DE GESSO PARA DRYWALL</t>
  </si>
  <si>
    <t>CO-27434</t>
  </si>
  <si>
    <t>PROJETO EXECUTIVO DE SPDA</t>
  </si>
  <si>
    <t>33.1</t>
  </si>
  <si>
    <t>33.2</t>
  </si>
  <si>
    <t>33.3</t>
  </si>
  <si>
    <t>33.4</t>
  </si>
  <si>
    <t>33.5</t>
  </si>
  <si>
    <t>33.6</t>
  </si>
  <si>
    <t>33.7</t>
  </si>
  <si>
    <t>33.8</t>
  </si>
  <si>
    <t>33.9</t>
  </si>
  <si>
    <t>ED-51022</t>
  </si>
  <si>
    <t>RE-BAR, DIÂMETRO DE 10MM, COMPRIMENTO DE 300CM, INCLUSIVE TRÊS (3) CLIPS PARA EMENDA</t>
  </si>
  <si>
    <t>ED-48700</t>
  </si>
  <si>
    <t>ATERRAMENTO COM HASTE DE COBRE, TIPO COPPERWELD, DIÂMETRO DE  5/8", COMPRIMENTO DE 240CM, EXCLUSIVE CABO E CAIXA PARA ATERRAMENTO, INCLUSIVE GRAMPO PARA HASTE E INSTALAÇÃO</t>
  </si>
  <si>
    <t>ED-13935</t>
  </si>
  <si>
    <t>ED-51055</t>
  </si>
  <si>
    <t>CAIXA DE INSPEÇÃO EM MATERIAL PLÁSTICO, DIÂMETRO DE 30CM, ALTURA DE 30CM, COM TAMPA EM FERRO FUNDIDO, EXCLUSIVE HASTE DE ATERRAMENTO, INCLUSIVE INSTALAÇÃO</t>
  </si>
  <si>
    <t>ED-51054</t>
  </si>
  <si>
    <t>CAIXA DE EQUALIZAÇÃO EM AÇO, COM ACABAMENTO EM PINTURA EPÓXI, PARA USO INTERNO OU EXTERNO, COM NOVE (9) TERMINAIS, LARGURA E COMPRIMENTO DE APROXIMADAMENTE 35CM, INCLUSIVE ACESSÓRIOS PARA FIXAÇÃO</t>
  </si>
  <si>
    <t>ED-51091</t>
  </si>
  <si>
    <t>TERMINAL À COMPRESSÃO EM COBRE ESTANHADO, COM DOIS (2) FUROS PARA CABO COM DIÂMETRO DE 50MM2, EXCLUSIVE CABO</t>
  </si>
  <si>
    <t>ED-26537</t>
  </si>
  <si>
    <t>ELETRODUTO DE PVC RÍGIDO ROSCÁVEL, DIÂMETRO DE 25MM (1"), INSTALAÇÃO APARENTE OU SOBRE FORRO COM ABRAÇADEIRA METÁLICA DE CUNHA, TIPO "D", INCLUSIVE ACESSÓRIOS PARA FIXAÇÃO E CONEXÕES</t>
  </si>
  <si>
    <t>ED-51068</t>
  </si>
  <si>
    <t>ED-13934</t>
  </si>
  <si>
    <r>
      <t xml:space="preserve">TIPO DE OBRA: </t>
    </r>
    <r>
      <rPr>
        <sz val="12"/>
        <color theme="1"/>
        <rFont val="Arial"/>
        <family val="2"/>
      </rPr>
      <t>CONSTRUÇÃO E REFORMA DE EDIFÍCIOS</t>
    </r>
  </si>
  <si>
    <t>ITENS</t>
  </si>
  <si>
    <t>SIGLAS</t>
  </si>
  <si>
    <t>% ADOTADO</t>
  </si>
  <si>
    <t>AC</t>
  </si>
  <si>
    <t>RISCO</t>
  </si>
  <si>
    <t>DESPESAS FINANCEIRAS</t>
  </si>
  <si>
    <t>LUCRO</t>
  </si>
  <si>
    <t>SG</t>
  </si>
  <si>
    <t>R</t>
  </si>
  <si>
    <t>DF</t>
  </si>
  <si>
    <t>CP</t>
  </si>
  <si>
    <t>ISS</t>
  </si>
  <si>
    <t>CPRB</t>
  </si>
  <si>
    <t>BDI PAD</t>
  </si>
  <si>
    <t xml:space="preserve">OS VALORES DE BDI FORAM CALCULADOS COM O EMPREGO DA FÓRMULA: </t>
  </si>
  <si>
    <t>COMPOSIÇÃO DO BDI NÃO DESONERADO PARA A OBRA</t>
  </si>
  <si>
    <t>1. ADMINISTRAÇÃO</t>
  </si>
  <si>
    <t>2. PROJETOS</t>
  </si>
  <si>
    <t>3. CANTEIRO DE OBRAS / SERVIÇOS PRELIMINARES</t>
  </si>
  <si>
    <t>4. DEMOLIÇÕES E REMOÇÕES</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</si>
  <si>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</si>
  <si>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</si>
  <si>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</si>
  <si>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</si>
  <si>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</si>
  <si>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</si>
  <si>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</si>
  <si>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</si>
  <si>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</si>
  <si>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</si>
  <si>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</si>
  <si>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</si>
  <si>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</si>
  <si>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</si>
  <si>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</si>
  <si>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</si>
  <si>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</si>
  <si>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</si>
  <si>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</si>
  <si>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</si>
  <si>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</si>
  <si>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</si>
  <si>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</si>
  <si>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</si>
  <si>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</si>
  <si>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</si>
  <si>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</si>
  <si>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</si>
  <si>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</si>
  <si>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5. DESATERRO, ESCAVAÇÃO E REGULARIZAÇÃO DO TERRENO</t>
  </si>
  <si>
    <t>6. ESCAVAÇÕES DE VALAS PARA FUNDAÇÕES</t>
  </si>
  <si>
    <t xml:space="preserve">7. INFRAESTRUTURA </t>
  </si>
  <si>
    <t xml:space="preserve">9. PAREDES  </t>
  </si>
  <si>
    <t>9.8</t>
  </si>
  <si>
    <t>9.9</t>
  </si>
  <si>
    <t>9.10</t>
  </si>
  <si>
    <t>9.11</t>
  </si>
  <si>
    <t>9.12</t>
  </si>
  <si>
    <t>9.13</t>
  </si>
  <si>
    <t>9.14</t>
  </si>
  <si>
    <t xml:space="preserve">10. COBERTURAS  </t>
  </si>
  <si>
    <t xml:space="preserve">11. REVESTIMENTO EXTERNO (FACHADAS)  </t>
  </si>
  <si>
    <t>11.3</t>
  </si>
  <si>
    <t>11.4</t>
  </si>
  <si>
    <t>11.5</t>
  </si>
  <si>
    <t>11.6</t>
  </si>
  <si>
    <t>11.7</t>
  </si>
  <si>
    <t>11.8</t>
  </si>
  <si>
    <t xml:space="preserve">12. REVESTIMENTO EXTERNO (INTERIOR DAS PLATIBANDAS)  </t>
  </si>
  <si>
    <t xml:space="preserve">13. REVESTIMENTO INTERNO (CHAPISCO, EMBOÇO E REBOCO) </t>
  </si>
  <si>
    <t>13.3</t>
  </si>
  <si>
    <t>13.4</t>
  </si>
  <si>
    <t>13.5</t>
  </si>
  <si>
    <t xml:space="preserve">14. REVESTIMENTO EM CERÂMICA DAS PAREDES   </t>
  </si>
  <si>
    <t xml:space="preserve">15. PAVIMENTAÇÃO (PREPARAÇÃO E CONCRETO) </t>
  </si>
  <si>
    <t xml:space="preserve">16. PISOS  </t>
  </si>
  <si>
    <t>16.5</t>
  </si>
  <si>
    <t>16.6</t>
  </si>
  <si>
    <t>16.7</t>
  </si>
  <si>
    <t>16.8</t>
  </si>
  <si>
    <t>16.9</t>
  </si>
  <si>
    <t>16.10</t>
  </si>
  <si>
    <t>16.11</t>
  </si>
  <si>
    <t>17. GESSO (TETO)</t>
  </si>
  <si>
    <t>18. PINTURA EXTERNA (FACHADAS)</t>
  </si>
  <si>
    <t>18.3</t>
  </si>
  <si>
    <t>18.4</t>
  </si>
  <si>
    <t>18.5</t>
  </si>
  <si>
    <t>18.6</t>
  </si>
  <si>
    <t>19. PINTURA EXTERNA (PLATIBANDAS)</t>
  </si>
  <si>
    <t>20. PINTURA INTERNA (TETOS)</t>
  </si>
  <si>
    <t>21. PINTURA INTERNA (PAREDES)</t>
  </si>
  <si>
    <t>21.4</t>
  </si>
  <si>
    <t xml:space="preserve">22. PINTURA DE ESQUADRIAS DE MADEIRA  </t>
  </si>
  <si>
    <t>23. ESQUADRIAS (ALUMÍNIO, VIDRO E MADEIRA)</t>
  </si>
  <si>
    <t>23.19</t>
  </si>
  <si>
    <t>23.20</t>
  </si>
  <si>
    <t>23.21</t>
  </si>
  <si>
    <t>23.22</t>
  </si>
  <si>
    <t>23.23</t>
  </si>
  <si>
    <t>24. LOUÇAS, METAIS E BANCADAS DE GRANITO</t>
  </si>
  <si>
    <t xml:space="preserve">25. INSTALAÇÃO HIDRÁULICA  </t>
  </si>
  <si>
    <t>25.21</t>
  </si>
  <si>
    <t>25.22</t>
  </si>
  <si>
    <t>26. INSTALAÇÃO DE ESGOTO SANITÁRIO</t>
  </si>
  <si>
    <t>26.12</t>
  </si>
  <si>
    <t>26.13</t>
  </si>
  <si>
    <t>26.14</t>
  </si>
  <si>
    <t>26.15</t>
  </si>
  <si>
    <t>26.16</t>
  </si>
  <si>
    <t>26.17</t>
  </si>
  <si>
    <t>26.18</t>
  </si>
  <si>
    <t>26.19</t>
  </si>
  <si>
    <t>26.20</t>
  </si>
  <si>
    <t>27. INSTALAÇÃO PLUVIAL</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</si>
  <si>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</si>
  <si>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</si>
  <si>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</si>
  <si>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</si>
  <si>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</si>
  <si>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</si>
  <si>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</si>
  <si>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</si>
  <si>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</si>
  <si>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</si>
  <si>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</si>
  <si>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</si>
  <si>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</si>
  <si>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</si>
  <si>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</si>
  <si>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</si>
  <si>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</si>
  <si>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</si>
  <si>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</si>
  <si>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</si>
  <si>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</si>
  <si>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</si>
  <si>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</si>
  <si>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</si>
  <si>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</si>
  <si>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</si>
  <si>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</si>
  <si>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</si>
  <si>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</si>
  <si>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</si>
  <si>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</si>
  <si>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</si>
  <si>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</si>
  <si>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</si>
  <si>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</si>
  <si>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</si>
  <si>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</si>
  <si>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</si>
  <si>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</si>
  <si>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</si>
  <si>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</si>
  <si>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</si>
  <si>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</si>
  <si>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</si>
  <si>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</si>
  <si>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</si>
  <si>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</si>
  <si>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</si>
  <si>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29. CABEAMENTO ESTRUTURADO</t>
  </si>
  <si>
    <t>29.3</t>
  </si>
  <si>
    <t>29.4</t>
  </si>
  <si>
    <t>29.5</t>
  </si>
  <si>
    <t>29.6</t>
  </si>
  <si>
    <t>29.7</t>
  </si>
  <si>
    <t>29.8</t>
  </si>
  <si>
    <t>29.9</t>
  </si>
  <si>
    <t>29.10</t>
  </si>
  <si>
    <t>30. SERRALHERIA</t>
  </si>
  <si>
    <t>31. CLIMATIZAÇÃO</t>
  </si>
  <si>
    <t>31.4</t>
  </si>
  <si>
    <t>31.5</t>
  </si>
  <si>
    <t>31.6</t>
  </si>
  <si>
    <t>31.7</t>
  </si>
  <si>
    <t>31.8</t>
  </si>
  <si>
    <t>31.9</t>
  </si>
  <si>
    <t>31.10</t>
  </si>
  <si>
    <t>31.11</t>
  </si>
  <si>
    <t>31.12</t>
  </si>
  <si>
    <t>31.13</t>
  </si>
  <si>
    <t>31.14</t>
  </si>
  <si>
    <t>31.15</t>
  </si>
  <si>
    <t>31.16</t>
  </si>
  <si>
    <t>31.17</t>
  </si>
  <si>
    <t>31.18</t>
  </si>
  <si>
    <t>31.19</t>
  </si>
  <si>
    <t>32. ACÚSTICA</t>
  </si>
  <si>
    <t>33. SPDA</t>
  </si>
  <si>
    <t>34. DIVERSOS</t>
  </si>
  <si>
    <t>34.1</t>
  </si>
  <si>
    <t>34.2</t>
  </si>
  <si>
    <t>34.3</t>
  </si>
  <si>
    <t>34.4</t>
  </si>
  <si>
    <t>34.5</t>
  </si>
  <si>
    <t>34.6</t>
  </si>
  <si>
    <t>34.7</t>
  </si>
  <si>
    <t>34.8</t>
  </si>
  <si>
    <t>34.9</t>
  </si>
  <si>
    <t>34.10</t>
  </si>
  <si>
    <t>34.11</t>
  </si>
  <si>
    <t>34.13</t>
  </si>
  <si>
    <t>34.14</t>
  </si>
  <si>
    <t>Wilton Gomes Dias</t>
  </si>
  <si>
    <t>Engenheiro Civil</t>
  </si>
  <si>
    <t>CREA-MG: 241.007/D</t>
  </si>
  <si>
    <t>Itamarandiba, 17 de agosto de 2026</t>
  </si>
  <si>
    <t>ADMINISTRAÇÃO CENTRAL</t>
  </si>
  <si>
    <t>TRIBUTOS ( CONTRIBUIÇÃO PREVIDENCIÁRIA SOBRE A RECEITA BRUTA - LEI Nº 12.546/2011 - DESONERAÇÃO)</t>
  </si>
  <si>
    <t>SEGURO + GARANTIA</t>
  </si>
  <si>
    <t>BDI NÃO DESONERADO (FÓRMULA ACÓRDÃO TCU Nº 2.622/2013)</t>
  </si>
  <si>
    <t>TRIBUTOS (ISS, VARIÁVEL DE ACORDO COM O MUNICÍPIO)</t>
  </si>
  <si>
    <t>TRIBUTOS/ CONTRIBUIÇÕES (COFINS 3% + PIS 0,65%)</t>
  </si>
  <si>
    <t xml:space="preserve">BDI ADOTADO PARA A OBRA: </t>
  </si>
  <si>
    <t>PORTA PIVOTANTE DE VIDRO TEMPERADO PIVOTANTE JATEADO, 90 × 210 CM, ESPESSURA 10 MM, INCLUSIVE FERRAGENS E INSTALAÇÃO</t>
  </si>
  <si>
    <t>27.13</t>
  </si>
  <si>
    <t>CPU-46 REF. SINAPI: 102722 E INS: 38051</t>
  </si>
  <si>
    <t>DRENO EM MURO DE CONTENÇÃO, EXECUTADO NO PÉ DO MURO, COM TUBO DRENO PEAD CORRUGADO, ESPIRALADO, FLEXÍVEL E PERFURADO, DN 65 MM (2 1/2"), ENCHIMENTO COM BRITA, ENVOLVIDO COM MANTA GEOTÊXTIL — BASE SINAPI 102722 COM SUBSTITUIÇÃO DO INSUMO 38052 PELO 38051</t>
  </si>
  <si>
    <t xml:space="preserve">8. SUPERESTRUTURA </t>
  </si>
  <si>
    <t>30.3</t>
  </si>
  <si>
    <t>VALOR ORÇADO (R$)</t>
  </si>
  <si>
    <t>PESO NO ORÇAMENTO</t>
  </si>
  <si>
    <t>MÊS 1</t>
  </si>
  <si>
    <t>MÊS 2</t>
  </si>
  <si>
    <t>MÊS 3</t>
  </si>
  <si>
    <t>MÊS 4</t>
  </si>
  <si>
    <t>MÊS 5</t>
  </si>
  <si>
    <t>TOTAL FÍSICO</t>
  </si>
  <si>
    <t>TOTAL FINANCEIRO (R$)</t>
  </si>
  <si>
    <t>7. INFRAESTRUTURA</t>
  </si>
  <si>
    <t>8. SUPERESTRUTURA</t>
  </si>
  <si>
    <t>9. PAREDES</t>
  </si>
  <si>
    <t>10. COBERTURAS</t>
  </si>
  <si>
    <t>11. REVESTIMENTO EXTERNO (FACHADAS)</t>
  </si>
  <si>
    <t>12. REVESTIMENTO EXTERNO (INTERIOR DAS PLATIBANDAS)</t>
  </si>
  <si>
    <t>13. REVESTIMENTO INTERNO (CHAPISCO, EMBOÇO E REBOCO)</t>
  </si>
  <si>
    <t>14. REVESTIMENTO EM CERÂMICA DAS PAREDES</t>
  </si>
  <si>
    <t>15. PAVIMENTAÇÃO (PREPARAÇÃO E CONCRETO)</t>
  </si>
  <si>
    <t>16. PISOS</t>
  </si>
  <si>
    <t>22. PINTURA DE ESQUADRIAS DE MADEIRA</t>
  </si>
  <si>
    <t>25. INSTALAÇÃO HIDRÁULICA</t>
  </si>
  <si>
    <t>ESTIMATIVA DE MEDIÇÃO MENSAL</t>
  </si>
  <si>
    <t>SERVIÇOS</t>
  </si>
  <si>
    <t>PROGRESSO ACUMULADO</t>
  </si>
  <si>
    <t>REFORMA E AMPLIAÇÃO DO EDIFÍCIO-SEDE DA CÂMARA MUNICIPAL DE ITAMARANDIBA</t>
  </si>
  <si>
    <t>CRONOGRAMA FÍSICO-FINANCEIRO</t>
  </si>
  <si>
    <t>FÍSICO %</t>
  </si>
  <si>
    <t>FINANCEIRO (R$)</t>
  </si>
  <si>
    <r>
      <t xml:space="preserve">LOCALIZAÇÃO: </t>
    </r>
    <r>
      <rPr>
        <sz val="12"/>
        <color theme="1"/>
        <rFont val="Arial"/>
        <family val="2"/>
      </rPr>
      <t>PRAÇA DR. AFONSO PAVIE, Nº 64, CENTRO, ITAMARANDIBA-MG, CEP: 39668-012</t>
    </r>
  </si>
  <si>
    <r>
      <t xml:space="preserve">REGIME DE EXECUÇÃO DA OBRA: </t>
    </r>
    <r>
      <rPr>
        <sz val="12"/>
        <color theme="1"/>
        <rFont val="Arial"/>
        <family val="2"/>
      </rPr>
      <t>EMPREITADA POR PREÇO UNITÁRIO</t>
    </r>
  </si>
  <si>
    <t>28. INSTALAÇÃO ELÉTRICA</t>
  </si>
  <si>
    <r>
      <t xml:space="preserve">OBRA: </t>
    </r>
    <r>
      <rPr>
        <sz val="12"/>
        <color theme="1"/>
        <rFont val="Arial"/>
        <family val="2"/>
      </rPr>
      <t>REFORMA E AMPLIAÇÃO DO EDIFÍCIO-SEDE DA CÂMARA MUNICIPAL DE ITAMARANDIBA</t>
    </r>
  </si>
  <si>
    <t>CORDOALHA DE COBRE NÚ, SEÇÃO TRANSVERSAL DE 35MM2, PARA ELEMENTOS DE CAPTAÇÃO/ANEL DE CINTAMENTO (SPDA), INCLUSIVE PRESILHA DE FIXAÇÃO</t>
  </si>
  <si>
    <t>CORDOALHA DE COBRE NU, SEÇÃO TRANSVERSAL DE 50MM2, PARA ELEMENTOS DE CAPTAÇÃO/ANEL DE CINTAMENTO (SPDA), INCLUSIVE PRESILHA DE FIXAÇÃO</t>
  </si>
  <si>
    <t>MASTRO PARA PARA-RAIOS SIMPLES EM AÇO GALVANIZADO, ALTURA DE 3 M, DIÂMETRO DE 40MM (1.1/2"), INCLUSIVE CONJUNTO DE CORDOALHAS PARA ESTAIAMENTO, BASE PARA MASTRO, SUPORTE ISOLADOR, CABO DE COBRE NU, CAPTOR FRANKLIN EM AÇO INOX E ACESSÓRIOS PARA FIXAÇÃO</t>
  </si>
  <si>
    <t>INSTALAÇÃO E COLAGEM DE ESPUMA ACÚSTICA EM PAREDE E FORRO, INCLUSIVE ADESIVO/ COLA DE CONTATO, EXCLUSIVE ESPUMA ACÚSTICA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</si>
</sst>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quot;R$&quot;\ #,##0.00"/>
  </numFmts>
  <fonts count="27">
    <font>
      <sz val="11"/>
      <color theme="1"/>
      <name val="Aptos Narrow"/>
      <family val="2"/>
      <scheme val="minor"/>
    </font>
    <font>
      <sz val="11"/>
      <color theme="1"/>
      <name val="Aptos Narrow"/>
      <family val="2"/>
      <scheme val="minor"/>
    </font>
    <font>
      <b/>
      <sz val="11"/>
      <color rgb="FFFFFFFF"/>
      <name val="Arial"/>
      <family val="2"/>
    </font>
    <font>
      <sz val="11"/>
      <name val="Arial"/>
      <family val="2"/>
    </font>
    <font>
      <sz val="8"/>
      <name val="Aptos Narrow"/>
      <family val="2"/>
      <scheme val="minor"/>
    </font>
    <font>
      <b/>
      <sz val="11"/>
      <color theme="0"/>
      <name val="Arial"/>
      <family val="2"/>
    </font>
    <font>
      <b/>
      <sz val="12"/>
      <color theme="0"/>
      <name val="Arial"/>
      <family val="2"/>
    </font>
    <font>
      <sz val="11"/>
      <color theme="1"/>
      <name val="Arial"/>
      <family val="2"/>
    </font>
    <font>
      <sz val="10"/>
      <name val="Arial"/>
      <family val="2"/>
    </font>
    <font>
      <sz val="12"/>
      <color theme="1"/>
      <name val="Arial"/>
      <family val="2"/>
    </font>
    <font>
      <sz val="12"/>
      <color theme="1"/>
      <name val="Calibri"/>
      <family val="2"/>
    </font>
    <font>
      <sz val="11"/>
      <color theme="0"/>
      <name val="Aptos Narrow"/>
      <family val="2"/>
      <scheme val="minor"/>
    </font>
    <font>
      <sz val="11"/>
      <name val="Carlito"/>
    </font>
    <font>
      <u/>
      <sz val="11"/>
      <color theme="10"/>
      <name val="Aptos Narrow"/>
      <family val="2"/>
      <scheme val="minor"/>
    </font>
    <font>
      <sz val="12"/>
      <color theme="1"/>
      <name val="Aptos Narrow"/>
      <family val="2"/>
      <scheme val="minor"/>
    </font>
    <font>
      <b/>
      <sz val="12"/>
      <color theme="0"/>
      <name val="Aptos Narrow"/>
      <family val="2"/>
      <scheme val="minor"/>
    </font>
    <font>
      <b/>
      <sz val="18"/>
      <color rgb="FFFFFFFF"/>
      <name val="Arial"/>
      <family val="2"/>
    </font>
    <font>
      <b/>
      <sz val="20"/>
      <color rgb="FFFFFFFF"/>
      <name val="Arial"/>
      <family val="2"/>
    </font>
    <font>
      <b/>
      <sz val="12"/>
      <color theme="1"/>
      <name val="Arial"/>
      <family val="2"/>
    </font>
    <font>
      <b/>
      <sz val="40"/>
      <color rgb="FFFFFFFF"/>
      <name val="Arial"/>
      <family val="2"/>
    </font>
    <font>
      <b/>
      <sz val="24"/>
      <color rgb="FFFFFFFF"/>
      <name val="Arial"/>
      <family val="2"/>
    </font>
    <font>
      <b/>
      <sz val="16"/>
      <color rgb="FFFFFFFF"/>
      <name val="Arial"/>
      <family val="2"/>
    </font>
    <font>
      <b/>
      <sz val="14"/>
      <color theme="1"/>
      <name val="Arial"/>
      <family val="2"/>
    </font>
    <font>
      <sz val="18"/>
      <color theme="1"/>
      <name val="Aptos Narrow"/>
      <family val="2"/>
      <scheme val="minor"/>
    </font>
    <font>
      <b/>
      <sz val="11"/>
      <color rgb="FF595959"/>
      <name val="Arial"/>
      <family val="2"/>
    </font>
    <font>
      <b/>
      <sz val="11"/>
      <color theme="1"/>
      <name val="Arial"/>
      <family val="2"/>
    </font>
    <font>
      <b/>
      <sz val="11"/>
      <name val="Arial"/>
      <family val="2"/>
    </font>
  </fonts>
  <fills count="11">
    <fill>
      <patternFill patternType="none"/>
    </fill>
    <fill>
      <patternFill patternType="gray125"/>
    </fill>
    <fill>
      <patternFill patternType="solid">
        <fgColor rgb="FF1F4E78"/>
      </patternFill>
    </fill>
    <fill>
      <patternFill patternType="solid">
        <fgColor theme="3" tint="0.249977111117893"/>
        <bgColor indexed="64"/>
      </patternFill>
    </fill>
    <fill>
      <patternFill patternType="solid">
        <fgColor theme="3" tint="0.89999084444715716"/>
        <bgColor indexed="64"/>
      </patternFill>
    </fill>
    <fill>
      <patternFill patternType="solid">
        <fgColor rgb="FF0070C0"/>
        <bgColor indexed="64"/>
      </patternFill>
    </fill>
    <fill>
      <patternFill patternType="solid">
        <fgColor theme="1" tint="0.249977111117893"/>
        <bgColor indexed="64"/>
      </patternFill>
    </fill>
    <fill>
      <patternFill patternType="solid">
        <fgColor theme="4"/>
        <bgColor indexed="64"/>
      </patternFill>
    </fill>
    <fill>
      <patternFill patternType="solid">
        <fgColor rgb="FF00205B"/>
        <bgColor indexed="64"/>
      </patternFill>
    </fill>
    <fill>
      <patternFill patternType="solid">
        <fgColor rgb="FFD9EAF7"/>
      </patternFill>
    </fill>
    <fill>
      <patternFill patternType="solid">
        <fgColor theme="3" tint="0.74999237037263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s>
  <cellStyleXfs count="20">
    <xf numFmtId="0" fontId="0" fillId="0" borderId="0"/>
    <xf numFmtId="9" fontId="1" fillId="0" borderId="0" applyFont="0" applyFill="0" applyBorder="0" applyAlignment="0" applyProtection="0"/>
    <xf numFmtId="0" fontId="12" fillId="0" borderId="0"/>
    <xf numFmtId="9"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xf numFmtId="41" fontId="8" fillId="0" borderId="0" applyFont="0" applyFill="0" applyBorder="0" applyAlignment="0" applyProtection="0"/>
    <xf numFmtId="9" fontId="1" fillId="0" borderId="0" applyFont="0" applyFill="0" applyBorder="0" applyAlignment="0" applyProtection="0"/>
    <xf numFmtId="0" fontId="11" fillId="7" borderId="0" applyNumberFormat="0" applyBorder="0" applyAlignment="0" applyProtection="0"/>
    <xf numFmtId="0" fontId="8" fillId="0" borderId="0"/>
    <xf numFmtId="9" fontId="8" fillId="0" borderId="0"/>
    <xf numFmtId="0" fontId="8" fillId="0" borderId="0" applyNumberFormat="0" applyFont="0" applyFill="0" applyBorder="0" applyAlignment="0" applyProtection="0"/>
    <xf numFmtId="0" fontId="8" fillId="0" borderId="0" applyNumberFormat="0" applyFont="0" applyFill="0" applyBorder="0" applyAlignment="0" applyProtection="0"/>
    <xf numFmtId="43" fontId="1" fillId="0" borderId="0" applyFont="0" applyFill="0" applyBorder="0" applyAlignment="0" applyProtection="0"/>
    <xf numFmtId="0" fontId="14" fillId="0" borderId="0">
      <alignment horizontal="centerContinuous" vertical="center"/>
    </xf>
    <xf numFmtId="0" fontId="15" fillId="8" borderId="5">
      <alignment horizontal="center" vertical="center"/>
    </xf>
    <xf numFmtId="0" fontId="1" fillId="0" borderId="0"/>
    <xf numFmtId="0" fontId="13" fillId="0" borderId="0" applyNumberFormat="0" applyFill="0" applyBorder="0" applyAlignment="0" applyProtection="0"/>
    <xf numFmtId="43" fontId="1" fillId="0" borderId="0" applyFont="0" applyFill="0" applyBorder="0" applyAlignment="0" applyProtection="0"/>
  </cellStyleXfs>
  <cellXfs count="150">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2" fontId="3" fillId="0" borderId="1" xfId="0" applyNumberFormat="1" applyFont="1" applyBorder="1" applyAlignment="1">
      <alignment horizontal="center" vertical="center" wrapText="1"/>
    </xf>
    <xf numFmtId="10" fontId="3" fillId="0" borderId="1" xfId="1"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4" fontId="3" fillId="4"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164" fontId="7" fillId="0" borderId="1" xfId="0" applyNumberFormat="1" applyFont="1" applyBorder="1" applyAlignment="1">
      <alignment horizontal="center" vertical="center" wrapText="1"/>
    </xf>
    <xf numFmtId="2" fontId="7" fillId="0" borderId="1" xfId="0" applyNumberFormat="1" applyFont="1" applyBorder="1" applyAlignment="1">
      <alignment horizontal="center" vertical="center" wrapText="1"/>
    </xf>
    <xf numFmtId="0" fontId="7" fillId="0" borderId="1" xfId="0" applyFont="1" applyFill="1" applyBorder="1" applyAlignment="1">
      <alignment horizontal="center" vertical="center" wrapText="1"/>
    </xf>
    <xf numFmtId="2" fontId="7" fillId="0" borderId="1" xfId="0" applyNumberFormat="1"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0" fontId="0" fillId="0" borderId="0" xfId="0" applyFill="1" applyBorder="1"/>
    <xf numFmtId="0" fontId="3" fillId="0" borderId="1" xfId="0"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0" fillId="0" borderId="0" xfId="0" applyFill="1" applyBorder="1" applyAlignment="1">
      <alignment horizontal="center" vertical="center"/>
    </xf>
    <xf numFmtId="0" fontId="0" fillId="0" borderId="0" xfId="0"/>
    <xf numFmtId="2" fontId="3" fillId="0" borderId="1" xfId="0" applyNumberFormat="1" applyFont="1" applyFill="1" applyBorder="1" applyAlignment="1">
      <alignment horizontal="center" vertical="center" wrapText="1"/>
    </xf>
    <xf numFmtId="10" fontId="3" fillId="0" borderId="1" xfId="1"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0" fontId="0" fillId="0" borderId="0" xfId="0" applyBorder="1"/>
    <xf numFmtId="0" fontId="0" fillId="0" borderId="0" xfId="0" applyBorder="1" applyAlignment="1">
      <alignment horizontal="center" vertical="center"/>
    </xf>
    <xf numFmtId="164" fontId="5" fillId="3" borderId="1" xfId="0" applyNumberFormat="1" applyFont="1" applyFill="1" applyBorder="1" applyAlignment="1">
      <alignment horizontal="center" vertical="center"/>
    </xf>
    <xf numFmtId="164" fontId="6" fillId="3" borderId="1" xfId="0" applyNumberFormat="1" applyFont="1" applyFill="1" applyBorder="1" applyAlignment="1">
      <alignment horizontal="center" vertical="center"/>
    </xf>
    <xf numFmtId="0" fontId="6" fillId="5" borderId="1" xfId="0" applyFont="1" applyFill="1" applyBorder="1" applyAlignment="1">
      <alignment horizontal="right" vertical="center" indent="1"/>
    </xf>
    <xf numFmtId="0" fontId="6" fillId="5" borderId="1" xfId="0" applyFont="1" applyFill="1" applyBorder="1" applyAlignment="1">
      <alignment horizontal="right" vertical="center"/>
    </xf>
    <xf numFmtId="0" fontId="10" fillId="0" borderId="1" xfId="0" applyFont="1" applyFill="1" applyBorder="1" applyAlignment="1">
      <alignment vertical="center" wrapText="1"/>
    </xf>
    <xf numFmtId="0" fontId="7" fillId="0" borderId="0" xfId="0" applyFont="1"/>
    <xf numFmtId="0" fontId="0" fillId="0" borderId="0" xfId="0" applyAlignment="1">
      <alignment vertical="center"/>
    </xf>
    <xf numFmtId="164" fontId="0" fillId="0" borderId="0" xfId="0" applyNumberFormat="1" applyFill="1" applyBorder="1"/>
    <xf numFmtId="10" fontId="0" fillId="0" borderId="0" xfId="0" applyNumberFormat="1" applyFill="1" applyBorder="1"/>
    <xf numFmtId="0" fontId="22" fillId="0" borderId="11" xfId="0" applyFont="1" applyBorder="1" applyAlignment="1">
      <alignment horizontal="center" vertical="center"/>
    </xf>
    <xf numFmtId="10" fontId="9" fillId="0" borderId="11" xfId="0" applyNumberFormat="1" applyFont="1" applyBorder="1" applyAlignment="1">
      <alignment horizontal="center" vertical="center"/>
    </xf>
    <xf numFmtId="10" fontId="22" fillId="4" borderId="14" xfId="0" applyNumberFormat="1" applyFont="1" applyFill="1" applyBorder="1" applyAlignment="1">
      <alignment horizontal="center" vertical="center"/>
    </xf>
    <xf numFmtId="0" fontId="9" fillId="0" borderId="0" xfId="0" applyFont="1"/>
    <xf numFmtId="164" fontId="23" fillId="0" borderId="0" xfId="0" applyNumberFormat="1" applyFont="1" applyFill="1" applyBorder="1" applyAlignment="1">
      <alignment horizontal="center" vertical="center"/>
    </xf>
    <xf numFmtId="0" fontId="14" fillId="0" borderId="0" xfId="0" applyFont="1" applyFill="1" applyBorder="1" applyAlignment="1">
      <alignment horizontal="center" vertical="center"/>
    </xf>
    <xf numFmtId="0" fontId="10" fillId="0" borderId="1" xfId="0" applyFont="1" applyFill="1" applyBorder="1" applyAlignment="1">
      <alignment vertical="center"/>
    </xf>
    <xf numFmtId="0" fontId="9" fillId="0" borderId="1" xfId="0" applyFont="1" applyBorder="1" applyAlignment="1">
      <alignment horizontal="center" vertical="center"/>
    </xf>
    <xf numFmtId="0" fontId="22" fillId="4" borderId="13" xfId="0" applyFont="1" applyFill="1" applyBorder="1" applyAlignment="1">
      <alignment horizontal="center" vertical="center"/>
    </xf>
    <xf numFmtId="0" fontId="22" fillId="0" borderId="1" xfId="0" applyFont="1" applyBorder="1" applyAlignment="1">
      <alignment horizontal="center" vertical="center"/>
    </xf>
    <xf numFmtId="0" fontId="9" fillId="0" borderId="0" xfId="0" applyFont="1" applyAlignment="1">
      <alignment horizontal="center"/>
    </xf>
    <xf numFmtId="0" fontId="9" fillId="0" borderId="6" xfId="0" applyFont="1" applyBorder="1" applyAlignment="1">
      <alignment horizontal="center"/>
    </xf>
    <xf numFmtId="0" fontId="0" fillId="0" borderId="0" xfId="0" applyAlignment="1">
      <alignment horizontal="center" vertical="center"/>
    </xf>
    <xf numFmtId="0" fontId="0" fillId="0" borderId="0" xfId="0" applyAlignment="1">
      <alignment horizontal="left" vertical="center"/>
    </xf>
    <xf numFmtId="0" fontId="7" fillId="0"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10" fontId="7" fillId="0" borderId="2" xfId="0" applyNumberFormat="1" applyFont="1" applyFill="1" applyBorder="1" applyAlignment="1">
      <alignment horizontal="center" vertical="center" wrapText="1"/>
    </xf>
    <xf numFmtId="10" fontId="7" fillId="4" borderId="2" xfId="0" applyNumberFormat="1" applyFont="1" applyFill="1" applyBorder="1" applyAlignment="1">
      <alignment horizontal="center" vertical="center" wrapText="1"/>
    </xf>
    <xf numFmtId="164" fontId="7" fillId="0" borderId="4" xfId="0" applyNumberFormat="1" applyFont="1" applyFill="1" applyBorder="1" applyAlignment="1">
      <alignment horizontal="center" vertical="center" wrapText="1"/>
    </xf>
    <xf numFmtId="164" fontId="7" fillId="4" borderId="4" xfId="0" applyNumberFormat="1" applyFont="1" applyFill="1" applyBorder="1" applyAlignment="1">
      <alignment horizontal="center" vertical="center" wrapText="1"/>
    </xf>
    <xf numFmtId="0" fontId="26" fillId="10" borderId="1"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4" borderId="10" xfId="0" applyFont="1" applyFill="1" applyBorder="1" applyAlignment="1">
      <alignment horizontal="center" vertical="center" wrapText="1"/>
    </xf>
    <xf numFmtId="10" fontId="25" fillId="10" borderId="2" xfId="0" applyNumberFormat="1" applyFont="1" applyFill="1" applyBorder="1" applyAlignment="1">
      <alignment horizontal="center" vertical="center"/>
    </xf>
    <xf numFmtId="164" fontId="25" fillId="10" borderId="4" xfId="0" applyNumberFormat="1" applyFont="1" applyFill="1" applyBorder="1" applyAlignment="1">
      <alignment horizontal="center" vertical="center"/>
    </xf>
    <xf numFmtId="10" fontId="25" fillId="10" borderId="20" xfId="0" applyNumberFormat="1" applyFont="1" applyFill="1" applyBorder="1" applyAlignment="1">
      <alignment horizontal="center" vertical="center"/>
    </xf>
    <xf numFmtId="164" fontId="25" fillId="10" borderId="21" xfId="0" applyNumberFormat="1" applyFont="1" applyFill="1" applyBorder="1" applyAlignment="1">
      <alignment horizontal="center" vertical="center"/>
    </xf>
    <xf numFmtId="0" fontId="9" fillId="0" borderId="0" xfId="0" applyFont="1" applyBorder="1"/>
    <xf numFmtId="0" fontId="9" fillId="0" borderId="0" xfId="0" applyFont="1" applyBorder="1" applyAlignment="1"/>
    <xf numFmtId="0" fontId="9" fillId="0" borderId="0" xfId="0" applyFont="1" applyAlignment="1"/>
    <xf numFmtId="164" fontId="7" fillId="0" borderId="29" xfId="0" applyNumberFormat="1" applyFont="1" applyFill="1" applyBorder="1" applyAlignment="1">
      <alignment horizontal="center" vertical="center"/>
    </xf>
    <xf numFmtId="164" fontId="7" fillId="4" borderId="29" xfId="0" applyNumberFormat="1" applyFont="1" applyFill="1" applyBorder="1" applyAlignment="1">
      <alignment horizontal="center" vertical="center"/>
    </xf>
    <xf numFmtId="164" fontId="5" fillId="3" borderId="2" xfId="0" applyNumberFormat="1" applyFont="1" applyFill="1" applyBorder="1" applyAlignment="1">
      <alignment horizontal="center" vertical="center"/>
    </xf>
    <xf numFmtId="10" fontId="5" fillId="3" borderId="4" xfId="0" applyNumberFormat="1" applyFont="1" applyFill="1" applyBorder="1" applyAlignment="1">
      <alignment horizontal="center" vertical="center"/>
    </xf>
    <xf numFmtId="4" fontId="25" fillId="0" borderId="2" xfId="0" applyNumberFormat="1" applyFont="1" applyFill="1" applyBorder="1" applyAlignment="1">
      <alignment horizontal="center" vertical="center" wrapText="1"/>
    </xf>
    <xf numFmtId="10" fontId="25" fillId="0" borderId="4" xfId="1" applyNumberFormat="1" applyFont="1" applyFill="1" applyBorder="1" applyAlignment="1">
      <alignment horizontal="center" vertical="center" wrapText="1"/>
    </xf>
    <xf numFmtId="4" fontId="25" fillId="4" borderId="2" xfId="0" applyNumberFormat="1" applyFont="1" applyFill="1" applyBorder="1" applyAlignment="1">
      <alignment horizontal="center" vertical="center" wrapText="1"/>
    </xf>
    <xf numFmtId="10" fontId="25" fillId="4" borderId="4" xfId="1" applyNumberFormat="1"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13" xfId="0" applyFont="1" applyFill="1" applyBorder="1" applyAlignment="1">
      <alignment horizontal="left" vertical="center" wrapText="1"/>
    </xf>
    <xf numFmtId="4" fontId="25" fillId="0" borderId="20" xfId="0" applyNumberFormat="1" applyFont="1" applyFill="1" applyBorder="1" applyAlignment="1">
      <alignment horizontal="center" vertical="center" wrapText="1"/>
    </xf>
    <xf numFmtId="10" fontId="25" fillId="0" borderId="21" xfId="1" applyNumberFormat="1" applyFont="1" applyFill="1" applyBorder="1" applyAlignment="1">
      <alignment horizontal="center" vertical="center" wrapText="1"/>
    </xf>
    <xf numFmtId="10" fontId="7" fillId="0" borderId="20" xfId="0" applyNumberFormat="1" applyFont="1" applyFill="1" applyBorder="1" applyAlignment="1">
      <alignment horizontal="center" vertical="center" wrapText="1"/>
    </xf>
    <xf numFmtId="164" fontId="7" fillId="0" borderId="21" xfId="0" applyNumberFormat="1" applyFont="1" applyFill="1" applyBorder="1" applyAlignment="1">
      <alignment horizontal="center" vertical="center" wrapText="1"/>
    </xf>
    <xf numFmtId="164" fontId="7" fillId="0" borderId="30" xfId="0" applyNumberFormat="1" applyFont="1" applyFill="1" applyBorder="1" applyAlignment="1">
      <alignment horizontal="center" vertical="center"/>
    </xf>
    <xf numFmtId="0" fontId="9" fillId="0" borderId="0" xfId="0" applyFont="1" applyAlignment="1">
      <alignment horizontal="left"/>
    </xf>
    <xf numFmtId="2" fontId="0" fillId="0" borderId="0" xfId="0" applyNumberFormat="1" applyAlignment="1">
      <alignment horizontal="center" vertical="center"/>
    </xf>
    <xf numFmtId="0" fontId="6" fillId="5" borderId="1" xfId="0" applyFont="1" applyFill="1" applyBorder="1" applyAlignment="1">
      <alignment horizontal="center" vertical="center"/>
    </xf>
    <xf numFmtId="0" fontId="5" fillId="3" borderId="1" xfId="0" applyFont="1" applyFill="1" applyBorder="1" applyAlignment="1">
      <alignment horizontal="right" vertical="center"/>
    </xf>
    <xf numFmtId="0" fontId="5" fillId="3" borderId="1" xfId="0" applyFont="1" applyFill="1" applyBorder="1" applyAlignment="1">
      <alignment horizontal="left" vertical="center"/>
    </xf>
    <xf numFmtId="0" fontId="18" fillId="4" borderId="2" xfId="0" applyFont="1" applyFill="1" applyBorder="1" applyAlignment="1">
      <alignment horizontal="left" vertical="center"/>
    </xf>
    <xf numFmtId="0" fontId="18" fillId="4" borderId="3" xfId="0" applyFont="1" applyFill="1" applyBorder="1" applyAlignment="1">
      <alignment horizontal="left" vertical="center"/>
    </xf>
    <xf numFmtId="0" fontId="6" fillId="3" borderId="1" xfId="0" applyFont="1" applyFill="1" applyBorder="1" applyAlignment="1">
      <alignment horizontal="right" vertical="center"/>
    </xf>
    <xf numFmtId="0" fontId="6" fillId="3" borderId="1" xfId="0" applyFont="1" applyFill="1" applyBorder="1" applyAlignment="1">
      <alignment horizontal="left" vertical="center"/>
    </xf>
    <xf numFmtId="0" fontId="0" fillId="6" borderId="1" xfId="0" applyFill="1" applyBorder="1" applyAlignment="1">
      <alignment horizontal="center"/>
    </xf>
    <xf numFmtId="0" fontId="6" fillId="5" borderId="1" xfId="0" applyFont="1" applyFill="1" applyBorder="1" applyAlignment="1">
      <alignment horizontal="left" vertical="center"/>
    </xf>
    <xf numFmtId="0" fontId="19" fillId="2" borderId="1" xfId="0" applyFont="1" applyFill="1" applyBorder="1" applyAlignment="1">
      <alignment horizontal="center" vertical="center" wrapText="1"/>
    </xf>
    <xf numFmtId="0" fontId="17" fillId="6" borderId="1" xfId="0" applyFont="1" applyFill="1" applyBorder="1" applyAlignment="1">
      <alignment horizontal="center" vertical="center" wrapText="1"/>
    </xf>
    <xf numFmtId="0" fontId="18" fillId="4" borderId="1" xfId="0" applyFont="1" applyFill="1" applyBorder="1" applyAlignment="1">
      <alignment horizontal="left" vertical="center"/>
    </xf>
    <xf numFmtId="10" fontId="18" fillId="4" borderId="3" xfId="0" applyNumberFormat="1" applyFont="1" applyFill="1" applyBorder="1" applyAlignment="1">
      <alignment horizontal="left" vertical="center"/>
    </xf>
    <xf numFmtId="10" fontId="18" fillId="4" borderId="4" xfId="0" applyNumberFormat="1" applyFont="1" applyFill="1" applyBorder="1" applyAlignment="1">
      <alignment horizontal="left" vertical="center"/>
    </xf>
    <xf numFmtId="0" fontId="16" fillId="2" borderId="1" xfId="0" applyFont="1" applyFill="1" applyBorder="1" applyAlignment="1">
      <alignment horizontal="right" vertical="center" wrapText="1"/>
    </xf>
    <xf numFmtId="164" fontId="16" fillId="2" borderId="1" xfId="0" applyNumberFormat="1" applyFont="1" applyFill="1" applyBorder="1" applyAlignment="1">
      <alignment horizontal="center" vertical="center" wrapText="1"/>
    </xf>
    <xf numFmtId="0" fontId="20" fillId="6" borderId="1" xfId="0" applyFont="1" applyFill="1" applyBorder="1" applyAlignment="1">
      <alignment horizontal="center" vertical="center" wrapText="1"/>
    </xf>
    <xf numFmtId="0" fontId="20" fillId="6" borderId="1" xfId="0" applyFont="1" applyFill="1" applyBorder="1" applyAlignment="1">
      <alignment horizontal="right" vertical="center" wrapText="1"/>
    </xf>
    <xf numFmtId="164" fontId="20" fillId="6" borderId="1" xfId="0" applyNumberFormat="1" applyFont="1" applyFill="1" applyBorder="1" applyAlignment="1">
      <alignment horizontal="center" vertical="center" wrapText="1"/>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8" fillId="0" borderId="0" xfId="0" applyFont="1" applyFill="1" applyBorder="1" applyAlignment="1">
      <alignment horizontal="center" vertical="center"/>
    </xf>
    <xf numFmtId="0" fontId="9" fillId="0" borderId="6" xfId="0" applyFont="1" applyBorder="1" applyAlignment="1">
      <alignment horizontal="center"/>
    </xf>
    <xf numFmtId="0" fontId="19" fillId="2" borderId="7" xfId="0" applyFont="1" applyFill="1" applyBorder="1" applyAlignment="1">
      <alignment horizontal="center" vertical="center" wrapText="1"/>
    </xf>
    <xf numFmtId="0" fontId="19" fillId="2" borderId="8" xfId="0" applyFont="1" applyFill="1" applyBorder="1" applyAlignment="1">
      <alignment horizontal="center" vertical="center" wrapText="1"/>
    </xf>
    <xf numFmtId="0" fontId="19" fillId="2" borderId="9" xfId="0" applyFont="1" applyFill="1" applyBorder="1" applyAlignment="1">
      <alignment horizontal="center" vertical="center" wrapText="1"/>
    </xf>
    <xf numFmtId="0" fontId="18" fillId="4" borderId="10" xfId="0" applyFont="1" applyFill="1" applyBorder="1" applyAlignment="1">
      <alignment horizontal="left" vertical="center"/>
    </xf>
    <xf numFmtId="0" fontId="18" fillId="4" borderId="11" xfId="0" applyFont="1" applyFill="1" applyBorder="1" applyAlignment="1">
      <alignment horizontal="left" vertical="center"/>
    </xf>
    <xf numFmtId="0" fontId="9" fillId="0" borderId="10" xfId="0" applyFont="1" applyBorder="1" applyAlignment="1">
      <alignment horizontal="center" vertical="center"/>
    </xf>
    <xf numFmtId="0" fontId="9" fillId="0" borderId="1" xfId="0" applyFont="1" applyBorder="1" applyAlignment="1">
      <alignment horizontal="center" vertical="center"/>
    </xf>
    <xf numFmtId="0" fontId="18" fillId="4" borderId="12" xfId="0" applyFont="1" applyFill="1" applyBorder="1" applyAlignment="1">
      <alignment horizontal="left" vertical="center"/>
    </xf>
    <xf numFmtId="0" fontId="18" fillId="4" borderId="13" xfId="0" applyFont="1" applyFill="1" applyBorder="1" applyAlignment="1">
      <alignment horizontal="left" vertical="center"/>
    </xf>
    <xf numFmtId="0" fontId="18" fillId="4" borderId="14" xfId="0" applyFont="1" applyFill="1" applyBorder="1" applyAlignment="1">
      <alignment horizontal="left" vertical="center"/>
    </xf>
    <xf numFmtId="0" fontId="21" fillId="6" borderId="15" xfId="0" applyFont="1" applyFill="1" applyBorder="1" applyAlignment="1">
      <alignment horizontal="center" vertical="center" wrapText="1"/>
    </xf>
    <xf numFmtId="0" fontId="21" fillId="6" borderId="16" xfId="0" applyFont="1" applyFill="1" applyBorder="1" applyAlignment="1">
      <alignment horizontal="center" vertical="center" wrapText="1"/>
    </xf>
    <xf numFmtId="0" fontId="21" fillId="6" borderId="17" xfId="0" applyFont="1" applyFill="1" applyBorder="1" applyAlignment="1">
      <alignment horizontal="center" vertical="center" wrapText="1"/>
    </xf>
    <xf numFmtId="0" fontId="22" fillId="0" borderId="10" xfId="0" applyFont="1" applyBorder="1" applyAlignment="1">
      <alignment horizontal="center" vertical="center"/>
    </xf>
    <xf numFmtId="0" fontId="22" fillId="0" borderId="1" xfId="0" applyFont="1" applyBorder="1" applyAlignment="1">
      <alignment horizontal="center" vertical="center"/>
    </xf>
    <xf numFmtId="0" fontId="22" fillId="4" borderId="12" xfId="0" applyFont="1" applyFill="1" applyBorder="1" applyAlignment="1">
      <alignment horizontal="center" vertical="center"/>
    </xf>
    <xf numFmtId="0" fontId="22" fillId="4" borderId="13" xfId="0" applyFont="1" applyFill="1" applyBorder="1" applyAlignment="1">
      <alignment horizontal="center" vertical="center"/>
    </xf>
    <xf numFmtId="0" fontId="7" fillId="0" borderId="0" xfId="0" applyFont="1" applyBorder="1" applyAlignment="1">
      <alignment horizontal="center" vertical="center"/>
    </xf>
    <xf numFmtId="0" fontId="2" fillId="2" borderId="1" xfId="0" applyFont="1" applyFill="1" applyBorder="1" applyAlignment="1">
      <alignment horizontal="center" vertical="center" wrapText="1"/>
    </xf>
    <xf numFmtId="0" fontId="9" fillId="0" borderId="0" xfId="0" applyFont="1" applyAlignment="1">
      <alignment horizontal="left"/>
    </xf>
    <xf numFmtId="0" fontId="17" fillId="6" borderId="10" xfId="0" applyFont="1" applyFill="1" applyBorder="1" applyAlignment="1">
      <alignment horizontal="center" vertical="center" wrapText="1"/>
    </xf>
    <xf numFmtId="0" fontId="17" fillId="6" borderId="11" xfId="0" applyFont="1" applyFill="1" applyBorder="1" applyAlignment="1">
      <alignment horizontal="center" vertical="center" wrapText="1"/>
    </xf>
    <xf numFmtId="0" fontId="18" fillId="4" borderId="22" xfId="0" applyFont="1" applyFill="1" applyBorder="1" applyAlignment="1">
      <alignment horizontal="left" vertical="center"/>
    </xf>
    <xf numFmtId="0" fontId="18" fillId="4" borderId="18" xfId="0" applyFont="1" applyFill="1" applyBorder="1" applyAlignment="1">
      <alignment horizontal="left" vertical="center"/>
    </xf>
    <xf numFmtId="0" fontId="18" fillId="4" borderId="23" xfId="0" applyFont="1" applyFill="1" applyBorder="1" applyAlignment="1">
      <alignment horizontal="left" vertical="center"/>
    </xf>
    <xf numFmtId="0" fontId="18" fillId="4" borderId="24" xfId="0" applyFont="1" applyFill="1" applyBorder="1" applyAlignment="1">
      <alignment horizontal="left" vertical="center"/>
    </xf>
    <xf numFmtId="0" fontId="18" fillId="4" borderId="25" xfId="0" applyFont="1" applyFill="1" applyBorder="1" applyAlignment="1">
      <alignment horizontal="left" vertical="center"/>
    </xf>
    <xf numFmtId="0" fontId="18" fillId="4" borderId="26" xfId="0" applyFont="1" applyFill="1" applyBorder="1" applyAlignment="1">
      <alignment horizontal="left" vertical="center"/>
    </xf>
    <xf numFmtId="0" fontId="18" fillId="4" borderId="27" xfId="0" applyFont="1" applyFill="1" applyBorder="1" applyAlignment="1">
      <alignment horizontal="left" vertical="center"/>
    </xf>
    <xf numFmtId="0" fontId="18" fillId="4" borderId="19" xfId="0" applyFont="1" applyFill="1" applyBorder="1" applyAlignment="1">
      <alignment horizontal="left" vertical="center"/>
    </xf>
    <xf numFmtId="0" fontId="18" fillId="4" borderId="28" xfId="0" applyFont="1" applyFill="1" applyBorder="1" applyAlignment="1">
      <alignment horizontal="left" vertical="center"/>
    </xf>
    <xf numFmtId="0" fontId="20" fillId="6" borderId="10" xfId="0" applyFont="1" applyFill="1" applyBorder="1" applyAlignment="1">
      <alignment horizontal="center" vertical="center" wrapText="1"/>
    </xf>
    <xf numFmtId="0" fontId="20" fillId="6" borderId="11" xfId="0" applyFont="1" applyFill="1" applyBorder="1" applyAlignment="1">
      <alignment horizontal="center" vertical="center" wrapText="1"/>
    </xf>
    <xf numFmtId="0" fontId="25" fillId="10" borderId="12" xfId="0" applyFont="1" applyFill="1" applyBorder="1" applyAlignment="1">
      <alignment horizontal="center" vertical="center"/>
    </xf>
    <xf numFmtId="0" fontId="25" fillId="10" borderId="13" xfId="0" applyFont="1" applyFill="1" applyBorder="1" applyAlignment="1">
      <alignment horizontal="center" vertical="center"/>
    </xf>
    <xf numFmtId="9" fontId="2" fillId="2" borderId="2" xfId="1" applyFont="1" applyFill="1" applyBorder="1" applyAlignment="1">
      <alignment horizontal="center" vertical="center" wrapText="1"/>
    </xf>
    <xf numFmtId="9" fontId="2" fillId="2" borderId="20" xfId="1" applyFont="1" applyFill="1" applyBorder="1" applyAlignment="1">
      <alignment horizontal="center" vertical="center" wrapText="1"/>
    </xf>
    <xf numFmtId="164" fontId="2" fillId="2" borderId="29" xfId="0" applyNumberFormat="1" applyFont="1" applyFill="1" applyBorder="1" applyAlignment="1">
      <alignment horizontal="center" vertical="center" wrapText="1"/>
    </xf>
    <xf numFmtId="164" fontId="2" fillId="2" borderId="30" xfId="0" applyNumberFormat="1" applyFont="1" applyFill="1" applyBorder="1" applyAlignment="1">
      <alignment horizontal="center" vertical="center" wrapText="1"/>
    </xf>
    <xf numFmtId="0" fontId="2" fillId="2" borderId="11" xfId="0" applyFont="1" applyFill="1" applyBorder="1" applyAlignment="1">
      <alignment horizontal="center" vertical="center" wrapText="1"/>
    </xf>
    <xf numFmtId="0" fontId="25" fillId="10" borderId="10" xfId="0" applyFont="1" applyFill="1" applyBorder="1" applyAlignment="1">
      <alignment horizontal="center" vertical="center"/>
    </xf>
    <xf numFmtId="0" fontId="25" fillId="10" borderId="1" xfId="0" applyFont="1" applyFill="1" applyBorder="1" applyAlignment="1">
      <alignment horizontal="center" vertical="center"/>
    </xf>
    <xf numFmtId="0" fontId="2" fillId="2" borderId="10" xfId="0" applyFont="1" applyFill="1" applyBorder="1" applyAlignment="1">
      <alignment horizontal="center" vertical="center" wrapText="1"/>
    </xf>
    <xf numFmtId="0" fontId="24" fillId="9" borderId="10"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4" fillId="9" borderId="1" xfId="0" applyFont="1" applyFill="1" applyBorder="1" applyAlignment="1">
      <alignment horizontal="left" vertical="center" wrapText="1"/>
    </xf>
    <xf numFmtId="0" fontId="24" fillId="9" borderId="1" xfId="0" applyFont="1" applyFill="1" applyBorder="1" applyAlignment="1">
      <alignment horizontal="center" vertical="center" wrapText="1"/>
    </xf>
  </cellXfs>
  <cellStyles count="20">
    <cellStyle name="Cab1" xfId="16" xr:uid="{AEBD939C-D80A-462A-B711-61193D0BBFC7}"/>
    <cellStyle name="Comma" xfId="6" xr:uid="{871F07EB-E642-4B4F-B089-FACA9F8D4BE3}"/>
    <cellStyle name="Comma [0]" xfId="7" xr:uid="{3EB7B085-48AC-4706-A3FB-58BB4E3397F4}"/>
    <cellStyle name="Currency" xfId="4" xr:uid="{55713CB6-669B-40BC-AAE8-A821F084E371}"/>
    <cellStyle name="Currency [0]" xfId="5" xr:uid="{1C5A47B4-BB1D-410F-ADFC-5ED001013A95}"/>
    <cellStyle name="Ênfase1 2" xfId="9" xr:uid="{19B63D29-F4B6-49DF-ACC3-B9FC86FCE822}"/>
    <cellStyle name="Hiperlink 2" xfId="18" xr:uid="{D0B55068-BFD8-4F21-8342-31BCA7F39D5B}"/>
    <cellStyle name="Normal" xfId="0" builtinId="0"/>
    <cellStyle name="Normal 10" xfId="10" xr:uid="{3757AD0C-50F3-4423-B545-26C0D5204D49}"/>
    <cellStyle name="Normal 2" xfId="2" xr:uid="{229AF7CC-3666-42F5-8BC1-AA656F263839}"/>
    <cellStyle name="Normal 2 2" xfId="13" xr:uid="{96CF41CE-905A-42A8-81E7-60D82407FF37}"/>
    <cellStyle name="Normal 3" xfId="12" xr:uid="{A73D88C9-CEF2-4670-97F1-030397552986}"/>
    <cellStyle name="Normal 3 2" xfId="17" xr:uid="{4E45F1F7-E8B1-4592-B201-6C8E63A9D33C}"/>
    <cellStyle name="Percent" xfId="3" xr:uid="{DFA81C78-4E8D-44B9-9D99-2ADE206631DF}"/>
    <cellStyle name="Porcentagem" xfId="1" builtinId="5"/>
    <cellStyle name="Porcentagem 2" xfId="8" xr:uid="{7C4DBD3F-F875-4340-9E41-2350875562AE}"/>
    <cellStyle name="Porcentagem 2 2" xfId="11" xr:uid="{02FD388A-FD85-46D2-A99A-9742FC8AB23E}"/>
    <cellStyle name="Tit1" xfId="15" xr:uid="{872D4AC0-C0CC-47DC-B8D2-7CDB895B658B}"/>
    <cellStyle name="Vírgula 2" xfId="14" xr:uid="{D7C90273-A189-4D18-9463-8968733A5C48}"/>
    <cellStyle name="Vírgula 3" xfId="19" xr:uid="{8F83704D-AE27-4030-834E-32BF1DE542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3</xdr:col>
      <xdr:colOff>361950</xdr:colOff>
      <xdr:row>21</xdr:row>
      <xdr:rowOff>95250</xdr:rowOff>
    </xdr:from>
    <xdr:ext cx="4676775" cy="723900"/>
    <mc:AlternateContent xmlns:mc="http://schemas.openxmlformats.org/markup-compatibility/2006" xmlns:a14="http://schemas.microsoft.com/office/drawing/2010/main">
      <mc:Choice Requires="a14">
        <xdr:sp macro="" textlink="">
          <xdr:nvSpPr>
            <xdr:cNvPr id="3" name="CaixaDeTexto 2">
              <a:extLst>
                <a:ext uri="{FF2B5EF4-FFF2-40B4-BE49-F238E27FC236}">
                  <a16:creationId xmlns:a16="http://schemas.microsoft.com/office/drawing/2014/main" id="{33533B0C-B208-4A09-8C35-5D9E05A71A48}"/>
                </a:ext>
              </a:extLst>
            </xdr:cNvPr>
            <xdr:cNvSpPr txBox="1"/>
          </xdr:nvSpPr>
          <xdr:spPr>
            <a:xfrm>
              <a:off x="3590925" y="13144500"/>
              <a:ext cx="467677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pt-BR" sz="1800"/>
                <a:t>BDI</a:t>
              </a:r>
              <a14:m>
                <m:oMath xmlns:m="http://schemas.openxmlformats.org/officeDocument/2006/math">
                  <m:r>
                    <a:rPr lang="pt-BR" sz="2400" i="1">
                      <a:latin typeface="Cambria Math" panose="02040503050406030204" pitchFamily="18" charset="0"/>
                    </a:rPr>
                    <m:t>=</m:t>
                  </m:r>
                  <m:f>
                    <m:fPr>
                      <m:ctrlPr>
                        <a:rPr lang="pt-BR" sz="2400" i="1">
                          <a:latin typeface="Cambria Math" panose="02040503050406030204" pitchFamily="18" charset="0"/>
                        </a:rPr>
                      </m:ctrlPr>
                    </m:fPr>
                    <m:num>
                      <m:d>
                        <m:dPr>
                          <m:ctrlPr>
                            <a:rPr lang="pt-BR" sz="2400" b="0" i="1">
                              <a:latin typeface="Cambria Math" panose="02040503050406030204" pitchFamily="18" charset="0"/>
                            </a:rPr>
                          </m:ctrlPr>
                        </m:dPr>
                        <m:e>
                          <m:r>
                            <a:rPr lang="pt-BR" sz="2400" b="0" i="1">
                              <a:latin typeface="Cambria Math" panose="02040503050406030204" pitchFamily="18" charset="0"/>
                            </a:rPr>
                            <m:t>1+</m:t>
                          </m:r>
                          <m:r>
                            <a:rPr lang="pt-BR" sz="2400" b="0" i="1">
                              <a:latin typeface="Cambria Math" panose="02040503050406030204" pitchFamily="18" charset="0"/>
                            </a:rPr>
                            <m:t>𝐴𝐶</m:t>
                          </m:r>
                          <m:r>
                            <a:rPr lang="pt-BR" sz="2400" b="0" i="1">
                              <a:latin typeface="Cambria Math" panose="02040503050406030204" pitchFamily="18" charset="0"/>
                            </a:rPr>
                            <m:t>+</m:t>
                          </m:r>
                          <m:r>
                            <a:rPr lang="pt-BR" sz="2400" b="0" i="1">
                              <a:latin typeface="Cambria Math" panose="02040503050406030204" pitchFamily="18" charset="0"/>
                            </a:rPr>
                            <m:t>𝑆</m:t>
                          </m:r>
                          <m:r>
                            <a:rPr lang="pt-BR" sz="2400" b="0" i="1">
                              <a:latin typeface="Cambria Math" panose="02040503050406030204" pitchFamily="18" charset="0"/>
                            </a:rPr>
                            <m:t>+</m:t>
                          </m:r>
                          <m:r>
                            <a:rPr lang="pt-BR" sz="2400" b="0" i="1">
                              <a:latin typeface="Cambria Math" panose="02040503050406030204" pitchFamily="18" charset="0"/>
                            </a:rPr>
                            <m:t>𝑅</m:t>
                          </m:r>
                          <m:r>
                            <a:rPr lang="pt-BR" sz="2400" b="0" i="1">
                              <a:latin typeface="Cambria Math" panose="02040503050406030204" pitchFamily="18" charset="0"/>
                            </a:rPr>
                            <m:t>+</m:t>
                          </m:r>
                          <m:r>
                            <a:rPr lang="pt-BR" sz="2400" b="0" i="1">
                              <a:latin typeface="Cambria Math" panose="02040503050406030204" pitchFamily="18" charset="0"/>
                            </a:rPr>
                            <m:t>𝐺</m:t>
                          </m:r>
                        </m:e>
                      </m:d>
                      <m:r>
                        <a:rPr lang="pt-BR" sz="2400" b="0" i="1">
                          <a:latin typeface="Cambria Math" panose="02040503050406030204" pitchFamily="18" charset="0"/>
                        </a:rPr>
                        <m:t>∗</m:t>
                      </m:r>
                      <m:d>
                        <m:dPr>
                          <m:ctrlPr>
                            <a:rPr lang="pt-BR" sz="2400" b="0" i="1">
                              <a:latin typeface="Cambria Math" panose="02040503050406030204" pitchFamily="18" charset="0"/>
                            </a:rPr>
                          </m:ctrlPr>
                        </m:dPr>
                        <m:e>
                          <m:r>
                            <a:rPr lang="pt-BR" sz="2400" b="0" i="1">
                              <a:latin typeface="Cambria Math" panose="02040503050406030204" pitchFamily="18" charset="0"/>
                            </a:rPr>
                            <m:t>1+</m:t>
                          </m:r>
                          <m:r>
                            <a:rPr lang="pt-BR" sz="2400" b="0" i="1">
                              <a:latin typeface="Cambria Math" panose="02040503050406030204" pitchFamily="18" charset="0"/>
                            </a:rPr>
                            <m:t>𝐷𝐹</m:t>
                          </m:r>
                        </m:e>
                      </m:d>
                      <m:r>
                        <a:rPr lang="pt-BR" sz="2400" b="0" i="1">
                          <a:latin typeface="Cambria Math" panose="02040503050406030204" pitchFamily="18" charset="0"/>
                        </a:rPr>
                        <m:t>∗(1+</m:t>
                      </m:r>
                      <m:r>
                        <a:rPr lang="pt-BR" sz="2400" b="0" i="1">
                          <a:latin typeface="Cambria Math" panose="02040503050406030204" pitchFamily="18" charset="0"/>
                        </a:rPr>
                        <m:t>𝐿</m:t>
                      </m:r>
                      <m:r>
                        <a:rPr lang="pt-BR" sz="2400" b="0" i="1">
                          <a:latin typeface="Cambria Math" panose="02040503050406030204" pitchFamily="18" charset="0"/>
                        </a:rPr>
                        <m:t>)</m:t>
                      </m:r>
                    </m:num>
                    <m:den>
                      <m:r>
                        <a:rPr lang="pt-BR" sz="2400" b="0" i="1">
                          <a:latin typeface="Cambria Math" panose="02040503050406030204" pitchFamily="18" charset="0"/>
                        </a:rPr>
                        <m:t>(1−</m:t>
                      </m:r>
                      <m:r>
                        <a:rPr lang="pt-BR" sz="2400" b="0" i="1">
                          <a:latin typeface="Cambria Math" panose="02040503050406030204" pitchFamily="18" charset="0"/>
                        </a:rPr>
                        <m:t>𝐶𝑃</m:t>
                      </m:r>
                      <m:r>
                        <a:rPr lang="pt-BR" sz="2400" b="0" i="1">
                          <a:latin typeface="Cambria Math" panose="02040503050406030204" pitchFamily="18" charset="0"/>
                        </a:rPr>
                        <m:t>−</m:t>
                      </m:r>
                      <m:r>
                        <a:rPr lang="pt-BR" sz="2400" b="0" i="1">
                          <a:latin typeface="Cambria Math" panose="02040503050406030204" pitchFamily="18" charset="0"/>
                        </a:rPr>
                        <m:t>𝐼𝑆𝑆</m:t>
                      </m:r>
                      <m:r>
                        <a:rPr lang="pt-BR" sz="2400" b="0" i="1">
                          <a:latin typeface="Cambria Math" panose="02040503050406030204" pitchFamily="18" charset="0"/>
                        </a:rPr>
                        <m:t>−</m:t>
                      </m:r>
                      <m:r>
                        <a:rPr lang="pt-BR" sz="2400" b="0" i="1">
                          <a:latin typeface="Cambria Math" panose="02040503050406030204" pitchFamily="18" charset="0"/>
                        </a:rPr>
                        <m:t>𝐶𝑅𝑃𝐵</m:t>
                      </m:r>
                      <m:r>
                        <a:rPr lang="pt-BR" sz="2400" b="0" i="1">
                          <a:latin typeface="Cambria Math" panose="02040503050406030204" pitchFamily="18" charset="0"/>
                        </a:rPr>
                        <m:t>)</m:t>
                      </m:r>
                    </m:den>
                  </m:f>
                </m:oMath>
              </a14:m>
              <a:r>
                <a:rPr lang="pt-BR" sz="1200"/>
                <a:t> </a:t>
              </a:r>
              <a:r>
                <a:rPr lang="pt-BR" sz="1800"/>
                <a:t>-1</a:t>
              </a:r>
              <a:endParaRPr lang="pt-BR" sz="1100"/>
            </a:p>
          </xdr:txBody>
        </xdr:sp>
      </mc:Choice>
      <mc:Fallback xmlns="">
        <xdr:sp macro="" textlink="">
          <xdr:nvSpPr>
            <xdr:cNvPr id="3" name="CaixaDeTexto 2">
              <a:extLst>
                <a:ext uri="{FF2B5EF4-FFF2-40B4-BE49-F238E27FC236}">
                  <a16:creationId xmlns:a16="http://schemas.microsoft.com/office/drawing/2014/main" id="{33533B0C-B208-4A09-8C35-5D9E05A71A48}"/>
                </a:ext>
              </a:extLst>
            </xdr:cNvPr>
            <xdr:cNvSpPr txBox="1"/>
          </xdr:nvSpPr>
          <xdr:spPr>
            <a:xfrm>
              <a:off x="3590925" y="13144500"/>
              <a:ext cx="4676775"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pt-BR" sz="1800"/>
                <a:t>BDI</a:t>
              </a:r>
              <a:r>
                <a:rPr lang="pt-BR" sz="2400" i="0">
                  <a:latin typeface="Cambria Math" panose="02040503050406030204" pitchFamily="18" charset="0"/>
                </a:rPr>
                <a:t>=(</a:t>
              </a:r>
              <a:r>
                <a:rPr lang="pt-BR" sz="2400" b="0" i="0">
                  <a:latin typeface="Cambria Math" panose="02040503050406030204" pitchFamily="18" charset="0"/>
                </a:rPr>
                <a:t>(1+𝐴𝐶+𝑆+𝑅+𝐺)∗(1+𝐷𝐹)∗(1+𝐿))/((1−𝐶𝑃−𝐼𝑆𝑆−𝐶𝑅𝑃𝐵))</a:t>
              </a:r>
              <a:r>
                <a:rPr lang="pt-BR" sz="1200"/>
                <a:t> </a:t>
              </a:r>
              <a:r>
                <a:rPr lang="pt-BR" sz="1800"/>
                <a:t>-1</a:t>
              </a:r>
              <a:endParaRPr lang="pt-BR" sz="1100"/>
            </a:p>
          </xdr:txBody>
        </xdr:sp>
      </mc:Fallback>
    </mc:AlternateContent>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EBCD39E-EA55-46D9-BADB-BE602630AE4C}">
  <we:reference id="wa200009404" version="1.0.0.8" store="en-US" storeType="OMEX"/>
  <we:alternateReferences>
    <we:reference id="wa200009404" version="1.0.0.8" store="" storeType="OMEX"/>
  </we:alternateReferences>
  <we:properties>
    <we:property name="claude.fileId" value="&quot;eaf1e9b3-474c-4f0c-8997-6d14b6a6a0c3&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75DC2-5B19-424E-AC9B-2D132C33B501}">
  <dimension ref="A1:O556"/>
  <sheetViews>
    <sheetView showGridLines="0" topLeftCell="A10" zoomScale="80" zoomScaleNormal="80" workbookViewId="0">
      <selection activeCell="A8" sqref="A8:J8"/>
    </sheetView>
  </sheetViews>
  <sheetFormatPr defaultColWidth="0" defaultRowHeight="15" zeroHeight="1"/>
  <cols>
    <col min="1" max="1" width="11.28515625" style="17" customWidth="1"/>
    <col min="2" max="2" width="17.7109375" style="17" customWidth="1"/>
    <col min="3" max="3" width="13.42578125" style="17" customWidth="1"/>
    <col min="4" max="4" width="90.42578125" style="17" customWidth="1"/>
    <col min="5" max="5" width="13.5703125" style="17" customWidth="1"/>
    <col min="6" max="6" width="15.140625" style="17" bestFit="1" customWidth="1"/>
    <col min="7" max="7" width="15.7109375" style="17" customWidth="1"/>
    <col min="8" max="8" width="13.5703125" style="17" customWidth="1"/>
    <col min="9" max="9" width="14.5703125" style="17" bestFit="1" customWidth="1"/>
    <col min="10" max="10" width="18.85546875" style="21" customWidth="1"/>
    <col min="11" max="11" width="9.140625" style="21" customWidth="1"/>
    <col min="12" max="12" width="9.85546875" style="13" hidden="1" customWidth="1"/>
    <col min="13" max="13" width="12.42578125" style="13" hidden="1" customWidth="1"/>
    <col min="14" max="15" width="0" style="13" hidden="1" customWidth="1"/>
    <col min="16" max="16384" width="9.140625" style="13" hidden="1"/>
  </cols>
  <sheetData>
    <row r="1" spans="1:12" ht="60" customHeight="1">
      <c r="A1" s="88" t="s">
        <v>616</v>
      </c>
      <c r="B1" s="88"/>
      <c r="C1" s="88"/>
      <c r="D1" s="88"/>
      <c r="E1" s="88"/>
      <c r="F1" s="88"/>
      <c r="G1" s="88"/>
      <c r="H1" s="88"/>
      <c r="I1" s="88"/>
      <c r="J1" s="88"/>
    </row>
    <row r="2" spans="1:12" ht="48.75" customHeight="1">
      <c r="A2" s="89" t="s">
        <v>617</v>
      </c>
      <c r="B2" s="89"/>
      <c r="C2" s="89"/>
      <c r="D2" s="89"/>
      <c r="E2" s="89"/>
      <c r="F2" s="89"/>
      <c r="G2" s="89"/>
      <c r="H2" s="89"/>
      <c r="I2" s="89"/>
      <c r="J2" s="89"/>
    </row>
    <row r="3" spans="1:12" ht="29.25" customHeight="1">
      <c r="A3" s="90" t="s">
        <v>619</v>
      </c>
      <c r="B3" s="90"/>
      <c r="C3" s="90"/>
      <c r="D3" s="90"/>
      <c r="E3" s="90"/>
      <c r="F3" s="90"/>
      <c r="G3" s="90"/>
      <c r="H3" s="90"/>
      <c r="I3" s="90"/>
      <c r="J3" s="90"/>
    </row>
    <row r="4" spans="1:12" ht="29.25" customHeight="1">
      <c r="A4" s="90" t="s">
        <v>987</v>
      </c>
      <c r="B4" s="90"/>
      <c r="C4" s="90"/>
      <c r="D4" s="90"/>
      <c r="E4" s="90"/>
      <c r="F4" s="90"/>
      <c r="G4" s="90"/>
      <c r="H4" s="90"/>
      <c r="I4" s="90"/>
      <c r="J4" s="90"/>
    </row>
    <row r="5" spans="1:12" ht="29.25" customHeight="1">
      <c r="A5" s="90" t="s">
        <v>984</v>
      </c>
      <c r="B5" s="90"/>
      <c r="C5" s="90"/>
      <c r="D5" s="90"/>
      <c r="E5" s="90"/>
      <c r="F5" s="90"/>
      <c r="G5" s="90"/>
      <c r="H5" s="90"/>
      <c r="I5" s="90"/>
      <c r="J5" s="90"/>
    </row>
    <row r="6" spans="1:12" ht="29.25" customHeight="1">
      <c r="A6" s="90" t="s">
        <v>635</v>
      </c>
      <c r="B6" s="90"/>
      <c r="C6" s="90"/>
      <c r="D6" s="90"/>
      <c r="E6" s="90"/>
      <c r="F6" s="90"/>
      <c r="G6" s="90"/>
      <c r="H6" s="90"/>
      <c r="I6" s="90"/>
      <c r="J6" s="90"/>
    </row>
    <row r="7" spans="1:12" ht="29.25" customHeight="1">
      <c r="A7" s="90" t="s">
        <v>621</v>
      </c>
      <c r="B7" s="90"/>
      <c r="C7" s="90"/>
      <c r="D7" s="90"/>
      <c r="E7" s="90"/>
      <c r="F7" s="90"/>
      <c r="G7" s="90"/>
      <c r="H7" s="90"/>
      <c r="I7" s="90"/>
      <c r="J7" s="90"/>
    </row>
    <row r="8" spans="1:12" ht="29.25" customHeight="1">
      <c r="A8" s="90" t="s">
        <v>985</v>
      </c>
      <c r="B8" s="90"/>
      <c r="C8" s="90"/>
      <c r="D8" s="90"/>
      <c r="E8" s="90"/>
      <c r="F8" s="90"/>
      <c r="G8" s="90"/>
      <c r="H8" s="90"/>
      <c r="I8" s="90"/>
      <c r="J8" s="90"/>
    </row>
    <row r="9" spans="1:12" ht="29.25" customHeight="1">
      <c r="A9" s="82" t="s">
        <v>949</v>
      </c>
      <c r="B9" s="83"/>
      <c r="C9" s="83"/>
      <c r="D9" s="91">
        <f>BDI!J19</f>
        <v>0.2354</v>
      </c>
      <c r="E9" s="91"/>
      <c r="F9" s="91"/>
      <c r="G9" s="91"/>
      <c r="H9" s="91"/>
      <c r="I9" s="91"/>
      <c r="J9" s="92"/>
    </row>
    <row r="10" spans="1:12" ht="46.5" customHeight="1">
      <c r="A10" s="95" t="s">
        <v>618</v>
      </c>
      <c r="B10" s="95"/>
      <c r="C10" s="95"/>
      <c r="D10" s="95"/>
      <c r="E10" s="96" t="s">
        <v>622</v>
      </c>
      <c r="F10" s="96"/>
      <c r="G10" s="96"/>
      <c r="H10" s="96"/>
      <c r="I10" s="97">
        <f>I514</f>
        <v>914711.78000000014</v>
      </c>
      <c r="J10" s="95"/>
      <c r="L10" s="36"/>
    </row>
    <row r="11" spans="1:12" ht="46.5" customHeight="1">
      <c r="A11" s="79"/>
      <c r="B11" s="79"/>
      <c r="C11" s="79"/>
      <c r="D11" s="26" t="s">
        <v>749</v>
      </c>
      <c r="E11" s="79"/>
      <c r="F11" s="79"/>
      <c r="G11" s="79"/>
      <c r="H11" s="79"/>
      <c r="I11" s="79"/>
      <c r="J11" s="79"/>
      <c r="L11" s="36"/>
    </row>
    <row r="12" spans="1:12" ht="60">
      <c r="A12" s="1" t="s">
        <v>0</v>
      </c>
      <c r="B12" s="1" t="s">
        <v>10</v>
      </c>
      <c r="C12" s="1" t="s">
        <v>1</v>
      </c>
      <c r="D12" s="1" t="s">
        <v>13</v>
      </c>
      <c r="E12" s="1" t="s">
        <v>5</v>
      </c>
      <c r="F12" s="1" t="s">
        <v>4</v>
      </c>
      <c r="G12" s="1" t="s">
        <v>6</v>
      </c>
      <c r="H12" s="1" t="s">
        <v>7</v>
      </c>
      <c r="I12" s="1" t="s">
        <v>9</v>
      </c>
      <c r="J12" s="1" t="s">
        <v>8</v>
      </c>
      <c r="K12" s="13"/>
      <c r="L12" s="30"/>
    </row>
    <row r="13" spans="1:12" ht="33" customHeight="1">
      <c r="A13" s="2" t="s">
        <v>2</v>
      </c>
      <c r="B13" s="2" t="s">
        <v>30</v>
      </c>
      <c r="C13" s="2" t="s">
        <v>49</v>
      </c>
      <c r="D13" s="7" t="s">
        <v>50</v>
      </c>
      <c r="E13" s="2" t="s">
        <v>19</v>
      </c>
      <c r="F13" s="18">
        <v>5</v>
      </c>
      <c r="G13" s="5">
        <v>10406.44</v>
      </c>
      <c r="H13" s="4">
        <f>$D$9</f>
        <v>0.2354</v>
      </c>
      <c r="I13" s="6">
        <f t="shared" ref="I13:I14" si="0">ROUND((G13)+(G13*H13),2)</f>
        <v>12856.12</v>
      </c>
      <c r="J13" s="6">
        <f t="shared" ref="J13:J14" si="1">ROUND(F13*I13,2)</f>
        <v>64280.6</v>
      </c>
      <c r="K13" s="13"/>
    </row>
    <row r="14" spans="1:12" ht="33" customHeight="1">
      <c r="A14" s="2" t="s">
        <v>12</v>
      </c>
      <c r="B14" s="2" t="s">
        <v>11</v>
      </c>
      <c r="C14" s="2">
        <v>90777</v>
      </c>
      <c r="D14" s="7" t="s">
        <v>51</v>
      </c>
      <c r="E14" s="2" t="s">
        <v>52</v>
      </c>
      <c r="F14" s="18">
        <v>120</v>
      </c>
      <c r="G14" s="5">
        <v>142.41999999999999</v>
      </c>
      <c r="H14" s="4">
        <f>$D$9</f>
        <v>0.2354</v>
      </c>
      <c r="I14" s="6">
        <f t="shared" si="0"/>
        <v>175.95</v>
      </c>
      <c r="J14" s="6">
        <f t="shared" si="1"/>
        <v>21114</v>
      </c>
      <c r="K14" s="13"/>
      <c r="L14" s="31"/>
    </row>
    <row r="15" spans="1:12" ht="39.75" customHeight="1">
      <c r="A15" s="80" t="s">
        <v>16</v>
      </c>
      <c r="B15" s="80"/>
      <c r="C15" s="80"/>
      <c r="D15" s="80"/>
      <c r="E15" s="81" t="str">
        <f>D11</f>
        <v>1. ADMINISTRAÇÃO</v>
      </c>
      <c r="F15" s="81"/>
      <c r="G15" s="81"/>
      <c r="H15" s="81"/>
      <c r="I15" s="81"/>
      <c r="J15" s="23">
        <f>SUM(J13:J14)</f>
        <v>85394.6</v>
      </c>
      <c r="K15" s="13"/>
    </row>
    <row r="16" spans="1:12">
      <c r="A16" s="86"/>
      <c r="B16" s="86"/>
      <c r="C16" s="86"/>
      <c r="D16" s="86"/>
      <c r="E16" s="86"/>
      <c r="F16" s="86"/>
      <c r="G16" s="86"/>
      <c r="H16" s="86"/>
      <c r="I16" s="86"/>
      <c r="J16" s="86"/>
      <c r="K16" s="13"/>
    </row>
    <row r="17" spans="1:11" ht="33.75" customHeight="1">
      <c r="A17" s="79"/>
      <c r="B17" s="79"/>
      <c r="C17" s="79"/>
      <c r="D17" s="26" t="s">
        <v>750</v>
      </c>
      <c r="E17" s="79"/>
      <c r="F17" s="79"/>
      <c r="G17" s="79"/>
      <c r="H17" s="79"/>
      <c r="I17" s="79"/>
      <c r="J17" s="79"/>
      <c r="K17" s="13"/>
    </row>
    <row r="18" spans="1:11" ht="60">
      <c r="A18" s="1" t="s">
        <v>0</v>
      </c>
      <c r="B18" s="1" t="s">
        <v>10</v>
      </c>
      <c r="C18" s="1" t="s">
        <v>1</v>
      </c>
      <c r="D18" s="1" t="s">
        <v>13</v>
      </c>
      <c r="E18" s="1" t="s">
        <v>5</v>
      </c>
      <c r="F18" s="1" t="s">
        <v>4</v>
      </c>
      <c r="G18" s="1" t="s">
        <v>6</v>
      </c>
      <c r="H18" s="1" t="s">
        <v>7</v>
      </c>
      <c r="I18" s="1" t="s">
        <v>9</v>
      </c>
      <c r="J18" s="1" t="s">
        <v>8</v>
      </c>
      <c r="K18" s="13"/>
    </row>
    <row r="19" spans="1:11" ht="29.25" customHeight="1">
      <c r="A19" s="2" t="s">
        <v>35</v>
      </c>
      <c r="B19" s="7" t="s">
        <v>30</v>
      </c>
      <c r="C19" s="7" t="s">
        <v>32</v>
      </c>
      <c r="D19" s="7" t="s">
        <v>33</v>
      </c>
      <c r="E19" s="7" t="s">
        <v>31</v>
      </c>
      <c r="F19" s="9">
        <v>1</v>
      </c>
      <c r="G19" s="8">
        <v>1925</v>
      </c>
      <c r="H19" s="4">
        <f>$D$9</f>
        <v>0.2354</v>
      </c>
      <c r="I19" s="6">
        <f>ROUND((G19)+(G19*H19),2)</f>
        <v>2378.15</v>
      </c>
      <c r="J19" s="6">
        <f>ROUND(F19*I19,2)</f>
        <v>2378.15</v>
      </c>
      <c r="K19" s="13"/>
    </row>
    <row r="20" spans="1:11" ht="29.25" customHeight="1">
      <c r="A20" s="2" t="s">
        <v>36</v>
      </c>
      <c r="B20" s="2" t="s">
        <v>30</v>
      </c>
      <c r="C20" s="2" t="s">
        <v>47</v>
      </c>
      <c r="D20" s="7" t="s">
        <v>48</v>
      </c>
      <c r="E20" s="2" t="s">
        <v>31</v>
      </c>
      <c r="F20" s="3">
        <v>1</v>
      </c>
      <c r="G20" s="5">
        <v>2062.21</v>
      </c>
      <c r="H20" s="4">
        <f t="shared" ref="H20:H23" si="2">$D$9</f>
        <v>0.2354</v>
      </c>
      <c r="I20" s="6">
        <f t="shared" ref="I20:I23" si="3">ROUND((G20)+(G20*H20),2)</f>
        <v>2547.65</v>
      </c>
      <c r="J20" s="6">
        <f t="shared" ref="J20:J23" si="4">ROUND(F20*I20,2)</f>
        <v>2547.65</v>
      </c>
      <c r="K20" s="13"/>
    </row>
    <row r="21" spans="1:11" ht="29.25" customHeight="1">
      <c r="A21" s="2" t="s">
        <v>37</v>
      </c>
      <c r="B21" s="2" t="s">
        <v>30</v>
      </c>
      <c r="C21" s="2" t="s">
        <v>660</v>
      </c>
      <c r="D21" s="7" t="s">
        <v>636</v>
      </c>
      <c r="E21" s="2" t="s">
        <v>31</v>
      </c>
      <c r="F21" s="3">
        <v>1</v>
      </c>
      <c r="G21" s="5">
        <v>1679.22</v>
      </c>
      <c r="H21" s="4">
        <f t="shared" si="2"/>
        <v>0.2354</v>
      </c>
      <c r="I21" s="6">
        <f t="shared" si="3"/>
        <v>2074.5100000000002</v>
      </c>
      <c r="J21" s="6">
        <f t="shared" si="4"/>
        <v>2074.5100000000002</v>
      </c>
      <c r="K21" s="13"/>
    </row>
    <row r="22" spans="1:11" ht="29.25" customHeight="1">
      <c r="A22" s="2" t="s">
        <v>38</v>
      </c>
      <c r="B22" s="2" t="s">
        <v>30</v>
      </c>
      <c r="C22" s="2" t="s">
        <v>685</v>
      </c>
      <c r="D22" s="7" t="s">
        <v>686</v>
      </c>
      <c r="E22" s="2" t="s">
        <v>31</v>
      </c>
      <c r="F22" s="3">
        <v>2</v>
      </c>
      <c r="G22" s="5">
        <v>1925</v>
      </c>
      <c r="H22" s="4">
        <f t="shared" si="2"/>
        <v>0.2354</v>
      </c>
      <c r="I22" s="6">
        <f t="shared" si="3"/>
        <v>2378.15</v>
      </c>
      <c r="J22" s="6">
        <f t="shared" si="4"/>
        <v>4756.3</v>
      </c>
      <c r="K22" s="13"/>
    </row>
    <row r="23" spans="1:11" ht="29.25" customHeight="1">
      <c r="A23" s="2" t="s">
        <v>39</v>
      </c>
      <c r="B23" s="2" t="s">
        <v>30</v>
      </c>
      <c r="C23" s="2" t="s">
        <v>706</v>
      </c>
      <c r="D23" s="7" t="s">
        <v>707</v>
      </c>
      <c r="E23" s="2" t="s">
        <v>31</v>
      </c>
      <c r="F23" s="3">
        <v>2</v>
      </c>
      <c r="G23" s="5">
        <v>1386.58</v>
      </c>
      <c r="H23" s="4">
        <f t="shared" si="2"/>
        <v>0.2354</v>
      </c>
      <c r="I23" s="6">
        <f t="shared" si="3"/>
        <v>1712.98</v>
      </c>
      <c r="J23" s="6">
        <f t="shared" si="4"/>
        <v>3425.96</v>
      </c>
      <c r="K23" s="13"/>
    </row>
    <row r="24" spans="1:11" ht="44.25" customHeight="1">
      <c r="A24" s="80" t="s">
        <v>16</v>
      </c>
      <c r="B24" s="80"/>
      <c r="C24" s="80"/>
      <c r="D24" s="80"/>
      <c r="E24" s="81" t="str">
        <f>D17</f>
        <v>2. PROJETOS</v>
      </c>
      <c r="F24" s="81"/>
      <c r="G24" s="81"/>
      <c r="H24" s="81"/>
      <c r="I24" s="81"/>
      <c r="J24" s="23">
        <f>SUM(J19:J23)</f>
        <v>15182.57</v>
      </c>
      <c r="K24" s="13"/>
    </row>
    <row r="25" spans="1:11" ht="17.25" customHeight="1">
      <c r="A25" s="86"/>
      <c r="B25" s="86"/>
      <c r="C25" s="86"/>
      <c r="D25" s="86"/>
      <c r="E25" s="86"/>
      <c r="F25" s="86"/>
      <c r="G25" s="86"/>
      <c r="H25" s="86"/>
      <c r="I25" s="86"/>
      <c r="J25" s="86"/>
      <c r="K25" s="13"/>
    </row>
    <row r="26" spans="1:11" ht="30" customHeight="1">
      <c r="A26" s="79"/>
      <c r="B26" s="79"/>
      <c r="C26" s="79"/>
      <c r="D26" s="26" t="s">
        <v>751</v>
      </c>
      <c r="E26" s="79"/>
      <c r="F26" s="79"/>
      <c r="G26" s="79"/>
      <c r="H26" s="79"/>
      <c r="I26" s="79"/>
      <c r="J26" s="79"/>
      <c r="K26" s="13"/>
    </row>
    <row r="27" spans="1:11" ht="60">
      <c r="A27" s="1" t="s">
        <v>0</v>
      </c>
      <c r="B27" s="1" t="s">
        <v>10</v>
      </c>
      <c r="C27" s="1" t="s">
        <v>1</v>
      </c>
      <c r="D27" s="1" t="s">
        <v>13</v>
      </c>
      <c r="E27" s="1" t="s">
        <v>5</v>
      </c>
      <c r="F27" s="1" t="s">
        <v>4</v>
      </c>
      <c r="G27" s="1" t="s">
        <v>6</v>
      </c>
      <c r="H27" s="1" t="s">
        <v>7</v>
      </c>
      <c r="I27" s="1" t="s">
        <v>9</v>
      </c>
      <c r="J27" s="1" t="s">
        <v>8</v>
      </c>
    </row>
    <row r="28" spans="1:11" s="16" customFormat="1" ht="66" customHeight="1">
      <c r="A28" s="2" t="s">
        <v>40</v>
      </c>
      <c r="B28" s="2" t="s">
        <v>30</v>
      </c>
      <c r="C28" s="2" t="s">
        <v>14</v>
      </c>
      <c r="D28" s="7" t="s">
        <v>15</v>
      </c>
      <c r="E28" s="2" t="s">
        <v>3</v>
      </c>
      <c r="F28" s="3">
        <v>4.5</v>
      </c>
      <c r="G28" s="5">
        <v>266.22000000000003</v>
      </c>
      <c r="H28" s="4">
        <f>$D$9</f>
        <v>0.2354</v>
      </c>
      <c r="I28" s="6">
        <f>ROUND((G28)+(G28*H28),2)</f>
        <v>328.89</v>
      </c>
      <c r="J28" s="6">
        <f>ROUND(F28*I28,2)</f>
        <v>1480.01</v>
      </c>
      <c r="K28" s="22"/>
    </row>
    <row r="29" spans="1:11" s="16" customFormat="1" ht="42.75">
      <c r="A29" s="2" t="s">
        <v>41</v>
      </c>
      <c r="B29" s="2" t="s">
        <v>30</v>
      </c>
      <c r="C29" s="2" t="s">
        <v>18</v>
      </c>
      <c r="D29" s="7" t="s">
        <v>17</v>
      </c>
      <c r="E29" s="2" t="s">
        <v>19</v>
      </c>
      <c r="F29" s="18">
        <v>5</v>
      </c>
      <c r="G29" s="5">
        <v>980</v>
      </c>
      <c r="H29" s="4">
        <f t="shared" ref="H29:H34" si="5">$D$9</f>
        <v>0.2354</v>
      </c>
      <c r="I29" s="6">
        <f t="shared" ref="I29:I34" si="6">ROUND((G29)+(G29*H29),2)</f>
        <v>1210.69</v>
      </c>
      <c r="J29" s="6">
        <f t="shared" ref="J29:J34" si="7">ROUND(F29*I29,2)</f>
        <v>6053.45</v>
      </c>
      <c r="K29" s="22"/>
    </row>
    <row r="30" spans="1:11" s="16" customFormat="1" ht="57">
      <c r="A30" s="2" t="s">
        <v>42</v>
      </c>
      <c r="B30" s="2" t="s">
        <v>30</v>
      </c>
      <c r="C30" s="2" t="s">
        <v>20</v>
      </c>
      <c r="D30" s="7" t="s">
        <v>21</v>
      </c>
      <c r="E30" s="2" t="s">
        <v>3</v>
      </c>
      <c r="F30" s="3">
        <v>15.6</v>
      </c>
      <c r="G30" s="5">
        <v>66.58</v>
      </c>
      <c r="H30" s="4">
        <f t="shared" si="5"/>
        <v>0.2354</v>
      </c>
      <c r="I30" s="6">
        <f t="shared" si="6"/>
        <v>82.25</v>
      </c>
      <c r="J30" s="6">
        <f t="shared" si="7"/>
        <v>1283.0999999999999</v>
      </c>
      <c r="K30" s="22"/>
    </row>
    <row r="31" spans="1:11" s="16" customFormat="1" ht="71.25">
      <c r="A31" s="2" t="s">
        <v>43</v>
      </c>
      <c r="B31" s="2" t="s">
        <v>30</v>
      </c>
      <c r="C31" s="2" t="s">
        <v>22</v>
      </c>
      <c r="D31" s="7" t="s">
        <v>23</v>
      </c>
      <c r="E31" s="2" t="s">
        <v>19</v>
      </c>
      <c r="F31" s="3">
        <v>4</v>
      </c>
      <c r="G31" s="5">
        <v>858.15</v>
      </c>
      <c r="H31" s="4">
        <f t="shared" si="5"/>
        <v>0.2354</v>
      </c>
      <c r="I31" s="6">
        <f t="shared" si="6"/>
        <v>1060.1600000000001</v>
      </c>
      <c r="J31" s="6">
        <f t="shared" si="7"/>
        <v>4240.6400000000003</v>
      </c>
      <c r="K31" s="22"/>
    </row>
    <row r="32" spans="1:11" s="16" customFormat="1" ht="42.75">
      <c r="A32" s="2" t="s">
        <v>44</v>
      </c>
      <c r="B32" s="2" t="s">
        <v>30</v>
      </c>
      <c r="C32" s="2" t="s">
        <v>25</v>
      </c>
      <c r="D32" s="7" t="s">
        <v>26</v>
      </c>
      <c r="E32" s="2" t="s">
        <v>5</v>
      </c>
      <c r="F32" s="3">
        <v>1</v>
      </c>
      <c r="G32" s="5">
        <v>1785.28</v>
      </c>
      <c r="H32" s="4">
        <f t="shared" si="5"/>
        <v>0.2354</v>
      </c>
      <c r="I32" s="6">
        <f t="shared" si="6"/>
        <v>2205.5300000000002</v>
      </c>
      <c r="J32" s="6">
        <f t="shared" si="7"/>
        <v>2205.5300000000002</v>
      </c>
      <c r="K32" s="22"/>
    </row>
    <row r="33" spans="1:11" s="16" customFormat="1" ht="57">
      <c r="A33" s="2" t="s">
        <v>45</v>
      </c>
      <c r="B33" s="7" t="s">
        <v>30</v>
      </c>
      <c r="C33" s="7" t="s">
        <v>34</v>
      </c>
      <c r="D33" s="7" t="s">
        <v>24</v>
      </c>
      <c r="E33" s="7" t="s">
        <v>5</v>
      </c>
      <c r="F33" s="9">
        <v>1</v>
      </c>
      <c r="G33" s="8">
        <v>963.94</v>
      </c>
      <c r="H33" s="4">
        <f t="shared" si="5"/>
        <v>0.2354</v>
      </c>
      <c r="I33" s="6">
        <f t="shared" si="6"/>
        <v>1190.8499999999999</v>
      </c>
      <c r="J33" s="6">
        <f t="shared" si="7"/>
        <v>1190.8499999999999</v>
      </c>
      <c r="K33" s="22"/>
    </row>
    <row r="34" spans="1:11" s="16" customFormat="1" ht="42.75">
      <c r="A34" s="2" t="s">
        <v>46</v>
      </c>
      <c r="B34" s="7" t="s">
        <v>30</v>
      </c>
      <c r="C34" s="7" t="s">
        <v>29</v>
      </c>
      <c r="D34" s="7" t="s">
        <v>28</v>
      </c>
      <c r="E34" s="7" t="s">
        <v>27</v>
      </c>
      <c r="F34" s="9">
        <v>54</v>
      </c>
      <c r="G34" s="8">
        <v>63.15</v>
      </c>
      <c r="H34" s="4">
        <f t="shared" si="5"/>
        <v>0.2354</v>
      </c>
      <c r="I34" s="6">
        <f t="shared" si="6"/>
        <v>78.02</v>
      </c>
      <c r="J34" s="6">
        <f t="shared" si="7"/>
        <v>4213.08</v>
      </c>
      <c r="K34" s="22"/>
    </row>
    <row r="35" spans="1:11" ht="30" customHeight="1">
      <c r="A35" s="84" t="s">
        <v>16</v>
      </c>
      <c r="B35" s="84"/>
      <c r="C35" s="84"/>
      <c r="D35" s="84"/>
      <c r="E35" s="85" t="str">
        <f>D26</f>
        <v>3. CANTEIRO DE OBRAS / SERVIÇOS PRELIMINARES</v>
      </c>
      <c r="F35" s="85"/>
      <c r="G35" s="85"/>
      <c r="H35" s="85"/>
      <c r="I35" s="85"/>
      <c r="J35" s="24">
        <f>SUM(J28:J34)</f>
        <v>20666.660000000003</v>
      </c>
    </row>
    <row r="36" spans="1:11">
      <c r="A36" s="86"/>
      <c r="B36" s="86"/>
      <c r="C36" s="86"/>
      <c r="D36" s="86"/>
      <c r="E36" s="86"/>
      <c r="F36" s="86"/>
      <c r="G36" s="86"/>
      <c r="H36" s="86"/>
      <c r="I36" s="86"/>
      <c r="J36" s="86"/>
    </row>
    <row r="37" spans="1:11" ht="34.5" customHeight="1">
      <c r="A37" s="79"/>
      <c r="B37" s="79"/>
      <c r="C37" s="79"/>
      <c r="D37" s="25" t="s">
        <v>752</v>
      </c>
      <c r="E37" s="79"/>
      <c r="F37" s="79"/>
      <c r="G37" s="79"/>
      <c r="H37" s="79"/>
      <c r="I37" s="79"/>
      <c r="J37" s="79"/>
    </row>
    <row r="38" spans="1:11" ht="60">
      <c r="A38" s="1" t="s">
        <v>0</v>
      </c>
      <c r="B38" s="1" t="s">
        <v>10</v>
      </c>
      <c r="C38" s="1" t="s">
        <v>1</v>
      </c>
      <c r="D38" s="1" t="s">
        <v>13</v>
      </c>
      <c r="E38" s="1" t="s">
        <v>5</v>
      </c>
      <c r="F38" s="1" t="s">
        <v>4</v>
      </c>
      <c r="G38" s="1" t="s">
        <v>6</v>
      </c>
      <c r="H38" s="1" t="s">
        <v>7</v>
      </c>
      <c r="I38" s="1" t="s">
        <v>9</v>
      </c>
      <c r="J38" s="1" t="s">
        <v>8</v>
      </c>
    </row>
    <row r="39" spans="1:11" ht="28.5">
      <c r="A39" s="2" t="s">
        <v>110</v>
      </c>
      <c r="B39" s="2" t="s">
        <v>11</v>
      </c>
      <c r="C39" s="2">
        <v>97624</v>
      </c>
      <c r="D39" s="7" t="s">
        <v>53</v>
      </c>
      <c r="E39" s="2" t="s">
        <v>54</v>
      </c>
      <c r="F39" s="3">
        <v>0.68</v>
      </c>
      <c r="G39" s="5">
        <v>125.07</v>
      </c>
      <c r="H39" s="4">
        <f>$D$9</f>
        <v>0.2354</v>
      </c>
      <c r="I39" s="6">
        <f t="shared" ref="I39:I72" si="8">ROUND((G39)+(G39*H39),2)</f>
        <v>154.51</v>
      </c>
      <c r="J39" s="6">
        <f>ROUND(F39*I39,2)</f>
        <v>105.07</v>
      </c>
    </row>
    <row r="40" spans="1:11" ht="28.5">
      <c r="A40" s="2" t="s">
        <v>111</v>
      </c>
      <c r="B40" s="2" t="s">
        <v>11</v>
      </c>
      <c r="C40" s="2">
        <v>97622</v>
      </c>
      <c r="D40" s="7" t="s">
        <v>55</v>
      </c>
      <c r="E40" s="2" t="s">
        <v>54</v>
      </c>
      <c r="F40" s="3">
        <v>13.39</v>
      </c>
      <c r="G40" s="5">
        <v>66.52</v>
      </c>
      <c r="H40" s="4">
        <f t="shared" ref="H40:H72" si="9">$D$9</f>
        <v>0.2354</v>
      </c>
      <c r="I40" s="6">
        <f t="shared" si="8"/>
        <v>82.18</v>
      </c>
      <c r="J40" s="6">
        <f t="shared" ref="J40:J72" si="10">ROUND(F40*I40,2)</f>
        <v>1100.3900000000001</v>
      </c>
    </row>
    <row r="41" spans="1:11" ht="33.75" customHeight="1">
      <c r="A41" s="2" t="s">
        <v>607</v>
      </c>
      <c r="B41" s="2" t="s">
        <v>30</v>
      </c>
      <c r="C41" s="2" t="s">
        <v>56</v>
      </c>
      <c r="D41" s="7" t="s">
        <v>57</v>
      </c>
      <c r="E41" s="2" t="s">
        <v>54</v>
      </c>
      <c r="F41" s="3">
        <v>0.98</v>
      </c>
      <c r="G41" s="5">
        <v>591.97</v>
      </c>
      <c r="H41" s="4">
        <f t="shared" si="9"/>
        <v>0.2354</v>
      </c>
      <c r="I41" s="6">
        <f t="shared" si="8"/>
        <v>731.32</v>
      </c>
      <c r="J41" s="6">
        <f t="shared" si="10"/>
        <v>716.69</v>
      </c>
    </row>
    <row r="42" spans="1:11" ht="33.75" customHeight="1">
      <c r="A42" s="2" t="s">
        <v>702</v>
      </c>
      <c r="B42" s="2" t="s">
        <v>30</v>
      </c>
      <c r="C42" s="2" t="s">
        <v>58</v>
      </c>
      <c r="D42" s="7" t="s">
        <v>59</v>
      </c>
      <c r="E42" s="2" t="s">
        <v>54</v>
      </c>
      <c r="F42" s="3">
        <v>1.27</v>
      </c>
      <c r="G42" s="5">
        <v>358.77</v>
      </c>
      <c r="H42" s="4">
        <f t="shared" si="9"/>
        <v>0.2354</v>
      </c>
      <c r="I42" s="6">
        <f t="shared" si="8"/>
        <v>443.22</v>
      </c>
      <c r="J42" s="6">
        <f t="shared" si="10"/>
        <v>562.89</v>
      </c>
    </row>
    <row r="43" spans="1:11" ht="28.5">
      <c r="A43" s="2" t="s">
        <v>703</v>
      </c>
      <c r="B43" s="2" t="s">
        <v>11</v>
      </c>
      <c r="C43" s="2">
        <v>97628</v>
      </c>
      <c r="D43" s="7" t="s">
        <v>60</v>
      </c>
      <c r="E43" s="2" t="s">
        <v>54</v>
      </c>
      <c r="F43" s="3">
        <v>1.94</v>
      </c>
      <c r="G43" s="5">
        <v>311.38</v>
      </c>
      <c r="H43" s="4">
        <f t="shared" si="9"/>
        <v>0.2354</v>
      </c>
      <c r="I43" s="6">
        <f t="shared" si="8"/>
        <v>384.68</v>
      </c>
      <c r="J43" s="6">
        <f t="shared" si="10"/>
        <v>746.28</v>
      </c>
    </row>
    <row r="44" spans="1:11" ht="42.75">
      <c r="A44" s="2" t="s">
        <v>753</v>
      </c>
      <c r="B44" s="7" t="s">
        <v>30</v>
      </c>
      <c r="C44" s="7" t="s">
        <v>61</v>
      </c>
      <c r="D44" s="7" t="s">
        <v>62</v>
      </c>
      <c r="E44" s="7" t="s">
        <v>3</v>
      </c>
      <c r="F44" s="7">
        <v>60.96</v>
      </c>
      <c r="G44" s="8">
        <v>25.49</v>
      </c>
      <c r="H44" s="4">
        <f t="shared" si="9"/>
        <v>0.2354</v>
      </c>
      <c r="I44" s="6">
        <f t="shared" si="8"/>
        <v>31.49</v>
      </c>
      <c r="J44" s="6">
        <f t="shared" si="10"/>
        <v>1919.63</v>
      </c>
    </row>
    <row r="45" spans="1:11" ht="42.75">
      <c r="A45" s="2" t="s">
        <v>754</v>
      </c>
      <c r="B45" s="7" t="s">
        <v>30</v>
      </c>
      <c r="C45" s="7" t="s">
        <v>66</v>
      </c>
      <c r="D45" s="7" t="s">
        <v>65</v>
      </c>
      <c r="E45" s="7" t="s">
        <v>3</v>
      </c>
      <c r="F45" s="7">
        <v>24.5</v>
      </c>
      <c r="G45" s="8">
        <v>20.39</v>
      </c>
      <c r="H45" s="4">
        <f t="shared" si="9"/>
        <v>0.2354</v>
      </c>
      <c r="I45" s="6">
        <f t="shared" si="8"/>
        <v>25.19</v>
      </c>
      <c r="J45" s="6">
        <f t="shared" si="10"/>
        <v>617.16</v>
      </c>
    </row>
    <row r="46" spans="1:11" ht="57">
      <c r="A46" s="2" t="s">
        <v>755</v>
      </c>
      <c r="B46" s="7" t="s">
        <v>30</v>
      </c>
      <c r="C46" s="7" t="s">
        <v>63</v>
      </c>
      <c r="D46" s="7" t="s">
        <v>64</v>
      </c>
      <c r="E46" s="7" t="s">
        <v>3</v>
      </c>
      <c r="F46" s="7">
        <v>18</v>
      </c>
      <c r="G46" s="8">
        <v>18.21</v>
      </c>
      <c r="H46" s="4">
        <f t="shared" si="9"/>
        <v>0.2354</v>
      </c>
      <c r="I46" s="6">
        <f t="shared" si="8"/>
        <v>22.5</v>
      </c>
      <c r="J46" s="6">
        <f t="shared" si="10"/>
        <v>405</v>
      </c>
    </row>
    <row r="47" spans="1:11" ht="42.75">
      <c r="A47" s="2" t="s">
        <v>756</v>
      </c>
      <c r="B47" s="7" t="s">
        <v>30</v>
      </c>
      <c r="C47" s="7" t="s">
        <v>67</v>
      </c>
      <c r="D47" s="7" t="s">
        <v>68</v>
      </c>
      <c r="E47" s="7" t="s">
        <v>3</v>
      </c>
      <c r="F47" s="7">
        <v>36.119999999999997</v>
      </c>
      <c r="G47" s="8">
        <v>21.85</v>
      </c>
      <c r="H47" s="4">
        <f t="shared" si="9"/>
        <v>0.2354</v>
      </c>
      <c r="I47" s="6">
        <f t="shared" si="8"/>
        <v>26.99</v>
      </c>
      <c r="J47" s="6">
        <f t="shared" si="10"/>
        <v>974.88</v>
      </c>
    </row>
    <row r="48" spans="1:11" ht="43.5" customHeight="1">
      <c r="A48" s="2" t="s">
        <v>757</v>
      </c>
      <c r="B48" s="7" t="s">
        <v>30</v>
      </c>
      <c r="C48" s="7" t="s">
        <v>572</v>
      </c>
      <c r="D48" s="7" t="s">
        <v>573</v>
      </c>
      <c r="E48" s="7" t="s">
        <v>3</v>
      </c>
      <c r="F48" s="7">
        <v>9.5</v>
      </c>
      <c r="G48" s="8">
        <v>20.39</v>
      </c>
      <c r="H48" s="4">
        <f t="shared" si="9"/>
        <v>0.2354</v>
      </c>
      <c r="I48" s="6">
        <f t="shared" si="8"/>
        <v>25.19</v>
      </c>
      <c r="J48" s="6">
        <f t="shared" si="10"/>
        <v>239.31</v>
      </c>
    </row>
    <row r="49" spans="1:10" ht="57">
      <c r="A49" s="2" t="s">
        <v>758</v>
      </c>
      <c r="B49" s="7" t="s">
        <v>30</v>
      </c>
      <c r="C49" s="7" t="s">
        <v>69</v>
      </c>
      <c r="D49" s="7" t="s">
        <v>70</v>
      </c>
      <c r="E49" s="7" t="s">
        <v>3</v>
      </c>
      <c r="F49" s="7">
        <v>49.1</v>
      </c>
      <c r="G49" s="8">
        <v>2.59</v>
      </c>
      <c r="H49" s="4">
        <f t="shared" si="9"/>
        <v>0.2354</v>
      </c>
      <c r="I49" s="6">
        <f t="shared" si="8"/>
        <v>3.2</v>
      </c>
      <c r="J49" s="6">
        <f t="shared" si="10"/>
        <v>157.12</v>
      </c>
    </row>
    <row r="50" spans="1:10" ht="32.25" customHeight="1">
      <c r="A50" s="2" t="s">
        <v>759</v>
      </c>
      <c r="B50" s="7" t="s">
        <v>11</v>
      </c>
      <c r="C50" s="7">
        <v>97638</v>
      </c>
      <c r="D50" s="7" t="s">
        <v>71</v>
      </c>
      <c r="E50" s="7" t="s">
        <v>3</v>
      </c>
      <c r="F50" s="7">
        <v>5.34</v>
      </c>
      <c r="G50" s="8">
        <v>9.91</v>
      </c>
      <c r="H50" s="4">
        <f t="shared" si="9"/>
        <v>0.2354</v>
      </c>
      <c r="I50" s="6">
        <f t="shared" si="8"/>
        <v>12.24</v>
      </c>
      <c r="J50" s="6">
        <f t="shared" si="10"/>
        <v>65.36</v>
      </c>
    </row>
    <row r="51" spans="1:10" ht="32.25" customHeight="1">
      <c r="A51" s="2" t="s">
        <v>760</v>
      </c>
      <c r="B51" s="7" t="s">
        <v>11</v>
      </c>
      <c r="C51" s="7">
        <v>97647</v>
      </c>
      <c r="D51" s="7" t="s">
        <v>631</v>
      </c>
      <c r="E51" s="7" t="s">
        <v>3</v>
      </c>
      <c r="F51" s="7">
        <f>112.88+18</f>
        <v>130.88</v>
      </c>
      <c r="G51" s="8">
        <v>4.18</v>
      </c>
      <c r="H51" s="4">
        <f t="shared" si="9"/>
        <v>0.2354</v>
      </c>
      <c r="I51" s="6">
        <f t="shared" si="8"/>
        <v>5.16</v>
      </c>
      <c r="J51" s="6">
        <f t="shared" si="10"/>
        <v>675.34</v>
      </c>
    </row>
    <row r="52" spans="1:10" ht="32.25" customHeight="1">
      <c r="A52" s="2" t="s">
        <v>761</v>
      </c>
      <c r="B52" s="7" t="s">
        <v>11</v>
      </c>
      <c r="C52" s="7">
        <v>97650</v>
      </c>
      <c r="D52" s="7" t="s">
        <v>72</v>
      </c>
      <c r="E52" s="7" t="s">
        <v>3</v>
      </c>
      <c r="F52" s="7">
        <v>112.88</v>
      </c>
      <c r="G52" s="8">
        <v>9.0399999999999991</v>
      </c>
      <c r="H52" s="4">
        <f t="shared" si="9"/>
        <v>0.2354</v>
      </c>
      <c r="I52" s="6">
        <f t="shared" si="8"/>
        <v>11.17</v>
      </c>
      <c r="J52" s="6">
        <f t="shared" si="10"/>
        <v>1260.8699999999999</v>
      </c>
    </row>
    <row r="53" spans="1:10" ht="28.5">
      <c r="A53" s="2" t="s">
        <v>762</v>
      </c>
      <c r="B53" s="7" t="s">
        <v>11</v>
      </c>
      <c r="C53" s="7">
        <v>104803</v>
      </c>
      <c r="D53" s="7" t="s">
        <v>73</v>
      </c>
      <c r="E53" s="7" t="s">
        <v>27</v>
      </c>
      <c r="F53" s="7">
        <v>155.05000000000001</v>
      </c>
      <c r="G53" s="8">
        <v>5.45</v>
      </c>
      <c r="H53" s="4">
        <f t="shared" si="9"/>
        <v>0.2354</v>
      </c>
      <c r="I53" s="6">
        <f t="shared" si="8"/>
        <v>6.73</v>
      </c>
      <c r="J53" s="6">
        <f t="shared" si="10"/>
        <v>1043.49</v>
      </c>
    </row>
    <row r="54" spans="1:10" ht="42.75">
      <c r="A54" s="2" t="s">
        <v>763</v>
      </c>
      <c r="B54" s="7" t="s">
        <v>30</v>
      </c>
      <c r="C54" s="7" t="s">
        <v>74</v>
      </c>
      <c r="D54" s="7" t="s">
        <v>76</v>
      </c>
      <c r="E54" s="7" t="s">
        <v>3</v>
      </c>
      <c r="F54" s="7">
        <v>27.89</v>
      </c>
      <c r="G54" s="8">
        <v>11.2</v>
      </c>
      <c r="H54" s="4">
        <f t="shared" si="9"/>
        <v>0.2354</v>
      </c>
      <c r="I54" s="6">
        <f t="shared" si="8"/>
        <v>13.84</v>
      </c>
      <c r="J54" s="6">
        <f t="shared" si="10"/>
        <v>386</v>
      </c>
    </row>
    <row r="55" spans="1:10" ht="42.75">
      <c r="A55" s="2" t="s">
        <v>764</v>
      </c>
      <c r="B55" s="7" t="s">
        <v>30</v>
      </c>
      <c r="C55" s="7" t="s">
        <v>75</v>
      </c>
      <c r="D55" s="7" t="s">
        <v>77</v>
      </c>
      <c r="E55" s="7" t="s">
        <v>5</v>
      </c>
      <c r="F55" s="7">
        <v>13</v>
      </c>
      <c r="G55" s="8">
        <v>22.07</v>
      </c>
      <c r="H55" s="4">
        <f t="shared" si="9"/>
        <v>0.2354</v>
      </c>
      <c r="I55" s="6">
        <f t="shared" si="8"/>
        <v>27.27</v>
      </c>
      <c r="J55" s="6">
        <f t="shared" si="10"/>
        <v>354.51</v>
      </c>
    </row>
    <row r="56" spans="1:10" ht="42.75">
      <c r="A56" s="2" t="s">
        <v>765</v>
      </c>
      <c r="B56" s="7" t="s">
        <v>30</v>
      </c>
      <c r="C56" s="7" t="s">
        <v>80</v>
      </c>
      <c r="D56" s="7" t="s">
        <v>81</v>
      </c>
      <c r="E56" s="7" t="s">
        <v>82</v>
      </c>
      <c r="F56" s="7">
        <v>3</v>
      </c>
      <c r="G56" s="8">
        <v>4.29</v>
      </c>
      <c r="H56" s="4">
        <f t="shared" si="9"/>
        <v>0.2354</v>
      </c>
      <c r="I56" s="6">
        <f t="shared" si="8"/>
        <v>5.3</v>
      </c>
      <c r="J56" s="6">
        <f t="shared" si="10"/>
        <v>15.9</v>
      </c>
    </row>
    <row r="57" spans="1:10" ht="57">
      <c r="A57" s="2" t="s">
        <v>766</v>
      </c>
      <c r="B57" s="7" t="s">
        <v>30</v>
      </c>
      <c r="C57" s="7" t="s">
        <v>83</v>
      </c>
      <c r="D57" s="7" t="s">
        <v>84</v>
      </c>
      <c r="E57" s="7" t="s">
        <v>5</v>
      </c>
      <c r="F57" s="7">
        <v>3</v>
      </c>
      <c r="G57" s="8">
        <v>25.98</v>
      </c>
      <c r="H57" s="4">
        <f t="shared" si="9"/>
        <v>0.2354</v>
      </c>
      <c r="I57" s="6">
        <f t="shared" si="8"/>
        <v>32.1</v>
      </c>
      <c r="J57" s="6">
        <f t="shared" si="10"/>
        <v>96.3</v>
      </c>
    </row>
    <row r="58" spans="1:10" ht="42.75">
      <c r="A58" s="2" t="s">
        <v>767</v>
      </c>
      <c r="B58" s="7" t="s">
        <v>30</v>
      </c>
      <c r="C58" s="7" t="s">
        <v>78</v>
      </c>
      <c r="D58" s="7" t="s">
        <v>79</v>
      </c>
      <c r="E58" s="7" t="s">
        <v>5</v>
      </c>
      <c r="F58" s="7">
        <v>9</v>
      </c>
      <c r="G58" s="8">
        <v>53.07</v>
      </c>
      <c r="H58" s="4">
        <f t="shared" si="9"/>
        <v>0.2354</v>
      </c>
      <c r="I58" s="6">
        <f t="shared" si="8"/>
        <v>65.56</v>
      </c>
      <c r="J58" s="6">
        <f t="shared" si="10"/>
        <v>590.04</v>
      </c>
    </row>
    <row r="59" spans="1:10" ht="31.5" customHeight="1">
      <c r="A59" s="2" t="s">
        <v>768</v>
      </c>
      <c r="B59" s="7" t="s">
        <v>11</v>
      </c>
      <c r="C59" s="7">
        <v>97635</v>
      </c>
      <c r="D59" s="7" t="s">
        <v>85</v>
      </c>
      <c r="E59" s="7" t="s">
        <v>3</v>
      </c>
      <c r="F59" s="7">
        <v>72</v>
      </c>
      <c r="G59" s="8">
        <v>17.71</v>
      </c>
      <c r="H59" s="4">
        <f t="shared" si="9"/>
        <v>0.2354</v>
      </c>
      <c r="I59" s="6">
        <f t="shared" si="8"/>
        <v>21.88</v>
      </c>
      <c r="J59" s="6">
        <f t="shared" si="10"/>
        <v>1575.36</v>
      </c>
    </row>
    <row r="60" spans="1:10" ht="71.25">
      <c r="A60" s="2" t="s">
        <v>769</v>
      </c>
      <c r="B60" s="7" t="s">
        <v>30</v>
      </c>
      <c r="C60" s="7" t="s">
        <v>86</v>
      </c>
      <c r="D60" s="7" t="s">
        <v>87</v>
      </c>
      <c r="E60" s="7" t="s">
        <v>3</v>
      </c>
      <c r="F60" s="7">
        <v>1.72</v>
      </c>
      <c r="G60" s="8">
        <v>65.790000000000006</v>
      </c>
      <c r="H60" s="4">
        <f t="shared" si="9"/>
        <v>0.2354</v>
      </c>
      <c r="I60" s="6">
        <f t="shared" si="8"/>
        <v>81.28</v>
      </c>
      <c r="J60" s="6">
        <f t="shared" si="10"/>
        <v>139.80000000000001</v>
      </c>
    </row>
    <row r="61" spans="1:10" ht="57">
      <c r="A61" s="2" t="s">
        <v>770</v>
      </c>
      <c r="B61" s="7" t="s">
        <v>88</v>
      </c>
      <c r="C61" s="7" t="s">
        <v>96</v>
      </c>
      <c r="D61" s="7" t="s">
        <v>89</v>
      </c>
      <c r="E61" s="7" t="s">
        <v>3</v>
      </c>
      <c r="F61" s="7">
        <v>16.3</v>
      </c>
      <c r="G61" s="8">
        <v>36.340000000000003</v>
      </c>
      <c r="H61" s="4">
        <f t="shared" si="9"/>
        <v>0.2354</v>
      </c>
      <c r="I61" s="6">
        <f t="shared" si="8"/>
        <v>44.89</v>
      </c>
      <c r="J61" s="6">
        <f t="shared" si="10"/>
        <v>731.71</v>
      </c>
    </row>
    <row r="62" spans="1:10" ht="48.75" customHeight="1">
      <c r="A62" s="2" t="s">
        <v>771</v>
      </c>
      <c r="B62" s="7" t="s">
        <v>30</v>
      </c>
      <c r="C62" s="7" t="s">
        <v>90</v>
      </c>
      <c r="D62" s="7" t="s">
        <v>91</v>
      </c>
      <c r="E62" s="7" t="s">
        <v>5</v>
      </c>
      <c r="F62" s="7">
        <v>6</v>
      </c>
      <c r="G62" s="8">
        <v>13.02</v>
      </c>
      <c r="H62" s="4">
        <f t="shared" si="9"/>
        <v>0.2354</v>
      </c>
      <c r="I62" s="6">
        <f t="shared" si="8"/>
        <v>16.079999999999998</v>
      </c>
      <c r="J62" s="6">
        <f t="shared" si="10"/>
        <v>96.48</v>
      </c>
    </row>
    <row r="63" spans="1:10" ht="28.5">
      <c r="A63" s="2" t="s">
        <v>772</v>
      </c>
      <c r="B63" s="7" t="s">
        <v>11</v>
      </c>
      <c r="C63" s="7">
        <v>97665</v>
      </c>
      <c r="D63" s="7" t="s">
        <v>92</v>
      </c>
      <c r="E63" s="7" t="s">
        <v>5</v>
      </c>
      <c r="F63" s="7">
        <v>3</v>
      </c>
      <c r="G63" s="8">
        <v>2.13</v>
      </c>
      <c r="H63" s="4">
        <f t="shared" si="9"/>
        <v>0.2354</v>
      </c>
      <c r="I63" s="6">
        <f t="shared" si="8"/>
        <v>2.63</v>
      </c>
      <c r="J63" s="6">
        <f t="shared" si="10"/>
        <v>7.89</v>
      </c>
    </row>
    <row r="64" spans="1:10" ht="85.5">
      <c r="A64" s="2" t="s">
        <v>773</v>
      </c>
      <c r="B64" s="7" t="s">
        <v>88</v>
      </c>
      <c r="C64" s="7" t="s">
        <v>95</v>
      </c>
      <c r="D64" s="7" t="s">
        <v>93</v>
      </c>
      <c r="E64" s="7" t="s">
        <v>5</v>
      </c>
      <c r="F64" s="7">
        <v>3</v>
      </c>
      <c r="G64" s="8">
        <v>98.83</v>
      </c>
      <c r="H64" s="4">
        <f t="shared" si="9"/>
        <v>0.2354</v>
      </c>
      <c r="I64" s="6">
        <f t="shared" si="8"/>
        <v>122.09</v>
      </c>
      <c r="J64" s="6">
        <f t="shared" si="10"/>
        <v>366.27</v>
      </c>
    </row>
    <row r="65" spans="1:11" ht="85.5">
      <c r="A65" s="2" t="s">
        <v>774</v>
      </c>
      <c r="B65" s="7" t="s">
        <v>88</v>
      </c>
      <c r="C65" s="7" t="s">
        <v>94</v>
      </c>
      <c r="D65" s="7" t="s">
        <v>628</v>
      </c>
      <c r="E65" s="7" t="s">
        <v>5</v>
      </c>
      <c r="F65" s="7">
        <v>1</v>
      </c>
      <c r="G65" s="8">
        <v>97.04</v>
      </c>
      <c r="H65" s="4">
        <f t="shared" si="9"/>
        <v>0.2354</v>
      </c>
      <c r="I65" s="6">
        <f t="shared" si="8"/>
        <v>119.88</v>
      </c>
      <c r="J65" s="6">
        <f t="shared" si="10"/>
        <v>119.88</v>
      </c>
    </row>
    <row r="66" spans="1:11" ht="51.75" customHeight="1">
      <c r="A66" s="2" t="s">
        <v>775</v>
      </c>
      <c r="B66" s="7" t="s">
        <v>30</v>
      </c>
      <c r="C66" s="7" t="s">
        <v>97</v>
      </c>
      <c r="D66" s="7" t="s">
        <v>98</v>
      </c>
      <c r="E66" s="7" t="s">
        <v>5</v>
      </c>
      <c r="F66" s="7">
        <v>1</v>
      </c>
      <c r="G66" s="8">
        <v>303.89</v>
      </c>
      <c r="H66" s="4">
        <f t="shared" si="9"/>
        <v>0.2354</v>
      </c>
      <c r="I66" s="6">
        <f t="shared" si="8"/>
        <v>375.43</v>
      </c>
      <c r="J66" s="6">
        <f t="shared" si="10"/>
        <v>375.43</v>
      </c>
    </row>
    <row r="67" spans="1:11" ht="83.25" customHeight="1">
      <c r="A67" s="2" t="s">
        <v>776</v>
      </c>
      <c r="B67" s="7" t="s">
        <v>88</v>
      </c>
      <c r="C67" s="7" t="s">
        <v>100</v>
      </c>
      <c r="D67" s="7" t="s">
        <v>99</v>
      </c>
      <c r="E67" s="7" t="s">
        <v>54</v>
      </c>
      <c r="F67" s="7">
        <v>28.56</v>
      </c>
      <c r="G67" s="8">
        <v>72.78</v>
      </c>
      <c r="H67" s="4">
        <f t="shared" si="9"/>
        <v>0.2354</v>
      </c>
      <c r="I67" s="6">
        <f t="shared" si="8"/>
        <v>89.91</v>
      </c>
      <c r="J67" s="6">
        <f t="shared" si="10"/>
        <v>2567.83</v>
      </c>
    </row>
    <row r="68" spans="1:11" ht="83.25" customHeight="1">
      <c r="A68" s="2" t="s">
        <v>777</v>
      </c>
      <c r="B68" s="7" t="s">
        <v>88</v>
      </c>
      <c r="C68" s="7" t="s">
        <v>101</v>
      </c>
      <c r="D68" s="7" t="s">
        <v>102</v>
      </c>
      <c r="E68" s="7" t="s">
        <v>54</v>
      </c>
      <c r="F68" s="7">
        <v>3.01</v>
      </c>
      <c r="G68" s="8">
        <v>72.78</v>
      </c>
      <c r="H68" s="4">
        <f t="shared" si="9"/>
        <v>0.2354</v>
      </c>
      <c r="I68" s="6">
        <f t="shared" si="8"/>
        <v>89.91</v>
      </c>
      <c r="J68" s="6">
        <f t="shared" si="10"/>
        <v>270.63</v>
      </c>
    </row>
    <row r="69" spans="1:11" ht="91.5" customHeight="1">
      <c r="A69" s="2" t="s">
        <v>778</v>
      </c>
      <c r="B69" s="7" t="s">
        <v>88</v>
      </c>
      <c r="C69" s="7" t="s">
        <v>105</v>
      </c>
      <c r="D69" s="7" t="s">
        <v>106</v>
      </c>
      <c r="E69" s="7" t="s">
        <v>54</v>
      </c>
      <c r="F69" s="7">
        <v>6.67</v>
      </c>
      <c r="G69" s="8">
        <v>104.58</v>
      </c>
      <c r="H69" s="4">
        <f t="shared" si="9"/>
        <v>0.2354</v>
      </c>
      <c r="I69" s="6">
        <f t="shared" si="8"/>
        <v>129.19999999999999</v>
      </c>
      <c r="J69" s="6">
        <f t="shared" si="10"/>
        <v>861.76</v>
      </c>
    </row>
    <row r="70" spans="1:11" ht="91.5" customHeight="1">
      <c r="A70" s="2" t="s">
        <v>779</v>
      </c>
      <c r="B70" s="7" t="s">
        <v>88</v>
      </c>
      <c r="C70" s="2" t="s">
        <v>104</v>
      </c>
      <c r="D70" s="7" t="s">
        <v>107</v>
      </c>
      <c r="E70" s="7" t="s">
        <v>54</v>
      </c>
      <c r="F70" s="7">
        <v>6.64</v>
      </c>
      <c r="G70" s="8">
        <v>104.58</v>
      </c>
      <c r="H70" s="4">
        <f t="shared" si="9"/>
        <v>0.2354</v>
      </c>
      <c r="I70" s="6">
        <f t="shared" si="8"/>
        <v>129.19999999999999</v>
      </c>
      <c r="J70" s="6">
        <f t="shared" si="10"/>
        <v>857.89</v>
      </c>
    </row>
    <row r="71" spans="1:11" ht="73.5" customHeight="1">
      <c r="A71" s="2" t="s">
        <v>780</v>
      </c>
      <c r="B71" s="10" t="s">
        <v>88</v>
      </c>
      <c r="C71" s="14" t="s">
        <v>584</v>
      </c>
      <c r="D71" s="10" t="s">
        <v>700</v>
      </c>
      <c r="E71" s="10" t="s">
        <v>5</v>
      </c>
      <c r="F71" s="10">
        <f>ROUNDUP((F67+F69)/4,0)</f>
        <v>9</v>
      </c>
      <c r="G71" s="15">
        <v>240</v>
      </c>
      <c r="H71" s="4">
        <f t="shared" si="9"/>
        <v>0.2354</v>
      </c>
      <c r="I71" s="6">
        <f t="shared" si="8"/>
        <v>296.5</v>
      </c>
      <c r="J71" s="6">
        <f t="shared" si="10"/>
        <v>2668.5</v>
      </c>
      <c r="K71" s="13"/>
    </row>
    <row r="72" spans="1:11" ht="73.5" customHeight="1">
      <c r="A72" s="2" t="s">
        <v>781</v>
      </c>
      <c r="B72" s="10" t="s">
        <v>88</v>
      </c>
      <c r="C72" s="14" t="s">
        <v>612</v>
      </c>
      <c r="D72" s="10" t="s">
        <v>701</v>
      </c>
      <c r="E72" s="10" t="s">
        <v>5</v>
      </c>
      <c r="F72" s="10">
        <f>ROUNDUP((F68+F70)/4,0)</f>
        <v>3</v>
      </c>
      <c r="G72" s="15">
        <v>240</v>
      </c>
      <c r="H72" s="4">
        <f t="shared" si="9"/>
        <v>0.2354</v>
      </c>
      <c r="I72" s="6">
        <f t="shared" si="8"/>
        <v>296.5</v>
      </c>
      <c r="J72" s="6">
        <f t="shared" si="10"/>
        <v>889.5</v>
      </c>
      <c r="K72" s="13"/>
    </row>
    <row r="73" spans="1:11" ht="31.5" customHeight="1">
      <c r="A73" s="84" t="s">
        <v>16</v>
      </c>
      <c r="B73" s="84"/>
      <c r="C73" s="84"/>
      <c r="D73" s="84"/>
      <c r="E73" s="85" t="str">
        <f>D37</f>
        <v>4. DEMOLIÇÕES E REMOÇÕES</v>
      </c>
      <c r="F73" s="85"/>
      <c r="G73" s="85"/>
      <c r="H73" s="85"/>
      <c r="I73" s="85"/>
      <c r="J73" s="24">
        <f>SUM(J39:J72)</f>
        <v>23561.159999999993</v>
      </c>
    </row>
    <row r="74" spans="1:11">
      <c r="A74" s="86"/>
      <c r="B74" s="86"/>
      <c r="C74" s="86"/>
      <c r="D74" s="86"/>
      <c r="E74" s="86"/>
      <c r="F74" s="86"/>
      <c r="G74" s="86"/>
      <c r="H74" s="86"/>
      <c r="I74" s="86"/>
      <c r="J74" s="86"/>
    </row>
    <row r="75" spans="1:11" ht="32.25" customHeight="1">
      <c r="A75" s="79"/>
      <c r="B75" s="79"/>
      <c r="C75" s="79"/>
      <c r="D75" s="26" t="s">
        <v>782</v>
      </c>
      <c r="E75" s="79"/>
      <c r="F75" s="79"/>
      <c r="G75" s="79"/>
      <c r="H75" s="79"/>
      <c r="I75" s="79"/>
      <c r="J75" s="79"/>
    </row>
    <row r="76" spans="1:11" ht="60">
      <c r="A76" s="1" t="s">
        <v>0</v>
      </c>
      <c r="B76" s="1" t="s">
        <v>10</v>
      </c>
      <c r="C76" s="1" t="s">
        <v>1</v>
      </c>
      <c r="D76" s="1" t="s">
        <v>13</v>
      </c>
      <c r="E76" s="1" t="s">
        <v>5</v>
      </c>
      <c r="F76" s="1" t="s">
        <v>4</v>
      </c>
      <c r="G76" s="1" t="s">
        <v>6</v>
      </c>
      <c r="H76" s="1" t="s">
        <v>7</v>
      </c>
      <c r="I76" s="1" t="s">
        <v>9</v>
      </c>
      <c r="J76" s="1" t="s">
        <v>8</v>
      </c>
    </row>
    <row r="77" spans="1:11" ht="39" customHeight="1">
      <c r="A77" s="2" t="s">
        <v>113</v>
      </c>
      <c r="B77" s="7" t="s">
        <v>30</v>
      </c>
      <c r="C77" s="7" t="s">
        <v>108</v>
      </c>
      <c r="D77" s="7" t="s">
        <v>109</v>
      </c>
      <c r="E77" s="7" t="s">
        <v>54</v>
      </c>
      <c r="F77" s="9">
        <v>11.75</v>
      </c>
      <c r="G77" s="8">
        <v>49.73</v>
      </c>
      <c r="H77" s="4">
        <f>$D$9</f>
        <v>0.2354</v>
      </c>
      <c r="I77" s="6">
        <f t="shared" ref="I77:I79" si="11">ROUND((G77)+(G77*H77),2)</f>
        <v>61.44</v>
      </c>
      <c r="J77" s="6">
        <f>ROUND(F77*I77,2)</f>
        <v>721.92</v>
      </c>
    </row>
    <row r="78" spans="1:11" ht="60.75" customHeight="1">
      <c r="A78" s="2" t="s">
        <v>114</v>
      </c>
      <c r="B78" s="7" t="s">
        <v>88</v>
      </c>
      <c r="C78" s="2" t="s">
        <v>112</v>
      </c>
      <c r="D78" s="7" t="s">
        <v>615</v>
      </c>
      <c r="E78" s="7" t="s">
        <v>54</v>
      </c>
      <c r="F78" s="9">
        <v>15.28</v>
      </c>
      <c r="G78" s="8">
        <v>45.48</v>
      </c>
      <c r="H78" s="4">
        <f t="shared" ref="H78:H79" si="12">$D$9</f>
        <v>0.2354</v>
      </c>
      <c r="I78" s="6">
        <f t="shared" si="11"/>
        <v>56.19</v>
      </c>
      <c r="J78" s="6">
        <f t="shared" ref="J78:J79" si="13">ROUND(F78*I78,2)</f>
        <v>858.58</v>
      </c>
    </row>
    <row r="79" spans="1:11" ht="57">
      <c r="A79" s="14" t="s">
        <v>115</v>
      </c>
      <c r="B79" s="14" t="s">
        <v>88</v>
      </c>
      <c r="C79" s="10" t="s">
        <v>584</v>
      </c>
      <c r="D79" s="10" t="s">
        <v>700</v>
      </c>
      <c r="E79" s="14" t="s">
        <v>5</v>
      </c>
      <c r="F79" s="18">
        <f>ROUNDUP(F78/4,0)</f>
        <v>4</v>
      </c>
      <c r="G79" s="15">
        <v>240</v>
      </c>
      <c r="H79" s="4">
        <f t="shared" si="12"/>
        <v>0.2354</v>
      </c>
      <c r="I79" s="6">
        <f t="shared" si="11"/>
        <v>296.5</v>
      </c>
      <c r="J79" s="6">
        <f t="shared" si="13"/>
        <v>1186</v>
      </c>
      <c r="K79" s="13"/>
    </row>
    <row r="80" spans="1:11" ht="32.25" customHeight="1">
      <c r="A80" s="84" t="s">
        <v>16</v>
      </c>
      <c r="B80" s="84"/>
      <c r="C80" s="84"/>
      <c r="D80" s="84"/>
      <c r="E80" s="85" t="str">
        <f>D75</f>
        <v>5. DESATERRO, ESCAVAÇÃO E REGULARIZAÇÃO DO TERRENO</v>
      </c>
      <c r="F80" s="85"/>
      <c r="G80" s="85"/>
      <c r="H80" s="85"/>
      <c r="I80" s="85"/>
      <c r="J80" s="24">
        <f>SUM(J77:J79)</f>
        <v>2766.5</v>
      </c>
    </row>
    <row r="81" spans="1:11">
      <c r="A81" s="86"/>
      <c r="B81" s="86"/>
      <c r="C81" s="86"/>
      <c r="D81" s="86"/>
      <c r="E81" s="86"/>
      <c r="F81" s="86"/>
      <c r="G81" s="86"/>
      <c r="H81" s="86"/>
      <c r="I81" s="86"/>
      <c r="J81" s="86"/>
    </row>
    <row r="82" spans="1:11" ht="30.75" customHeight="1">
      <c r="A82" s="79"/>
      <c r="B82" s="79"/>
      <c r="C82" s="79"/>
      <c r="D82" s="26" t="s">
        <v>783</v>
      </c>
      <c r="E82" s="79"/>
      <c r="F82" s="79"/>
      <c r="G82" s="79"/>
      <c r="H82" s="79"/>
      <c r="I82" s="79"/>
      <c r="J82" s="79"/>
    </row>
    <row r="83" spans="1:11" ht="60">
      <c r="A83" s="1" t="s">
        <v>0</v>
      </c>
      <c r="B83" s="1" t="s">
        <v>10</v>
      </c>
      <c r="C83" s="1" t="s">
        <v>1</v>
      </c>
      <c r="D83" s="1" t="s">
        <v>13</v>
      </c>
      <c r="E83" s="1" t="s">
        <v>5</v>
      </c>
      <c r="F83" s="1" t="s">
        <v>4</v>
      </c>
      <c r="G83" s="1" t="s">
        <v>6</v>
      </c>
      <c r="H83" s="1" t="s">
        <v>7</v>
      </c>
      <c r="I83" s="1" t="s">
        <v>9</v>
      </c>
      <c r="J83" s="1" t="s">
        <v>8</v>
      </c>
    </row>
    <row r="84" spans="1:11" ht="33" customHeight="1">
      <c r="A84" s="2" t="s">
        <v>121</v>
      </c>
      <c r="B84" s="7" t="s">
        <v>11</v>
      </c>
      <c r="C84" s="7">
        <v>96523</v>
      </c>
      <c r="D84" s="7" t="s">
        <v>118</v>
      </c>
      <c r="E84" s="7" t="s">
        <v>54</v>
      </c>
      <c r="F84" s="9">
        <v>34.08</v>
      </c>
      <c r="G84" s="8">
        <v>110.24</v>
      </c>
      <c r="H84" s="4">
        <f>$D$9</f>
        <v>0.2354</v>
      </c>
      <c r="I84" s="6">
        <f t="shared" ref="I84:I90" si="14">ROUND((G84)+(G84*H84),2)</f>
        <v>136.19</v>
      </c>
      <c r="J84" s="6">
        <f>ROUND(F84*I84,2)</f>
        <v>4641.3599999999997</v>
      </c>
    </row>
    <row r="85" spans="1:11" ht="42.75">
      <c r="A85" s="2" t="s">
        <v>122</v>
      </c>
      <c r="B85" s="2" t="s">
        <v>30</v>
      </c>
      <c r="C85" s="2" t="s">
        <v>116</v>
      </c>
      <c r="D85" s="7" t="s">
        <v>117</v>
      </c>
      <c r="E85" s="2" t="s">
        <v>54</v>
      </c>
      <c r="F85" s="3">
        <v>5.56</v>
      </c>
      <c r="G85" s="5">
        <v>276.67</v>
      </c>
      <c r="H85" s="4">
        <f t="shared" ref="H85:H90" si="15">$D$9</f>
        <v>0.2354</v>
      </c>
      <c r="I85" s="6">
        <f t="shared" si="14"/>
        <v>341.8</v>
      </c>
      <c r="J85" s="6">
        <f t="shared" ref="J85:J90" si="16">ROUND(F85*I85,2)</f>
        <v>1900.41</v>
      </c>
    </row>
    <row r="86" spans="1:11" ht="37.5" customHeight="1">
      <c r="A86" s="2" t="s">
        <v>123</v>
      </c>
      <c r="B86" s="2" t="s">
        <v>11</v>
      </c>
      <c r="C86" s="2">
        <v>96527</v>
      </c>
      <c r="D86" s="7" t="s">
        <v>126</v>
      </c>
      <c r="E86" s="2" t="s">
        <v>54</v>
      </c>
      <c r="F86" s="3">
        <f>6.18+2.28</f>
        <v>8.4599999999999991</v>
      </c>
      <c r="G86" s="5">
        <v>121.2</v>
      </c>
      <c r="H86" s="4">
        <f t="shared" si="15"/>
        <v>0.2354</v>
      </c>
      <c r="I86" s="6">
        <f t="shared" si="14"/>
        <v>149.72999999999999</v>
      </c>
      <c r="J86" s="6">
        <f t="shared" si="16"/>
        <v>1266.72</v>
      </c>
    </row>
    <row r="87" spans="1:11" ht="37.5" customHeight="1">
      <c r="A87" s="2" t="s">
        <v>124</v>
      </c>
      <c r="B87" s="7" t="s">
        <v>30</v>
      </c>
      <c r="C87" s="7" t="s">
        <v>119</v>
      </c>
      <c r="D87" s="7" t="s">
        <v>120</v>
      </c>
      <c r="E87" s="7" t="s">
        <v>3</v>
      </c>
      <c r="F87" s="9">
        <f>22.72+15.45+6.51</f>
        <v>44.68</v>
      </c>
      <c r="G87" s="8">
        <v>28.62</v>
      </c>
      <c r="H87" s="4">
        <f t="shared" si="15"/>
        <v>0.2354</v>
      </c>
      <c r="I87" s="6">
        <f t="shared" si="14"/>
        <v>35.36</v>
      </c>
      <c r="J87" s="6">
        <f t="shared" si="16"/>
        <v>1579.88</v>
      </c>
    </row>
    <row r="88" spans="1:11" ht="37.5" customHeight="1">
      <c r="A88" s="2" t="s">
        <v>125</v>
      </c>
      <c r="B88" s="2" t="s">
        <v>30</v>
      </c>
      <c r="C88" s="2" t="s">
        <v>127</v>
      </c>
      <c r="D88" s="7" t="s">
        <v>128</v>
      </c>
      <c r="E88" s="2" t="s">
        <v>54</v>
      </c>
      <c r="F88" s="3">
        <v>22</v>
      </c>
      <c r="G88" s="5">
        <v>84.9</v>
      </c>
      <c r="H88" s="4">
        <f t="shared" si="15"/>
        <v>0.2354</v>
      </c>
      <c r="I88" s="6">
        <f t="shared" si="14"/>
        <v>104.89</v>
      </c>
      <c r="J88" s="6">
        <f t="shared" si="16"/>
        <v>2307.58</v>
      </c>
    </row>
    <row r="89" spans="1:11" ht="57">
      <c r="A89" s="2" t="s">
        <v>132</v>
      </c>
      <c r="B89" s="7" t="s">
        <v>88</v>
      </c>
      <c r="C89" s="2" t="s">
        <v>112</v>
      </c>
      <c r="D89" s="7" t="s">
        <v>615</v>
      </c>
      <c r="E89" s="7" t="s">
        <v>54</v>
      </c>
      <c r="F89" s="3">
        <f>26.1*1.3</f>
        <v>33.93</v>
      </c>
      <c r="G89" s="5">
        <v>45.48</v>
      </c>
      <c r="H89" s="4">
        <f t="shared" si="15"/>
        <v>0.2354</v>
      </c>
      <c r="I89" s="6">
        <f t="shared" si="14"/>
        <v>56.19</v>
      </c>
      <c r="J89" s="6">
        <f t="shared" si="16"/>
        <v>1906.53</v>
      </c>
    </row>
    <row r="90" spans="1:11" ht="57">
      <c r="A90" s="2" t="s">
        <v>133</v>
      </c>
      <c r="B90" s="14" t="s">
        <v>88</v>
      </c>
      <c r="C90" s="10" t="s">
        <v>584</v>
      </c>
      <c r="D90" s="10" t="s">
        <v>700</v>
      </c>
      <c r="E90" s="14" t="s">
        <v>5</v>
      </c>
      <c r="F90" s="18">
        <f>ROUNDUP(F89/4,0)</f>
        <v>9</v>
      </c>
      <c r="G90" s="15">
        <v>240</v>
      </c>
      <c r="H90" s="4">
        <f t="shared" si="15"/>
        <v>0.2354</v>
      </c>
      <c r="I90" s="6">
        <f t="shared" si="14"/>
        <v>296.5</v>
      </c>
      <c r="J90" s="6">
        <f t="shared" si="16"/>
        <v>2668.5</v>
      </c>
      <c r="K90" s="13"/>
    </row>
    <row r="91" spans="1:11" ht="28.5" customHeight="1">
      <c r="A91" s="84" t="s">
        <v>16</v>
      </c>
      <c r="B91" s="84"/>
      <c r="C91" s="84"/>
      <c r="D91" s="84"/>
      <c r="E91" s="85" t="str">
        <f>D82</f>
        <v>6. ESCAVAÇÕES DE VALAS PARA FUNDAÇÕES</v>
      </c>
      <c r="F91" s="85"/>
      <c r="G91" s="85"/>
      <c r="H91" s="85"/>
      <c r="I91" s="85"/>
      <c r="J91" s="24">
        <f>SUM(J84:J90)</f>
        <v>16270.98</v>
      </c>
    </row>
    <row r="92" spans="1:11">
      <c r="A92" s="86"/>
      <c r="B92" s="86"/>
      <c r="C92" s="86"/>
      <c r="D92" s="86"/>
      <c r="E92" s="86"/>
      <c r="F92" s="86"/>
      <c r="G92" s="86"/>
      <c r="H92" s="86"/>
      <c r="I92" s="86"/>
      <c r="J92" s="86"/>
    </row>
    <row r="93" spans="1:11" ht="36" customHeight="1">
      <c r="A93" s="79"/>
      <c r="B93" s="79"/>
      <c r="C93" s="79"/>
      <c r="D93" s="26" t="s">
        <v>784</v>
      </c>
      <c r="E93" s="87" t="s">
        <v>141</v>
      </c>
      <c r="F93" s="87"/>
      <c r="G93" s="87"/>
      <c r="H93" s="87"/>
      <c r="I93" s="87"/>
      <c r="J93" s="87"/>
    </row>
    <row r="94" spans="1:11" ht="60">
      <c r="A94" s="1" t="s">
        <v>0</v>
      </c>
      <c r="B94" s="1" t="s">
        <v>10</v>
      </c>
      <c r="C94" s="1" t="s">
        <v>1</v>
      </c>
      <c r="D94" s="1" t="s">
        <v>13</v>
      </c>
      <c r="E94" s="1" t="s">
        <v>5</v>
      </c>
      <c r="F94" s="1" t="s">
        <v>4</v>
      </c>
      <c r="G94" s="1" t="s">
        <v>6</v>
      </c>
      <c r="H94" s="1" t="s">
        <v>7</v>
      </c>
      <c r="I94" s="1" t="s">
        <v>9</v>
      </c>
      <c r="J94" s="1" t="s">
        <v>8</v>
      </c>
    </row>
    <row r="95" spans="1:11" ht="39" customHeight="1">
      <c r="A95" s="2" t="s">
        <v>143</v>
      </c>
      <c r="B95" s="7" t="s">
        <v>11</v>
      </c>
      <c r="C95" s="7">
        <v>96619</v>
      </c>
      <c r="D95" s="7" t="s">
        <v>131</v>
      </c>
      <c r="E95" s="7" t="s">
        <v>3</v>
      </c>
      <c r="F95" s="9">
        <v>22.72</v>
      </c>
      <c r="G95" s="8">
        <v>47.73</v>
      </c>
      <c r="H95" s="4">
        <f>$D$9</f>
        <v>0.2354</v>
      </c>
      <c r="I95" s="6">
        <f t="shared" ref="I95:I101" si="17">ROUND((G95)+(G95*H95),2)</f>
        <v>58.97</v>
      </c>
      <c r="J95" s="6">
        <f>ROUND(F95*I95,2)</f>
        <v>1339.8</v>
      </c>
    </row>
    <row r="96" spans="1:11" ht="39" customHeight="1">
      <c r="A96" s="2" t="s">
        <v>144</v>
      </c>
      <c r="B96" s="7" t="s">
        <v>30</v>
      </c>
      <c r="C96" s="7" t="s">
        <v>129</v>
      </c>
      <c r="D96" s="7" t="s">
        <v>130</v>
      </c>
      <c r="E96" s="7" t="s">
        <v>54</v>
      </c>
      <c r="F96" s="9">
        <f>1.32</f>
        <v>1.32</v>
      </c>
      <c r="G96" s="8">
        <v>673.42</v>
      </c>
      <c r="H96" s="4">
        <f t="shared" ref="H96:H101" si="18">$D$9</f>
        <v>0.2354</v>
      </c>
      <c r="I96" s="6">
        <f t="shared" si="17"/>
        <v>831.94</v>
      </c>
      <c r="J96" s="6">
        <f t="shared" ref="J96:J101" si="19">ROUND(F96*I96,2)</f>
        <v>1098.1600000000001</v>
      </c>
    </row>
    <row r="97" spans="1:10" ht="39" customHeight="1">
      <c r="A97" s="2" t="s">
        <v>145</v>
      </c>
      <c r="B97" s="7" t="s">
        <v>11</v>
      </c>
      <c r="C97" s="7">
        <v>96534</v>
      </c>
      <c r="D97" s="7" t="s">
        <v>134</v>
      </c>
      <c r="E97" s="7" t="s">
        <v>3</v>
      </c>
      <c r="F97" s="9">
        <v>47.4</v>
      </c>
      <c r="G97" s="8">
        <v>85.62</v>
      </c>
      <c r="H97" s="4">
        <f t="shared" si="18"/>
        <v>0.2354</v>
      </c>
      <c r="I97" s="6">
        <f t="shared" si="17"/>
        <v>105.77</v>
      </c>
      <c r="J97" s="6">
        <f t="shared" si="19"/>
        <v>5013.5</v>
      </c>
    </row>
    <row r="98" spans="1:10" ht="39" customHeight="1">
      <c r="A98" s="2" t="s">
        <v>146</v>
      </c>
      <c r="B98" s="7" t="s">
        <v>11</v>
      </c>
      <c r="C98" s="7">
        <v>96536</v>
      </c>
      <c r="D98" s="7" t="s">
        <v>135</v>
      </c>
      <c r="E98" s="7" t="s">
        <v>3</v>
      </c>
      <c r="F98" s="9">
        <v>69.5</v>
      </c>
      <c r="G98" s="8">
        <v>74</v>
      </c>
      <c r="H98" s="4">
        <f t="shared" si="18"/>
        <v>0.2354</v>
      </c>
      <c r="I98" s="6">
        <f t="shared" si="17"/>
        <v>91.42</v>
      </c>
      <c r="J98" s="6">
        <f t="shared" si="19"/>
        <v>6353.69</v>
      </c>
    </row>
    <row r="99" spans="1:10" ht="39" customHeight="1">
      <c r="A99" s="2" t="s">
        <v>160</v>
      </c>
      <c r="B99" s="7" t="s">
        <v>30</v>
      </c>
      <c r="C99" s="7" t="s">
        <v>611</v>
      </c>
      <c r="D99" s="7" t="s">
        <v>136</v>
      </c>
      <c r="E99" s="7" t="s">
        <v>137</v>
      </c>
      <c r="F99" s="9">
        <v>1235.55</v>
      </c>
      <c r="G99" s="8">
        <v>13.63</v>
      </c>
      <c r="H99" s="4">
        <f t="shared" si="18"/>
        <v>0.2354</v>
      </c>
      <c r="I99" s="6">
        <f t="shared" si="17"/>
        <v>16.84</v>
      </c>
      <c r="J99" s="6">
        <f t="shared" si="19"/>
        <v>20806.66</v>
      </c>
    </row>
    <row r="100" spans="1:10" ht="39" customHeight="1">
      <c r="A100" s="2" t="s">
        <v>147</v>
      </c>
      <c r="B100" s="7" t="s">
        <v>30</v>
      </c>
      <c r="C100" s="7" t="s">
        <v>138</v>
      </c>
      <c r="D100" s="7" t="s">
        <v>662</v>
      </c>
      <c r="E100" s="7" t="s">
        <v>54</v>
      </c>
      <c r="F100" s="9">
        <v>26.1</v>
      </c>
      <c r="G100" s="8">
        <v>772.92</v>
      </c>
      <c r="H100" s="4">
        <f t="shared" si="18"/>
        <v>0.2354</v>
      </c>
      <c r="I100" s="6">
        <f t="shared" si="17"/>
        <v>954.87</v>
      </c>
      <c r="J100" s="6">
        <f t="shared" si="19"/>
        <v>24922.11</v>
      </c>
    </row>
    <row r="101" spans="1:10" ht="39" customHeight="1">
      <c r="A101" s="2" t="s">
        <v>148</v>
      </c>
      <c r="B101" s="7" t="s">
        <v>30</v>
      </c>
      <c r="C101" s="7" t="s">
        <v>139</v>
      </c>
      <c r="D101" s="7" t="s">
        <v>140</v>
      </c>
      <c r="E101" s="7" t="s">
        <v>3</v>
      </c>
      <c r="F101" s="9">
        <v>64.400000000000006</v>
      </c>
      <c r="G101" s="8">
        <v>37.76</v>
      </c>
      <c r="H101" s="4">
        <f t="shared" si="18"/>
        <v>0.2354</v>
      </c>
      <c r="I101" s="6">
        <f t="shared" si="17"/>
        <v>46.65</v>
      </c>
      <c r="J101" s="6">
        <f t="shared" si="19"/>
        <v>3004.26</v>
      </c>
    </row>
    <row r="102" spans="1:10" ht="24" customHeight="1">
      <c r="A102" s="84" t="s">
        <v>16</v>
      </c>
      <c r="B102" s="84"/>
      <c r="C102" s="84"/>
      <c r="D102" s="84"/>
      <c r="E102" s="85" t="str">
        <f>D93</f>
        <v xml:space="preserve">7. INFRAESTRUTURA </v>
      </c>
      <c r="F102" s="85"/>
      <c r="G102" s="85"/>
      <c r="H102" s="85"/>
      <c r="I102" s="85"/>
      <c r="J102" s="24">
        <f>SUM(J95:J101)</f>
        <v>62538.18</v>
      </c>
    </row>
    <row r="103" spans="1:10">
      <c r="A103" s="86"/>
      <c r="B103" s="86"/>
      <c r="C103" s="86"/>
      <c r="D103" s="86"/>
      <c r="E103" s="86"/>
      <c r="F103" s="86"/>
      <c r="G103" s="86"/>
      <c r="H103" s="86"/>
      <c r="I103" s="86"/>
      <c r="J103" s="86"/>
    </row>
    <row r="104" spans="1:10" ht="32.25" customHeight="1">
      <c r="A104" s="79"/>
      <c r="B104" s="79"/>
      <c r="C104" s="79"/>
      <c r="D104" s="26" t="s">
        <v>954</v>
      </c>
      <c r="E104" s="87" t="s">
        <v>142</v>
      </c>
      <c r="F104" s="87"/>
      <c r="G104" s="87"/>
      <c r="H104" s="87"/>
      <c r="I104" s="87"/>
      <c r="J104" s="87"/>
    </row>
    <row r="105" spans="1:10" ht="60">
      <c r="A105" s="1" t="s">
        <v>0</v>
      </c>
      <c r="B105" s="1" t="s">
        <v>10</v>
      </c>
      <c r="C105" s="1" t="s">
        <v>1</v>
      </c>
      <c r="D105" s="1" t="s">
        <v>13</v>
      </c>
      <c r="E105" s="1" t="s">
        <v>5</v>
      </c>
      <c r="F105" s="1" t="s">
        <v>4</v>
      </c>
      <c r="G105" s="1" t="s">
        <v>6</v>
      </c>
      <c r="H105" s="1" t="s">
        <v>7</v>
      </c>
      <c r="I105" s="1" t="s">
        <v>9</v>
      </c>
      <c r="J105" s="1" t="s">
        <v>8</v>
      </c>
    </row>
    <row r="106" spans="1:10" ht="40.5" customHeight="1">
      <c r="A106" s="2" t="s">
        <v>161</v>
      </c>
      <c r="B106" s="7" t="s">
        <v>30</v>
      </c>
      <c r="C106" s="7" t="s">
        <v>150</v>
      </c>
      <c r="D106" s="7" t="s">
        <v>149</v>
      </c>
      <c r="E106" s="7" t="s">
        <v>3</v>
      </c>
      <c r="F106" s="9">
        <v>76.400000000000006</v>
      </c>
      <c r="G106" s="8">
        <v>97.78</v>
      </c>
      <c r="H106" s="4">
        <f>$D$9</f>
        <v>0.2354</v>
      </c>
      <c r="I106" s="6">
        <f t="shared" ref="I106:I115" si="20">ROUND((G106)+(G106*H106),2)</f>
        <v>120.8</v>
      </c>
      <c r="J106" s="6">
        <f>ROUND(F106*I106,2)</f>
        <v>9229.1200000000008</v>
      </c>
    </row>
    <row r="107" spans="1:10" ht="40.5" customHeight="1">
      <c r="A107" s="2" t="s">
        <v>162</v>
      </c>
      <c r="B107" s="7" t="s">
        <v>30</v>
      </c>
      <c r="C107" s="7" t="s">
        <v>151</v>
      </c>
      <c r="D107" s="7" t="s">
        <v>152</v>
      </c>
      <c r="E107" s="7" t="s">
        <v>3</v>
      </c>
      <c r="F107" s="9">
        <v>87.7</v>
      </c>
      <c r="G107" s="8">
        <v>89.99</v>
      </c>
      <c r="H107" s="4">
        <f t="shared" ref="H107:H115" si="21">$D$9</f>
        <v>0.2354</v>
      </c>
      <c r="I107" s="6">
        <f t="shared" si="20"/>
        <v>111.17</v>
      </c>
      <c r="J107" s="6">
        <f t="shared" ref="J107:J115" si="22">ROUND(F107*I107,2)</f>
        <v>9749.61</v>
      </c>
    </row>
    <row r="108" spans="1:10" ht="42.75">
      <c r="A108" s="2" t="s">
        <v>163</v>
      </c>
      <c r="B108" s="7" t="s">
        <v>11</v>
      </c>
      <c r="C108" s="7">
        <v>103763</v>
      </c>
      <c r="D108" s="7" t="s">
        <v>157</v>
      </c>
      <c r="E108" s="7" t="s">
        <v>3</v>
      </c>
      <c r="F108" s="9">
        <v>37.5</v>
      </c>
      <c r="G108" s="8">
        <v>69.930000000000007</v>
      </c>
      <c r="H108" s="4">
        <f t="shared" si="21"/>
        <v>0.2354</v>
      </c>
      <c r="I108" s="6">
        <f t="shared" si="20"/>
        <v>86.39</v>
      </c>
      <c r="J108" s="6">
        <f t="shared" si="22"/>
        <v>3239.63</v>
      </c>
    </row>
    <row r="109" spans="1:10" ht="41.25" customHeight="1">
      <c r="A109" s="2" t="s">
        <v>164</v>
      </c>
      <c r="B109" s="10" t="s">
        <v>11</v>
      </c>
      <c r="C109" s="10">
        <v>92520</v>
      </c>
      <c r="D109" s="10" t="s">
        <v>158</v>
      </c>
      <c r="E109" s="10" t="s">
        <v>3</v>
      </c>
      <c r="F109" s="11">
        <v>20.239999999999998</v>
      </c>
      <c r="G109" s="12">
        <v>80.95</v>
      </c>
      <c r="H109" s="4">
        <f t="shared" si="21"/>
        <v>0.2354</v>
      </c>
      <c r="I109" s="6">
        <f t="shared" si="20"/>
        <v>100.01</v>
      </c>
      <c r="J109" s="6">
        <f t="shared" si="22"/>
        <v>2024.2</v>
      </c>
    </row>
    <row r="110" spans="1:10" ht="48" customHeight="1">
      <c r="A110" s="2" t="s">
        <v>165</v>
      </c>
      <c r="B110" s="7" t="s">
        <v>11</v>
      </c>
      <c r="C110" s="7">
        <v>101951</v>
      </c>
      <c r="D110" s="7" t="s">
        <v>159</v>
      </c>
      <c r="E110" s="7" t="s">
        <v>3</v>
      </c>
      <c r="F110" s="9">
        <v>23.09</v>
      </c>
      <c r="G110" s="8">
        <v>241.72</v>
      </c>
      <c r="H110" s="4">
        <f t="shared" si="21"/>
        <v>0.2354</v>
      </c>
      <c r="I110" s="6">
        <f t="shared" si="20"/>
        <v>298.62</v>
      </c>
      <c r="J110" s="6">
        <f t="shared" si="22"/>
        <v>6895.14</v>
      </c>
    </row>
    <row r="111" spans="1:10" ht="48" customHeight="1">
      <c r="A111" s="2" t="s">
        <v>166</v>
      </c>
      <c r="B111" s="7" t="s">
        <v>11</v>
      </c>
      <c r="C111" s="7">
        <v>92273</v>
      </c>
      <c r="D111" s="7" t="s">
        <v>693</v>
      </c>
      <c r="E111" s="7" t="s">
        <v>27</v>
      </c>
      <c r="F111" s="11">
        <v>112</v>
      </c>
      <c r="G111" s="8">
        <v>15.69</v>
      </c>
      <c r="H111" s="4">
        <f t="shared" si="21"/>
        <v>0.2354</v>
      </c>
      <c r="I111" s="6">
        <f t="shared" si="20"/>
        <v>19.38</v>
      </c>
      <c r="J111" s="6">
        <f t="shared" si="22"/>
        <v>2170.56</v>
      </c>
    </row>
    <row r="112" spans="1:10" ht="48" customHeight="1">
      <c r="A112" s="2" t="s">
        <v>167</v>
      </c>
      <c r="B112" s="7" t="s">
        <v>11</v>
      </c>
      <c r="C112" s="7">
        <v>101791</v>
      </c>
      <c r="D112" s="7" t="s">
        <v>692</v>
      </c>
      <c r="E112" s="7" t="s">
        <v>27</v>
      </c>
      <c r="F112" s="11">
        <v>11</v>
      </c>
      <c r="G112" s="8">
        <v>25.21</v>
      </c>
      <c r="H112" s="4">
        <f t="shared" si="21"/>
        <v>0.2354</v>
      </c>
      <c r="I112" s="6">
        <f t="shared" si="20"/>
        <v>31.14</v>
      </c>
      <c r="J112" s="6">
        <f t="shared" si="22"/>
        <v>342.54</v>
      </c>
    </row>
    <row r="113" spans="1:10" ht="42.75" customHeight="1">
      <c r="A113" s="2" t="s">
        <v>168</v>
      </c>
      <c r="B113" s="7" t="s">
        <v>30</v>
      </c>
      <c r="C113" s="7" t="s">
        <v>611</v>
      </c>
      <c r="D113" s="7" t="s">
        <v>136</v>
      </c>
      <c r="E113" s="7" t="s">
        <v>137</v>
      </c>
      <c r="F113" s="9">
        <v>1858.55</v>
      </c>
      <c r="G113" s="8">
        <v>13.63</v>
      </c>
      <c r="H113" s="4">
        <f t="shared" si="21"/>
        <v>0.2354</v>
      </c>
      <c r="I113" s="6">
        <f t="shared" si="20"/>
        <v>16.84</v>
      </c>
      <c r="J113" s="6">
        <f t="shared" si="22"/>
        <v>31297.98</v>
      </c>
    </row>
    <row r="114" spans="1:10" ht="42.75" customHeight="1">
      <c r="A114" s="2" t="s">
        <v>169</v>
      </c>
      <c r="B114" s="7" t="s">
        <v>30</v>
      </c>
      <c r="C114" s="7" t="s">
        <v>138</v>
      </c>
      <c r="D114" s="7" t="s">
        <v>662</v>
      </c>
      <c r="E114" s="7" t="s">
        <v>54</v>
      </c>
      <c r="F114" s="9">
        <v>18.88</v>
      </c>
      <c r="G114" s="8">
        <v>772.92</v>
      </c>
      <c r="H114" s="4">
        <f t="shared" si="21"/>
        <v>0.2354</v>
      </c>
      <c r="I114" s="6">
        <f t="shared" si="20"/>
        <v>954.87</v>
      </c>
      <c r="J114" s="6">
        <f t="shared" si="22"/>
        <v>18027.95</v>
      </c>
    </row>
    <row r="115" spans="1:10" ht="48.75" customHeight="1">
      <c r="A115" s="2" t="s">
        <v>170</v>
      </c>
      <c r="B115" s="7" t="s">
        <v>30</v>
      </c>
      <c r="C115" s="7" t="s">
        <v>257</v>
      </c>
      <c r="D115" s="7" t="s">
        <v>256</v>
      </c>
      <c r="E115" s="7" t="s">
        <v>54</v>
      </c>
      <c r="F115" s="9">
        <v>2.12</v>
      </c>
      <c r="G115" s="8">
        <v>2845.2</v>
      </c>
      <c r="H115" s="4">
        <f t="shared" si="21"/>
        <v>0.2354</v>
      </c>
      <c r="I115" s="6">
        <f t="shared" si="20"/>
        <v>3514.96</v>
      </c>
      <c r="J115" s="6">
        <f t="shared" si="22"/>
        <v>7451.72</v>
      </c>
    </row>
    <row r="116" spans="1:10" ht="29.25" customHeight="1">
      <c r="A116" s="84" t="s">
        <v>16</v>
      </c>
      <c r="B116" s="84"/>
      <c r="C116" s="84"/>
      <c r="D116" s="84"/>
      <c r="E116" s="85" t="str">
        <f>D104</f>
        <v xml:space="preserve">8. SUPERESTRUTURA </v>
      </c>
      <c r="F116" s="85"/>
      <c r="G116" s="85"/>
      <c r="H116" s="85"/>
      <c r="I116" s="85"/>
      <c r="J116" s="24">
        <f>SUM(J106:J115)</f>
        <v>90428.45</v>
      </c>
    </row>
    <row r="117" spans="1:10">
      <c r="A117" s="86"/>
      <c r="B117" s="86"/>
      <c r="C117" s="86"/>
      <c r="D117" s="86"/>
      <c r="E117" s="86"/>
      <c r="F117" s="86"/>
      <c r="G117" s="86"/>
      <c r="H117" s="86"/>
      <c r="I117" s="86"/>
      <c r="J117" s="86"/>
    </row>
    <row r="118" spans="1:10" ht="31.5" customHeight="1">
      <c r="A118" s="79"/>
      <c r="B118" s="79"/>
      <c r="C118" s="79"/>
      <c r="D118" s="26" t="s">
        <v>785</v>
      </c>
      <c r="E118" s="87" t="s">
        <v>171</v>
      </c>
      <c r="F118" s="87"/>
      <c r="G118" s="87"/>
      <c r="H118" s="87"/>
      <c r="I118" s="87"/>
      <c r="J118" s="87"/>
    </row>
    <row r="119" spans="1:10" ht="60">
      <c r="A119" s="1" t="s">
        <v>0</v>
      </c>
      <c r="B119" s="1" t="s">
        <v>10</v>
      </c>
      <c r="C119" s="1" t="s">
        <v>1</v>
      </c>
      <c r="D119" s="1" t="s">
        <v>13</v>
      </c>
      <c r="E119" s="1" t="s">
        <v>5</v>
      </c>
      <c r="F119" s="1" t="s">
        <v>4</v>
      </c>
      <c r="G119" s="1" t="s">
        <v>6</v>
      </c>
      <c r="H119" s="1" t="s">
        <v>7</v>
      </c>
      <c r="I119" s="1" t="s">
        <v>9</v>
      </c>
      <c r="J119" s="1" t="s">
        <v>8</v>
      </c>
    </row>
    <row r="120" spans="1:10" ht="37.5" customHeight="1">
      <c r="A120" s="2" t="s">
        <v>600</v>
      </c>
      <c r="B120" s="7" t="s">
        <v>30</v>
      </c>
      <c r="C120" s="7" t="s">
        <v>177</v>
      </c>
      <c r="D120" s="10" t="s">
        <v>176</v>
      </c>
      <c r="E120" s="7" t="s">
        <v>3</v>
      </c>
      <c r="F120" s="9">
        <f>28.85+8.04</f>
        <v>36.89</v>
      </c>
      <c r="G120" s="8">
        <v>67.319999999999993</v>
      </c>
      <c r="H120" s="4">
        <f>$D$9</f>
        <v>0.2354</v>
      </c>
      <c r="I120" s="6">
        <f t="shared" ref="I120:I133" si="23">ROUND((G120)+(G120*H120),2)</f>
        <v>83.17</v>
      </c>
      <c r="J120" s="6">
        <f>ROUND(F120*I120,2)</f>
        <v>3068.14</v>
      </c>
    </row>
    <row r="121" spans="1:10" ht="37.5" customHeight="1">
      <c r="A121" s="2" t="s">
        <v>601</v>
      </c>
      <c r="B121" s="7" t="s">
        <v>30</v>
      </c>
      <c r="C121" s="7" t="s">
        <v>175</v>
      </c>
      <c r="D121" s="10" t="s">
        <v>174</v>
      </c>
      <c r="E121" s="7" t="s">
        <v>3</v>
      </c>
      <c r="F121" s="9">
        <v>195.97</v>
      </c>
      <c r="G121" s="8">
        <v>79.56</v>
      </c>
      <c r="H121" s="4">
        <f t="shared" ref="H121:H133" si="24">$D$9</f>
        <v>0.2354</v>
      </c>
      <c r="I121" s="6">
        <f t="shared" si="23"/>
        <v>98.29</v>
      </c>
      <c r="J121" s="6">
        <f t="shared" ref="J121:J133" si="25">ROUND(F121*I121,2)</f>
        <v>19261.89</v>
      </c>
    </row>
    <row r="122" spans="1:10" ht="37.5" customHeight="1">
      <c r="A122" s="2" t="s">
        <v>602</v>
      </c>
      <c r="B122" s="7" t="s">
        <v>30</v>
      </c>
      <c r="C122" s="7" t="s">
        <v>173</v>
      </c>
      <c r="D122" s="7" t="s">
        <v>172</v>
      </c>
      <c r="E122" s="7" t="s">
        <v>3</v>
      </c>
      <c r="F122" s="9">
        <v>20.39</v>
      </c>
      <c r="G122" s="8">
        <v>171.68</v>
      </c>
      <c r="H122" s="4">
        <f t="shared" si="24"/>
        <v>0.2354</v>
      </c>
      <c r="I122" s="6">
        <f t="shared" si="23"/>
        <v>212.09</v>
      </c>
      <c r="J122" s="6">
        <f t="shared" si="25"/>
        <v>4324.5200000000004</v>
      </c>
    </row>
    <row r="123" spans="1:10" ht="141.75" customHeight="1">
      <c r="A123" s="2" t="s">
        <v>603</v>
      </c>
      <c r="B123" s="7" t="s">
        <v>88</v>
      </c>
      <c r="C123" s="2" t="s">
        <v>178</v>
      </c>
      <c r="D123" s="10" t="s">
        <v>704</v>
      </c>
      <c r="E123" s="10" t="s">
        <v>3</v>
      </c>
      <c r="F123" s="11">
        <v>13.18</v>
      </c>
      <c r="G123" s="12">
        <v>297.20999999999998</v>
      </c>
      <c r="H123" s="4">
        <f t="shared" si="24"/>
        <v>0.2354</v>
      </c>
      <c r="I123" s="6">
        <f t="shared" si="23"/>
        <v>367.17</v>
      </c>
      <c r="J123" s="6">
        <f t="shared" si="25"/>
        <v>4839.3</v>
      </c>
    </row>
    <row r="124" spans="1:10" ht="50.25" customHeight="1">
      <c r="A124" s="2" t="s">
        <v>604</v>
      </c>
      <c r="B124" s="7" t="s">
        <v>30</v>
      </c>
      <c r="C124" s="7" t="s">
        <v>179</v>
      </c>
      <c r="D124" s="7" t="s">
        <v>180</v>
      </c>
      <c r="E124" s="7" t="s">
        <v>3</v>
      </c>
      <c r="F124" s="9">
        <v>7.55</v>
      </c>
      <c r="G124" s="8">
        <v>86.86</v>
      </c>
      <c r="H124" s="4">
        <f t="shared" si="24"/>
        <v>0.2354</v>
      </c>
      <c r="I124" s="6">
        <f t="shared" si="23"/>
        <v>107.31</v>
      </c>
      <c r="J124" s="6">
        <f t="shared" si="25"/>
        <v>810.19</v>
      </c>
    </row>
    <row r="125" spans="1:10" ht="57">
      <c r="A125" s="2" t="s">
        <v>605</v>
      </c>
      <c r="B125" s="7" t="s">
        <v>11</v>
      </c>
      <c r="C125" s="7">
        <v>96365</v>
      </c>
      <c r="D125" s="7" t="s">
        <v>181</v>
      </c>
      <c r="E125" s="7" t="s">
        <v>3</v>
      </c>
      <c r="F125" s="9">
        <v>6.12</v>
      </c>
      <c r="G125" s="8">
        <v>175.98</v>
      </c>
      <c r="H125" s="4">
        <f t="shared" si="24"/>
        <v>0.2354</v>
      </c>
      <c r="I125" s="6">
        <f t="shared" si="23"/>
        <v>217.41</v>
      </c>
      <c r="J125" s="6">
        <f t="shared" si="25"/>
        <v>1330.55</v>
      </c>
    </row>
    <row r="126" spans="1:10" ht="42.75">
      <c r="A126" s="2" t="s">
        <v>606</v>
      </c>
      <c r="B126" s="7" t="s">
        <v>11</v>
      </c>
      <c r="C126" s="7">
        <v>96364</v>
      </c>
      <c r="D126" s="7" t="s">
        <v>182</v>
      </c>
      <c r="E126" s="7" t="s">
        <v>3</v>
      </c>
      <c r="F126" s="9">
        <v>46.57</v>
      </c>
      <c r="G126" s="8">
        <v>153.99</v>
      </c>
      <c r="H126" s="4">
        <f t="shared" si="24"/>
        <v>0.2354</v>
      </c>
      <c r="I126" s="6">
        <f t="shared" si="23"/>
        <v>190.24</v>
      </c>
      <c r="J126" s="6">
        <f t="shared" si="25"/>
        <v>8859.48</v>
      </c>
    </row>
    <row r="127" spans="1:10" ht="49.5" customHeight="1">
      <c r="A127" s="2" t="s">
        <v>786</v>
      </c>
      <c r="B127" s="10" t="s">
        <v>88</v>
      </c>
      <c r="C127" s="14" t="s">
        <v>624</v>
      </c>
      <c r="D127" s="10" t="s">
        <v>705</v>
      </c>
      <c r="E127" s="10" t="s">
        <v>3</v>
      </c>
      <c r="F127" s="11">
        <v>56.69</v>
      </c>
      <c r="G127" s="8">
        <v>114.93</v>
      </c>
      <c r="H127" s="4">
        <f t="shared" si="24"/>
        <v>0.2354</v>
      </c>
      <c r="I127" s="6">
        <f t="shared" si="23"/>
        <v>141.97999999999999</v>
      </c>
      <c r="J127" s="6">
        <f t="shared" si="25"/>
        <v>8048.85</v>
      </c>
    </row>
    <row r="128" spans="1:10" ht="36" customHeight="1">
      <c r="A128" s="2" t="s">
        <v>787</v>
      </c>
      <c r="B128" s="7" t="s">
        <v>11</v>
      </c>
      <c r="C128" s="7">
        <v>105023</v>
      </c>
      <c r="D128" s="7" t="s">
        <v>153</v>
      </c>
      <c r="E128" s="7" t="s">
        <v>27</v>
      </c>
      <c r="F128" s="9">
        <v>13.6</v>
      </c>
      <c r="G128" s="8">
        <v>75.69</v>
      </c>
      <c r="H128" s="4">
        <f t="shared" si="24"/>
        <v>0.2354</v>
      </c>
      <c r="I128" s="6">
        <f t="shared" si="23"/>
        <v>93.51</v>
      </c>
      <c r="J128" s="6">
        <f t="shared" si="25"/>
        <v>1271.74</v>
      </c>
    </row>
    <row r="129" spans="1:10" ht="36" customHeight="1">
      <c r="A129" s="2" t="s">
        <v>788</v>
      </c>
      <c r="B129" s="7" t="s">
        <v>11</v>
      </c>
      <c r="C129" s="7">
        <v>105024</v>
      </c>
      <c r="D129" s="7" t="s">
        <v>154</v>
      </c>
      <c r="E129" s="7" t="s">
        <v>27</v>
      </c>
      <c r="F129" s="9">
        <v>7.78</v>
      </c>
      <c r="G129" s="8">
        <v>61.92</v>
      </c>
      <c r="H129" s="4">
        <f t="shared" si="24"/>
        <v>0.2354</v>
      </c>
      <c r="I129" s="6">
        <f t="shared" si="23"/>
        <v>76.5</v>
      </c>
      <c r="J129" s="6">
        <f t="shared" si="25"/>
        <v>595.16999999999996</v>
      </c>
    </row>
    <row r="130" spans="1:10" ht="36" customHeight="1">
      <c r="A130" s="2" t="s">
        <v>789</v>
      </c>
      <c r="B130" s="7" t="s">
        <v>11</v>
      </c>
      <c r="C130" s="7">
        <v>105029</v>
      </c>
      <c r="D130" s="7" t="s">
        <v>155</v>
      </c>
      <c r="E130" s="7" t="s">
        <v>27</v>
      </c>
      <c r="F130" s="9">
        <v>5.7</v>
      </c>
      <c r="G130" s="8">
        <v>57.04</v>
      </c>
      <c r="H130" s="4">
        <f t="shared" si="24"/>
        <v>0.2354</v>
      </c>
      <c r="I130" s="6">
        <f t="shared" si="23"/>
        <v>70.47</v>
      </c>
      <c r="J130" s="6">
        <f t="shared" si="25"/>
        <v>401.68</v>
      </c>
    </row>
    <row r="131" spans="1:10" ht="36" customHeight="1">
      <c r="A131" s="2" t="s">
        <v>790</v>
      </c>
      <c r="B131" s="7" t="s">
        <v>11</v>
      </c>
      <c r="C131" s="7">
        <v>105030</v>
      </c>
      <c r="D131" s="7" t="s">
        <v>156</v>
      </c>
      <c r="E131" s="7" t="s">
        <v>27</v>
      </c>
      <c r="F131" s="9">
        <v>1.3</v>
      </c>
      <c r="G131" s="8">
        <v>47.97</v>
      </c>
      <c r="H131" s="4">
        <f t="shared" si="24"/>
        <v>0.2354</v>
      </c>
      <c r="I131" s="6">
        <f t="shared" si="23"/>
        <v>59.26</v>
      </c>
      <c r="J131" s="6">
        <f t="shared" si="25"/>
        <v>77.040000000000006</v>
      </c>
    </row>
    <row r="132" spans="1:10" ht="71.25">
      <c r="A132" s="2" t="s">
        <v>791</v>
      </c>
      <c r="B132" s="7" t="s">
        <v>88</v>
      </c>
      <c r="C132" s="2" t="s">
        <v>194</v>
      </c>
      <c r="D132" s="7" t="s">
        <v>196</v>
      </c>
      <c r="E132" s="7" t="s">
        <v>27</v>
      </c>
      <c r="F132" s="9">
        <v>122.13</v>
      </c>
      <c r="G132" s="8">
        <v>62.45</v>
      </c>
      <c r="H132" s="4">
        <f t="shared" si="24"/>
        <v>0.2354</v>
      </c>
      <c r="I132" s="6">
        <f t="shared" si="23"/>
        <v>77.150000000000006</v>
      </c>
      <c r="J132" s="6">
        <f t="shared" si="25"/>
        <v>9422.33</v>
      </c>
    </row>
    <row r="133" spans="1:10" ht="71.25">
      <c r="A133" s="2" t="s">
        <v>792</v>
      </c>
      <c r="B133" s="7" t="s">
        <v>88</v>
      </c>
      <c r="C133" s="2" t="s">
        <v>195</v>
      </c>
      <c r="D133" s="7" t="s">
        <v>197</v>
      </c>
      <c r="E133" s="7" t="s">
        <v>27</v>
      </c>
      <c r="F133" s="9">
        <v>48.29</v>
      </c>
      <c r="G133" s="8">
        <v>67.459999999999994</v>
      </c>
      <c r="H133" s="4">
        <f t="shared" si="24"/>
        <v>0.2354</v>
      </c>
      <c r="I133" s="6">
        <f t="shared" si="23"/>
        <v>83.34</v>
      </c>
      <c r="J133" s="6">
        <f t="shared" si="25"/>
        <v>4024.49</v>
      </c>
    </row>
    <row r="134" spans="1:10" ht="30" customHeight="1">
      <c r="A134" s="84" t="s">
        <v>16</v>
      </c>
      <c r="B134" s="84"/>
      <c r="C134" s="84"/>
      <c r="D134" s="84"/>
      <c r="E134" s="85" t="str">
        <f>D118</f>
        <v xml:space="preserve">9. PAREDES  </v>
      </c>
      <c r="F134" s="85"/>
      <c r="G134" s="85"/>
      <c r="H134" s="85"/>
      <c r="I134" s="85"/>
      <c r="J134" s="24">
        <f>SUM(J120:J133)</f>
        <v>66335.37</v>
      </c>
    </row>
    <row r="135" spans="1:10">
      <c r="A135" s="86"/>
      <c r="B135" s="86"/>
      <c r="C135" s="86"/>
      <c r="D135" s="86"/>
      <c r="E135" s="86"/>
      <c r="F135" s="86"/>
      <c r="G135" s="86"/>
      <c r="H135" s="86"/>
      <c r="I135" s="86"/>
      <c r="J135" s="86"/>
    </row>
    <row r="136" spans="1:10" ht="34.5" customHeight="1">
      <c r="A136" s="79"/>
      <c r="B136" s="79"/>
      <c r="C136" s="79"/>
      <c r="D136" s="26" t="s">
        <v>793</v>
      </c>
      <c r="E136" s="87" t="s">
        <v>183</v>
      </c>
      <c r="F136" s="87"/>
      <c r="G136" s="87"/>
      <c r="H136" s="87"/>
      <c r="I136" s="87"/>
      <c r="J136" s="87"/>
    </row>
    <row r="137" spans="1:10" ht="60">
      <c r="A137" s="1" t="s">
        <v>0</v>
      </c>
      <c r="B137" s="1" t="s">
        <v>10</v>
      </c>
      <c r="C137" s="1" t="s">
        <v>1</v>
      </c>
      <c r="D137" s="1" t="s">
        <v>13</v>
      </c>
      <c r="E137" s="1" t="s">
        <v>5</v>
      </c>
      <c r="F137" s="1" t="s">
        <v>4</v>
      </c>
      <c r="G137" s="1" t="s">
        <v>6</v>
      </c>
      <c r="H137" s="1" t="s">
        <v>7</v>
      </c>
      <c r="I137" s="1" t="s">
        <v>9</v>
      </c>
      <c r="J137" s="1" t="s">
        <v>8</v>
      </c>
    </row>
    <row r="138" spans="1:10" ht="54" customHeight="1">
      <c r="A138" s="2" t="s">
        <v>198</v>
      </c>
      <c r="B138" s="7" t="s">
        <v>11</v>
      </c>
      <c r="C138" s="7">
        <v>92543</v>
      </c>
      <c r="D138" s="7" t="s">
        <v>184</v>
      </c>
      <c r="E138" s="7" t="s">
        <v>3</v>
      </c>
      <c r="F138" s="9">
        <v>164.09</v>
      </c>
      <c r="G138" s="8">
        <v>36.31</v>
      </c>
      <c r="H138" s="4">
        <f>$D$9</f>
        <v>0.2354</v>
      </c>
      <c r="I138" s="6">
        <f t="shared" ref="I138:I144" si="26">ROUND((G138)+(G138*H138),2)</f>
        <v>44.86</v>
      </c>
      <c r="J138" s="6">
        <f>ROUND(F138*I138,2)</f>
        <v>7361.08</v>
      </c>
    </row>
    <row r="139" spans="1:10" ht="38.25" customHeight="1">
      <c r="A139" s="2" t="s">
        <v>199</v>
      </c>
      <c r="B139" s="7" t="s">
        <v>11</v>
      </c>
      <c r="C139" s="7">
        <v>94213</v>
      </c>
      <c r="D139" s="10" t="s">
        <v>185</v>
      </c>
      <c r="E139" s="7" t="s">
        <v>3</v>
      </c>
      <c r="F139" s="9">
        <v>164.09</v>
      </c>
      <c r="G139" s="8">
        <v>64.59</v>
      </c>
      <c r="H139" s="4">
        <f t="shared" ref="H139:H144" si="27">$D$9</f>
        <v>0.2354</v>
      </c>
      <c r="I139" s="6">
        <f t="shared" si="26"/>
        <v>79.790000000000006</v>
      </c>
      <c r="J139" s="6">
        <f t="shared" ref="J139:J144" si="28">ROUND(F139*I139,2)</f>
        <v>13092.74</v>
      </c>
    </row>
    <row r="140" spans="1:10" ht="38.25" customHeight="1">
      <c r="A140" s="2" t="s">
        <v>200</v>
      </c>
      <c r="B140" s="7" t="s">
        <v>11</v>
      </c>
      <c r="C140" s="7">
        <v>102233</v>
      </c>
      <c r="D140" s="7" t="s">
        <v>186</v>
      </c>
      <c r="E140" s="7" t="s">
        <v>3</v>
      </c>
      <c r="F140" s="9">
        <v>39.380000000000003</v>
      </c>
      <c r="G140" s="8">
        <v>12.1</v>
      </c>
      <c r="H140" s="4">
        <f t="shared" si="27"/>
        <v>0.2354</v>
      </c>
      <c r="I140" s="6">
        <f t="shared" si="26"/>
        <v>14.95</v>
      </c>
      <c r="J140" s="6">
        <f t="shared" si="28"/>
        <v>588.73</v>
      </c>
    </row>
    <row r="141" spans="1:10" ht="71.25">
      <c r="A141" s="2" t="s">
        <v>201</v>
      </c>
      <c r="B141" s="7" t="s">
        <v>88</v>
      </c>
      <c r="C141" s="2" t="s">
        <v>187</v>
      </c>
      <c r="D141" s="10" t="s">
        <v>188</v>
      </c>
      <c r="E141" s="10" t="s">
        <v>27</v>
      </c>
      <c r="F141" s="11">
        <v>36.9</v>
      </c>
      <c r="G141" s="12">
        <v>118.31</v>
      </c>
      <c r="H141" s="4">
        <f t="shared" si="27"/>
        <v>0.2354</v>
      </c>
      <c r="I141" s="6">
        <f t="shared" si="26"/>
        <v>146.16</v>
      </c>
      <c r="J141" s="6">
        <f t="shared" si="28"/>
        <v>5393.3</v>
      </c>
    </row>
    <row r="142" spans="1:10" ht="71.25">
      <c r="A142" s="2" t="s">
        <v>202</v>
      </c>
      <c r="B142" s="7" t="s">
        <v>88</v>
      </c>
      <c r="C142" s="2" t="s">
        <v>191</v>
      </c>
      <c r="D142" s="7" t="s">
        <v>189</v>
      </c>
      <c r="E142" s="7" t="s">
        <v>27</v>
      </c>
      <c r="F142" s="9">
        <v>42.45</v>
      </c>
      <c r="G142" s="8">
        <v>135.51</v>
      </c>
      <c r="H142" s="4">
        <f t="shared" si="27"/>
        <v>0.2354</v>
      </c>
      <c r="I142" s="6">
        <f t="shared" si="26"/>
        <v>167.41</v>
      </c>
      <c r="J142" s="6">
        <f t="shared" si="28"/>
        <v>7106.55</v>
      </c>
    </row>
    <row r="143" spans="1:10" ht="38.25" customHeight="1">
      <c r="A143" s="2" t="s">
        <v>203</v>
      </c>
      <c r="B143" s="7" t="s">
        <v>11</v>
      </c>
      <c r="C143" s="7">
        <v>94231</v>
      </c>
      <c r="D143" s="7" t="s">
        <v>190</v>
      </c>
      <c r="E143" s="7" t="s">
        <v>27</v>
      </c>
      <c r="F143" s="9">
        <v>108.33</v>
      </c>
      <c r="G143" s="8">
        <v>56.7</v>
      </c>
      <c r="H143" s="4">
        <f t="shared" si="27"/>
        <v>0.2354</v>
      </c>
      <c r="I143" s="6">
        <f t="shared" si="26"/>
        <v>70.05</v>
      </c>
      <c r="J143" s="6">
        <f t="shared" si="28"/>
        <v>7588.52</v>
      </c>
    </row>
    <row r="144" spans="1:10" ht="71.25">
      <c r="A144" s="2" t="s">
        <v>204</v>
      </c>
      <c r="B144" s="7" t="s">
        <v>88</v>
      </c>
      <c r="C144" s="2" t="s">
        <v>192</v>
      </c>
      <c r="D144" s="7" t="s">
        <v>193</v>
      </c>
      <c r="E144" s="7" t="s">
        <v>27</v>
      </c>
      <c r="F144" s="9">
        <v>14.8</v>
      </c>
      <c r="G144" s="8">
        <v>186.79</v>
      </c>
      <c r="H144" s="4">
        <f t="shared" si="27"/>
        <v>0.2354</v>
      </c>
      <c r="I144" s="6">
        <f t="shared" si="26"/>
        <v>230.76</v>
      </c>
      <c r="J144" s="6">
        <f t="shared" si="28"/>
        <v>3415.25</v>
      </c>
    </row>
    <row r="145" spans="1:10" ht="31.5" customHeight="1">
      <c r="A145" s="84" t="s">
        <v>16</v>
      </c>
      <c r="B145" s="84"/>
      <c r="C145" s="84"/>
      <c r="D145" s="84"/>
      <c r="E145" s="85" t="str">
        <f>D136</f>
        <v xml:space="preserve">10. COBERTURAS  </v>
      </c>
      <c r="F145" s="85"/>
      <c r="G145" s="85"/>
      <c r="H145" s="85"/>
      <c r="I145" s="85"/>
      <c r="J145" s="24">
        <f>SUM(J138:J144)</f>
        <v>44546.17</v>
      </c>
    </row>
    <row r="146" spans="1:10">
      <c r="A146" s="86"/>
      <c r="B146" s="86"/>
      <c r="C146" s="86"/>
      <c r="D146" s="86"/>
      <c r="E146" s="86"/>
      <c r="F146" s="86"/>
      <c r="G146" s="86"/>
      <c r="H146" s="86"/>
      <c r="I146" s="86"/>
      <c r="J146" s="86"/>
    </row>
    <row r="147" spans="1:10" ht="30.75" customHeight="1">
      <c r="A147" s="79"/>
      <c r="B147" s="79"/>
      <c r="C147" s="79"/>
      <c r="D147" s="26" t="s">
        <v>794</v>
      </c>
      <c r="E147" s="87" t="s">
        <v>221</v>
      </c>
      <c r="F147" s="87"/>
      <c r="G147" s="87"/>
      <c r="H147" s="87"/>
      <c r="I147" s="87"/>
      <c r="J147" s="87"/>
    </row>
    <row r="148" spans="1:10" ht="60">
      <c r="A148" s="1" t="s">
        <v>0</v>
      </c>
      <c r="B148" s="1" t="s">
        <v>10</v>
      </c>
      <c r="C148" s="1" t="s">
        <v>1</v>
      </c>
      <c r="D148" s="1" t="s">
        <v>13</v>
      </c>
      <c r="E148" s="1" t="s">
        <v>5</v>
      </c>
      <c r="F148" s="1" t="s">
        <v>4</v>
      </c>
      <c r="G148" s="1" t="s">
        <v>6</v>
      </c>
      <c r="H148" s="1" t="s">
        <v>7</v>
      </c>
      <c r="I148" s="1" t="s">
        <v>9</v>
      </c>
      <c r="J148" s="1" t="s">
        <v>8</v>
      </c>
    </row>
    <row r="149" spans="1:10" ht="63" customHeight="1">
      <c r="A149" s="2" t="s">
        <v>211</v>
      </c>
      <c r="B149" s="7" t="s">
        <v>11</v>
      </c>
      <c r="C149" s="7">
        <v>87905</v>
      </c>
      <c r="D149" s="7" t="s">
        <v>205</v>
      </c>
      <c r="E149" s="7" t="s">
        <v>3</v>
      </c>
      <c r="F149" s="9">
        <v>43.46</v>
      </c>
      <c r="G149" s="8">
        <v>9.57</v>
      </c>
      <c r="H149" s="4">
        <f>$D$9</f>
        <v>0.2354</v>
      </c>
      <c r="I149" s="6">
        <f t="shared" ref="I149:I156" si="29">ROUND((G149)+(G149*H149),2)</f>
        <v>11.82</v>
      </c>
      <c r="J149" s="6">
        <f>ROUND(F149*I149,2)</f>
        <v>513.70000000000005</v>
      </c>
    </row>
    <row r="150" spans="1:10" ht="63" customHeight="1">
      <c r="A150" s="2" t="s">
        <v>212</v>
      </c>
      <c r="B150" s="7" t="s">
        <v>11</v>
      </c>
      <c r="C150" s="7">
        <v>87894</v>
      </c>
      <c r="D150" s="7" t="s">
        <v>206</v>
      </c>
      <c r="E150" s="7" t="s">
        <v>3</v>
      </c>
      <c r="F150" s="9">
        <v>164.86</v>
      </c>
      <c r="G150" s="8">
        <v>8.18</v>
      </c>
      <c r="H150" s="4">
        <f t="shared" ref="H150:H156" si="30">$D$9</f>
        <v>0.2354</v>
      </c>
      <c r="I150" s="6">
        <f t="shared" si="29"/>
        <v>10.11</v>
      </c>
      <c r="J150" s="6">
        <f t="shared" ref="J150:J156" si="31">ROUND(F150*I150,2)</f>
        <v>1666.73</v>
      </c>
    </row>
    <row r="151" spans="1:10" ht="63" customHeight="1">
      <c r="A151" s="2" t="s">
        <v>795</v>
      </c>
      <c r="B151" s="7" t="s">
        <v>30</v>
      </c>
      <c r="C151" s="7" t="s">
        <v>213</v>
      </c>
      <c r="D151" s="7" t="s">
        <v>214</v>
      </c>
      <c r="E151" s="7" t="s">
        <v>3</v>
      </c>
      <c r="F151" s="9">
        <f>208.32-F152</f>
        <v>195.14</v>
      </c>
      <c r="G151" s="8">
        <v>50.45</v>
      </c>
      <c r="H151" s="4">
        <f t="shared" si="30"/>
        <v>0.2354</v>
      </c>
      <c r="I151" s="6">
        <f t="shared" si="29"/>
        <v>62.33</v>
      </c>
      <c r="J151" s="6">
        <f t="shared" si="31"/>
        <v>12163.08</v>
      </c>
    </row>
    <row r="152" spans="1:10" ht="63" customHeight="1">
      <c r="A152" s="2" t="s">
        <v>796</v>
      </c>
      <c r="B152" s="7" t="s">
        <v>30</v>
      </c>
      <c r="C152" s="7" t="s">
        <v>253</v>
      </c>
      <c r="D152" s="7" t="s">
        <v>252</v>
      </c>
      <c r="E152" s="7" t="s">
        <v>3</v>
      </c>
      <c r="F152" s="9">
        <v>13.18</v>
      </c>
      <c r="G152" s="8">
        <v>60.5</v>
      </c>
      <c r="H152" s="4">
        <f t="shared" si="30"/>
        <v>0.2354</v>
      </c>
      <c r="I152" s="6">
        <f t="shared" si="29"/>
        <v>74.739999999999995</v>
      </c>
      <c r="J152" s="6">
        <f t="shared" si="31"/>
        <v>985.07</v>
      </c>
    </row>
    <row r="153" spans="1:10" ht="63" customHeight="1">
      <c r="A153" s="2" t="s">
        <v>797</v>
      </c>
      <c r="B153" s="7" t="s">
        <v>629</v>
      </c>
      <c r="C153" s="7">
        <v>20193</v>
      </c>
      <c r="D153" s="7" t="s">
        <v>208</v>
      </c>
      <c r="E153" s="7" t="s">
        <v>209</v>
      </c>
      <c r="F153" s="9">
        <v>64</v>
      </c>
      <c r="G153" s="8">
        <v>18</v>
      </c>
      <c r="H153" s="4">
        <f t="shared" si="30"/>
        <v>0.2354</v>
      </c>
      <c r="I153" s="6">
        <f t="shared" si="29"/>
        <v>22.24</v>
      </c>
      <c r="J153" s="6">
        <f t="shared" si="31"/>
        <v>1423.36</v>
      </c>
    </row>
    <row r="154" spans="1:10" ht="63" customHeight="1">
      <c r="A154" s="2" t="s">
        <v>798</v>
      </c>
      <c r="B154" s="7" t="s">
        <v>11</v>
      </c>
      <c r="C154" s="7">
        <v>97063</v>
      </c>
      <c r="D154" s="7" t="s">
        <v>210</v>
      </c>
      <c r="E154" s="7" t="s">
        <v>3</v>
      </c>
      <c r="F154" s="9">
        <v>64</v>
      </c>
      <c r="G154" s="8">
        <v>22.58</v>
      </c>
      <c r="H154" s="4">
        <f t="shared" si="30"/>
        <v>0.2354</v>
      </c>
      <c r="I154" s="6">
        <f t="shared" si="29"/>
        <v>27.9</v>
      </c>
      <c r="J154" s="6">
        <f t="shared" si="31"/>
        <v>1785.6</v>
      </c>
    </row>
    <row r="155" spans="1:10" ht="63" customHeight="1">
      <c r="A155" s="2" t="s">
        <v>799</v>
      </c>
      <c r="B155" s="7" t="s">
        <v>11</v>
      </c>
      <c r="C155" s="7">
        <v>94231</v>
      </c>
      <c r="D155" s="7" t="s">
        <v>190</v>
      </c>
      <c r="E155" s="7" t="s">
        <v>27</v>
      </c>
      <c r="F155" s="9">
        <v>43.5</v>
      </c>
      <c r="G155" s="8">
        <v>56.7</v>
      </c>
      <c r="H155" s="4">
        <f t="shared" si="30"/>
        <v>0.2354</v>
      </c>
      <c r="I155" s="6">
        <f t="shared" si="29"/>
        <v>70.05</v>
      </c>
      <c r="J155" s="6">
        <f t="shared" si="31"/>
        <v>3047.18</v>
      </c>
    </row>
    <row r="156" spans="1:10" ht="63" customHeight="1">
      <c r="A156" s="2" t="s">
        <v>800</v>
      </c>
      <c r="B156" s="7" t="s">
        <v>30</v>
      </c>
      <c r="C156" s="7" t="s">
        <v>139</v>
      </c>
      <c r="D156" s="7" t="s">
        <v>140</v>
      </c>
      <c r="E156" s="7" t="s">
        <v>3</v>
      </c>
      <c r="F156" s="9">
        <v>13.18</v>
      </c>
      <c r="G156" s="8">
        <v>37.76</v>
      </c>
      <c r="H156" s="4">
        <f t="shared" si="30"/>
        <v>0.2354</v>
      </c>
      <c r="I156" s="6">
        <f t="shared" si="29"/>
        <v>46.65</v>
      </c>
      <c r="J156" s="6">
        <f t="shared" si="31"/>
        <v>614.85</v>
      </c>
    </row>
    <row r="157" spans="1:10" ht="39" customHeight="1">
      <c r="A157" s="84" t="s">
        <v>16</v>
      </c>
      <c r="B157" s="84"/>
      <c r="C157" s="84"/>
      <c r="D157" s="84"/>
      <c r="E157" s="85" t="str">
        <f>D147</f>
        <v xml:space="preserve">11. REVESTIMENTO EXTERNO (FACHADAS)  </v>
      </c>
      <c r="F157" s="85"/>
      <c r="G157" s="85"/>
      <c r="H157" s="85"/>
      <c r="I157" s="85"/>
      <c r="J157" s="24">
        <f>SUM(J149:J156)</f>
        <v>22199.569999999996</v>
      </c>
    </row>
    <row r="158" spans="1:10">
      <c r="A158" s="86"/>
      <c r="B158" s="86"/>
      <c r="C158" s="86"/>
      <c r="D158" s="86"/>
      <c r="E158" s="86"/>
      <c r="F158" s="86"/>
      <c r="G158" s="86"/>
      <c r="H158" s="86"/>
      <c r="I158" s="86"/>
      <c r="J158" s="86"/>
    </row>
    <row r="159" spans="1:10" ht="38.25" customHeight="1">
      <c r="A159" s="79"/>
      <c r="B159" s="79"/>
      <c r="C159" s="79"/>
      <c r="D159" s="26" t="s">
        <v>801</v>
      </c>
      <c r="E159" s="87" t="s">
        <v>221</v>
      </c>
      <c r="F159" s="87"/>
      <c r="G159" s="87"/>
      <c r="H159" s="87"/>
      <c r="I159" s="87"/>
      <c r="J159" s="87"/>
    </row>
    <row r="160" spans="1:10" ht="60">
      <c r="A160" s="1" t="s">
        <v>0</v>
      </c>
      <c r="B160" s="1" t="s">
        <v>10</v>
      </c>
      <c r="C160" s="1" t="s">
        <v>1</v>
      </c>
      <c r="D160" s="1" t="s">
        <v>13</v>
      </c>
      <c r="E160" s="1" t="s">
        <v>5</v>
      </c>
      <c r="F160" s="1" t="s">
        <v>4</v>
      </c>
      <c r="G160" s="1" t="s">
        <v>6</v>
      </c>
      <c r="H160" s="1" t="s">
        <v>7</v>
      </c>
      <c r="I160" s="1" t="s">
        <v>9</v>
      </c>
      <c r="J160" s="1" t="s">
        <v>8</v>
      </c>
    </row>
    <row r="161" spans="1:10" ht="50.25" customHeight="1">
      <c r="A161" s="2" t="s">
        <v>219</v>
      </c>
      <c r="B161" s="7" t="s">
        <v>11</v>
      </c>
      <c r="C161" s="7">
        <v>87879</v>
      </c>
      <c r="D161" s="7" t="s">
        <v>207</v>
      </c>
      <c r="E161" s="7" t="s">
        <v>3</v>
      </c>
      <c r="F161" s="9">
        <v>73.040000000000006</v>
      </c>
      <c r="G161" s="8">
        <v>5.26</v>
      </c>
      <c r="H161" s="4">
        <f>$D$9</f>
        <v>0.2354</v>
      </c>
      <c r="I161" s="6">
        <f t="shared" ref="I161:I162" si="32">ROUND((G161)+(G161*H161),2)</f>
        <v>6.5</v>
      </c>
      <c r="J161" s="6">
        <f>ROUND(F161*I161,2)</f>
        <v>474.76</v>
      </c>
    </row>
    <row r="162" spans="1:10" ht="50.25" customHeight="1">
      <c r="A162" s="2" t="s">
        <v>220</v>
      </c>
      <c r="B162" s="7" t="s">
        <v>30</v>
      </c>
      <c r="C162" s="7" t="s">
        <v>215</v>
      </c>
      <c r="D162" s="7" t="s">
        <v>216</v>
      </c>
      <c r="E162" s="7" t="s">
        <v>3</v>
      </c>
      <c r="F162" s="9">
        <v>73.040000000000006</v>
      </c>
      <c r="G162" s="8">
        <v>44.29</v>
      </c>
      <c r="H162" s="4">
        <f>$D$9</f>
        <v>0.2354</v>
      </c>
      <c r="I162" s="6">
        <f t="shared" si="32"/>
        <v>54.72</v>
      </c>
      <c r="J162" s="6">
        <f>ROUND(F162*I162,2)</f>
        <v>3996.75</v>
      </c>
    </row>
    <row r="163" spans="1:10" ht="36" customHeight="1">
      <c r="A163" s="84" t="s">
        <v>16</v>
      </c>
      <c r="B163" s="84"/>
      <c r="C163" s="84"/>
      <c r="D163" s="84"/>
      <c r="E163" s="85" t="str">
        <f>D159</f>
        <v xml:space="preserve">12. REVESTIMENTO EXTERNO (INTERIOR DAS PLATIBANDAS)  </v>
      </c>
      <c r="F163" s="85"/>
      <c r="G163" s="85"/>
      <c r="H163" s="85"/>
      <c r="I163" s="85"/>
      <c r="J163" s="24">
        <f>SUM(J161:J162)</f>
        <v>4471.51</v>
      </c>
    </row>
    <row r="164" spans="1:10">
      <c r="A164" s="86"/>
      <c r="B164" s="86"/>
      <c r="C164" s="86"/>
      <c r="D164" s="86"/>
      <c r="E164" s="86"/>
      <c r="F164" s="86"/>
      <c r="G164" s="86"/>
      <c r="H164" s="86"/>
      <c r="I164" s="86"/>
      <c r="J164" s="86"/>
    </row>
    <row r="165" spans="1:10" ht="38.25" customHeight="1">
      <c r="A165" s="79"/>
      <c r="B165" s="79"/>
      <c r="C165" s="79"/>
      <c r="D165" s="26" t="s">
        <v>802</v>
      </c>
      <c r="E165" s="87"/>
      <c r="F165" s="87"/>
      <c r="G165" s="87"/>
      <c r="H165" s="87"/>
      <c r="I165" s="87"/>
      <c r="J165" s="87"/>
    </row>
    <row r="166" spans="1:10" ht="60">
      <c r="A166" s="1" t="s">
        <v>0</v>
      </c>
      <c r="B166" s="1" t="s">
        <v>10</v>
      </c>
      <c r="C166" s="1" t="s">
        <v>1</v>
      </c>
      <c r="D166" s="1" t="s">
        <v>13</v>
      </c>
      <c r="E166" s="1" t="s">
        <v>5</v>
      </c>
      <c r="F166" s="1" t="s">
        <v>4</v>
      </c>
      <c r="G166" s="1" t="s">
        <v>6</v>
      </c>
      <c r="H166" s="1" t="s">
        <v>7</v>
      </c>
      <c r="I166" s="1" t="s">
        <v>9</v>
      </c>
      <c r="J166" s="1" t="s">
        <v>8</v>
      </c>
    </row>
    <row r="167" spans="1:10" ht="56.25" customHeight="1">
      <c r="A167" s="2" t="s">
        <v>222</v>
      </c>
      <c r="B167" s="7" t="s">
        <v>11</v>
      </c>
      <c r="C167" s="7">
        <v>87879</v>
      </c>
      <c r="D167" s="7" t="s">
        <v>207</v>
      </c>
      <c r="E167" s="7" t="s">
        <v>3</v>
      </c>
      <c r="F167" s="9">
        <v>442.65</v>
      </c>
      <c r="G167" s="8">
        <v>5.26</v>
      </c>
      <c r="H167" s="4">
        <f>$D$9</f>
        <v>0.2354</v>
      </c>
      <c r="I167" s="6">
        <f t="shared" ref="I167:I171" si="33">ROUND((G167)+(G167*H167),2)</f>
        <v>6.5</v>
      </c>
      <c r="J167" s="6">
        <f>ROUND(F167*I167,2)</f>
        <v>2877.23</v>
      </c>
    </row>
    <row r="168" spans="1:10" ht="56.25" customHeight="1">
      <c r="A168" s="2" t="s">
        <v>223</v>
      </c>
      <c r="B168" s="7" t="s">
        <v>30</v>
      </c>
      <c r="C168" s="7" t="s">
        <v>217</v>
      </c>
      <c r="D168" s="7" t="s">
        <v>218</v>
      </c>
      <c r="E168" s="7" t="s">
        <v>3</v>
      </c>
      <c r="F168" s="9">
        <v>147.80000000000001</v>
      </c>
      <c r="G168" s="8">
        <v>41.48</v>
      </c>
      <c r="H168" s="4">
        <f t="shared" ref="H168:H171" si="34">$D$9</f>
        <v>0.2354</v>
      </c>
      <c r="I168" s="6">
        <f t="shared" si="33"/>
        <v>51.24</v>
      </c>
      <c r="J168" s="6">
        <f t="shared" ref="J168:J171" si="35">ROUND(F168*I168,2)</f>
        <v>7573.27</v>
      </c>
    </row>
    <row r="169" spans="1:10" ht="56.25" customHeight="1">
      <c r="A169" s="2" t="s">
        <v>803</v>
      </c>
      <c r="B169" s="7" t="s">
        <v>30</v>
      </c>
      <c r="C169" s="7" t="s">
        <v>253</v>
      </c>
      <c r="D169" s="7" t="s">
        <v>252</v>
      </c>
      <c r="E169" s="7" t="s">
        <v>3</v>
      </c>
      <c r="F169" s="9">
        <v>13.18</v>
      </c>
      <c r="G169" s="8">
        <v>60.5</v>
      </c>
      <c r="H169" s="4">
        <f t="shared" si="34"/>
        <v>0.2354</v>
      </c>
      <c r="I169" s="6">
        <f t="shared" si="33"/>
        <v>74.739999999999995</v>
      </c>
      <c r="J169" s="6">
        <f t="shared" si="35"/>
        <v>985.07</v>
      </c>
    </row>
    <row r="170" spans="1:10" ht="56.25" customHeight="1">
      <c r="A170" s="2" t="s">
        <v>804</v>
      </c>
      <c r="B170" s="7" t="s">
        <v>30</v>
      </c>
      <c r="C170" s="7" t="s">
        <v>215</v>
      </c>
      <c r="D170" s="7" t="s">
        <v>216</v>
      </c>
      <c r="E170" s="7" t="s">
        <v>3</v>
      </c>
      <c r="F170" s="9">
        <v>278.55</v>
      </c>
      <c r="G170" s="8">
        <v>44.29</v>
      </c>
      <c r="H170" s="4">
        <f t="shared" si="34"/>
        <v>0.2354</v>
      </c>
      <c r="I170" s="6">
        <f t="shared" si="33"/>
        <v>54.72</v>
      </c>
      <c r="J170" s="6">
        <f t="shared" si="35"/>
        <v>15242.26</v>
      </c>
    </row>
    <row r="171" spans="1:10" ht="56.25" customHeight="1">
      <c r="A171" s="2" t="s">
        <v>805</v>
      </c>
      <c r="B171" s="7" t="s">
        <v>30</v>
      </c>
      <c r="C171" s="7" t="s">
        <v>318</v>
      </c>
      <c r="D171" s="7" t="s">
        <v>319</v>
      </c>
      <c r="E171" s="7" t="s">
        <v>3</v>
      </c>
      <c r="F171" s="9">
        <v>3.12</v>
      </c>
      <c r="G171" s="8">
        <v>64.37</v>
      </c>
      <c r="H171" s="4">
        <f t="shared" si="34"/>
        <v>0.2354</v>
      </c>
      <c r="I171" s="6">
        <f t="shared" si="33"/>
        <v>79.52</v>
      </c>
      <c r="J171" s="6">
        <f t="shared" si="35"/>
        <v>248.1</v>
      </c>
    </row>
    <row r="172" spans="1:10" ht="39.75" customHeight="1">
      <c r="A172" s="84" t="s">
        <v>16</v>
      </c>
      <c r="B172" s="84"/>
      <c r="C172" s="84"/>
      <c r="D172" s="84"/>
      <c r="E172" s="85" t="str">
        <f>D165</f>
        <v xml:space="preserve">13. REVESTIMENTO INTERNO (CHAPISCO, EMBOÇO E REBOCO) </v>
      </c>
      <c r="F172" s="85"/>
      <c r="G172" s="85"/>
      <c r="H172" s="85"/>
      <c r="I172" s="85"/>
      <c r="J172" s="24">
        <f>SUM(J167:J171)</f>
        <v>26925.93</v>
      </c>
    </row>
    <row r="173" spans="1:10">
      <c r="A173" s="86"/>
      <c r="B173" s="86"/>
      <c r="C173" s="86"/>
      <c r="D173" s="86"/>
      <c r="E173" s="86"/>
      <c r="F173" s="86"/>
      <c r="G173" s="86"/>
      <c r="H173" s="86"/>
      <c r="I173" s="86"/>
      <c r="J173" s="86"/>
    </row>
    <row r="174" spans="1:10" ht="39.75" customHeight="1">
      <c r="A174" s="79"/>
      <c r="B174" s="79"/>
      <c r="C174" s="79"/>
      <c r="D174" s="26" t="s">
        <v>806</v>
      </c>
      <c r="E174" s="87" t="s">
        <v>224</v>
      </c>
      <c r="F174" s="87"/>
      <c r="G174" s="87"/>
      <c r="H174" s="87"/>
      <c r="I174" s="87"/>
      <c r="J174" s="87"/>
    </row>
    <row r="175" spans="1:10" ht="60">
      <c r="A175" s="1" t="s">
        <v>0</v>
      </c>
      <c r="B175" s="1" t="s">
        <v>10</v>
      </c>
      <c r="C175" s="1" t="s">
        <v>1</v>
      </c>
      <c r="D175" s="1" t="s">
        <v>13</v>
      </c>
      <c r="E175" s="1" t="s">
        <v>5</v>
      </c>
      <c r="F175" s="1" t="s">
        <v>4</v>
      </c>
      <c r="G175" s="1" t="s">
        <v>6</v>
      </c>
      <c r="H175" s="1" t="s">
        <v>7</v>
      </c>
      <c r="I175" s="1" t="s">
        <v>9</v>
      </c>
      <c r="J175" s="1" t="s">
        <v>8</v>
      </c>
    </row>
    <row r="176" spans="1:10" ht="68.25" customHeight="1">
      <c r="A176" s="2" t="s">
        <v>225</v>
      </c>
      <c r="B176" s="7" t="s">
        <v>88</v>
      </c>
      <c r="C176" s="2" t="s">
        <v>637</v>
      </c>
      <c r="D176" s="7" t="s">
        <v>639</v>
      </c>
      <c r="E176" s="7" t="s">
        <v>3</v>
      </c>
      <c r="F176" s="9">
        <v>168.48</v>
      </c>
      <c r="G176" s="8">
        <v>75.7</v>
      </c>
      <c r="H176" s="4">
        <f>$D$9</f>
        <v>0.2354</v>
      </c>
      <c r="I176" s="6">
        <f t="shared" ref="I176:I177" si="36">ROUND((G176)+(G176*H176),2)</f>
        <v>93.52</v>
      </c>
      <c r="J176" s="6">
        <f>ROUND(F176*I176,2)</f>
        <v>15756.25</v>
      </c>
    </row>
    <row r="177" spans="1:10" ht="68.25" customHeight="1">
      <c r="A177" s="2" t="s">
        <v>226</v>
      </c>
      <c r="B177" s="7" t="s">
        <v>88</v>
      </c>
      <c r="C177" s="2" t="s">
        <v>638</v>
      </c>
      <c r="D177" s="7" t="s">
        <v>640</v>
      </c>
      <c r="E177" s="7" t="s">
        <v>3</v>
      </c>
      <c r="F177" s="9">
        <v>1.5</v>
      </c>
      <c r="G177" s="8">
        <v>84.26</v>
      </c>
      <c r="H177" s="4">
        <f>$D$9</f>
        <v>0.2354</v>
      </c>
      <c r="I177" s="6">
        <f t="shared" si="36"/>
        <v>104.09</v>
      </c>
      <c r="J177" s="6">
        <f>ROUND(F177*I177,2)</f>
        <v>156.13999999999999</v>
      </c>
    </row>
    <row r="178" spans="1:10" ht="41.25" customHeight="1">
      <c r="A178" s="84" t="s">
        <v>16</v>
      </c>
      <c r="B178" s="84"/>
      <c r="C178" s="84"/>
      <c r="D178" s="84"/>
      <c r="E178" s="85" t="str">
        <f>D174</f>
        <v xml:space="preserve">14. REVESTIMENTO EM CERÂMICA DAS PAREDES   </v>
      </c>
      <c r="F178" s="85"/>
      <c r="G178" s="85"/>
      <c r="H178" s="85"/>
      <c r="I178" s="85"/>
      <c r="J178" s="24">
        <f>SUM(J176:J177)</f>
        <v>15912.39</v>
      </c>
    </row>
    <row r="179" spans="1:10">
      <c r="A179" s="86"/>
      <c r="B179" s="86"/>
      <c r="C179" s="86"/>
      <c r="D179" s="86"/>
      <c r="E179" s="86"/>
      <c r="F179" s="86"/>
      <c r="G179" s="86"/>
      <c r="H179" s="86"/>
      <c r="I179" s="86"/>
      <c r="J179" s="86"/>
    </row>
    <row r="180" spans="1:10" ht="35.25" customHeight="1">
      <c r="A180" s="79"/>
      <c r="B180" s="79"/>
      <c r="C180" s="79"/>
      <c r="D180" s="26" t="s">
        <v>807</v>
      </c>
      <c r="E180" s="87"/>
      <c r="F180" s="87"/>
      <c r="G180" s="87"/>
      <c r="H180" s="87"/>
      <c r="I180" s="87"/>
      <c r="J180" s="87"/>
    </row>
    <row r="181" spans="1:10" ht="60">
      <c r="A181" s="1" t="s">
        <v>0</v>
      </c>
      <c r="B181" s="1" t="s">
        <v>10</v>
      </c>
      <c r="C181" s="1" t="s">
        <v>1</v>
      </c>
      <c r="D181" s="1" t="s">
        <v>13</v>
      </c>
      <c r="E181" s="1" t="s">
        <v>5</v>
      </c>
      <c r="F181" s="1" t="s">
        <v>4</v>
      </c>
      <c r="G181" s="1" t="s">
        <v>6</v>
      </c>
      <c r="H181" s="1" t="s">
        <v>7</v>
      </c>
      <c r="I181" s="1" t="s">
        <v>9</v>
      </c>
      <c r="J181" s="1" t="s">
        <v>8</v>
      </c>
    </row>
    <row r="182" spans="1:10" ht="57" customHeight="1">
      <c r="A182" s="2" t="s">
        <v>240</v>
      </c>
      <c r="B182" s="7" t="s">
        <v>11</v>
      </c>
      <c r="C182" s="7">
        <v>97084</v>
      </c>
      <c r="D182" s="7" t="s">
        <v>227</v>
      </c>
      <c r="E182" s="7" t="s">
        <v>3</v>
      </c>
      <c r="F182" s="9">
        <v>117.7</v>
      </c>
      <c r="G182" s="8">
        <v>0.82</v>
      </c>
      <c r="H182" s="4">
        <f>$D$9</f>
        <v>0.2354</v>
      </c>
      <c r="I182" s="6">
        <f t="shared" ref="I182:I192" si="37">ROUND((G182)+(G182*H182),2)</f>
        <v>1.01</v>
      </c>
      <c r="J182" s="6">
        <f>ROUND(F182*I182,2)</f>
        <v>118.88</v>
      </c>
    </row>
    <row r="183" spans="1:10" ht="57" customHeight="1">
      <c r="A183" s="2" t="s">
        <v>241</v>
      </c>
      <c r="B183" s="7" t="s">
        <v>11</v>
      </c>
      <c r="C183" s="7">
        <v>100324</v>
      </c>
      <c r="D183" s="7" t="s">
        <v>228</v>
      </c>
      <c r="E183" s="7" t="s">
        <v>54</v>
      </c>
      <c r="F183" s="9">
        <v>8.85</v>
      </c>
      <c r="G183" s="8">
        <v>222.45</v>
      </c>
      <c r="H183" s="4">
        <f t="shared" ref="H183:H192" si="38">$D$9</f>
        <v>0.2354</v>
      </c>
      <c r="I183" s="6">
        <f t="shared" si="37"/>
        <v>274.81</v>
      </c>
      <c r="J183" s="6">
        <f t="shared" ref="J183:J192" si="39">ROUND(F183*I183,2)</f>
        <v>2432.0700000000002</v>
      </c>
    </row>
    <row r="184" spans="1:10" ht="57" customHeight="1">
      <c r="A184" s="2" t="s">
        <v>242</v>
      </c>
      <c r="B184" s="7" t="s">
        <v>11</v>
      </c>
      <c r="C184" s="7">
        <v>97087</v>
      </c>
      <c r="D184" s="7" t="s">
        <v>229</v>
      </c>
      <c r="E184" s="7" t="s">
        <v>3</v>
      </c>
      <c r="F184" s="9">
        <v>88.5</v>
      </c>
      <c r="G184" s="8">
        <v>3.39</v>
      </c>
      <c r="H184" s="4">
        <f t="shared" si="38"/>
        <v>0.2354</v>
      </c>
      <c r="I184" s="6">
        <f t="shared" si="37"/>
        <v>4.1900000000000004</v>
      </c>
      <c r="J184" s="6">
        <f t="shared" si="39"/>
        <v>370.82</v>
      </c>
    </row>
    <row r="185" spans="1:10" ht="57" customHeight="1">
      <c r="A185" s="2" t="s">
        <v>243</v>
      </c>
      <c r="B185" s="7" t="s">
        <v>11</v>
      </c>
      <c r="C185" s="7">
        <v>95241</v>
      </c>
      <c r="D185" s="7" t="s">
        <v>230</v>
      </c>
      <c r="E185" s="7" t="s">
        <v>3</v>
      </c>
      <c r="F185" s="9">
        <v>88.5</v>
      </c>
      <c r="G185" s="8">
        <v>44.11</v>
      </c>
      <c r="H185" s="4">
        <f t="shared" si="38"/>
        <v>0.2354</v>
      </c>
      <c r="I185" s="6">
        <f t="shared" si="37"/>
        <v>54.49</v>
      </c>
      <c r="J185" s="6">
        <f t="shared" si="39"/>
        <v>4822.37</v>
      </c>
    </row>
    <row r="186" spans="1:10" ht="64.5" customHeight="1">
      <c r="A186" s="2" t="s">
        <v>244</v>
      </c>
      <c r="B186" s="7" t="s">
        <v>11</v>
      </c>
      <c r="C186" s="7">
        <v>87630</v>
      </c>
      <c r="D186" s="7" t="s">
        <v>231</v>
      </c>
      <c r="E186" s="7" t="s">
        <v>3</v>
      </c>
      <c r="F186" s="9">
        <v>50.97</v>
      </c>
      <c r="G186" s="8">
        <v>46.74</v>
      </c>
      <c r="H186" s="4">
        <f t="shared" si="38"/>
        <v>0.2354</v>
      </c>
      <c r="I186" s="6">
        <f t="shared" si="37"/>
        <v>57.74</v>
      </c>
      <c r="J186" s="6">
        <f t="shared" si="39"/>
        <v>2943.01</v>
      </c>
    </row>
    <row r="187" spans="1:10" ht="57" customHeight="1">
      <c r="A187" s="2" t="s">
        <v>245</v>
      </c>
      <c r="B187" s="7" t="s">
        <v>11</v>
      </c>
      <c r="C187" s="7">
        <v>87745</v>
      </c>
      <c r="D187" s="7" t="s">
        <v>232</v>
      </c>
      <c r="E187" s="7" t="s">
        <v>3</v>
      </c>
      <c r="F187" s="9">
        <v>24.02</v>
      </c>
      <c r="G187" s="8">
        <v>61.27</v>
      </c>
      <c r="H187" s="4">
        <f t="shared" si="38"/>
        <v>0.2354</v>
      </c>
      <c r="I187" s="6">
        <f t="shared" si="37"/>
        <v>75.69</v>
      </c>
      <c r="J187" s="6">
        <f t="shared" si="39"/>
        <v>1818.07</v>
      </c>
    </row>
    <row r="188" spans="1:10" ht="57" customHeight="1">
      <c r="A188" s="2" t="s">
        <v>246</v>
      </c>
      <c r="B188" s="7" t="s">
        <v>11</v>
      </c>
      <c r="C188" s="7">
        <v>87690</v>
      </c>
      <c r="D188" s="7" t="s">
        <v>233</v>
      </c>
      <c r="E188" s="7" t="s">
        <v>3</v>
      </c>
      <c r="F188" s="9">
        <v>20.89</v>
      </c>
      <c r="G188" s="8">
        <v>58.51</v>
      </c>
      <c r="H188" s="4">
        <f t="shared" si="38"/>
        <v>0.2354</v>
      </c>
      <c r="I188" s="6">
        <f t="shared" si="37"/>
        <v>72.28</v>
      </c>
      <c r="J188" s="6">
        <f t="shared" si="39"/>
        <v>1509.93</v>
      </c>
    </row>
    <row r="189" spans="1:10" ht="57" customHeight="1">
      <c r="A189" s="2" t="s">
        <v>247</v>
      </c>
      <c r="B189" s="7" t="s">
        <v>11</v>
      </c>
      <c r="C189" s="7">
        <v>90940</v>
      </c>
      <c r="D189" s="7" t="s">
        <v>234</v>
      </c>
      <c r="E189" s="7" t="s">
        <v>3</v>
      </c>
      <c r="F189" s="9">
        <v>17.78</v>
      </c>
      <c r="G189" s="8">
        <v>94.61</v>
      </c>
      <c r="H189" s="4">
        <f t="shared" si="38"/>
        <v>0.2354</v>
      </c>
      <c r="I189" s="6">
        <f t="shared" si="37"/>
        <v>116.88</v>
      </c>
      <c r="J189" s="6">
        <f t="shared" si="39"/>
        <v>2078.13</v>
      </c>
    </row>
    <row r="190" spans="1:10" ht="57" customHeight="1">
      <c r="A190" s="2" t="s">
        <v>248</v>
      </c>
      <c r="B190" s="7" t="s">
        <v>30</v>
      </c>
      <c r="C190" s="7" t="s">
        <v>235</v>
      </c>
      <c r="D190" s="7" t="s">
        <v>236</v>
      </c>
      <c r="E190" s="7" t="s">
        <v>3</v>
      </c>
      <c r="F190" s="9">
        <v>8.91</v>
      </c>
      <c r="G190" s="8">
        <v>52.73</v>
      </c>
      <c r="H190" s="4">
        <f t="shared" si="38"/>
        <v>0.2354</v>
      </c>
      <c r="I190" s="6">
        <f t="shared" si="37"/>
        <v>65.14</v>
      </c>
      <c r="J190" s="6">
        <f t="shared" si="39"/>
        <v>580.4</v>
      </c>
    </row>
    <row r="191" spans="1:10" ht="57" customHeight="1">
      <c r="A191" s="2" t="s">
        <v>249</v>
      </c>
      <c r="B191" s="7" t="s">
        <v>30</v>
      </c>
      <c r="C191" s="7" t="s">
        <v>239</v>
      </c>
      <c r="D191" s="7" t="s">
        <v>238</v>
      </c>
      <c r="E191" s="7" t="s">
        <v>3</v>
      </c>
      <c r="F191" s="9">
        <v>8.91</v>
      </c>
      <c r="G191" s="8">
        <v>73.31</v>
      </c>
      <c r="H191" s="4">
        <f t="shared" si="38"/>
        <v>0.2354</v>
      </c>
      <c r="I191" s="6">
        <f t="shared" si="37"/>
        <v>90.57</v>
      </c>
      <c r="J191" s="6">
        <f t="shared" si="39"/>
        <v>806.98</v>
      </c>
    </row>
    <row r="192" spans="1:10" ht="57" customHeight="1">
      <c r="A192" s="2" t="s">
        <v>598</v>
      </c>
      <c r="B192" s="7" t="s">
        <v>30</v>
      </c>
      <c r="C192" s="7" t="s">
        <v>608</v>
      </c>
      <c r="D192" s="7" t="s">
        <v>237</v>
      </c>
      <c r="E192" s="7" t="s">
        <v>3</v>
      </c>
      <c r="F192" s="9">
        <v>8.91</v>
      </c>
      <c r="G192" s="8">
        <v>47.56</v>
      </c>
      <c r="H192" s="4">
        <f t="shared" si="38"/>
        <v>0.2354</v>
      </c>
      <c r="I192" s="6">
        <f t="shared" si="37"/>
        <v>58.76</v>
      </c>
      <c r="J192" s="6">
        <f t="shared" si="39"/>
        <v>523.54999999999995</v>
      </c>
    </row>
    <row r="193" spans="1:10" ht="37.5" customHeight="1">
      <c r="A193" s="84" t="s">
        <v>16</v>
      </c>
      <c r="B193" s="84"/>
      <c r="C193" s="84"/>
      <c r="D193" s="84"/>
      <c r="E193" s="85" t="str">
        <f>D180</f>
        <v xml:space="preserve">15. PAVIMENTAÇÃO (PREPARAÇÃO E CONCRETO) </v>
      </c>
      <c r="F193" s="85"/>
      <c r="G193" s="85"/>
      <c r="H193" s="85"/>
      <c r="I193" s="85"/>
      <c r="J193" s="24">
        <f>SUM(J182:J192)</f>
        <v>18004.210000000003</v>
      </c>
    </row>
    <row r="194" spans="1:10">
      <c r="A194" s="86"/>
      <c r="B194" s="86"/>
      <c r="C194" s="86"/>
      <c r="D194" s="86"/>
      <c r="E194" s="86"/>
      <c r="F194" s="86"/>
      <c r="G194" s="86"/>
      <c r="H194" s="86"/>
      <c r="I194" s="86"/>
      <c r="J194" s="86"/>
    </row>
    <row r="195" spans="1:10" ht="41.25" customHeight="1">
      <c r="A195" s="79"/>
      <c r="B195" s="79"/>
      <c r="C195" s="79"/>
      <c r="D195" s="26" t="s">
        <v>808</v>
      </c>
      <c r="E195" s="87" t="s">
        <v>250</v>
      </c>
      <c r="F195" s="87"/>
      <c r="G195" s="87"/>
      <c r="H195" s="87"/>
      <c r="I195" s="87"/>
      <c r="J195" s="87"/>
    </row>
    <row r="196" spans="1:10" ht="60">
      <c r="A196" s="1" t="s">
        <v>0</v>
      </c>
      <c r="B196" s="1" t="s">
        <v>10</v>
      </c>
      <c r="C196" s="1" t="s">
        <v>1</v>
      </c>
      <c r="D196" s="1" t="s">
        <v>13</v>
      </c>
      <c r="E196" s="1" t="s">
        <v>5</v>
      </c>
      <c r="F196" s="1" t="s">
        <v>4</v>
      </c>
      <c r="G196" s="1" t="s">
        <v>6</v>
      </c>
      <c r="H196" s="1" t="s">
        <v>7</v>
      </c>
      <c r="I196" s="1" t="s">
        <v>9</v>
      </c>
      <c r="J196" s="1" t="s">
        <v>8</v>
      </c>
    </row>
    <row r="197" spans="1:10" ht="57" customHeight="1">
      <c r="A197" s="14" t="s">
        <v>264</v>
      </c>
      <c r="B197" s="10" t="s">
        <v>11</v>
      </c>
      <c r="C197" s="10">
        <v>87261</v>
      </c>
      <c r="D197" s="10" t="s">
        <v>641</v>
      </c>
      <c r="E197" s="10" t="s">
        <v>3</v>
      </c>
      <c r="F197" s="11">
        <v>17.71</v>
      </c>
      <c r="G197" s="12">
        <v>143.54</v>
      </c>
      <c r="H197" s="4">
        <f>$D$9</f>
        <v>0.2354</v>
      </c>
      <c r="I197" s="6">
        <f t="shared" ref="I197:I207" si="40">ROUND((G197)+(G197*H197),2)</f>
        <v>177.33</v>
      </c>
      <c r="J197" s="6">
        <f>ROUND(F197*I197,2)</f>
        <v>3140.51</v>
      </c>
    </row>
    <row r="198" spans="1:10" ht="57" customHeight="1">
      <c r="A198" s="14" t="s">
        <v>265</v>
      </c>
      <c r="B198" s="10" t="s">
        <v>11</v>
      </c>
      <c r="C198" s="10">
        <v>87262</v>
      </c>
      <c r="D198" s="10" t="s">
        <v>642</v>
      </c>
      <c r="E198" s="10" t="s">
        <v>3</v>
      </c>
      <c r="F198" s="11">
        <v>20.77</v>
      </c>
      <c r="G198" s="12">
        <v>128.27000000000001</v>
      </c>
      <c r="H198" s="4">
        <f t="shared" ref="H198:H207" si="41">$D$9</f>
        <v>0.2354</v>
      </c>
      <c r="I198" s="6">
        <f t="shared" si="40"/>
        <v>158.46</v>
      </c>
      <c r="J198" s="6">
        <f t="shared" ref="J198:J207" si="42">ROUND(F198*I198,2)</f>
        <v>3291.21</v>
      </c>
    </row>
    <row r="199" spans="1:10" ht="57" customHeight="1">
      <c r="A199" s="14" t="s">
        <v>266</v>
      </c>
      <c r="B199" s="10" t="s">
        <v>11</v>
      </c>
      <c r="C199" s="10">
        <v>104598</v>
      </c>
      <c r="D199" s="10" t="s">
        <v>643</v>
      </c>
      <c r="E199" s="10" t="s">
        <v>3</v>
      </c>
      <c r="F199" s="11">
        <v>109.58</v>
      </c>
      <c r="G199" s="12">
        <v>115.99</v>
      </c>
      <c r="H199" s="4">
        <f t="shared" si="41"/>
        <v>0.2354</v>
      </c>
      <c r="I199" s="6">
        <f t="shared" si="40"/>
        <v>143.29</v>
      </c>
      <c r="J199" s="6">
        <f t="shared" si="42"/>
        <v>15701.72</v>
      </c>
    </row>
    <row r="200" spans="1:10" ht="75" customHeight="1">
      <c r="A200" s="14" t="s">
        <v>596</v>
      </c>
      <c r="B200" s="10" t="s">
        <v>88</v>
      </c>
      <c r="C200" s="14" t="s">
        <v>644</v>
      </c>
      <c r="D200" s="10" t="s">
        <v>645</v>
      </c>
      <c r="E200" s="10" t="s">
        <v>27</v>
      </c>
      <c r="F200" s="11">
        <v>132.4</v>
      </c>
      <c r="G200" s="12">
        <v>18.489999999999998</v>
      </c>
      <c r="H200" s="4">
        <f t="shared" si="41"/>
        <v>0.2354</v>
      </c>
      <c r="I200" s="6">
        <f t="shared" si="40"/>
        <v>22.84</v>
      </c>
      <c r="J200" s="6">
        <f t="shared" si="42"/>
        <v>3024.02</v>
      </c>
    </row>
    <row r="201" spans="1:10" ht="45" customHeight="1">
      <c r="A201" s="14" t="s">
        <v>809</v>
      </c>
      <c r="B201" s="7" t="s">
        <v>30</v>
      </c>
      <c r="C201" s="7" t="s">
        <v>258</v>
      </c>
      <c r="D201" s="7" t="s">
        <v>259</v>
      </c>
      <c r="E201" s="7" t="s">
        <v>3</v>
      </c>
      <c r="F201" s="9">
        <v>2.29</v>
      </c>
      <c r="G201" s="8">
        <v>344.84</v>
      </c>
      <c r="H201" s="4">
        <f t="shared" si="41"/>
        <v>0.2354</v>
      </c>
      <c r="I201" s="6">
        <f t="shared" si="40"/>
        <v>426.02</v>
      </c>
      <c r="J201" s="6">
        <f t="shared" si="42"/>
        <v>975.59</v>
      </c>
    </row>
    <row r="202" spans="1:10" ht="45" customHeight="1">
      <c r="A202" s="14" t="s">
        <v>810</v>
      </c>
      <c r="B202" s="7" t="s">
        <v>30</v>
      </c>
      <c r="C202" s="7" t="s">
        <v>260</v>
      </c>
      <c r="D202" s="7" t="s">
        <v>261</v>
      </c>
      <c r="E202" s="7" t="s">
        <v>3</v>
      </c>
      <c r="F202" s="9">
        <f>2.36+1.2</f>
        <v>3.5599999999999996</v>
      </c>
      <c r="G202" s="8">
        <v>314.54000000000002</v>
      </c>
      <c r="H202" s="4">
        <f t="shared" si="41"/>
        <v>0.2354</v>
      </c>
      <c r="I202" s="6">
        <f t="shared" si="40"/>
        <v>388.58</v>
      </c>
      <c r="J202" s="6">
        <f t="shared" si="42"/>
        <v>1383.34</v>
      </c>
    </row>
    <row r="203" spans="1:10" ht="45" customHeight="1">
      <c r="A203" s="14" t="s">
        <v>811</v>
      </c>
      <c r="B203" s="7" t="s">
        <v>11</v>
      </c>
      <c r="C203" s="7">
        <v>106790</v>
      </c>
      <c r="D203" s="7" t="s">
        <v>251</v>
      </c>
      <c r="E203" s="7" t="s">
        <v>3</v>
      </c>
      <c r="F203" s="9">
        <v>15.26</v>
      </c>
      <c r="G203" s="8">
        <v>235</v>
      </c>
      <c r="H203" s="4">
        <f t="shared" si="41"/>
        <v>0.2354</v>
      </c>
      <c r="I203" s="6">
        <f t="shared" si="40"/>
        <v>290.32</v>
      </c>
      <c r="J203" s="6">
        <f t="shared" si="42"/>
        <v>4430.28</v>
      </c>
    </row>
    <row r="204" spans="1:10" ht="45" customHeight="1">
      <c r="A204" s="14" t="s">
        <v>812</v>
      </c>
      <c r="B204" s="7" t="s">
        <v>11</v>
      </c>
      <c r="C204" s="7">
        <v>101738</v>
      </c>
      <c r="D204" s="7" t="s">
        <v>599</v>
      </c>
      <c r="E204" s="7" t="s">
        <v>27</v>
      </c>
      <c r="F204" s="9">
        <v>16.3</v>
      </c>
      <c r="G204" s="8">
        <v>46.65</v>
      </c>
      <c r="H204" s="4">
        <f t="shared" si="41"/>
        <v>0.2354</v>
      </c>
      <c r="I204" s="6">
        <f t="shared" si="40"/>
        <v>57.63</v>
      </c>
      <c r="J204" s="6">
        <f t="shared" si="42"/>
        <v>939.37</v>
      </c>
    </row>
    <row r="205" spans="1:10" ht="45" customHeight="1">
      <c r="A205" s="14" t="s">
        <v>813</v>
      </c>
      <c r="B205" s="7" t="s">
        <v>11</v>
      </c>
      <c r="C205" s="7">
        <v>106791</v>
      </c>
      <c r="D205" s="7" t="s">
        <v>254</v>
      </c>
      <c r="E205" s="7" t="s">
        <v>3</v>
      </c>
      <c r="F205" s="9">
        <f>10.54</f>
        <v>10.54</v>
      </c>
      <c r="G205" s="8">
        <v>344.64</v>
      </c>
      <c r="H205" s="4">
        <f t="shared" si="41"/>
        <v>0.2354</v>
      </c>
      <c r="I205" s="6">
        <f t="shared" si="40"/>
        <v>425.77</v>
      </c>
      <c r="J205" s="6">
        <f t="shared" si="42"/>
        <v>4487.62</v>
      </c>
    </row>
    <row r="206" spans="1:10" ht="45" customHeight="1">
      <c r="A206" s="14" t="s">
        <v>814</v>
      </c>
      <c r="B206" s="10" t="s">
        <v>30</v>
      </c>
      <c r="C206" s="10" t="s">
        <v>647</v>
      </c>
      <c r="D206" s="10" t="s">
        <v>646</v>
      </c>
      <c r="E206" s="10" t="s">
        <v>27</v>
      </c>
      <c r="F206" s="11">
        <v>25.44</v>
      </c>
      <c r="G206" s="12">
        <v>34.380000000000003</v>
      </c>
      <c r="H206" s="4">
        <f t="shared" si="41"/>
        <v>0.2354</v>
      </c>
      <c r="I206" s="6">
        <f t="shared" si="40"/>
        <v>42.47</v>
      </c>
      <c r="J206" s="6">
        <f t="shared" si="42"/>
        <v>1080.44</v>
      </c>
    </row>
    <row r="207" spans="1:10" ht="45" customHeight="1">
      <c r="A207" s="14" t="s">
        <v>815</v>
      </c>
      <c r="B207" s="7" t="s">
        <v>11</v>
      </c>
      <c r="C207" s="7">
        <v>92402</v>
      </c>
      <c r="D207" s="7" t="s">
        <v>255</v>
      </c>
      <c r="E207" s="7" t="s">
        <v>3</v>
      </c>
      <c r="F207" s="9">
        <v>29.2</v>
      </c>
      <c r="G207" s="8">
        <v>92.18</v>
      </c>
      <c r="H207" s="4">
        <f t="shared" si="41"/>
        <v>0.2354</v>
      </c>
      <c r="I207" s="6">
        <f t="shared" si="40"/>
        <v>113.88</v>
      </c>
      <c r="J207" s="6">
        <f t="shared" si="42"/>
        <v>3325.3</v>
      </c>
    </row>
    <row r="208" spans="1:10" ht="33" customHeight="1">
      <c r="A208" s="84" t="s">
        <v>16</v>
      </c>
      <c r="B208" s="84"/>
      <c r="C208" s="84"/>
      <c r="D208" s="84"/>
      <c r="E208" s="85" t="str">
        <f>D195</f>
        <v xml:space="preserve">16. PISOS  </v>
      </c>
      <c r="F208" s="85"/>
      <c r="G208" s="85"/>
      <c r="H208" s="85"/>
      <c r="I208" s="85"/>
      <c r="J208" s="24">
        <f>SUM(J197:J207)</f>
        <v>41779.400000000009</v>
      </c>
    </row>
    <row r="209" spans="1:13">
      <c r="A209" s="86"/>
      <c r="B209" s="86"/>
      <c r="C209" s="86"/>
      <c r="D209" s="86"/>
      <c r="E209" s="86"/>
      <c r="F209" s="86"/>
      <c r="G209" s="86"/>
      <c r="H209" s="86"/>
      <c r="I209" s="86"/>
      <c r="J209" s="86"/>
    </row>
    <row r="210" spans="1:13" ht="30" customHeight="1">
      <c r="A210" s="79"/>
      <c r="B210" s="79"/>
      <c r="C210" s="79"/>
      <c r="D210" s="26" t="s">
        <v>816</v>
      </c>
      <c r="E210" s="87"/>
      <c r="F210" s="87"/>
      <c r="G210" s="87"/>
      <c r="H210" s="87"/>
      <c r="I210" s="87"/>
      <c r="J210" s="87"/>
    </row>
    <row r="211" spans="1:13" ht="60">
      <c r="A211" s="1" t="s">
        <v>0</v>
      </c>
      <c r="B211" s="1" t="s">
        <v>10</v>
      </c>
      <c r="C211" s="1" t="s">
        <v>1</v>
      </c>
      <c r="D211" s="1" t="s">
        <v>13</v>
      </c>
      <c r="E211" s="1" t="s">
        <v>5</v>
      </c>
      <c r="F211" s="1" t="s">
        <v>4</v>
      </c>
      <c r="G211" s="1" t="s">
        <v>6</v>
      </c>
      <c r="H211" s="1" t="s">
        <v>7</v>
      </c>
      <c r="I211" s="1" t="s">
        <v>9</v>
      </c>
      <c r="J211" s="1" t="s">
        <v>8</v>
      </c>
    </row>
    <row r="212" spans="1:13" ht="48.75" customHeight="1">
      <c r="A212" s="2" t="s">
        <v>268</v>
      </c>
      <c r="B212" s="7" t="s">
        <v>11</v>
      </c>
      <c r="C212" s="7">
        <v>87412</v>
      </c>
      <c r="D212" s="7" t="s">
        <v>267</v>
      </c>
      <c r="E212" s="7" t="s">
        <v>3</v>
      </c>
      <c r="F212" s="9">
        <v>7.32</v>
      </c>
      <c r="G212" s="8">
        <v>28.93</v>
      </c>
      <c r="H212" s="4">
        <f>$D$9</f>
        <v>0.2354</v>
      </c>
      <c r="I212" s="6">
        <f t="shared" ref="I212:I215" si="43">ROUND((G212)+(G212*H212),2)</f>
        <v>35.74</v>
      </c>
      <c r="J212" s="6">
        <f>ROUND(F212*I212,2)</f>
        <v>261.62</v>
      </c>
    </row>
    <row r="213" spans="1:13" ht="48.75" customHeight="1">
      <c r="A213" s="2" t="s">
        <v>269</v>
      </c>
      <c r="B213" s="7" t="s">
        <v>11</v>
      </c>
      <c r="C213" s="7">
        <v>96114</v>
      </c>
      <c r="D213" s="7" t="s">
        <v>661</v>
      </c>
      <c r="E213" s="7" t="s">
        <v>3</v>
      </c>
      <c r="F213" s="9">
        <v>132.54</v>
      </c>
      <c r="G213" s="8">
        <v>79.53</v>
      </c>
      <c r="H213" s="4">
        <f t="shared" ref="H213:H215" si="44">$D$9</f>
        <v>0.2354</v>
      </c>
      <c r="I213" s="6">
        <f t="shared" si="43"/>
        <v>98.25</v>
      </c>
      <c r="J213" s="6">
        <f t="shared" ref="J213:J215" si="45">ROUND(F213*I213,2)</f>
        <v>13022.06</v>
      </c>
    </row>
    <row r="214" spans="1:13" ht="93.75" customHeight="1">
      <c r="A214" s="2" t="s">
        <v>270</v>
      </c>
      <c r="B214" s="10" t="s">
        <v>88</v>
      </c>
      <c r="C214" s="14" t="s">
        <v>597</v>
      </c>
      <c r="D214" s="10" t="s">
        <v>595</v>
      </c>
      <c r="E214" s="7" t="s">
        <v>3</v>
      </c>
      <c r="F214" s="9">
        <v>16.940000000000001</v>
      </c>
      <c r="G214" s="8">
        <v>109.08</v>
      </c>
      <c r="H214" s="4">
        <f t="shared" si="44"/>
        <v>0.2354</v>
      </c>
      <c r="I214" s="6">
        <f t="shared" si="43"/>
        <v>134.76</v>
      </c>
      <c r="J214" s="6">
        <f t="shared" si="45"/>
        <v>2282.83</v>
      </c>
    </row>
    <row r="215" spans="1:13" ht="53.25" customHeight="1">
      <c r="A215" s="2" t="s">
        <v>271</v>
      </c>
      <c r="B215" s="10" t="s">
        <v>88</v>
      </c>
      <c r="C215" s="14" t="s">
        <v>624</v>
      </c>
      <c r="D215" s="10" t="s">
        <v>705</v>
      </c>
      <c r="E215" s="10" t="s">
        <v>3</v>
      </c>
      <c r="F215" s="9">
        <v>16.940000000000001</v>
      </c>
      <c r="G215" s="8">
        <v>114.93</v>
      </c>
      <c r="H215" s="4">
        <f t="shared" si="44"/>
        <v>0.2354</v>
      </c>
      <c r="I215" s="6">
        <f t="shared" si="43"/>
        <v>141.97999999999999</v>
      </c>
      <c r="J215" s="6">
        <f t="shared" si="45"/>
        <v>2405.14</v>
      </c>
      <c r="M215" s="30"/>
    </row>
    <row r="216" spans="1:13" ht="30" customHeight="1">
      <c r="A216" s="84" t="s">
        <v>16</v>
      </c>
      <c r="B216" s="84"/>
      <c r="C216" s="84"/>
      <c r="D216" s="84"/>
      <c r="E216" s="85" t="str">
        <f>D210</f>
        <v>17. GESSO (TETO)</v>
      </c>
      <c r="F216" s="85"/>
      <c r="G216" s="85"/>
      <c r="H216" s="85"/>
      <c r="I216" s="85"/>
      <c r="J216" s="24">
        <f>ROUND(SUM(J212:J215),2)</f>
        <v>17971.650000000001</v>
      </c>
    </row>
    <row r="217" spans="1:13">
      <c r="A217" s="86"/>
      <c r="B217" s="86"/>
      <c r="C217" s="86"/>
      <c r="D217" s="86"/>
      <c r="E217" s="86"/>
      <c r="F217" s="86"/>
      <c r="G217" s="86"/>
      <c r="H217" s="86"/>
      <c r="I217" s="86"/>
      <c r="J217" s="86"/>
    </row>
    <row r="218" spans="1:13" ht="30" customHeight="1">
      <c r="A218" s="79"/>
      <c r="B218" s="79"/>
      <c r="C218" s="79"/>
      <c r="D218" s="26" t="s">
        <v>817</v>
      </c>
      <c r="E218" s="87"/>
      <c r="F218" s="87"/>
      <c r="G218" s="87"/>
      <c r="H218" s="87"/>
      <c r="I218" s="87"/>
      <c r="J218" s="87"/>
    </row>
    <row r="219" spans="1:13" ht="60">
      <c r="A219" s="1" t="s">
        <v>0</v>
      </c>
      <c r="B219" s="1" t="s">
        <v>10</v>
      </c>
      <c r="C219" s="1" t="s">
        <v>1</v>
      </c>
      <c r="D219" s="1" t="s">
        <v>13</v>
      </c>
      <c r="E219" s="1" t="s">
        <v>5</v>
      </c>
      <c r="F219" s="1" t="s">
        <v>4</v>
      </c>
      <c r="G219" s="1" t="s">
        <v>6</v>
      </c>
      <c r="H219" s="1" t="s">
        <v>7</v>
      </c>
      <c r="I219" s="1" t="s">
        <v>9</v>
      </c>
      <c r="J219" s="1" t="s">
        <v>8</v>
      </c>
    </row>
    <row r="220" spans="1:13" ht="30" customHeight="1">
      <c r="A220" s="2" t="s">
        <v>279</v>
      </c>
      <c r="B220" s="7" t="s">
        <v>30</v>
      </c>
      <c r="C220" s="7" t="s">
        <v>273</v>
      </c>
      <c r="D220" s="7" t="s">
        <v>272</v>
      </c>
      <c r="E220" s="7" t="s">
        <v>3</v>
      </c>
      <c r="F220" s="9">
        <v>456.52</v>
      </c>
      <c r="G220" s="8">
        <v>3.73</v>
      </c>
      <c r="H220" s="4">
        <f>$D$9</f>
        <v>0.2354</v>
      </c>
      <c r="I220" s="6">
        <f t="shared" ref="I220:I225" si="46">ROUND((G220)+(G220*H220),2)</f>
        <v>4.6100000000000003</v>
      </c>
      <c r="J220" s="6">
        <f>ROUND(F220*I220,2)</f>
        <v>2104.56</v>
      </c>
    </row>
    <row r="221" spans="1:13" ht="30" customHeight="1">
      <c r="A221" s="2" t="s">
        <v>280</v>
      </c>
      <c r="B221" s="7" t="s">
        <v>30</v>
      </c>
      <c r="C221" s="7" t="s">
        <v>274</v>
      </c>
      <c r="D221" s="7" t="s">
        <v>275</v>
      </c>
      <c r="E221" s="7" t="s">
        <v>3</v>
      </c>
      <c r="F221" s="9">
        <v>225.16</v>
      </c>
      <c r="G221" s="8">
        <v>8.3000000000000007</v>
      </c>
      <c r="H221" s="4">
        <f t="shared" ref="H221:H225" si="47">$D$9</f>
        <v>0.2354</v>
      </c>
      <c r="I221" s="6">
        <f t="shared" si="46"/>
        <v>10.25</v>
      </c>
      <c r="J221" s="6">
        <f t="shared" ref="J221:J225" si="48">ROUND(F221*I221,2)</f>
        <v>2307.89</v>
      </c>
    </row>
    <row r="222" spans="1:13" ht="85.5">
      <c r="A222" s="2" t="s">
        <v>818</v>
      </c>
      <c r="B222" s="10" t="s">
        <v>88</v>
      </c>
      <c r="C222" s="14" t="s">
        <v>592</v>
      </c>
      <c r="D222" s="10" t="s">
        <v>591</v>
      </c>
      <c r="E222" s="7" t="s">
        <v>3</v>
      </c>
      <c r="F222" s="9">
        <v>313.07</v>
      </c>
      <c r="G222" s="8">
        <v>24.18</v>
      </c>
      <c r="H222" s="4">
        <f t="shared" si="47"/>
        <v>0.2354</v>
      </c>
      <c r="I222" s="6">
        <f t="shared" si="46"/>
        <v>29.87</v>
      </c>
      <c r="J222" s="6">
        <f t="shared" si="48"/>
        <v>9351.4</v>
      </c>
    </row>
    <row r="223" spans="1:13" ht="85.5">
      <c r="A223" s="2" t="s">
        <v>819</v>
      </c>
      <c r="B223" s="10" t="s">
        <v>88</v>
      </c>
      <c r="C223" s="14" t="s">
        <v>593</v>
      </c>
      <c r="D223" s="10" t="s">
        <v>594</v>
      </c>
      <c r="E223" s="7" t="s">
        <v>3</v>
      </c>
      <c r="F223" s="9">
        <v>368.61</v>
      </c>
      <c r="G223" s="8">
        <v>17.11</v>
      </c>
      <c r="H223" s="4">
        <f t="shared" si="47"/>
        <v>0.2354</v>
      </c>
      <c r="I223" s="6">
        <f t="shared" si="46"/>
        <v>21.14</v>
      </c>
      <c r="J223" s="6">
        <f t="shared" si="48"/>
        <v>7792.42</v>
      </c>
    </row>
    <row r="224" spans="1:13" ht="30" customHeight="1">
      <c r="A224" s="2" t="s">
        <v>820</v>
      </c>
      <c r="B224" s="7" t="s">
        <v>11</v>
      </c>
      <c r="C224" s="7">
        <v>97064</v>
      </c>
      <c r="D224" s="7" t="s">
        <v>276</v>
      </c>
      <c r="E224" s="7" t="s">
        <v>27</v>
      </c>
      <c r="F224" s="9">
        <v>32</v>
      </c>
      <c r="G224" s="8">
        <v>31.55</v>
      </c>
      <c r="H224" s="4">
        <f t="shared" si="47"/>
        <v>0.2354</v>
      </c>
      <c r="I224" s="6">
        <f t="shared" si="46"/>
        <v>38.979999999999997</v>
      </c>
      <c r="J224" s="6">
        <f t="shared" si="48"/>
        <v>1247.3599999999999</v>
      </c>
    </row>
    <row r="225" spans="1:10" ht="57">
      <c r="A225" s="2" t="s">
        <v>821</v>
      </c>
      <c r="B225" s="7" t="s">
        <v>629</v>
      </c>
      <c r="C225" s="7">
        <v>10527</v>
      </c>
      <c r="D225" s="7" t="s">
        <v>278</v>
      </c>
      <c r="E225" s="7" t="s">
        <v>277</v>
      </c>
      <c r="F225" s="9">
        <v>32</v>
      </c>
      <c r="G225" s="8">
        <v>24</v>
      </c>
      <c r="H225" s="4">
        <f t="shared" si="47"/>
        <v>0.2354</v>
      </c>
      <c r="I225" s="6">
        <f t="shared" si="46"/>
        <v>29.65</v>
      </c>
      <c r="J225" s="6">
        <f t="shared" si="48"/>
        <v>948.8</v>
      </c>
    </row>
    <row r="226" spans="1:10" ht="30" customHeight="1">
      <c r="A226" s="84" t="s">
        <v>16</v>
      </c>
      <c r="B226" s="84"/>
      <c r="C226" s="84"/>
      <c r="D226" s="84"/>
      <c r="E226" s="85" t="str">
        <f>D218</f>
        <v>18. PINTURA EXTERNA (FACHADAS)</v>
      </c>
      <c r="F226" s="85"/>
      <c r="G226" s="85"/>
      <c r="H226" s="85"/>
      <c r="I226" s="85"/>
      <c r="J226" s="24">
        <f>SUM(J220:J225)</f>
        <v>23752.429999999997</v>
      </c>
    </row>
    <row r="227" spans="1:10">
      <c r="A227" s="86"/>
      <c r="B227" s="86"/>
      <c r="C227" s="86"/>
      <c r="D227" s="86"/>
      <c r="E227" s="86"/>
      <c r="F227" s="86"/>
      <c r="G227" s="86"/>
      <c r="H227" s="86"/>
      <c r="I227" s="86"/>
      <c r="J227" s="86"/>
    </row>
    <row r="228" spans="1:10" ht="30" customHeight="1">
      <c r="A228" s="79"/>
      <c r="B228" s="79"/>
      <c r="C228" s="79"/>
      <c r="D228" s="26" t="s">
        <v>822</v>
      </c>
      <c r="E228" s="87"/>
      <c r="F228" s="87"/>
      <c r="G228" s="87"/>
      <c r="H228" s="87"/>
      <c r="I228" s="87"/>
      <c r="J228" s="87"/>
    </row>
    <row r="229" spans="1:10" ht="60">
      <c r="A229" s="1" t="s">
        <v>0</v>
      </c>
      <c r="B229" s="1" t="s">
        <v>10</v>
      </c>
      <c r="C229" s="1" t="s">
        <v>1</v>
      </c>
      <c r="D229" s="1" t="s">
        <v>13</v>
      </c>
      <c r="E229" s="1" t="s">
        <v>5</v>
      </c>
      <c r="F229" s="1" t="s">
        <v>4</v>
      </c>
      <c r="G229" s="1" t="s">
        <v>6</v>
      </c>
      <c r="H229" s="1" t="s">
        <v>7</v>
      </c>
      <c r="I229" s="1" t="s">
        <v>9</v>
      </c>
      <c r="J229" s="1" t="s">
        <v>8</v>
      </c>
    </row>
    <row r="230" spans="1:10" ht="38.25" customHeight="1">
      <c r="A230" s="2" t="s">
        <v>281</v>
      </c>
      <c r="B230" s="7" t="s">
        <v>30</v>
      </c>
      <c r="C230" s="7" t="s">
        <v>274</v>
      </c>
      <c r="D230" s="7" t="s">
        <v>275</v>
      </c>
      <c r="E230" s="7" t="s">
        <v>3</v>
      </c>
      <c r="F230" s="9">
        <v>95.43</v>
      </c>
      <c r="G230" s="8">
        <v>8.3000000000000007</v>
      </c>
      <c r="H230" s="4">
        <f>$D$9</f>
        <v>0.2354</v>
      </c>
      <c r="I230" s="6">
        <f t="shared" ref="I230:I231" si="49">ROUND((G230)+(G230*H230),2)</f>
        <v>10.25</v>
      </c>
      <c r="J230" s="6">
        <f>ROUND(F230*I230,2)</f>
        <v>978.16</v>
      </c>
    </row>
    <row r="231" spans="1:10" ht="85.5">
      <c r="A231" s="2" t="s">
        <v>282</v>
      </c>
      <c r="B231" s="10" t="s">
        <v>88</v>
      </c>
      <c r="C231" s="14" t="s">
        <v>593</v>
      </c>
      <c r="D231" s="10" t="s">
        <v>594</v>
      </c>
      <c r="E231" s="7" t="s">
        <v>3</v>
      </c>
      <c r="F231" s="9">
        <v>95.43</v>
      </c>
      <c r="G231" s="8">
        <v>17.11</v>
      </c>
      <c r="H231" s="4">
        <f>$D$9</f>
        <v>0.2354</v>
      </c>
      <c r="I231" s="6">
        <f t="shared" si="49"/>
        <v>21.14</v>
      </c>
      <c r="J231" s="6">
        <f>ROUND(F231*I231,2)</f>
        <v>2017.39</v>
      </c>
    </row>
    <row r="232" spans="1:10" ht="30" customHeight="1">
      <c r="A232" s="84" t="s">
        <v>16</v>
      </c>
      <c r="B232" s="84"/>
      <c r="C232" s="84"/>
      <c r="D232" s="84"/>
      <c r="E232" s="85" t="str">
        <f>D228</f>
        <v>19. PINTURA EXTERNA (PLATIBANDAS)</v>
      </c>
      <c r="F232" s="85"/>
      <c r="G232" s="85"/>
      <c r="H232" s="85"/>
      <c r="I232" s="85"/>
      <c r="J232" s="24">
        <f>SUM(J230:J231)</f>
        <v>2995.55</v>
      </c>
    </row>
    <row r="233" spans="1:10">
      <c r="A233" s="86"/>
      <c r="B233" s="86"/>
      <c r="C233" s="86"/>
      <c r="D233" s="86"/>
      <c r="E233" s="86"/>
      <c r="F233" s="86"/>
      <c r="G233" s="86"/>
      <c r="H233" s="86"/>
      <c r="I233" s="86"/>
      <c r="J233" s="86"/>
    </row>
    <row r="234" spans="1:10" ht="30" customHeight="1">
      <c r="A234" s="79"/>
      <c r="B234" s="79"/>
      <c r="C234" s="79"/>
      <c r="D234" s="26" t="s">
        <v>823</v>
      </c>
      <c r="E234" s="87"/>
      <c r="F234" s="87"/>
      <c r="G234" s="87"/>
      <c r="H234" s="87"/>
      <c r="I234" s="87"/>
      <c r="J234" s="87"/>
    </row>
    <row r="235" spans="1:10" ht="60">
      <c r="A235" s="1" t="s">
        <v>0</v>
      </c>
      <c r="B235" s="1" t="s">
        <v>10</v>
      </c>
      <c r="C235" s="1" t="s">
        <v>1</v>
      </c>
      <c r="D235" s="1" t="s">
        <v>13</v>
      </c>
      <c r="E235" s="1" t="s">
        <v>5</v>
      </c>
      <c r="F235" s="1" t="s">
        <v>4</v>
      </c>
      <c r="G235" s="1" t="s">
        <v>6</v>
      </c>
      <c r="H235" s="1" t="s">
        <v>7</v>
      </c>
      <c r="I235" s="1" t="s">
        <v>9</v>
      </c>
      <c r="J235" s="1" t="s">
        <v>8</v>
      </c>
    </row>
    <row r="236" spans="1:10" ht="65.25" customHeight="1">
      <c r="A236" s="2" t="s">
        <v>290</v>
      </c>
      <c r="B236" s="7" t="s">
        <v>30</v>
      </c>
      <c r="C236" s="7" t="s">
        <v>283</v>
      </c>
      <c r="D236" s="7" t="s">
        <v>284</v>
      </c>
      <c r="E236" s="7" t="s">
        <v>3</v>
      </c>
      <c r="F236" s="9">
        <v>165.86</v>
      </c>
      <c r="G236" s="8">
        <v>7.43</v>
      </c>
      <c r="H236" s="4">
        <f>$D$9</f>
        <v>0.2354</v>
      </c>
      <c r="I236" s="6">
        <f t="shared" ref="I236:I238" si="50">ROUND((G236)+(G236*H236),2)</f>
        <v>9.18</v>
      </c>
      <c r="J236" s="6">
        <f>ROUND(F236*I236,2)</f>
        <v>1522.59</v>
      </c>
    </row>
    <row r="237" spans="1:10" ht="38.25" customHeight="1">
      <c r="A237" s="2" t="s">
        <v>291</v>
      </c>
      <c r="B237" s="7" t="s">
        <v>11</v>
      </c>
      <c r="C237" s="7">
        <v>88496</v>
      </c>
      <c r="D237" s="7" t="s">
        <v>285</v>
      </c>
      <c r="E237" s="7" t="s">
        <v>3</v>
      </c>
      <c r="F237" s="9">
        <v>189.77</v>
      </c>
      <c r="G237" s="8">
        <v>38</v>
      </c>
      <c r="H237" s="4">
        <f t="shared" ref="H237:H238" si="51">$D$9</f>
        <v>0.2354</v>
      </c>
      <c r="I237" s="6">
        <f t="shared" si="50"/>
        <v>46.95</v>
      </c>
      <c r="J237" s="6">
        <f t="shared" ref="J237:J238" si="52">ROUND(F237*I237,2)</f>
        <v>8909.7000000000007</v>
      </c>
    </row>
    <row r="238" spans="1:10" ht="38.25" customHeight="1">
      <c r="A238" s="2" t="s">
        <v>292</v>
      </c>
      <c r="B238" s="7" t="s">
        <v>11</v>
      </c>
      <c r="C238" s="2">
        <v>88488</v>
      </c>
      <c r="D238" s="7" t="s">
        <v>286</v>
      </c>
      <c r="E238" s="7" t="s">
        <v>3</v>
      </c>
      <c r="F238" s="9">
        <v>224.71</v>
      </c>
      <c r="G238" s="8">
        <v>17.7</v>
      </c>
      <c r="H238" s="4">
        <f t="shared" si="51"/>
        <v>0.2354</v>
      </c>
      <c r="I238" s="6">
        <f t="shared" si="50"/>
        <v>21.87</v>
      </c>
      <c r="J238" s="6">
        <f t="shared" si="52"/>
        <v>4914.41</v>
      </c>
    </row>
    <row r="239" spans="1:10" ht="34.5" customHeight="1">
      <c r="A239" s="84" t="s">
        <v>16</v>
      </c>
      <c r="B239" s="84"/>
      <c r="C239" s="84"/>
      <c r="D239" s="84"/>
      <c r="E239" s="85" t="str">
        <f>D234</f>
        <v>20. PINTURA INTERNA (TETOS)</v>
      </c>
      <c r="F239" s="85"/>
      <c r="G239" s="85"/>
      <c r="H239" s="85"/>
      <c r="I239" s="85"/>
      <c r="J239" s="24">
        <f>SUM(J236:J238)</f>
        <v>15346.7</v>
      </c>
    </row>
    <row r="240" spans="1:10">
      <c r="A240" s="86"/>
      <c r="B240" s="86"/>
      <c r="C240" s="86"/>
      <c r="D240" s="86"/>
      <c r="E240" s="86"/>
      <c r="F240" s="86"/>
      <c r="G240" s="86"/>
      <c r="H240" s="86"/>
      <c r="I240" s="86"/>
      <c r="J240" s="86"/>
    </row>
    <row r="241" spans="1:15" ht="27.75" customHeight="1">
      <c r="A241" s="79"/>
      <c r="B241" s="79"/>
      <c r="C241" s="79"/>
      <c r="D241" s="26" t="s">
        <v>824</v>
      </c>
      <c r="E241" s="87"/>
      <c r="F241" s="87"/>
      <c r="G241" s="87"/>
      <c r="H241" s="87"/>
      <c r="I241" s="87"/>
      <c r="J241" s="87"/>
    </row>
    <row r="242" spans="1:15" ht="60">
      <c r="A242" s="1" t="s">
        <v>0</v>
      </c>
      <c r="B242" s="1" t="s">
        <v>10</v>
      </c>
      <c r="C242" s="1" t="s">
        <v>1</v>
      </c>
      <c r="D242" s="1" t="s">
        <v>13</v>
      </c>
      <c r="E242" s="1" t="s">
        <v>5</v>
      </c>
      <c r="F242" s="1" t="s">
        <v>4</v>
      </c>
      <c r="G242" s="1" t="s">
        <v>6</v>
      </c>
      <c r="H242" s="1" t="s">
        <v>7</v>
      </c>
      <c r="I242" s="1" t="s">
        <v>9</v>
      </c>
      <c r="J242" s="1" t="s">
        <v>8</v>
      </c>
    </row>
    <row r="243" spans="1:15" ht="48.75" customHeight="1">
      <c r="A243" s="2" t="s">
        <v>293</v>
      </c>
      <c r="B243" s="7" t="s">
        <v>30</v>
      </c>
      <c r="C243" s="7" t="s">
        <v>274</v>
      </c>
      <c r="D243" s="7" t="s">
        <v>275</v>
      </c>
      <c r="E243" s="7" t="s">
        <v>3</v>
      </c>
      <c r="F243" s="9">
        <v>298.61</v>
      </c>
      <c r="G243" s="8">
        <v>8.3000000000000007</v>
      </c>
      <c r="H243" s="4">
        <f>$D$9</f>
        <v>0.2354</v>
      </c>
      <c r="I243" s="6">
        <f t="shared" ref="I243:I246" si="53">ROUND((G243)+(G243*H243),2)</f>
        <v>10.25</v>
      </c>
      <c r="J243" s="6">
        <f>ROUND(F243*I243,2)</f>
        <v>3060.75</v>
      </c>
    </row>
    <row r="244" spans="1:15" ht="48.75" customHeight="1">
      <c r="A244" s="2" t="s">
        <v>294</v>
      </c>
      <c r="B244" s="7" t="s">
        <v>11</v>
      </c>
      <c r="C244" s="7">
        <v>88495</v>
      </c>
      <c r="D244" s="7" t="s">
        <v>287</v>
      </c>
      <c r="E244" s="7" t="s">
        <v>3</v>
      </c>
      <c r="F244" s="9">
        <v>178.09</v>
      </c>
      <c r="G244" s="8">
        <v>13.78</v>
      </c>
      <c r="H244" s="4">
        <f t="shared" ref="H244:H246" si="54">$D$9</f>
        <v>0.2354</v>
      </c>
      <c r="I244" s="6">
        <f t="shared" si="53"/>
        <v>17.02</v>
      </c>
      <c r="J244" s="6">
        <f t="shared" ref="J244:J246" si="55">ROUND(F244*I244,2)</f>
        <v>3031.09</v>
      </c>
    </row>
    <row r="245" spans="1:15" ht="48.75" customHeight="1">
      <c r="A245" s="2" t="s">
        <v>295</v>
      </c>
      <c r="B245" s="7" t="s">
        <v>11</v>
      </c>
      <c r="C245" s="2">
        <v>88497</v>
      </c>
      <c r="D245" s="7" t="s">
        <v>288</v>
      </c>
      <c r="E245" s="7" t="s">
        <v>3</v>
      </c>
      <c r="F245" s="9">
        <v>248.75</v>
      </c>
      <c r="G245" s="8">
        <v>21.37</v>
      </c>
      <c r="H245" s="4">
        <f t="shared" si="54"/>
        <v>0.2354</v>
      </c>
      <c r="I245" s="6">
        <f t="shared" si="53"/>
        <v>26.4</v>
      </c>
      <c r="J245" s="6">
        <f t="shared" si="55"/>
        <v>6567</v>
      </c>
    </row>
    <row r="246" spans="1:15" ht="48.75" customHeight="1">
      <c r="A246" s="2" t="s">
        <v>825</v>
      </c>
      <c r="B246" s="7" t="s">
        <v>11</v>
      </c>
      <c r="C246" s="2">
        <v>88489</v>
      </c>
      <c r="D246" s="7" t="s">
        <v>289</v>
      </c>
      <c r="E246" s="7" t="s">
        <v>3</v>
      </c>
      <c r="F246" s="9">
        <v>546.89</v>
      </c>
      <c r="G246" s="8">
        <v>14.91</v>
      </c>
      <c r="H246" s="4">
        <f t="shared" si="54"/>
        <v>0.2354</v>
      </c>
      <c r="I246" s="6">
        <f t="shared" si="53"/>
        <v>18.420000000000002</v>
      </c>
      <c r="J246" s="6">
        <f t="shared" si="55"/>
        <v>10073.709999999999</v>
      </c>
    </row>
    <row r="247" spans="1:15" ht="39" customHeight="1">
      <c r="A247" s="84" t="s">
        <v>16</v>
      </c>
      <c r="B247" s="84"/>
      <c r="C247" s="84"/>
      <c r="D247" s="84"/>
      <c r="E247" s="85" t="str">
        <f>D241</f>
        <v>21. PINTURA INTERNA (PAREDES)</v>
      </c>
      <c r="F247" s="85"/>
      <c r="G247" s="85"/>
      <c r="H247" s="85"/>
      <c r="I247" s="85"/>
      <c r="J247" s="24">
        <f>SUM(J243:J246)</f>
        <v>22732.55</v>
      </c>
    </row>
    <row r="248" spans="1:15">
      <c r="A248" s="86"/>
      <c r="B248" s="86"/>
      <c r="C248" s="86"/>
      <c r="D248" s="86"/>
      <c r="E248" s="86"/>
      <c r="F248" s="86"/>
      <c r="G248" s="86"/>
      <c r="H248" s="86"/>
      <c r="I248" s="86"/>
      <c r="J248" s="86"/>
    </row>
    <row r="249" spans="1:15" ht="39.75" customHeight="1">
      <c r="A249" s="79"/>
      <c r="B249" s="79"/>
      <c r="C249" s="79"/>
      <c r="D249" s="26" t="s">
        <v>826</v>
      </c>
      <c r="E249" s="87" t="s">
        <v>659</v>
      </c>
      <c r="F249" s="87"/>
      <c r="G249" s="87"/>
      <c r="H249" s="87"/>
      <c r="I249" s="87"/>
      <c r="J249" s="87"/>
    </row>
    <row r="250" spans="1:15" ht="60">
      <c r="A250" s="1" t="s">
        <v>0</v>
      </c>
      <c r="B250" s="1" t="s">
        <v>10</v>
      </c>
      <c r="C250" s="1" t="s">
        <v>1</v>
      </c>
      <c r="D250" s="1" t="s">
        <v>13</v>
      </c>
      <c r="E250" s="1" t="s">
        <v>5</v>
      </c>
      <c r="F250" s="1" t="s">
        <v>4</v>
      </c>
      <c r="G250" s="1" t="s">
        <v>6</v>
      </c>
      <c r="H250" s="1" t="s">
        <v>7</v>
      </c>
      <c r="I250" s="1" t="s">
        <v>9</v>
      </c>
      <c r="J250" s="1" t="s">
        <v>8</v>
      </c>
      <c r="L250" s="37"/>
      <c r="M250" s="37"/>
      <c r="N250" s="37"/>
      <c r="O250" s="37"/>
    </row>
    <row r="251" spans="1:15" ht="53.25" customHeight="1">
      <c r="A251" s="2" t="s">
        <v>298</v>
      </c>
      <c r="B251" s="7" t="s">
        <v>30</v>
      </c>
      <c r="C251" s="7" t="s">
        <v>296</v>
      </c>
      <c r="D251" s="7" t="s">
        <v>630</v>
      </c>
      <c r="E251" s="7" t="s">
        <v>3</v>
      </c>
      <c r="F251" s="9">
        <v>47.8</v>
      </c>
      <c r="G251" s="8">
        <v>26.82</v>
      </c>
      <c r="H251" s="4">
        <f>$D$9</f>
        <v>0.2354</v>
      </c>
      <c r="I251" s="6">
        <f t="shared" ref="I251:I253" si="56">ROUND((G251)+(G251*H251),2)</f>
        <v>33.130000000000003</v>
      </c>
      <c r="J251" s="6">
        <f>ROUND(F251*I251,2)</f>
        <v>1583.61</v>
      </c>
      <c r="L251" s="37"/>
      <c r="M251" s="37"/>
      <c r="N251" s="37"/>
      <c r="O251" s="37"/>
    </row>
    <row r="252" spans="1:15" ht="53.25" customHeight="1">
      <c r="A252" s="2" t="s">
        <v>299</v>
      </c>
      <c r="B252" s="7" t="s">
        <v>30</v>
      </c>
      <c r="C252" s="7" t="s">
        <v>580</v>
      </c>
      <c r="D252" s="7" t="s">
        <v>581</v>
      </c>
      <c r="E252" s="7" t="s">
        <v>3</v>
      </c>
      <c r="F252" s="9">
        <v>10.1</v>
      </c>
      <c r="G252" s="8">
        <v>32.07</v>
      </c>
      <c r="H252" s="4">
        <f t="shared" ref="H252:H253" si="57">$D$9</f>
        <v>0.2354</v>
      </c>
      <c r="I252" s="6">
        <f t="shared" si="56"/>
        <v>39.619999999999997</v>
      </c>
      <c r="J252" s="6">
        <f t="shared" ref="J252:J253" si="58">ROUND(F252*I252,2)</f>
        <v>400.16</v>
      </c>
      <c r="L252" s="37"/>
      <c r="M252" s="37"/>
      <c r="N252" s="37"/>
      <c r="O252" s="37"/>
    </row>
    <row r="253" spans="1:15" ht="64.5" customHeight="1">
      <c r="A253" s="2" t="s">
        <v>300</v>
      </c>
      <c r="B253" s="7" t="s">
        <v>30</v>
      </c>
      <c r="C253" s="7" t="s">
        <v>609</v>
      </c>
      <c r="D253" s="7" t="s">
        <v>297</v>
      </c>
      <c r="E253" s="7" t="s">
        <v>3</v>
      </c>
      <c r="F253" s="9">
        <v>10.1</v>
      </c>
      <c r="G253" s="8">
        <v>37.799999999999997</v>
      </c>
      <c r="H253" s="4">
        <f t="shared" si="57"/>
        <v>0.2354</v>
      </c>
      <c r="I253" s="6">
        <f t="shared" si="56"/>
        <v>46.7</v>
      </c>
      <c r="J253" s="6">
        <f t="shared" si="58"/>
        <v>471.67</v>
      </c>
    </row>
    <row r="254" spans="1:15" ht="39.75" customHeight="1">
      <c r="A254" s="84" t="s">
        <v>16</v>
      </c>
      <c r="B254" s="84"/>
      <c r="C254" s="84"/>
      <c r="D254" s="84"/>
      <c r="E254" s="85" t="str">
        <f>D249</f>
        <v xml:space="preserve">22. PINTURA DE ESQUADRIAS DE MADEIRA  </v>
      </c>
      <c r="F254" s="85"/>
      <c r="G254" s="85"/>
      <c r="H254" s="85"/>
      <c r="I254" s="85"/>
      <c r="J254" s="24">
        <f>SUM(J251:J253)</f>
        <v>2455.44</v>
      </c>
    </row>
    <row r="255" spans="1:15">
      <c r="A255" s="86"/>
      <c r="B255" s="86"/>
      <c r="C255" s="86"/>
      <c r="D255" s="86"/>
      <c r="E255" s="86"/>
      <c r="F255" s="86"/>
      <c r="G255" s="86"/>
      <c r="H255" s="86"/>
      <c r="I255" s="86"/>
      <c r="J255" s="86"/>
    </row>
    <row r="256" spans="1:15" ht="39" customHeight="1">
      <c r="A256" s="79"/>
      <c r="B256" s="79"/>
      <c r="C256" s="79"/>
      <c r="D256" s="26" t="s">
        <v>827</v>
      </c>
      <c r="E256" s="87"/>
      <c r="F256" s="87"/>
      <c r="G256" s="87"/>
      <c r="H256" s="87"/>
      <c r="I256" s="87"/>
      <c r="J256" s="87"/>
    </row>
    <row r="257" spans="1:10" ht="60">
      <c r="A257" s="1" t="s">
        <v>0</v>
      </c>
      <c r="B257" s="1" t="s">
        <v>10</v>
      </c>
      <c r="C257" s="1" t="s">
        <v>1</v>
      </c>
      <c r="D257" s="1" t="s">
        <v>13</v>
      </c>
      <c r="E257" s="1" t="s">
        <v>5</v>
      </c>
      <c r="F257" s="1" t="s">
        <v>4</v>
      </c>
      <c r="G257" s="1" t="s">
        <v>6</v>
      </c>
      <c r="H257" s="1" t="s">
        <v>7</v>
      </c>
      <c r="I257" s="1" t="s">
        <v>9</v>
      </c>
      <c r="J257" s="1" t="s">
        <v>8</v>
      </c>
    </row>
    <row r="258" spans="1:10" ht="51" customHeight="1">
      <c r="A258" s="14" t="s">
        <v>320</v>
      </c>
      <c r="B258" s="10" t="s">
        <v>11</v>
      </c>
      <c r="C258" s="10">
        <v>100698</v>
      </c>
      <c r="D258" s="10" t="s">
        <v>303</v>
      </c>
      <c r="E258" s="10" t="s">
        <v>5</v>
      </c>
      <c r="F258" s="11">
        <v>1</v>
      </c>
      <c r="G258" s="12">
        <v>131.80000000000001</v>
      </c>
      <c r="H258" s="4">
        <f>$D$9</f>
        <v>0.2354</v>
      </c>
      <c r="I258" s="6">
        <f t="shared" ref="I258:I280" si="59">ROUND((G258)+(G258*H258),2)</f>
        <v>162.83000000000001</v>
      </c>
      <c r="J258" s="6">
        <f>ROUND(F258*I258,2)</f>
        <v>162.83000000000001</v>
      </c>
    </row>
    <row r="259" spans="1:10" ht="51" customHeight="1">
      <c r="A259" s="14" t="s">
        <v>321</v>
      </c>
      <c r="B259" s="10" t="s">
        <v>11</v>
      </c>
      <c r="C259" s="10">
        <v>100697</v>
      </c>
      <c r="D259" s="10" t="s">
        <v>304</v>
      </c>
      <c r="E259" s="10" t="s">
        <v>5</v>
      </c>
      <c r="F259" s="11">
        <v>1</v>
      </c>
      <c r="G259" s="12">
        <v>120.96</v>
      </c>
      <c r="H259" s="4">
        <f t="shared" ref="H259:H280" si="60">$D$9</f>
        <v>0.2354</v>
      </c>
      <c r="I259" s="6">
        <f t="shared" si="59"/>
        <v>149.43</v>
      </c>
      <c r="J259" s="6">
        <f t="shared" ref="J259:J280" si="61">ROUND(F259*I259,2)</f>
        <v>149.43</v>
      </c>
    </row>
    <row r="260" spans="1:10" ht="51" customHeight="1">
      <c r="A260" s="14" t="s">
        <v>322</v>
      </c>
      <c r="B260" s="10" t="s">
        <v>11</v>
      </c>
      <c r="C260" s="10">
        <v>100695</v>
      </c>
      <c r="D260" s="10" t="s">
        <v>548</v>
      </c>
      <c r="E260" s="10" t="s">
        <v>5</v>
      </c>
      <c r="F260" s="11">
        <v>2</v>
      </c>
      <c r="G260" s="12">
        <v>99.31</v>
      </c>
      <c r="H260" s="4">
        <f t="shared" si="60"/>
        <v>0.2354</v>
      </c>
      <c r="I260" s="6">
        <f t="shared" si="59"/>
        <v>122.69</v>
      </c>
      <c r="J260" s="6">
        <f t="shared" si="61"/>
        <v>245.38</v>
      </c>
    </row>
    <row r="261" spans="1:10" ht="51" customHeight="1">
      <c r="A261" s="14" t="s">
        <v>323</v>
      </c>
      <c r="B261" s="10" t="s">
        <v>30</v>
      </c>
      <c r="C261" s="10" t="s">
        <v>305</v>
      </c>
      <c r="D261" s="10" t="s">
        <v>307</v>
      </c>
      <c r="E261" s="10" t="s">
        <v>5</v>
      </c>
      <c r="F261" s="11">
        <v>1</v>
      </c>
      <c r="G261" s="12">
        <v>368.02</v>
      </c>
      <c r="H261" s="4">
        <f t="shared" si="60"/>
        <v>0.2354</v>
      </c>
      <c r="I261" s="6">
        <f t="shared" si="59"/>
        <v>454.65</v>
      </c>
      <c r="J261" s="6">
        <f t="shared" si="61"/>
        <v>454.65</v>
      </c>
    </row>
    <row r="262" spans="1:10" ht="51" customHeight="1">
      <c r="A262" s="14" t="s">
        <v>324</v>
      </c>
      <c r="B262" s="10" t="s">
        <v>30</v>
      </c>
      <c r="C262" s="10" t="s">
        <v>306</v>
      </c>
      <c r="D262" s="10" t="s">
        <v>308</v>
      </c>
      <c r="E262" s="10" t="s">
        <v>5</v>
      </c>
      <c r="F262" s="11">
        <v>1</v>
      </c>
      <c r="G262" s="12">
        <v>373.69</v>
      </c>
      <c r="H262" s="4">
        <f t="shared" si="60"/>
        <v>0.2354</v>
      </c>
      <c r="I262" s="6">
        <f t="shared" si="59"/>
        <v>461.66</v>
      </c>
      <c r="J262" s="6">
        <f t="shared" si="61"/>
        <v>461.66</v>
      </c>
    </row>
    <row r="263" spans="1:10" ht="51" customHeight="1">
      <c r="A263" s="14" t="s">
        <v>325</v>
      </c>
      <c r="B263" s="10" t="s">
        <v>11</v>
      </c>
      <c r="C263" s="10">
        <v>105925</v>
      </c>
      <c r="D263" s="10" t="s">
        <v>310</v>
      </c>
      <c r="E263" s="10" t="s">
        <v>27</v>
      </c>
      <c r="F263" s="11">
        <v>31</v>
      </c>
      <c r="G263" s="12">
        <v>3.22</v>
      </c>
      <c r="H263" s="4">
        <f t="shared" si="60"/>
        <v>0.2354</v>
      </c>
      <c r="I263" s="6">
        <f t="shared" si="59"/>
        <v>3.98</v>
      </c>
      <c r="J263" s="6">
        <f t="shared" si="61"/>
        <v>123.38</v>
      </c>
    </row>
    <row r="264" spans="1:10" ht="63" customHeight="1">
      <c r="A264" s="14" t="s">
        <v>326</v>
      </c>
      <c r="B264" s="10" t="s">
        <v>11</v>
      </c>
      <c r="C264" s="10">
        <v>100685</v>
      </c>
      <c r="D264" s="10" t="s">
        <v>309</v>
      </c>
      <c r="E264" s="10" t="s">
        <v>5</v>
      </c>
      <c r="F264" s="11">
        <v>1</v>
      </c>
      <c r="G264" s="12">
        <v>1347.2</v>
      </c>
      <c r="H264" s="4">
        <f t="shared" si="60"/>
        <v>0.2354</v>
      </c>
      <c r="I264" s="6">
        <f t="shared" si="59"/>
        <v>1664.33</v>
      </c>
      <c r="J264" s="6">
        <f t="shared" si="61"/>
        <v>1664.33</v>
      </c>
    </row>
    <row r="265" spans="1:10" ht="75" customHeight="1">
      <c r="A265" s="14" t="s">
        <v>327</v>
      </c>
      <c r="B265" s="10" t="s">
        <v>88</v>
      </c>
      <c r="C265" s="14" t="s">
        <v>657</v>
      </c>
      <c r="D265" s="20" t="s">
        <v>656</v>
      </c>
      <c r="E265" s="10" t="s">
        <v>5</v>
      </c>
      <c r="F265" s="11">
        <v>1</v>
      </c>
      <c r="G265" s="12">
        <v>4618.18</v>
      </c>
      <c r="H265" s="4">
        <f t="shared" si="60"/>
        <v>0.2354</v>
      </c>
      <c r="I265" s="6">
        <f t="shared" ref="I265:I266" si="62">ROUND((G265)+(G265*H265),2)</f>
        <v>5705.3</v>
      </c>
      <c r="J265" s="6">
        <f t="shared" ref="J265:J266" si="63">ROUND(F265*I265,2)</f>
        <v>5705.3</v>
      </c>
    </row>
    <row r="266" spans="1:10" ht="71.25">
      <c r="A266" s="14" t="s">
        <v>328</v>
      </c>
      <c r="B266" s="10" t="s">
        <v>88</v>
      </c>
      <c r="C266" s="14" t="s">
        <v>655</v>
      </c>
      <c r="D266" s="27" t="s">
        <v>658</v>
      </c>
      <c r="E266" s="10" t="s">
        <v>5</v>
      </c>
      <c r="F266" s="11">
        <v>1</v>
      </c>
      <c r="G266" s="12">
        <v>275.49</v>
      </c>
      <c r="H266" s="4">
        <f t="shared" si="60"/>
        <v>0.2354</v>
      </c>
      <c r="I266" s="6">
        <f t="shared" si="62"/>
        <v>340.34</v>
      </c>
      <c r="J266" s="6">
        <f t="shared" si="63"/>
        <v>340.34</v>
      </c>
    </row>
    <row r="267" spans="1:10" ht="49.5" customHeight="1">
      <c r="A267" s="14" t="s">
        <v>329</v>
      </c>
      <c r="B267" s="10" t="s">
        <v>11</v>
      </c>
      <c r="C267" s="10">
        <v>91341</v>
      </c>
      <c r="D267" s="10" t="s">
        <v>311</v>
      </c>
      <c r="E267" s="10" t="s">
        <v>3</v>
      </c>
      <c r="F267" s="11">
        <f>0.8*0.9*2</f>
        <v>1.4400000000000002</v>
      </c>
      <c r="G267" s="12">
        <v>654.96</v>
      </c>
      <c r="H267" s="4">
        <f t="shared" si="60"/>
        <v>0.2354</v>
      </c>
      <c r="I267" s="6">
        <f t="shared" si="59"/>
        <v>809.14</v>
      </c>
      <c r="J267" s="6">
        <f t="shared" si="61"/>
        <v>1165.1600000000001</v>
      </c>
    </row>
    <row r="268" spans="1:10" ht="99.75">
      <c r="A268" s="14" t="s">
        <v>330</v>
      </c>
      <c r="B268" s="10" t="s">
        <v>88</v>
      </c>
      <c r="C268" s="14" t="s">
        <v>312</v>
      </c>
      <c r="D268" s="10" t="s">
        <v>313</v>
      </c>
      <c r="E268" s="10" t="s">
        <v>5</v>
      </c>
      <c r="F268" s="11">
        <v>1</v>
      </c>
      <c r="G268" s="12">
        <v>267.66000000000003</v>
      </c>
      <c r="H268" s="4">
        <f t="shared" si="60"/>
        <v>0.2354</v>
      </c>
      <c r="I268" s="6">
        <f t="shared" si="59"/>
        <v>330.67</v>
      </c>
      <c r="J268" s="6">
        <f t="shared" si="61"/>
        <v>330.67</v>
      </c>
    </row>
    <row r="269" spans="1:10" ht="85.5">
      <c r="A269" s="14" t="s">
        <v>331</v>
      </c>
      <c r="B269" s="10" t="s">
        <v>88</v>
      </c>
      <c r="C269" s="14" t="s">
        <v>315</v>
      </c>
      <c r="D269" s="10" t="s">
        <v>314</v>
      </c>
      <c r="E269" s="10" t="s">
        <v>5</v>
      </c>
      <c r="F269" s="11">
        <v>1</v>
      </c>
      <c r="G269" s="12">
        <v>197.91</v>
      </c>
      <c r="H269" s="4">
        <f t="shared" si="60"/>
        <v>0.2354</v>
      </c>
      <c r="I269" s="6">
        <f t="shared" si="59"/>
        <v>244.5</v>
      </c>
      <c r="J269" s="6">
        <f t="shared" si="61"/>
        <v>244.5</v>
      </c>
    </row>
    <row r="270" spans="1:10" ht="85.5">
      <c r="A270" s="14" t="s">
        <v>332</v>
      </c>
      <c r="B270" s="10" t="s">
        <v>88</v>
      </c>
      <c r="C270" s="14" t="s">
        <v>316</v>
      </c>
      <c r="D270" s="10" t="s">
        <v>317</v>
      </c>
      <c r="E270" s="10" t="s">
        <v>5</v>
      </c>
      <c r="F270" s="11">
        <v>1</v>
      </c>
      <c r="G270" s="12">
        <v>194.97</v>
      </c>
      <c r="H270" s="4">
        <f t="shared" si="60"/>
        <v>0.2354</v>
      </c>
      <c r="I270" s="6">
        <f t="shared" si="59"/>
        <v>240.87</v>
      </c>
      <c r="J270" s="6">
        <f t="shared" si="61"/>
        <v>240.87</v>
      </c>
    </row>
    <row r="271" spans="1:10" ht="71.25">
      <c r="A271" s="14" t="s">
        <v>333</v>
      </c>
      <c r="B271" s="10" t="s">
        <v>88</v>
      </c>
      <c r="C271" s="14" t="s">
        <v>549</v>
      </c>
      <c r="D271" s="10" t="s">
        <v>550</v>
      </c>
      <c r="E271" s="10" t="s">
        <v>5</v>
      </c>
      <c r="F271" s="11">
        <v>1</v>
      </c>
      <c r="G271" s="12">
        <v>548.17999999999995</v>
      </c>
      <c r="H271" s="4">
        <f t="shared" si="60"/>
        <v>0.2354</v>
      </c>
      <c r="I271" s="6">
        <f t="shared" si="59"/>
        <v>677.22</v>
      </c>
      <c r="J271" s="6">
        <f t="shared" si="61"/>
        <v>677.22</v>
      </c>
    </row>
    <row r="272" spans="1:10" ht="40.5" customHeight="1">
      <c r="A272" s="14" t="s">
        <v>334</v>
      </c>
      <c r="B272" s="10" t="s">
        <v>538</v>
      </c>
      <c r="C272" s="14">
        <v>13399</v>
      </c>
      <c r="D272" s="10" t="s">
        <v>551</v>
      </c>
      <c r="E272" s="10" t="s">
        <v>3</v>
      </c>
      <c r="F272" s="11">
        <v>4.71</v>
      </c>
      <c r="G272" s="12">
        <v>550</v>
      </c>
      <c r="H272" s="4">
        <f t="shared" si="60"/>
        <v>0.2354</v>
      </c>
      <c r="I272" s="6">
        <f t="shared" si="59"/>
        <v>679.47</v>
      </c>
      <c r="J272" s="6">
        <f t="shared" si="61"/>
        <v>3200.3</v>
      </c>
    </row>
    <row r="273" spans="1:10" ht="36.75" customHeight="1">
      <c r="A273" s="14" t="s">
        <v>335</v>
      </c>
      <c r="B273" s="10" t="s">
        <v>538</v>
      </c>
      <c r="C273" s="14">
        <v>13998</v>
      </c>
      <c r="D273" s="10" t="s">
        <v>552</v>
      </c>
      <c r="E273" s="10" t="s">
        <v>3</v>
      </c>
      <c r="F273" s="11">
        <v>7.65</v>
      </c>
      <c r="G273" s="12">
        <v>450</v>
      </c>
      <c r="H273" s="4">
        <f t="shared" si="60"/>
        <v>0.2354</v>
      </c>
      <c r="I273" s="6">
        <f t="shared" si="59"/>
        <v>555.92999999999995</v>
      </c>
      <c r="J273" s="6">
        <f t="shared" si="61"/>
        <v>4252.8599999999997</v>
      </c>
    </row>
    <row r="274" spans="1:10" ht="85.5">
      <c r="A274" s="14" t="s">
        <v>336</v>
      </c>
      <c r="B274" s="10" t="s">
        <v>88</v>
      </c>
      <c r="C274" s="14" t="s">
        <v>553</v>
      </c>
      <c r="D274" s="10" t="s">
        <v>950</v>
      </c>
      <c r="E274" s="10" t="s">
        <v>5</v>
      </c>
      <c r="F274" s="11">
        <v>2</v>
      </c>
      <c r="G274" s="12">
        <v>813.95</v>
      </c>
      <c r="H274" s="4">
        <f t="shared" si="60"/>
        <v>0.2354</v>
      </c>
      <c r="I274" s="6">
        <f t="shared" si="59"/>
        <v>1005.55</v>
      </c>
      <c r="J274" s="6">
        <f t="shared" si="61"/>
        <v>2011.1</v>
      </c>
    </row>
    <row r="275" spans="1:10" ht="36.75" customHeight="1">
      <c r="A275" s="14" t="s">
        <v>354</v>
      </c>
      <c r="B275" s="10" t="s">
        <v>538</v>
      </c>
      <c r="C275" s="14">
        <v>14051</v>
      </c>
      <c r="D275" s="10" t="s">
        <v>625</v>
      </c>
      <c r="E275" s="10" t="s">
        <v>3</v>
      </c>
      <c r="F275" s="11">
        <v>5.5</v>
      </c>
      <c r="G275" s="12">
        <v>950.24</v>
      </c>
      <c r="H275" s="4">
        <f t="shared" si="60"/>
        <v>0.2354</v>
      </c>
      <c r="I275" s="6">
        <f t="shared" si="59"/>
        <v>1173.93</v>
      </c>
      <c r="J275" s="6">
        <f t="shared" si="61"/>
        <v>6456.62</v>
      </c>
    </row>
    <row r="276" spans="1:10" ht="36.75" customHeight="1">
      <c r="A276" s="14" t="s">
        <v>828</v>
      </c>
      <c r="B276" s="10" t="s">
        <v>538</v>
      </c>
      <c r="C276" s="14">
        <v>14051</v>
      </c>
      <c r="D276" s="10" t="s">
        <v>627</v>
      </c>
      <c r="E276" s="10" t="s">
        <v>3</v>
      </c>
      <c r="F276" s="11">
        <v>9.98</v>
      </c>
      <c r="G276" s="12">
        <v>950.24</v>
      </c>
      <c r="H276" s="4">
        <f t="shared" si="60"/>
        <v>0.2354</v>
      </c>
      <c r="I276" s="6">
        <f t="shared" si="59"/>
        <v>1173.93</v>
      </c>
      <c r="J276" s="6">
        <f t="shared" si="61"/>
        <v>11715.82</v>
      </c>
    </row>
    <row r="277" spans="1:10" ht="36.75" customHeight="1">
      <c r="A277" s="14" t="s">
        <v>829</v>
      </c>
      <c r="B277" s="10" t="s">
        <v>538</v>
      </c>
      <c r="C277" s="14">
        <v>13715</v>
      </c>
      <c r="D277" s="10" t="s">
        <v>582</v>
      </c>
      <c r="E277" s="10" t="s">
        <v>3</v>
      </c>
      <c r="F277" s="11">
        <v>9.98</v>
      </c>
      <c r="G277" s="12">
        <v>100</v>
      </c>
      <c r="H277" s="4">
        <f t="shared" si="60"/>
        <v>0.2354</v>
      </c>
      <c r="I277" s="6">
        <f t="shared" si="59"/>
        <v>123.54</v>
      </c>
      <c r="J277" s="6">
        <f t="shared" si="61"/>
        <v>1232.93</v>
      </c>
    </row>
    <row r="278" spans="1:10" ht="36.75" customHeight="1">
      <c r="A278" s="14" t="s">
        <v>830</v>
      </c>
      <c r="B278" s="10" t="s">
        <v>538</v>
      </c>
      <c r="C278" s="10">
        <v>14051</v>
      </c>
      <c r="D278" s="10" t="s">
        <v>626</v>
      </c>
      <c r="E278" s="10" t="s">
        <v>3</v>
      </c>
      <c r="F278" s="11">
        <v>2.09</v>
      </c>
      <c r="G278" s="12">
        <v>950.24</v>
      </c>
      <c r="H278" s="4">
        <f t="shared" si="60"/>
        <v>0.2354</v>
      </c>
      <c r="I278" s="6">
        <f t="shared" si="59"/>
        <v>1173.93</v>
      </c>
      <c r="J278" s="6">
        <f t="shared" si="61"/>
        <v>2453.5100000000002</v>
      </c>
    </row>
    <row r="279" spans="1:10" ht="36.75" customHeight="1">
      <c r="A279" s="14" t="s">
        <v>831</v>
      </c>
      <c r="B279" s="10" t="s">
        <v>538</v>
      </c>
      <c r="C279" s="10">
        <v>9631</v>
      </c>
      <c r="D279" s="38" t="s">
        <v>583</v>
      </c>
      <c r="E279" s="10" t="s">
        <v>3</v>
      </c>
      <c r="F279" s="11">
        <v>4.4000000000000004</v>
      </c>
      <c r="G279" s="12">
        <v>952.95</v>
      </c>
      <c r="H279" s="4">
        <f t="shared" si="60"/>
        <v>0.2354</v>
      </c>
      <c r="I279" s="6">
        <f t="shared" si="59"/>
        <v>1177.27</v>
      </c>
      <c r="J279" s="6">
        <f t="shared" si="61"/>
        <v>5179.99</v>
      </c>
    </row>
    <row r="280" spans="1:10" ht="51.75" customHeight="1">
      <c r="A280" s="14" t="s">
        <v>832</v>
      </c>
      <c r="B280" s="10" t="s">
        <v>30</v>
      </c>
      <c r="C280" s="10" t="s">
        <v>301</v>
      </c>
      <c r="D280" s="10" t="s">
        <v>302</v>
      </c>
      <c r="E280" s="10" t="s">
        <v>5</v>
      </c>
      <c r="F280" s="11">
        <v>6</v>
      </c>
      <c r="G280" s="12">
        <v>220.72</v>
      </c>
      <c r="H280" s="4">
        <f t="shared" si="60"/>
        <v>0.2354</v>
      </c>
      <c r="I280" s="6">
        <f t="shared" si="59"/>
        <v>272.68</v>
      </c>
      <c r="J280" s="6">
        <f t="shared" si="61"/>
        <v>1636.08</v>
      </c>
    </row>
    <row r="281" spans="1:10" ht="37.5" customHeight="1">
      <c r="A281" s="84" t="s">
        <v>16</v>
      </c>
      <c r="B281" s="84"/>
      <c r="C281" s="84"/>
      <c r="D281" s="84"/>
      <c r="E281" s="85" t="str">
        <f>D256</f>
        <v>23. ESQUADRIAS (ALUMÍNIO, VIDRO E MADEIRA)</v>
      </c>
      <c r="F281" s="85"/>
      <c r="G281" s="85"/>
      <c r="H281" s="85"/>
      <c r="I281" s="85"/>
      <c r="J281" s="24">
        <f>SUM(J258:J280)</f>
        <v>50104.93</v>
      </c>
    </row>
    <row r="282" spans="1:10">
      <c r="A282" s="86"/>
      <c r="B282" s="86"/>
      <c r="C282" s="86"/>
      <c r="D282" s="86"/>
      <c r="E282" s="86"/>
      <c r="F282" s="86"/>
      <c r="G282" s="86"/>
      <c r="H282" s="86"/>
      <c r="I282" s="86"/>
      <c r="J282" s="86"/>
    </row>
    <row r="283" spans="1:10" ht="33.75" customHeight="1">
      <c r="A283" s="79"/>
      <c r="B283" s="79"/>
      <c r="C283" s="79"/>
      <c r="D283" s="26" t="s">
        <v>833</v>
      </c>
      <c r="E283" s="87"/>
      <c r="F283" s="87"/>
      <c r="G283" s="87"/>
      <c r="H283" s="87"/>
      <c r="I283" s="87"/>
      <c r="J283" s="87"/>
    </row>
    <row r="284" spans="1:10" ht="60">
      <c r="A284" s="1" t="s">
        <v>0</v>
      </c>
      <c r="B284" s="1" t="s">
        <v>10</v>
      </c>
      <c r="C284" s="1" t="s">
        <v>1</v>
      </c>
      <c r="D284" s="1" t="s">
        <v>13</v>
      </c>
      <c r="E284" s="1" t="s">
        <v>5</v>
      </c>
      <c r="F284" s="1" t="s">
        <v>4</v>
      </c>
      <c r="G284" s="1" t="s">
        <v>6</v>
      </c>
      <c r="H284" s="1" t="s">
        <v>7</v>
      </c>
      <c r="I284" s="1" t="s">
        <v>9</v>
      </c>
      <c r="J284" s="1" t="s">
        <v>8</v>
      </c>
    </row>
    <row r="285" spans="1:10" ht="57">
      <c r="A285" s="14" t="s">
        <v>362</v>
      </c>
      <c r="B285" s="10" t="s">
        <v>30</v>
      </c>
      <c r="C285" s="10" t="s">
        <v>337</v>
      </c>
      <c r="D285" s="10" t="s">
        <v>338</v>
      </c>
      <c r="E285" s="7" t="s">
        <v>3</v>
      </c>
      <c r="F285" s="9">
        <v>2.4700000000000002</v>
      </c>
      <c r="G285" s="8">
        <v>441.9</v>
      </c>
      <c r="H285" s="4">
        <f>$D$9</f>
        <v>0.2354</v>
      </c>
      <c r="I285" s="6">
        <f t="shared" ref="I285:I302" si="64">ROUND((G285)+(G285*H285),2)</f>
        <v>545.91999999999996</v>
      </c>
      <c r="J285" s="6">
        <f>ROUND(F285*I285,2)</f>
        <v>1348.42</v>
      </c>
    </row>
    <row r="286" spans="1:10" ht="34.5" customHeight="1">
      <c r="A286" s="14" t="s">
        <v>363</v>
      </c>
      <c r="B286" s="10" t="s">
        <v>30</v>
      </c>
      <c r="C286" s="10" t="s">
        <v>340</v>
      </c>
      <c r="D286" s="10" t="s">
        <v>339</v>
      </c>
      <c r="E286" s="7" t="s">
        <v>5</v>
      </c>
      <c r="F286" s="9">
        <v>5</v>
      </c>
      <c r="G286" s="8">
        <v>138.1</v>
      </c>
      <c r="H286" s="4">
        <f t="shared" ref="H286:H302" si="65">$D$9</f>
        <v>0.2354</v>
      </c>
      <c r="I286" s="6">
        <f t="shared" si="64"/>
        <v>170.61</v>
      </c>
      <c r="J286" s="6">
        <f t="shared" ref="J286:J302" si="66">ROUND(F286*I286,2)</f>
        <v>853.05</v>
      </c>
    </row>
    <row r="287" spans="1:10" ht="42.75">
      <c r="A287" s="14" t="s">
        <v>364</v>
      </c>
      <c r="B287" s="10" t="s">
        <v>30</v>
      </c>
      <c r="C287" s="10" t="s">
        <v>341</v>
      </c>
      <c r="D287" s="10" t="s">
        <v>342</v>
      </c>
      <c r="E287" s="7" t="s">
        <v>27</v>
      </c>
      <c r="F287" s="9">
        <v>4.5999999999999996</v>
      </c>
      <c r="G287" s="8">
        <v>155.66999999999999</v>
      </c>
      <c r="H287" s="4">
        <f t="shared" si="65"/>
        <v>0.2354</v>
      </c>
      <c r="I287" s="6">
        <f t="shared" si="64"/>
        <v>192.31</v>
      </c>
      <c r="J287" s="6">
        <f t="shared" si="66"/>
        <v>884.63</v>
      </c>
    </row>
    <row r="288" spans="1:10" ht="42.75">
      <c r="A288" s="14" t="s">
        <v>365</v>
      </c>
      <c r="B288" s="10" t="s">
        <v>30</v>
      </c>
      <c r="C288" s="10" t="s">
        <v>343</v>
      </c>
      <c r="D288" s="10" t="s">
        <v>344</v>
      </c>
      <c r="E288" s="7" t="s">
        <v>27</v>
      </c>
      <c r="F288" s="9">
        <v>7.9</v>
      </c>
      <c r="G288" s="8">
        <v>57.89</v>
      </c>
      <c r="H288" s="4">
        <f t="shared" si="65"/>
        <v>0.2354</v>
      </c>
      <c r="I288" s="6">
        <f t="shared" si="64"/>
        <v>71.52</v>
      </c>
      <c r="J288" s="6">
        <f t="shared" si="66"/>
        <v>565.01</v>
      </c>
    </row>
    <row r="289" spans="1:10" ht="42.75">
      <c r="A289" s="14" t="s">
        <v>366</v>
      </c>
      <c r="B289" s="10" t="s">
        <v>30</v>
      </c>
      <c r="C289" s="10" t="s">
        <v>345</v>
      </c>
      <c r="D289" s="10" t="s">
        <v>346</v>
      </c>
      <c r="E289" s="7" t="s">
        <v>27</v>
      </c>
      <c r="F289" s="9">
        <v>2.5</v>
      </c>
      <c r="G289" s="8">
        <v>239.85</v>
      </c>
      <c r="H289" s="4">
        <f t="shared" si="65"/>
        <v>0.2354</v>
      </c>
      <c r="I289" s="6">
        <f t="shared" si="64"/>
        <v>296.31</v>
      </c>
      <c r="J289" s="6">
        <f t="shared" si="66"/>
        <v>740.78</v>
      </c>
    </row>
    <row r="290" spans="1:10" ht="42.75">
      <c r="A290" s="14" t="s">
        <v>367</v>
      </c>
      <c r="B290" s="10" t="s">
        <v>11</v>
      </c>
      <c r="C290" s="10">
        <v>86937</v>
      </c>
      <c r="D290" s="10" t="s">
        <v>347</v>
      </c>
      <c r="E290" s="7" t="s">
        <v>5</v>
      </c>
      <c r="F290" s="9">
        <v>4</v>
      </c>
      <c r="G290" s="8">
        <v>258.25</v>
      </c>
      <c r="H290" s="4">
        <f t="shared" si="65"/>
        <v>0.2354</v>
      </c>
      <c r="I290" s="6">
        <f t="shared" si="64"/>
        <v>319.04000000000002</v>
      </c>
      <c r="J290" s="6">
        <f t="shared" si="66"/>
        <v>1276.1600000000001</v>
      </c>
    </row>
    <row r="291" spans="1:10" ht="44.25" customHeight="1">
      <c r="A291" s="14" t="s">
        <v>368</v>
      </c>
      <c r="B291" s="10" t="s">
        <v>11</v>
      </c>
      <c r="C291" s="10">
        <v>86935</v>
      </c>
      <c r="D291" s="10" t="s">
        <v>348</v>
      </c>
      <c r="E291" s="7" t="s">
        <v>5</v>
      </c>
      <c r="F291" s="9">
        <v>1</v>
      </c>
      <c r="G291" s="8">
        <v>320.12</v>
      </c>
      <c r="H291" s="4">
        <f t="shared" si="65"/>
        <v>0.2354</v>
      </c>
      <c r="I291" s="6">
        <f t="shared" si="64"/>
        <v>395.48</v>
      </c>
      <c r="J291" s="6">
        <f t="shared" si="66"/>
        <v>395.48</v>
      </c>
    </row>
    <row r="292" spans="1:10" ht="34.5" customHeight="1">
      <c r="A292" s="14" t="s">
        <v>369</v>
      </c>
      <c r="B292" s="10" t="s">
        <v>533</v>
      </c>
      <c r="C292" s="10" t="s">
        <v>556</v>
      </c>
      <c r="D292" s="10" t="s">
        <v>557</v>
      </c>
      <c r="E292" s="10" t="s">
        <v>82</v>
      </c>
      <c r="F292" s="11">
        <v>2</v>
      </c>
      <c r="G292" s="12">
        <v>974.23</v>
      </c>
      <c r="H292" s="4">
        <f t="shared" si="65"/>
        <v>0.2354</v>
      </c>
      <c r="I292" s="6">
        <f t="shared" si="64"/>
        <v>1203.56</v>
      </c>
      <c r="J292" s="6">
        <f t="shared" si="66"/>
        <v>2407.12</v>
      </c>
    </row>
    <row r="293" spans="1:10" ht="34.5" customHeight="1">
      <c r="A293" s="14" t="s">
        <v>370</v>
      </c>
      <c r="B293" s="10" t="s">
        <v>555</v>
      </c>
      <c r="C293" s="10">
        <v>202348</v>
      </c>
      <c r="D293" s="10" t="s">
        <v>554</v>
      </c>
      <c r="E293" s="10" t="s">
        <v>5</v>
      </c>
      <c r="F293" s="11">
        <v>2</v>
      </c>
      <c r="G293" s="12">
        <v>157.80000000000001</v>
      </c>
      <c r="H293" s="4">
        <f t="shared" si="65"/>
        <v>0.2354</v>
      </c>
      <c r="I293" s="6">
        <f t="shared" si="64"/>
        <v>194.95</v>
      </c>
      <c r="J293" s="6">
        <f t="shared" si="66"/>
        <v>389.9</v>
      </c>
    </row>
    <row r="294" spans="1:10" ht="34.5" customHeight="1">
      <c r="A294" s="14" t="s">
        <v>371</v>
      </c>
      <c r="B294" s="10" t="s">
        <v>11</v>
      </c>
      <c r="C294" s="10">
        <v>106779</v>
      </c>
      <c r="D294" s="10" t="s">
        <v>349</v>
      </c>
      <c r="E294" s="7" t="s">
        <v>5</v>
      </c>
      <c r="F294" s="9">
        <v>4</v>
      </c>
      <c r="G294" s="8">
        <v>153.35</v>
      </c>
      <c r="H294" s="4">
        <f t="shared" si="65"/>
        <v>0.2354</v>
      </c>
      <c r="I294" s="6">
        <f t="shared" si="64"/>
        <v>189.45</v>
      </c>
      <c r="J294" s="6">
        <f t="shared" si="66"/>
        <v>757.8</v>
      </c>
    </row>
    <row r="295" spans="1:10" ht="34.5" customHeight="1">
      <c r="A295" s="14" t="s">
        <v>372</v>
      </c>
      <c r="B295" s="10" t="s">
        <v>11</v>
      </c>
      <c r="C295" s="10">
        <v>86910</v>
      </c>
      <c r="D295" s="10" t="s">
        <v>350</v>
      </c>
      <c r="E295" s="7" t="s">
        <v>5</v>
      </c>
      <c r="F295" s="9">
        <v>1</v>
      </c>
      <c r="G295" s="8">
        <v>131.31</v>
      </c>
      <c r="H295" s="4">
        <f t="shared" si="65"/>
        <v>0.2354</v>
      </c>
      <c r="I295" s="6">
        <f t="shared" si="64"/>
        <v>162.22</v>
      </c>
      <c r="J295" s="6">
        <f t="shared" si="66"/>
        <v>162.22</v>
      </c>
    </row>
    <row r="296" spans="1:10" ht="78.75" customHeight="1">
      <c r="A296" s="14" t="s">
        <v>373</v>
      </c>
      <c r="B296" s="10" t="s">
        <v>88</v>
      </c>
      <c r="C296" s="14" t="s">
        <v>351</v>
      </c>
      <c r="D296" s="10" t="s">
        <v>352</v>
      </c>
      <c r="E296" s="7" t="s">
        <v>5</v>
      </c>
      <c r="F296" s="9">
        <v>1</v>
      </c>
      <c r="G296" s="8">
        <v>255.98</v>
      </c>
      <c r="H296" s="4">
        <f t="shared" si="65"/>
        <v>0.2354</v>
      </c>
      <c r="I296" s="6">
        <f t="shared" si="64"/>
        <v>316.24</v>
      </c>
      <c r="J296" s="6">
        <f t="shared" si="66"/>
        <v>316.24</v>
      </c>
    </row>
    <row r="297" spans="1:10" ht="57">
      <c r="A297" s="14" t="s">
        <v>374</v>
      </c>
      <c r="B297" s="10" t="s">
        <v>30</v>
      </c>
      <c r="C297" s="10" t="s">
        <v>355</v>
      </c>
      <c r="D297" s="10" t="s">
        <v>356</v>
      </c>
      <c r="E297" s="7" t="s">
        <v>5</v>
      </c>
      <c r="F297" s="9">
        <v>2</v>
      </c>
      <c r="G297" s="8">
        <v>1348.01</v>
      </c>
      <c r="H297" s="4">
        <f t="shared" si="65"/>
        <v>0.2354</v>
      </c>
      <c r="I297" s="6">
        <f t="shared" si="64"/>
        <v>1665.33</v>
      </c>
      <c r="J297" s="6">
        <f t="shared" si="66"/>
        <v>3330.66</v>
      </c>
    </row>
    <row r="298" spans="1:10" ht="34.5" customHeight="1">
      <c r="A298" s="14" t="s">
        <v>375</v>
      </c>
      <c r="B298" s="10" t="s">
        <v>11</v>
      </c>
      <c r="C298" s="10">
        <v>100849</v>
      </c>
      <c r="D298" s="10" t="s">
        <v>353</v>
      </c>
      <c r="E298" s="7" t="s">
        <v>5</v>
      </c>
      <c r="F298" s="9">
        <v>7</v>
      </c>
      <c r="G298" s="8">
        <v>49.33</v>
      </c>
      <c r="H298" s="4">
        <f t="shared" si="65"/>
        <v>0.2354</v>
      </c>
      <c r="I298" s="6">
        <f t="shared" si="64"/>
        <v>60.94</v>
      </c>
      <c r="J298" s="6">
        <f t="shared" si="66"/>
        <v>426.58</v>
      </c>
    </row>
    <row r="299" spans="1:10" ht="99.75">
      <c r="A299" s="14" t="s">
        <v>376</v>
      </c>
      <c r="B299" s="10" t="s">
        <v>88</v>
      </c>
      <c r="C299" s="14" t="s">
        <v>358</v>
      </c>
      <c r="D299" s="10" t="s">
        <v>357</v>
      </c>
      <c r="E299" s="7" t="s">
        <v>5</v>
      </c>
      <c r="F299" s="9">
        <v>5</v>
      </c>
      <c r="G299" s="8">
        <v>124.19</v>
      </c>
      <c r="H299" s="4">
        <f t="shared" si="65"/>
        <v>0.2354</v>
      </c>
      <c r="I299" s="6">
        <f t="shared" si="64"/>
        <v>153.41999999999999</v>
      </c>
      <c r="J299" s="6">
        <f t="shared" si="66"/>
        <v>767.1</v>
      </c>
    </row>
    <row r="300" spans="1:10" ht="34.5" customHeight="1">
      <c r="A300" s="14" t="s">
        <v>377</v>
      </c>
      <c r="B300" s="10" t="s">
        <v>11</v>
      </c>
      <c r="C300" s="10">
        <v>100868</v>
      </c>
      <c r="D300" s="10" t="s">
        <v>359</v>
      </c>
      <c r="E300" s="7" t="s">
        <v>5</v>
      </c>
      <c r="F300" s="9">
        <v>8</v>
      </c>
      <c r="G300" s="8">
        <v>383.26</v>
      </c>
      <c r="H300" s="4">
        <f t="shared" si="65"/>
        <v>0.2354</v>
      </c>
      <c r="I300" s="6">
        <f t="shared" si="64"/>
        <v>473.48</v>
      </c>
      <c r="J300" s="6">
        <f t="shared" si="66"/>
        <v>3787.84</v>
      </c>
    </row>
    <row r="301" spans="1:10" ht="34.5" customHeight="1">
      <c r="A301" s="14" t="s">
        <v>378</v>
      </c>
      <c r="B301" s="10" t="s">
        <v>11</v>
      </c>
      <c r="C301" s="10">
        <v>100867</v>
      </c>
      <c r="D301" s="10" t="s">
        <v>360</v>
      </c>
      <c r="E301" s="7" t="s">
        <v>5</v>
      </c>
      <c r="F301" s="9">
        <v>4</v>
      </c>
      <c r="G301" s="8">
        <v>369.61</v>
      </c>
      <c r="H301" s="4">
        <f t="shared" si="65"/>
        <v>0.2354</v>
      </c>
      <c r="I301" s="6">
        <f t="shared" si="64"/>
        <v>456.62</v>
      </c>
      <c r="J301" s="6">
        <f t="shared" si="66"/>
        <v>1826.48</v>
      </c>
    </row>
    <row r="302" spans="1:10" ht="34.5" customHeight="1">
      <c r="A302" s="14" t="s">
        <v>379</v>
      </c>
      <c r="B302" s="10" t="s">
        <v>11</v>
      </c>
      <c r="C302" s="10">
        <v>100866</v>
      </c>
      <c r="D302" s="10" t="s">
        <v>361</v>
      </c>
      <c r="E302" s="7" t="s">
        <v>5</v>
      </c>
      <c r="F302" s="9">
        <v>4</v>
      </c>
      <c r="G302" s="8">
        <v>349.09</v>
      </c>
      <c r="H302" s="4">
        <f t="shared" si="65"/>
        <v>0.2354</v>
      </c>
      <c r="I302" s="6">
        <f t="shared" si="64"/>
        <v>431.27</v>
      </c>
      <c r="J302" s="6">
        <f t="shared" si="66"/>
        <v>1725.08</v>
      </c>
    </row>
    <row r="303" spans="1:10" ht="34.5" customHeight="1">
      <c r="A303" s="84" t="s">
        <v>16</v>
      </c>
      <c r="B303" s="84"/>
      <c r="C303" s="84"/>
      <c r="D303" s="84"/>
      <c r="E303" s="85" t="str">
        <f>D283</f>
        <v>24. LOUÇAS, METAIS E BANCADAS DE GRANITO</v>
      </c>
      <c r="F303" s="85"/>
      <c r="G303" s="85"/>
      <c r="H303" s="85"/>
      <c r="I303" s="85"/>
      <c r="J303" s="24">
        <f>SUM(J285:J302)</f>
        <v>21960.549999999996</v>
      </c>
    </row>
    <row r="304" spans="1:10">
      <c r="A304" s="86"/>
      <c r="B304" s="86"/>
      <c r="C304" s="86"/>
      <c r="D304" s="86"/>
      <c r="E304" s="86"/>
      <c r="F304" s="86"/>
      <c r="G304" s="86"/>
      <c r="H304" s="86"/>
      <c r="I304" s="86"/>
      <c r="J304" s="86"/>
    </row>
    <row r="305" spans="1:10" ht="38.25" customHeight="1">
      <c r="A305" s="79"/>
      <c r="B305" s="79"/>
      <c r="C305" s="79"/>
      <c r="D305" s="26" t="s">
        <v>834</v>
      </c>
      <c r="E305" s="87"/>
      <c r="F305" s="87"/>
      <c r="G305" s="87"/>
      <c r="H305" s="87"/>
      <c r="I305" s="87"/>
      <c r="J305" s="87"/>
    </row>
    <row r="306" spans="1:10" ht="60">
      <c r="A306" s="1" t="s">
        <v>0</v>
      </c>
      <c r="B306" s="1" t="s">
        <v>10</v>
      </c>
      <c r="C306" s="1" t="s">
        <v>1</v>
      </c>
      <c r="D306" s="1" t="s">
        <v>13</v>
      </c>
      <c r="E306" s="1" t="s">
        <v>5</v>
      </c>
      <c r="F306" s="1" t="s">
        <v>4</v>
      </c>
      <c r="G306" s="1" t="s">
        <v>6</v>
      </c>
      <c r="H306" s="1" t="s">
        <v>7</v>
      </c>
      <c r="I306" s="1" t="s">
        <v>9</v>
      </c>
      <c r="J306" s="1" t="s">
        <v>8</v>
      </c>
    </row>
    <row r="307" spans="1:10" ht="38.25" customHeight="1">
      <c r="A307" s="14" t="s">
        <v>380</v>
      </c>
      <c r="B307" s="10" t="s">
        <v>11</v>
      </c>
      <c r="C307" s="10">
        <v>102607</v>
      </c>
      <c r="D307" s="10" t="s">
        <v>398</v>
      </c>
      <c r="E307" s="10" t="s">
        <v>5</v>
      </c>
      <c r="F307" s="11">
        <v>3</v>
      </c>
      <c r="G307" s="12">
        <v>576.38</v>
      </c>
      <c r="H307" s="4">
        <f>$D$9</f>
        <v>0.2354</v>
      </c>
      <c r="I307" s="6">
        <f t="shared" ref="I307:I328" si="67">ROUND((G307)+(G307*H307),2)</f>
        <v>712.06</v>
      </c>
      <c r="J307" s="6">
        <f>ROUND(F307*I307,2)</f>
        <v>2136.1799999999998</v>
      </c>
    </row>
    <row r="308" spans="1:10" ht="38.25" customHeight="1">
      <c r="A308" s="14" t="s">
        <v>381</v>
      </c>
      <c r="B308" s="10" t="s">
        <v>11</v>
      </c>
      <c r="C308" s="10">
        <v>102597</v>
      </c>
      <c r="D308" s="10" t="s">
        <v>399</v>
      </c>
      <c r="E308" s="10" t="s">
        <v>5</v>
      </c>
      <c r="F308" s="11">
        <v>5</v>
      </c>
      <c r="G308" s="12">
        <v>7.5</v>
      </c>
      <c r="H308" s="4">
        <f t="shared" ref="H308:H328" si="68">$D$9</f>
        <v>0.2354</v>
      </c>
      <c r="I308" s="6">
        <f t="shared" si="67"/>
        <v>9.27</v>
      </c>
      <c r="J308" s="6">
        <f t="shared" ref="J308:J328" si="69">ROUND(F308*I308,2)</f>
        <v>46.35</v>
      </c>
    </row>
    <row r="309" spans="1:10" ht="38.25" customHeight="1">
      <c r="A309" s="14" t="s">
        <v>382</v>
      </c>
      <c r="B309" s="10" t="s">
        <v>11</v>
      </c>
      <c r="C309" s="10">
        <v>102589</v>
      </c>
      <c r="D309" s="10" t="s">
        <v>401</v>
      </c>
      <c r="E309" s="10" t="s">
        <v>5</v>
      </c>
      <c r="F309" s="11">
        <v>1</v>
      </c>
      <c r="G309" s="12">
        <v>4.66</v>
      </c>
      <c r="H309" s="4">
        <f t="shared" si="68"/>
        <v>0.2354</v>
      </c>
      <c r="I309" s="6">
        <f t="shared" si="67"/>
        <v>5.76</v>
      </c>
      <c r="J309" s="6">
        <f t="shared" si="69"/>
        <v>5.76</v>
      </c>
    </row>
    <row r="310" spans="1:10" ht="38.25" customHeight="1">
      <c r="A310" s="14" t="s">
        <v>383</v>
      </c>
      <c r="B310" s="10" t="s">
        <v>11</v>
      </c>
      <c r="C310" s="10">
        <v>94795</v>
      </c>
      <c r="D310" s="10" t="s">
        <v>400</v>
      </c>
      <c r="E310" s="10" t="s">
        <v>5</v>
      </c>
      <c r="F310" s="11">
        <v>1</v>
      </c>
      <c r="G310" s="12">
        <v>36.94</v>
      </c>
      <c r="H310" s="4">
        <f t="shared" si="68"/>
        <v>0.2354</v>
      </c>
      <c r="I310" s="6">
        <f t="shared" si="67"/>
        <v>45.64</v>
      </c>
      <c r="J310" s="6">
        <f t="shared" si="69"/>
        <v>45.64</v>
      </c>
    </row>
    <row r="311" spans="1:10" ht="42.75">
      <c r="A311" s="14" t="s">
        <v>384</v>
      </c>
      <c r="B311" s="10" t="s">
        <v>11</v>
      </c>
      <c r="C311" s="10">
        <v>94706</v>
      </c>
      <c r="D311" s="10" t="s">
        <v>402</v>
      </c>
      <c r="E311" s="10" t="s">
        <v>5</v>
      </c>
      <c r="F311" s="11">
        <v>5</v>
      </c>
      <c r="G311" s="12">
        <v>39.99</v>
      </c>
      <c r="H311" s="4">
        <f t="shared" si="68"/>
        <v>0.2354</v>
      </c>
      <c r="I311" s="6">
        <f t="shared" si="67"/>
        <v>49.4</v>
      </c>
      <c r="J311" s="6">
        <f t="shared" si="69"/>
        <v>247</v>
      </c>
    </row>
    <row r="312" spans="1:10" ht="42" customHeight="1">
      <c r="A312" s="14" t="s">
        <v>385</v>
      </c>
      <c r="B312" s="10" t="s">
        <v>11</v>
      </c>
      <c r="C312" s="10">
        <v>94783</v>
      </c>
      <c r="D312" s="10" t="s">
        <v>403</v>
      </c>
      <c r="E312" s="10" t="s">
        <v>5</v>
      </c>
      <c r="F312" s="11">
        <v>1</v>
      </c>
      <c r="G312" s="12">
        <v>21.07</v>
      </c>
      <c r="H312" s="4">
        <f t="shared" si="68"/>
        <v>0.2354</v>
      </c>
      <c r="I312" s="6">
        <f t="shared" si="67"/>
        <v>26.03</v>
      </c>
      <c r="J312" s="6">
        <f t="shared" si="69"/>
        <v>26.03</v>
      </c>
    </row>
    <row r="313" spans="1:10" ht="38.25" customHeight="1">
      <c r="A313" s="14" t="s">
        <v>386</v>
      </c>
      <c r="B313" s="10" t="s">
        <v>11</v>
      </c>
      <c r="C313" s="10">
        <v>94492</v>
      </c>
      <c r="D313" s="10" t="s">
        <v>404</v>
      </c>
      <c r="E313" s="10" t="s">
        <v>5</v>
      </c>
      <c r="F313" s="11">
        <v>8</v>
      </c>
      <c r="G313" s="12">
        <v>49.95</v>
      </c>
      <c r="H313" s="4">
        <f t="shared" si="68"/>
        <v>0.2354</v>
      </c>
      <c r="I313" s="6">
        <f t="shared" si="67"/>
        <v>61.71</v>
      </c>
      <c r="J313" s="6">
        <f t="shared" si="69"/>
        <v>493.68</v>
      </c>
    </row>
    <row r="314" spans="1:10" ht="38.25" customHeight="1">
      <c r="A314" s="14" t="s">
        <v>387</v>
      </c>
      <c r="B314" s="10" t="s">
        <v>11</v>
      </c>
      <c r="C314" s="10">
        <v>103047</v>
      </c>
      <c r="D314" s="10" t="s">
        <v>405</v>
      </c>
      <c r="E314" s="10" t="s">
        <v>5</v>
      </c>
      <c r="F314" s="11">
        <v>1</v>
      </c>
      <c r="G314" s="12">
        <v>20.58</v>
      </c>
      <c r="H314" s="4">
        <f t="shared" si="68"/>
        <v>0.2354</v>
      </c>
      <c r="I314" s="6">
        <f t="shared" si="67"/>
        <v>25.42</v>
      </c>
      <c r="J314" s="6">
        <f t="shared" si="69"/>
        <v>25.42</v>
      </c>
    </row>
    <row r="315" spans="1:10" ht="38.25" customHeight="1">
      <c r="A315" s="14" t="s">
        <v>388</v>
      </c>
      <c r="B315" s="10" t="s">
        <v>11</v>
      </c>
      <c r="C315" s="10">
        <v>94694</v>
      </c>
      <c r="D315" s="10" t="s">
        <v>406</v>
      </c>
      <c r="E315" s="10" t="s">
        <v>5</v>
      </c>
      <c r="F315" s="11">
        <v>12</v>
      </c>
      <c r="G315" s="12">
        <v>26.77</v>
      </c>
      <c r="H315" s="4">
        <f t="shared" si="68"/>
        <v>0.2354</v>
      </c>
      <c r="I315" s="6">
        <f t="shared" si="67"/>
        <v>33.07</v>
      </c>
      <c r="J315" s="6">
        <f t="shared" si="69"/>
        <v>396.84</v>
      </c>
    </row>
    <row r="316" spans="1:10" ht="48.75" customHeight="1">
      <c r="A316" s="14" t="s">
        <v>389</v>
      </c>
      <c r="B316" s="10" t="s">
        <v>11</v>
      </c>
      <c r="C316" s="10">
        <v>103984</v>
      </c>
      <c r="D316" s="10" t="s">
        <v>407</v>
      </c>
      <c r="E316" s="10" t="s">
        <v>5</v>
      </c>
      <c r="F316" s="11">
        <v>18</v>
      </c>
      <c r="G316" s="12">
        <v>22.62</v>
      </c>
      <c r="H316" s="4">
        <f t="shared" si="68"/>
        <v>0.2354</v>
      </c>
      <c r="I316" s="6">
        <f t="shared" si="67"/>
        <v>27.94</v>
      </c>
      <c r="J316" s="6">
        <f t="shared" si="69"/>
        <v>502.92</v>
      </c>
    </row>
    <row r="317" spans="1:10" ht="48.75" customHeight="1">
      <c r="A317" s="14" t="s">
        <v>390</v>
      </c>
      <c r="B317" s="10" t="s">
        <v>11</v>
      </c>
      <c r="C317" s="10">
        <v>103979</v>
      </c>
      <c r="D317" s="10" t="s">
        <v>408</v>
      </c>
      <c r="E317" s="10" t="s">
        <v>27</v>
      </c>
      <c r="F317" s="11">
        <v>68</v>
      </c>
      <c r="G317" s="12">
        <v>34.42</v>
      </c>
      <c r="H317" s="4">
        <f t="shared" si="68"/>
        <v>0.2354</v>
      </c>
      <c r="I317" s="6">
        <f t="shared" si="67"/>
        <v>42.52</v>
      </c>
      <c r="J317" s="6">
        <f t="shared" si="69"/>
        <v>2891.36</v>
      </c>
    </row>
    <row r="318" spans="1:10" ht="48.75" customHeight="1">
      <c r="A318" s="14" t="s">
        <v>391</v>
      </c>
      <c r="B318" s="10" t="s">
        <v>11</v>
      </c>
      <c r="C318" s="14">
        <v>94794</v>
      </c>
      <c r="D318" s="10" t="s">
        <v>409</v>
      </c>
      <c r="E318" s="10" t="s">
        <v>5</v>
      </c>
      <c r="F318" s="11">
        <v>2</v>
      </c>
      <c r="G318" s="12">
        <v>273.63</v>
      </c>
      <c r="H318" s="4">
        <f t="shared" si="68"/>
        <v>0.2354</v>
      </c>
      <c r="I318" s="6">
        <f t="shared" si="67"/>
        <v>338.04</v>
      </c>
      <c r="J318" s="6">
        <f t="shared" si="69"/>
        <v>676.08</v>
      </c>
    </row>
    <row r="319" spans="1:10" ht="48.75" customHeight="1">
      <c r="A319" s="14" t="s">
        <v>392</v>
      </c>
      <c r="B319" s="10" t="s">
        <v>11</v>
      </c>
      <c r="C319" s="10">
        <v>89987</v>
      </c>
      <c r="D319" s="10" t="s">
        <v>410</v>
      </c>
      <c r="E319" s="10" t="s">
        <v>5</v>
      </c>
      <c r="F319" s="11">
        <v>5</v>
      </c>
      <c r="G319" s="12">
        <v>154.36000000000001</v>
      </c>
      <c r="H319" s="4">
        <f t="shared" si="68"/>
        <v>0.2354</v>
      </c>
      <c r="I319" s="6">
        <f t="shared" si="67"/>
        <v>190.7</v>
      </c>
      <c r="J319" s="6">
        <f t="shared" si="69"/>
        <v>953.5</v>
      </c>
    </row>
    <row r="320" spans="1:10" ht="48.75" customHeight="1">
      <c r="A320" s="14" t="s">
        <v>393</v>
      </c>
      <c r="B320" s="10" t="s">
        <v>11</v>
      </c>
      <c r="C320" s="10">
        <v>104001</v>
      </c>
      <c r="D320" s="10" t="s">
        <v>411</v>
      </c>
      <c r="E320" s="10" t="s">
        <v>5</v>
      </c>
      <c r="F320" s="11">
        <v>4</v>
      </c>
      <c r="G320" s="12">
        <v>15.79</v>
      </c>
      <c r="H320" s="4">
        <f t="shared" si="68"/>
        <v>0.2354</v>
      </c>
      <c r="I320" s="6">
        <f t="shared" si="67"/>
        <v>19.510000000000002</v>
      </c>
      <c r="J320" s="6">
        <f t="shared" si="69"/>
        <v>78.040000000000006</v>
      </c>
    </row>
    <row r="321" spans="1:10" ht="48.75" customHeight="1">
      <c r="A321" s="14" t="s">
        <v>394</v>
      </c>
      <c r="B321" s="10" t="s">
        <v>11</v>
      </c>
      <c r="C321" s="10">
        <v>89429</v>
      </c>
      <c r="D321" s="10" t="s">
        <v>412</v>
      </c>
      <c r="E321" s="10" t="s">
        <v>5</v>
      </c>
      <c r="F321" s="11">
        <v>10</v>
      </c>
      <c r="G321" s="12">
        <v>7.17</v>
      </c>
      <c r="H321" s="4">
        <f t="shared" si="68"/>
        <v>0.2354</v>
      </c>
      <c r="I321" s="6">
        <f t="shared" si="67"/>
        <v>8.86</v>
      </c>
      <c r="J321" s="6">
        <f t="shared" si="69"/>
        <v>88.6</v>
      </c>
    </row>
    <row r="322" spans="1:10" ht="38.25" customHeight="1">
      <c r="A322" s="14" t="s">
        <v>395</v>
      </c>
      <c r="B322" s="10" t="s">
        <v>11</v>
      </c>
      <c r="C322" s="10">
        <v>104006</v>
      </c>
      <c r="D322" s="10" t="s">
        <v>413</v>
      </c>
      <c r="E322" s="10" t="s">
        <v>5</v>
      </c>
      <c r="F322" s="11">
        <v>5</v>
      </c>
      <c r="G322" s="12">
        <v>28.75</v>
      </c>
      <c r="H322" s="4">
        <f t="shared" si="68"/>
        <v>0.2354</v>
      </c>
      <c r="I322" s="6">
        <f t="shared" si="67"/>
        <v>35.520000000000003</v>
      </c>
      <c r="J322" s="6">
        <f t="shared" si="69"/>
        <v>177.6</v>
      </c>
    </row>
    <row r="323" spans="1:10" ht="38.25" customHeight="1">
      <c r="A323" s="14" t="s">
        <v>396</v>
      </c>
      <c r="B323" s="10" t="s">
        <v>11</v>
      </c>
      <c r="C323" s="10">
        <v>89356</v>
      </c>
      <c r="D323" s="10" t="s">
        <v>414</v>
      </c>
      <c r="E323" s="10" t="s">
        <v>27</v>
      </c>
      <c r="F323" s="11">
        <v>44</v>
      </c>
      <c r="G323" s="12">
        <v>27.95</v>
      </c>
      <c r="H323" s="4">
        <f t="shared" si="68"/>
        <v>0.2354</v>
      </c>
      <c r="I323" s="6">
        <f t="shared" si="67"/>
        <v>34.53</v>
      </c>
      <c r="J323" s="6">
        <f t="shared" si="69"/>
        <v>1519.32</v>
      </c>
    </row>
    <row r="324" spans="1:10" ht="38.25" customHeight="1">
      <c r="A324" s="14" t="s">
        <v>397</v>
      </c>
      <c r="B324" s="10" t="s">
        <v>11</v>
      </c>
      <c r="C324" s="10">
        <v>94688</v>
      </c>
      <c r="D324" s="10" t="s">
        <v>415</v>
      </c>
      <c r="E324" s="10" t="s">
        <v>5</v>
      </c>
      <c r="F324" s="11">
        <v>7</v>
      </c>
      <c r="G324" s="12">
        <v>7.88</v>
      </c>
      <c r="H324" s="4">
        <f t="shared" si="68"/>
        <v>0.2354</v>
      </c>
      <c r="I324" s="6">
        <f t="shared" si="67"/>
        <v>9.73</v>
      </c>
      <c r="J324" s="6">
        <f t="shared" si="69"/>
        <v>68.11</v>
      </c>
    </row>
    <row r="325" spans="1:10" ht="38.25" customHeight="1">
      <c r="A325" s="14" t="s">
        <v>440</v>
      </c>
      <c r="B325" s="10" t="s">
        <v>11</v>
      </c>
      <c r="C325" s="10">
        <v>89364</v>
      </c>
      <c r="D325" s="10" t="s">
        <v>416</v>
      </c>
      <c r="E325" s="10" t="s">
        <v>5</v>
      </c>
      <c r="F325" s="11">
        <v>6</v>
      </c>
      <c r="G325" s="12">
        <v>13.76</v>
      </c>
      <c r="H325" s="4">
        <f t="shared" si="68"/>
        <v>0.2354</v>
      </c>
      <c r="I325" s="6">
        <f t="shared" si="67"/>
        <v>17</v>
      </c>
      <c r="J325" s="6">
        <f t="shared" si="69"/>
        <v>102</v>
      </c>
    </row>
    <row r="326" spans="1:10" ht="38.25" customHeight="1">
      <c r="A326" s="14" t="s">
        <v>441</v>
      </c>
      <c r="B326" s="10" t="s">
        <v>11</v>
      </c>
      <c r="C326" s="10">
        <v>89362</v>
      </c>
      <c r="D326" s="10" t="s">
        <v>429</v>
      </c>
      <c r="E326" s="10" t="s">
        <v>5</v>
      </c>
      <c r="F326" s="11">
        <v>6</v>
      </c>
      <c r="G326" s="12">
        <v>11.21</v>
      </c>
      <c r="H326" s="4">
        <f t="shared" si="68"/>
        <v>0.2354</v>
      </c>
      <c r="I326" s="6">
        <f t="shared" si="67"/>
        <v>13.85</v>
      </c>
      <c r="J326" s="6">
        <f t="shared" si="69"/>
        <v>83.1</v>
      </c>
    </row>
    <row r="327" spans="1:10" ht="42.75">
      <c r="A327" s="14" t="s">
        <v>835</v>
      </c>
      <c r="B327" s="10" t="s">
        <v>11</v>
      </c>
      <c r="C327" s="10">
        <v>90373</v>
      </c>
      <c r="D327" s="10" t="s">
        <v>417</v>
      </c>
      <c r="E327" s="10" t="s">
        <v>5</v>
      </c>
      <c r="F327" s="11">
        <v>14</v>
      </c>
      <c r="G327" s="12">
        <v>15.02</v>
      </c>
      <c r="H327" s="4">
        <f t="shared" si="68"/>
        <v>0.2354</v>
      </c>
      <c r="I327" s="6">
        <f t="shared" si="67"/>
        <v>18.559999999999999</v>
      </c>
      <c r="J327" s="6">
        <f t="shared" si="69"/>
        <v>259.83999999999997</v>
      </c>
    </row>
    <row r="328" spans="1:10" ht="42.75">
      <c r="A328" s="14" t="s">
        <v>836</v>
      </c>
      <c r="B328" s="10" t="s">
        <v>30</v>
      </c>
      <c r="C328" s="10" t="s">
        <v>510</v>
      </c>
      <c r="D328" s="10" t="s">
        <v>511</v>
      </c>
      <c r="E328" s="10" t="s">
        <v>5</v>
      </c>
      <c r="F328" s="11">
        <v>1</v>
      </c>
      <c r="G328" s="12">
        <v>592.03</v>
      </c>
      <c r="H328" s="4">
        <f t="shared" si="68"/>
        <v>0.2354</v>
      </c>
      <c r="I328" s="6">
        <f t="shared" si="67"/>
        <v>731.39</v>
      </c>
      <c r="J328" s="6">
        <f t="shared" si="69"/>
        <v>731.39</v>
      </c>
    </row>
    <row r="329" spans="1:10" ht="38.25" customHeight="1">
      <c r="A329" s="84" t="s">
        <v>16</v>
      </c>
      <c r="B329" s="84"/>
      <c r="C329" s="84"/>
      <c r="D329" s="84"/>
      <c r="E329" s="85" t="str">
        <f>D305</f>
        <v xml:space="preserve">25. INSTALAÇÃO HIDRÁULICA  </v>
      </c>
      <c r="F329" s="85"/>
      <c r="G329" s="85"/>
      <c r="H329" s="85"/>
      <c r="I329" s="85"/>
      <c r="J329" s="24">
        <f>SUM(J307:J328)</f>
        <v>11554.760000000002</v>
      </c>
    </row>
    <row r="330" spans="1:10">
      <c r="A330" s="86"/>
      <c r="B330" s="86"/>
      <c r="C330" s="86"/>
      <c r="D330" s="86"/>
      <c r="E330" s="86"/>
      <c r="F330" s="86"/>
      <c r="G330" s="86"/>
      <c r="H330" s="86"/>
      <c r="I330" s="86"/>
      <c r="J330" s="86"/>
    </row>
    <row r="331" spans="1:10" ht="39" customHeight="1">
      <c r="A331" s="79"/>
      <c r="B331" s="79"/>
      <c r="C331" s="79"/>
      <c r="D331" s="26" t="s">
        <v>837</v>
      </c>
      <c r="E331" s="87"/>
      <c r="F331" s="87"/>
      <c r="G331" s="87"/>
      <c r="H331" s="87"/>
      <c r="I331" s="87"/>
      <c r="J331" s="87"/>
    </row>
    <row r="332" spans="1:10" ht="60">
      <c r="A332" s="1" t="s">
        <v>0</v>
      </c>
      <c r="B332" s="1" t="s">
        <v>10</v>
      </c>
      <c r="C332" s="1" t="s">
        <v>1</v>
      </c>
      <c r="D332" s="1" t="s">
        <v>13</v>
      </c>
      <c r="E332" s="1" t="s">
        <v>5</v>
      </c>
      <c r="F332" s="1" t="s">
        <v>4</v>
      </c>
      <c r="G332" s="1" t="s">
        <v>6</v>
      </c>
      <c r="H332" s="1" t="s">
        <v>7</v>
      </c>
      <c r="I332" s="1" t="s">
        <v>9</v>
      </c>
      <c r="J332" s="1" t="s">
        <v>8</v>
      </c>
    </row>
    <row r="333" spans="1:10" ht="39" customHeight="1">
      <c r="A333" s="14" t="s">
        <v>418</v>
      </c>
      <c r="B333" s="10" t="s">
        <v>11</v>
      </c>
      <c r="C333" s="10">
        <v>89714</v>
      </c>
      <c r="D333" s="10" t="s">
        <v>431</v>
      </c>
      <c r="E333" s="10" t="s">
        <v>27</v>
      </c>
      <c r="F333" s="11">
        <v>42</v>
      </c>
      <c r="G333" s="12">
        <v>44.37</v>
      </c>
      <c r="H333" s="4">
        <f>$D$9</f>
        <v>0.2354</v>
      </c>
      <c r="I333" s="6">
        <f t="shared" ref="I333:I352" si="70">ROUND((G333)+(G333*H333),2)</f>
        <v>54.81</v>
      </c>
      <c r="J333" s="6">
        <f>ROUND(F333*I333,2)</f>
        <v>2302.02</v>
      </c>
    </row>
    <row r="334" spans="1:10" ht="39" customHeight="1">
      <c r="A334" s="14" t="s">
        <v>419</v>
      </c>
      <c r="B334" s="10" t="s">
        <v>11</v>
      </c>
      <c r="C334" s="10">
        <v>89712</v>
      </c>
      <c r="D334" s="10" t="s">
        <v>432</v>
      </c>
      <c r="E334" s="10" t="s">
        <v>27</v>
      </c>
      <c r="F334" s="11">
        <v>16</v>
      </c>
      <c r="G334" s="12">
        <v>31.86</v>
      </c>
      <c r="H334" s="4">
        <f t="shared" ref="H334:H352" si="71">$D$9</f>
        <v>0.2354</v>
      </c>
      <c r="I334" s="6">
        <f t="shared" si="70"/>
        <v>39.36</v>
      </c>
      <c r="J334" s="6">
        <f t="shared" ref="J334:J352" si="72">ROUND(F334*I334,2)</f>
        <v>629.76</v>
      </c>
    </row>
    <row r="335" spans="1:10" ht="39" customHeight="1">
      <c r="A335" s="14" t="s">
        <v>420</v>
      </c>
      <c r="B335" s="10" t="s">
        <v>11</v>
      </c>
      <c r="C335" s="10">
        <v>89798</v>
      </c>
      <c r="D335" s="10" t="s">
        <v>447</v>
      </c>
      <c r="E335" s="10" t="s">
        <v>27</v>
      </c>
      <c r="F335" s="11">
        <v>27</v>
      </c>
      <c r="G335" s="12">
        <v>15.28</v>
      </c>
      <c r="H335" s="4">
        <f t="shared" si="71"/>
        <v>0.2354</v>
      </c>
      <c r="I335" s="6">
        <f t="shared" si="70"/>
        <v>18.88</v>
      </c>
      <c r="J335" s="6">
        <f t="shared" si="72"/>
        <v>509.76</v>
      </c>
    </row>
    <row r="336" spans="1:10" ht="39" customHeight="1">
      <c r="A336" s="14" t="s">
        <v>421</v>
      </c>
      <c r="B336" s="10" t="s">
        <v>11</v>
      </c>
      <c r="C336" s="10">
        <v>89711</v>
      </c>
      <c r="D336" s="10" t="s">
        <v>433</v>
      </c>
      <c r="E336" s="10" t="s">
        <v>27</v>
      </c>
      <c r="F336" s="11">
        <v>14</v>
      </c>
      <c r="G336" s="12">
        <v>25.32</v>
      </c>
      <c r="H336" s="4">
        <f t="shared" si="71"/>
        <v>0.2354</v>
      </c>
      <c r="I336" s="6">
        <f t="shared" si="70"/>
        <v>31.28</v>
      </c>
      <c r="J336" s="6">
        <f t="shared" si="72"/>
        <v>437.92</v>
      </c>
    </row>
    <row r="337" spans="1:10" ht="42.75">
      <c r="A337" s="14" t="s">
        <v>422</v>
      </c>
      <c r="B337" s="10" t="s">
        <v>11</v>
      </c>
      <c r="C337" s="10">
        <v>89744</v>
      </c>
      <c r="D337" s="10" t="s">
        <v>434</v>
      </c>
      <c r="E337" s="10" t="s">
        <v>5</v>
      </c>
      <c r="F337" s="11">
        <v>10</v>
      </c>
      <c r="G337" s="12">
        <v>30.42</v>
      </c>
      <c r="H337" s="4">
        <f t="shared" si="71"/>
        <v>0.2354</v>
      </c>
      <c r="I337" s="6">
        <f t="shared" si="70"/>
        <v>37.58</v>
      </c>
      <c r="J337" s="6">
        <f t="shared" si="72"/>
        <v>375.8</v>
      </c>
    </row>
    <row r="338" spans="1:10" ht="42.75">
      <c r="A338" s="14" t="s">
        <v>423</v>
      </c>
      <c r="B338" s="10" t="s">
        <v>11</v>
      </c>
      <c r="C338" s="10">
        <v>89731</v>
      </c>
      <c r="D338" s="10" t="s">
        <v>435</v>
      </c>
      <c r="E338" s="10" t="s">
        <v>5</v>
      </c>
      <c r="F338" s="11">
        <v>13</v>
      </c>
      <c r="G338" s="12">
        <v>16.62</v>
      </c>
      <c r="H338" s="4">
        <f t="shared" si="71"/>
        <v>0.2354</v>
      </c>
      <c r="I338" s="6">
        <f t="shared" si="70"/>
        <v>20.53</v>
      </c>
      <c r="J338" s="6">
        <f t="shared" si="72"/>
        <v>266.89</v>
      </c>
    </row>
    <row r="339" spans="1:10" ht="42.75">
      <c r="A339" s="14" t="s">
        <v>424</v>
      </c>
      <c r="B339" s="10" t="s">
        <v>11</v>
      </c>
      <c r="C339" s="10">
        <v>89724</v>
      </c>
      <c r="D339" s="10" t="s">
        <v>436</v>
      </c>
      <c r="E339" s="10" t="s">
        <v>5</v>
      </c>
      <c r="F339" s="11">
        <v>14</v>
      </c>
      <c r="G339" s="12">
        <v>11.99</v>
      </c>
      <c r="H339" s="4">
        <f t="shared" si="71"/>
        <v>0.2354</v>
      </c>
      <c r="I339" s="6">
        <f t="shared" si="70"/>
        <v>14.81</v>
      </c>
      <c r="J339" s="6">
        <f t="shared" si="72"/>
        <v>207.34</v>
      </c>
    </row>
    <row r="340" spans="1:10" ht="42.75">
      <c r="A340" s="14" t="s">
        <v>425</v>
      </c>
      <c r="B340" s="10" t="s">
        <v>11</v>
      </c>
      <c r="C340" s="10">
        <v>89796</v>
      </c>
      <c r="D340" s="10" t="s">
        <v>437</v>
      </c>
      <c r="E340" s="10" t="s">
        <v>5</v>
      </c>
      <c r="F340" s="11">
        <v>2</v>
      </c>
      <c r="G340" s="12">
        <v>47.68</v>
      </c>
      <c r="H340" s="4">
        <f t="shared" si="71"/>
        <v>0.2354</v>
      </c>
      <c r="I340" s="6">
        <f t="shared" si="70"/>
        <v>58.9</v>
      </c>
      <c r="J340" s="6">
        <f t="shared" si="72"/>
        <v>117.8</v>
      </c>
    </row>
    <row r="341" spans="1:10" ht="42.75">
      <c r="A341" s="14" t="s">
        <v>426</v>
      </c>
      <c r="B341" s="10" t="s">
        <v>11</v>
      </c>
      <c r="C341" s="10">
        <v>89784</v>
      </c>
      <c r="D341" s="10" t="s">
        <v>438</v>
      </c>
      <c r="E341" s="10" t="s">
        <v>5</v>
      </c>
      <c r="F341" s="11">
        <v>9</v>
      </c>
      <c r="G341" s="12">
        <v>26.84</v>
      </c>
      <c r="H341" s="4">
        <f t="shared" si="71"/>
        <v>0.2354</v>
      </c>
      <c r="I341" s="6">
        <f t="shared" si="70"/>
        <v>33.159999999999997</v>
      </c>
      <c r="J341" s="6">
        <f t="shared" si="72"/>
        <v>298.44</v>
      </c>
    </row>
    <row r="342" spans="1:10" ht="42.75">
      <c r="A342" s="14" t="s">
        <v>427</v>
      </c>
      <c r="B342" s="10" t="s">
        <v>11</v>
      </c>
      <c r="C342" s="10">
        <v>104344</v>
      </c>
      <c r="D342" s="10" t="s">
        <v>439</v>
      </c>
      <c r="E342" s="10" t="s">
        <v>5</v>
      </c>
      <c r="F342" s="11">
        <v>5</v>
      </c>
      <c r="G342" s="12">
        <v>45.05</v>
      </c>
      <c r="H342" s="4">
        <f t="shared" si="71"/>
        <v>0.2354</v>
      </c>
      <c r="I342" s="6">
        <f t="shared" si="70"/>
        <v>55.65</v>
      </c>
      <c r="J342" s="6">
        <f t="shared" si="72"/>
        <v>278.25</v>
      </c>
    </row>
    <row r="343" spans="1:10" ht="42.75">
      <c r="A343" s="14" t="s">
        <v>428</v>
      </c>
      <c r="B343" s="10" t="s">
        <v>11</v>
      </c>
      <c r="C343" s="10">
        <v>89726</v>
      </c>
      <c r="D343" s="10" t="s">
        <v>442</v>
      </c>
      <c r="E343" s="10" t="s">
        <v>5</v>
      </c>
      <c r="F343" s="11">
        <v>5</v>
      </c>
      <c r="G343" s="12">
        <v>12.25</v>
      </c>
      <c r="H343" s="4">
        <f t="shared" si="71"/>
        <v>0.2354</v>
      </c>
      <c r="I343" s="6">
        <f t="shared" si="70"/>
        <v>15.13</v>
      </c>
      <c r="J343" s="6">
        <f t="shared" si="72"/>
        <v>75.650000000000006</v>
      </c>
    </row>
    <row r="344" spans="1:10" ht="42.75">
      <c r="A344" s="14" t="s">
        <v>838</v>
      </c>
      <c r="B344" s="10" t="s">
        <v>11</v>
      </c>
      <c r="C344" s="10">
        <v>89732</v>
      </c>
      <c r="D344" s="10" t="s">
        <v>443</v>
      </c>
      <c r="E344" s="10" t="s">
        <v>5</v>
      </c>
      <c r="F344" s="11">
        <v>2</v>
      </c>
      <c r="G344" s="12">
        <v>17.43</v>
      </c>
      <c r="H344" s="4">
        <f t="shared" si="71"/>
        <v>0.2354</v>
      </c>
      <c r="I344" s="6">
        <f t="shared" si="70"/>
        <v>21.53</v>
      </c>
      <c r="J344" s="6">
        <f t="shared" si="72"/>
        <v>43.06</v>
      </c>
    </row>
    <row r="345" spans="1:10" ht="48.75" customHeight="1">
      <c r="A345" s="14" t="s">
        <v>839</v>
      </c>
      <c r="B345" s="10" t="s">
        <v>11</v>
      </c>
      <c r="C345" s="10">
        <v>89748</v>
      </c>
      <c r="D345" s="10" t="s">
        <v>444</v>
      </c>
      <c r="E345" s="10" t="s">
        <v>5</v>
      </c>
      <c r="F345" s="11">
        <v>3</v>
      </c>
      <c r="G345" s="12">
        <v>47.28</v>
      </c>
      <c r="H345" s="4">
        <f t="shared" si="71"/>
        <v>0.2354</v>
      </c>
      <c r="I345" s="6">
        <f t="shared" si="70"/>
        <v>58.41</v>
      </c>
      <c r="J345" s="6">
        <f t="shared" si="72"/>
        <v>175.23</v>
      </c>
    </row>
    <row r="346" spans="1:10" ht="48.75" customHeight="1">
      <c r="A346" s="14" t="s">
        <v>840</v>
      </c>
      <c r="B346" s="10" t="s">
        <v>11</v>
      </c>
      <c r="C346" s="10">
        <v>89746</v>
      </c>
      <c r="D346" s="10" t="s">
        <v>450</v>
      </c>
      <c r="E346" s="10" t="s">
        <v>5</v>
      </c>
      <c r="F346" s="11">
        <v>1</v>
      </c>
      <c r="G346" s="12">
        <v>31.36</v>
      </c>
      <c r="H346" s="4">
        <f t="shared" si="71"/>
        <v>0.2354</v>
      </c>
      <c r="I346" s="6">
        <f t="shared" si="70"/>
        <v>38.74</v>
      </c>
      <c r="J346" s="6">
        <f t="shared" si="72"/>
        <v>38.74</v>
      </c>
    </row>
    <row r="347" spans="1:10" ht="48.75" customHeight="1">
      <c r="A347" s="14" t="s">
        <v>841</v>
      </c>
      <c r="B347" s="10" t="s">
        <v>11</v>
      </c>
      <c r="C347" s="10">
        <v>89797</v>
      </c>
      <c r="D347" s="10" t="s">
        <v>448</v>
      </c>
      <c r="E347" s="10" t="s">
        <v>5</v>
      </c>
      <c r="F347" s="11">
        <v>4</v>
      </c>
      <c r="G347" s="12">
        <v>56.69</v>
      </c>
      <c r="H347" s="4">
        <f t="shared" si="71"/>
        <v>0.2354</v>
      </c>
      <c r="I347" s="6">
        <f t="shared" si="70"/>
        <v>70.03</v>
      </c>
      <c r="J347" s="6">
        <f t="shared" si="72"/>
        <v>280.12</v>
      </c>
    </row>
    <row r="348" spans="1:10" ht="48.75" customHeight="1">
      <c r="A348" s="14" t="s">
        <v>842</v>
      </c>
      <c r="B348" s="10" t="s">
        <v>11</v>
      </c>
      <c r="C348" s="10">
        <v>104345</v>
      </c>
      <c r="D348" s="10" t="s">
        <v>449</v>
      </c>
      <c r="E348" s="10" t="s">
        <v>5</v>
      </c>
      <c r="F348" s="11">
        <v>1</v>
      </c>
      <c r="G348" s="12">
        <v>47.38</v>
      </c>
      <c r="H348" s="4">
        <f t="shared" si="71"/>
        <v>0.2354</v>
      </c>
      <c r="I348" s="6">
        <f t="shared" si="70"/>
        <v>58.53</v>
      </c>
      <c r="J348" s="6">
        <f t="shared" si="72"/>
        <v>58.53</v>
      </c>
    </row>
    <row r="349" spans="1:10" ht="46.5" customHeight="1">
      <c r="A349" s="14" t="s">
        <v>843</v>
      </c>
      <c r="B349" s="10" t="s">
        <v>11</v>
      </c>
      <c r="C349" s="10">
        <v>89707</v>
      </c>
      <c r="D349" s="10" t="s">
        <v>445</v>
      </c>
      <c r="E349" s="10" t="s">
        <v>5</v>
      </c>
      <c r="F349" s="11">
        <v>6</v>
      </c>
      <c r="G349" s="12">
        <v>56.11</v>
      </c>
      <c r="H349" s="4">
        <f t="shared" si="71"/>
        <v>0.2354</v>
      </c>
      <c r="I349" s="6">
        <f t="shared" si="70"/>
        <v>69.319999999999993</v>
      </c>
      <c r="J349" s="6">
        <f t="shared" si="72"/>
        <v>415.92</v>
      </c>
    </row>
    <row r="350" spans="1:10" ht="50.25" customHeight="1">
      <c r="A350" s="14" t="s">
        <v>844</v>
      </c>
      <c r="B350" s="10" t="s">
        <v>11</v>
      </c>
      <c r="C350" s="10">
        <v>104328</v>
      </c>
      <c r="D350" s="10" t="s">
        <v>446</v>
      </c>
      <c r="E350" s="10" t="s">
        <v>5</v>
      </c>
      <c r="F350" s="11">
        <v>1</v>
      </c>
      <c r="G350" s="12">
        <v>80.44</v>
      </c>
      <c r="H350" s="4">
        <f t="shared" si="71"/>
        <v>0.2354</v>
      </c>
      <c r="I350" s="6">
        <f t="shared" si="70"/>
        <v>99.38</v>
      </c>
      <c r="J350" s="6">
        <f t="shared" si="72"/>
        <v>99.38</v>
      </c>
    </row>
    <row r="351" spans="1:10" ht="38.25" customHeight="1">
      <c r="A351" s="14" t="s">
        <v>845</v>
      </c>
      <c r="B351" s="10" t="s">
        <v>538</v>
      </c>
      <c r="C351" s="10">
        <v>4718</v>
      </c>
      <c r="D351" s="10" t="s">
        <v>532</v>
      </c>
      <c r="E351" s="10" t="s">
        <v>5</v>
      </c>
      <c r="F351" s="11">
        <v>2</v>
      </c>
      <c r="G351" s="12">
        <v>435.63</v>
      </c>
      <c r="H351" s="4">
        <f t="shared" si="71"/>
        <v>0.2354</v>
      </c>
      <c r="I351" s="6">
        <f t="shared" si="70"/>
        <v>538.17999999999995</v>
      </c>
      <c r="J351" s="6">
        <f t="shared" si="72"/>
        <v>1076.3599999999999</v>
      </c>
    </row>
    <row r="352" spans="1:10" ht="60.75" customHeight="1">
      <c r="A352" s="14" t="s">
        <v>846</v>
      </c>
      <c r="B352" s="10" t="s">
        <v>11</v>
      </c>
      <c r="C352" s="14">
        <v>98110</v>
      </c>
      <c r="D352" s="10" t="s">
        <v>430</v>
      </c>
      <c r="E352" s="10" t="s">
        <v>5</v>
      </c>
      <c r="F352" s="11">
        <v>1</v>
      </c>
      <c r="G352" s="12">
        <v>434.49</v>
      </c>
      <c r="H352" s="4">
        <f t="shared" si="71"/>
        <v>0.2354</v>
      </c>
      <c r="I352" s="6">
        <f t="shared" si="70"/>
        <v>536.77</v>
      </c>
      <c r="J352" s="6">
        <f t="shared" si="72"/>
        <v>536.77</v>
      </c>
    </row>
    <row r="353" spans="1:10" ht="39" customHeight="1">
      <c r="A353" s="84" t="s">
        <v>16</v>
      </c>
      <c r="B353" s="84"/>
      <c r="C353" s="84"/>
      <c r="D353" s="84"/>
      <c r="E353" s="85" t="str">
        <f>D331</f>
        <v>26. INSTALAÇÃO DE ESGOTO SANITÁRIO</v>
      </c>
      <c r="F353" s="85"/>
      <c r="G353" s="85"/>
      <c r="H353" s="85"/>
      <c r="I353" s="85"/>
      <c r="J353" s="24">
        <f>SUM(J333:J352)</f>
        <v>8223.74</v>
      </c>
    </row>
    <row r="354" spans="1:10">
      <c r="A354" s="86"/>
      <c r="B354" s="86"/>
      <c r="C354" s="86"/>
      <c r="D354" s="86"/>
      <c r="E354" s="86"/>
      <c r="F354" s="86"/>
      <c r="G354" s="86"/>
      <c r="H354" s="86"/>
      <c r="I354" s="86"/>
      <c r="J354" s="86"/>
    </row>
    <row r="355" spans="1:10" ht="37.5" customHeight="1">
      <c r="A355" s="79"/>
      <c r="B355" s="79"/>
      <c r="C355" s="79"/>
      <c r="D355" s="26" t="s">
        <v>847</v>
      </c>
      <c r="E355" s="87"/>
      <c r="F355" s="87"/>
      <c r="G355" s="87"/>
      <c r="H355" s="87"/>
      <c r="I355" s="87"/>
      <c r="J355" s="87"/>
    </row>
    <row r="356" spans="1:10" ht="60">
      <c r="A356" s="1" t="s">
        <v>0</v>
      </c>
      <c r="B356" s="1" t="s">
        <v>10</v>
      </c>
      <c r="C356" s="1" t="s">
        <v>1</v>
      </c>
      <c r="D356" s="1" t="s">
        <v>13</v>
      </c>
      <c r="E356" s="1" t="s">
        <v>5</v>
      </c>
      <c r="F356" s="1" t="s">
        <v>4</v>
      </c>
      <c r="G356" s="1" t="s">
        <v>6</v>
      </c>
      <c r="H356" s="1" t="s">
        <v>7</v>
      </c>
      <c r="I356" s="1" t="s">
        <v>9</v>
      </c>
      <c r="J356" s="1" t="s">
        <v>8</v>
      </c>
    </row>
    <row r="357" spans="1:10" ht="37.5" customHeight="1">
      <c r="A357" s="14" t="s">
        <v>467</v>
      </c>
      <c r="B357" s="10" t="s">
        <v>11</v>
      </c>
      <c r="C357" s="10">
        <v>89578</v>
      </c>
      <c r="D357" s="10" t="s">
        <v>451</v>
      </c>
      <c r="E357" s="10" t="s">
        <v>27</v>
      </c>
      <c r="F357" s="11">
        <v>11.5</v>
      </c>
      <c r="G357" s="12">
        <v>37.28</v>
      </c>
      <c r="H357" s="4">
        <f>$D$9</f>
        <v>0.2354</v>
      </c>
      <c r="I357" s="6">
        <f t="shared" ref="I357:I366" si="73">ROUND((G357)+(G357*H357),2)</f>
        <v>46.06</v>
      </c>
      <c r="J357" s="6">
        <f>ROUND(F357*I357,2)</f>
        <v>529.69000000000005</v>
      </c>
    </row>
    <row r="358" spans="1:10" ht="37.5" customHeight="1">
      <c r="A358" s="14" t="s">
        <v>468</v>
      </c>
      <c r="B358" s="10" t="s">
        <v>11</v>
      </c>
      <c r="C358" s="10">
        <v>89512</v>
      </c>
      <c r="D358" s="10" t="s">
        <v>452</v>
      </c>
      <c r="E358" s="10" t="s">
        <v>27</v>
      </c>
      <c r="F358" s="11">
        <v>64</v>
      </c>
      <c r="G358" s="12">
        <v>56.83</v>
      </c>
      <c r="H358" s="4">
        <f t="shared" ref="H358:H368" si="74">$D$9</f>
        <v>0.2354</v>
      </c>
      <c r="I358" s="6">
        <f t="shared" si="73"/>
        <v>70.209999999999994</v>
      </c>
      <c r="J358" s="6">
        <f t="shared" ref="J358:J366" si="75">ROUND(F358*I358,2)</f>
        <v>4493.4399999999996</v>
      </c>
    </row>
    <row r="359" spans="1:10" ht="57">
      <c r="A359" s="14" t="s">
        <v>469</v>
      </c>
      <c r="B359" s="10" t="s">
        <v>11</v>
      </c>
      <c r="C359" s="10">
        <v>91175</v>
      </c>
      <c r="D359" s="10" t="s">
        <v>453</v>
      </c>
      <c r="E359" s="10" t="s">
        <v>27</v>
      </c>
      <c r="F359" s="11">
        <v>46</v>
      </c>
      <c r="G359" s="12">
        <v>10.92</v>
      </c>
      <c r="H359" s="4">
        <f t="shared" si="74"/>
        <v>0.2354</v>
      </c>
      <c r="I359" s="6">
        <f t="shared" si="73"/>
        <v>13.49</v>
      </c>
      <c r="J359" s="6">
        <f t="shared" si="75"/>
        <v>620.54</v>
      </c>
    </row>
    <row r="360" spans="1:10" ht="37.5" customHeight="1">
      <c r="A360" s="14" t="s">
        <v>470</v>
      </c>
      <c r="B360" s="10" t="s">
        <v>11</v>
      </c>
      <c r="C360" s="10">
        <v>89576</v>
      </c>
      <c r="D360" s="10" t="s">
        <v>454</v>
      </c>
      <c r="E360" s="10" t="s">
        <v>27</v>
      </c>
      <c r="F360" s="11">
        <v>22</v>
      </c>
      <c r="G360" s="12">
        <v>29.99</v>
      </c>
      <c r="H360" s="4">
        <f t="shared" si="74"/>
        <v>0.2354</v>
      </c>
      <c r="I360" s="6">
        <f t="shared" si="73"/>
        <v>37.049999999999997</v>
      </c>
      <c r="J360" s="6">
        <f t="shared" si="75"/>
        <v>815.1</v>
      </c>
    </row>
    <row r="361" spans="1:10" ht="35.25" customHeight="1">
      <c r="A361" s="14" t="s">
        <v>471</v>
      </c>
      <c r="B361" s="10" t="s">
        <v>11</v>
      </c>
      <c r="C361" s="10">
        <v>89511</v>
      </c>
      <c r="D361" s="10" t="s">
        <v>455</v>
      </c>
      <c r="E361" s="10" t="s">
        <v>27</v>
      </c>
      <c r="F361" s="11">
        <v>20</v>
      </c>
      <c r="G361" s="12">
        <v>44.7</v>
      </c>
      <c r="H361" s="4">
        <f t="shared" si="74"/>
        <v>0.2354</v>
      </c>
      <c r="I361" s="6">
        <f t="shared" si="73"/>
        <v>55.22</v>
      </c>
      <c r="J361" s="6">
        <f t="shared" si="75"/>
        <v>1104.4000000000001</v>
      </c>
    </row>
    <row r="362" spans="1:10" ht="57">
      <c r="A362" s="14" t="s">
        <v>472</v>
      </c>
      <c r="B362" s="10" t="s">
        <v>11</v>
      </c>
      <c r="C362" s="10">
        <v>91174</v>
      </c>
      <c r="D362" s="10" t="s">
        <v>456</v>
      </c>
      <c r="E362" s="10" t="s">
        <v>27</v>
      </c>
      <c r="F362" s="11">
        <v>25</v>
      </c>
      <c r="G362" s="12">
        <v>6.68</v>
      </c>
      <c r="H362" s="4">
        <f t="shared" si="74"/>
        <v>0.2354</v>
      </c>
      <c r="I362" s="6">
        <f t="shared" si="73"/>
        <v>8.25</v>
      </c>
      <c r="J362" s="6">
        <f t="shared" si="75"/>
        <v>206.25</v>
      </c>
    </row>
    <row r="363" spans="1:10" ht="42.75">
      <c r="A363" s="14" t="s">
        <v>473</v>
      </c>
      <c r="B363" s="10" t="s">
        <v>11</v>
      </c>
      <c r="C363" s="10">
        <v>89581</v>
      </c>
      <c r="D363" s="10" t="s">
        <v>457</v>
      </c>
      <c r="E363" s="10" t="s">
        <v>5</v>
      </c>
      <c r="F363" s="11">
        <v>16</v>
      </c>
      <c r="G363" s="12">
        <v>37.04</v>
      </c>
      <c r="H363" s="4">
        <f t="shared" si="74"/>
        <v>0.2354</v>
      </c>
      <c r="I363" s="6">
        <f t="shared" si="73"/>
        <v>45.76</v>
      </c>
      <c r="J363" s="6">
        <f t="shared" si="75"/>
        <v>732.16</v>
      </c>
    </row>
    <row r="364" spans="1:10" ht="42.75">
      <c r="A364" s="14" t="s">
        <v>474</v>
      </c>
      <c r="B364" s="10" t="s">
        <v>11</v>
      </c>
      <c r="C364" s="10">
        <v>89584</v>
      </c>
      <c r="D364" s="10" t="s">
        <v>458</v>
      </c>
      <c r="E364" s="10" t="s">
        <v>5</v>
      </c>
      <c r="F364" s="11">
        <v>16</v>
      </c>
      <c r="G364" s="12">
        <v>48.75</v>
      </c>
      <c r="H364" s="4">
        <f t="shared" si="74"/>
        <v>0.2354</v>
      </c>
      <c r="I364" s="6">
        <f t="shared" si="73"/>
        <v>60.23</v>
      </c>
      <c r="J364" s="6">
        <f t="shared" si="75"/>
        <v>963.68</v>
      </c>
    </row>
    <row r="365" spans="1:10" ht="42.75">
      <c r="A365" s="14" t="s">
        <v>475</v>
      </c>
      <c r="B365" s="10" t="s">
        <v>11</v>
      </c>
      <c r="C365" s="10">
        <v>89673</v>
      </c>
      <c r="D365" s="10" t="s">
        <v>459</v>
      </c>
      <c r="E365" s="10" t="s">
        <v>5</v>
      </c>
      <c r="F365" s="11">
        <v>14</v>
      </c>
      <c r="G365" s="12">
        <v>38.770000000000003</v>
      </c>
      <c r="H365" s="4">
        <f t="shared" si="74"/>
        <v>0.2354</v>
      </c>
      <c r="I365" s="6">
        <f t="shared" si="73"/>
        <v>47.9</v>
      </c>
      <c r="J365" s="6">
        <f t="shared" si="75"/>
        <v>670.6</v>
      </c>
    </row>
    <row r="366" spans="1:10" ht="48" customHeight="1">
      <c r="A366" s="14" t="s">
        <v>476</v>
      </c>
      <c r="B366" s="10" t="s">
        <v>11</v>
      </c>
      <c r="C366" s="10">
        <v>89571</v>
      </c>
      <c r="D366" s="10" t="s">
        <v>632</v>
      </c>
      <c r="E366" s="10" t="s">
        <v>5</v>
      </c>
      <c r="F366" s="11">
        <v>6</v>
      </c>
      <c r="G366" s="12">
        <v>75.319999999999993</v>
      </c>
      <c r="H366" s="4">
        <f t="shared" si="74"/>
        <v>0.2354</v>
      </c>
      <c r="I366" s="6">
        <f t="shared" si="73"/>
        <v>93.05</v>
      </c>
      <c r="J366" s="6">
        <f t="shared" si="75"/>
        <v>558.29999999999995</v>
      </c>
    </row>
    <row r="367" spans="1:10" ht="48" customHeight="1">
      <c r="A367" s="14" t="s">
        <v>477</v>
      </c>
      <c r="B367" s="10" t="s">
        <v>11</v>
      </c>
      <c r="C367" s="10">
        <v>89531</v>
      </c>
      <c r="D367" s="10" t="s">
        <v>633</v>
      </c>
      <c r="E367" s="10" t="s">
        <v>5</v>
      </c>
      <c r="F367" s="11">
        <v>5</v>
      </c>
      <c r="G367" s="12">
        <v>41.25</v>
      </c>
      <c r="H367" s="4">
        <f t="shared" si="74"/>
        <v>0.2354</v>
      </c>
      <c r="I367" s="6">
        <f t="shared" ref="I367:I368" si="76">ROUND((G367)+(G367*H367),2)</f>
        <v>50.96</v>
      </c>
      <c r="J367" s="6">
        <f t="shared" ref="J367:J368" si="77">ROUND(F367*I367,2)</f>
        <v>254.8</v>
      </c>
    </row>
    <row r="368" spans="1:10" ht="71.25">
      <c r="A368" s="14" t="s">
        <v>951</v>
      </c>
      <c r="B368" s="10" t="s">
        <v>88</v>
      </c>
      <c r="C368" s="14" t="s">
        <v>952</v>
      </c>
      <c r="D368" s="10" t="s">
        <v>953</v>
      </c>
      <c r="E368" s="10" t="s">
        <v>27</v>
      </c>
      <c r="F368" s="11">
        <v>22</v>
      </c>
      <c r="G368" s="12">
        <v>46.01</v>
      </c>
      <c r="H368" s="4">
        <f t="shared" si="74"/>
        <v>0.2354</v>
      </c>
      <c r="I368" s="6">
        <f t="shared" si="76"/>
        <v>56.84</v>
      </c>
      <c r="J368" s="6">
        <f t="shared" si="77"/>
        <v>1250.48</v>
      </c>
    </row>
    <row r="369" spans="1:10" ht="37.5" customHeight="1">
      <c r="A369" s="84" t="s">
        <v>16</v>
      </c>
      <c r="B369" s="84"/>
      <c r="C369" s="84"/>
      <c r="D369" s="84"/>
      <c r="E369" s="85" t="str">
        <f>D355</f>
        <v>27. INSTALAÇÃO PLUVIAL</v>
      </c>
      <c r="F369" s="85"/>
      <c r="G369" s="85"/>
      <c r="H369" s="85"/>
      <c r="I369" s="85"/>
      <c r="J369" s="24">
        <f>SUM(J357:J368)</f>
        <v>12199.439999999999</v>
      </c>
    </row>
    <row r="370" spans="1:10">
      <c r="A370" s="86"/>
      <c r="B370" s="86"/>
      <c r="C370" s="86"/>
      <c r="D370" s="86"/>
      <c r="E370" s="86"/>
      <c r="F370" s="86"/>
      <c r="G370" s="86"/>
      <c r="H370" s="86"/>
      <c r="I370" s="86"/>
      <c r="J370" s="86"/>
    </row>
    <row r="371" spans="1:10" ht="41.25" customHeight="1">
      <c r="A371" s="79"/>
      <c r="B371" s="79"/>
      <c r="C371" s="79"/>
      <c r="D371" s="26" t="s">
        <v>986</v>
      </c>
      <c r="E371" s="87"/>
      <c r="F371" s="87"/>
      <c r="G371" s="87"/>
      <c r="H371" s="87"/>
      <c r="I371" s="87"/>
      <c r="J371" s="87"/>
    </row>
    <row r="372" spans="1:10" ht="60">
      <c r="A372" s="1" t="s">
        <v>0</v>
      </c>
      <c r="B372" s="1" t="s">
        <v>10</v>
      </c>
      <c r="C372" s="1" t="s">
        <v>1</v>
      </c>
      <c r="D372" s="1" t="s">
        <v>13</v>
      </c>
      <c r="E372" s="1" t="s">
        <v>5</v>
      </c>
      <c r="F372" s="1" t="s">
        <v>4</v>
      </c>
      <c r="G372" s="1" t="s">
        <v>6</v>
      </c>
      <c r="H372" s="1" t="s">
        <v>7</v>
      </c>
      <c r="I372" s="1" t="s">
        <v>9</v>
      </c>
      <c r="J372" s="1" t="s">
        <v>8</v>
      </c>
    </row>
    <row r="373" spans="1:10" ht="33.75" customHeight="1">
      <c r="A373" s="14" t="s">
        <v>558</v>
      </c>
      <c r="B373" s="10" t="s">
        <v>11</v>
      </c>
      <c r="C373" s="10">
        <v>91953</v>
      </c>
      <c r="D373" s="10" t="s">
        <v>478</v>
      </c>
      <c r="E373" s="10" t="s">
        <v>5</v>
      </c>
      <c r="F373" s="11">
        <v>12</v>
      </c>
      <c r="G373" s="12">
        <v>32.880000000000003</v>
      </c>
      <c r="H373" s="4">
        <f>$D$9</f>
        <v>0.2354</v>
      </c>
      <c r="I373" s="6">
        <f t="shared" ref="I373:I430" si="78">ROUND((G373)+(G373*H373),2)</f>
        <v>40.619999999999997</v>
      </c>
      <c r="J373" s="6">
        <f>ROUND(F373*I373,2)</f>
        <v>487.44</v>
      </c>
    </row>
    <row r="374" spans="1:10" ht="33.75" customHeight="1">
      <c r="A374" s="14" t="s">
        <v>559</v>
      </c>
      <c r="B374" s="10" t="s">
        <v>11</v>
      </c>
      <c r="C374" s="10">
        <v>91967</v>
      </c>
      <c r="D374" s="10" t="s">
        <v>479</v>
      </c>
      <c r="E374" s="10" t="s">
        <v>5</v>
      </c>
      <c r="F374" s="11">
        <v>1</v>
      </c>
      <c r="G374" s="12">
        <v>67.05</v>
      </c>
      <c r="H374" s="4">
        <f t="shared" ref="H374:H430" si="79">$D$9</f>
        <v>0.2354</v>
      </c>
      <c r="I374" s="6">
        <f t="shared" si="78"/>
        <v>82.83</v>
      </c>
      <c r="J374" s="6">
        <f t="shared" ref="J374:J430" si="80">ROUND(F374*I374,2)</f>
        <v>82.83</v>
      </c>
    </row>
    <row r="375" spans="1:10" ht="42.75">
      <c r="A375" s="14" t="s">
        <v>669</v>
      </c>
      <c r="B375" s="10" t="s">
        <v>11</v>
      </c>
      <c r="C375" s="10">
        <v>91957</v>
      </c>
      <c r="D375" s="10" t="s">
        <v>480</v>
      </c>
      <c r="E375" s="10" t="s">
        <v>5</v>
      </c>
      <c r="F375" s="11">
        <v>2</v>
      </c>
      <c r="G375" s="12">
        <v>57.18</v>
      </c>
      <c r="H375" s="4">
        <f t="shared" si="79"/>
        <v>0.2354</v>
      </c>
      <c r="I375" s="6">
        <f t="shared" si="78"/>
        <v>70.64</v>
      </c>
      <c r="J375" s="6">
        <f t="shared" si="80"/>
        <v>141.28</v>
      </c>
    </row>
    <row r="376" spans="1:10" ht="33.75" customHeight="1">
      <c r="A376" s="14" t="s">
        <v>670</v>
      </c>
      <c r="B376" s="10" t="s">
        <v>11</v>
      </c>
      <c r="C376" s="10">
        <v>91961</v>
      </c>
      <c r="D376" s="10" t="s">
        <v>481</v>
      </c>
      <c r="E376" s="10" t="s">
        <v>5</v>
      </c>
      <c r="F376" s="11">
        <v>2</v>
      </c>
      <c r="G376" s="12">
        <v>64.48</v>
      </c>
      <c r="H376" s="4">
        <f t="shared" si="79"/>
        <v>0.2354</v>
      </c>
      <c r="I376" s="6">
        <f t="shared" si="78"/>
        <v>79.66</v>
      </c>
      <c r="J376" s="6">
        <f t="shared" si="80"/>
        <v>159.32</v>
      </c>
    </row>
    <row r="377" spans="1:10" ht="33.75" customHeight="1">
      <c r="A377" s="14" t="s">
        <v>671</v>
      </c>
      <c r="B377" s="10" t="s">
        <v>11</v>
      </c>
      <c r="C377" s="10">
        <v>91978</v>
      </c>
      <c r="D377" s="10" t="s">
        <v>482</v>
      </c>
      <c r="E377" s="10" t="s">
        <v>5</v>
      </c>
      <c r="F377" s="11">
        <v>1</v>
      </c>
      <c r="G377" s="12">
        <v>42.86</v>
      </c>
      <c r="H377" s="4">
        <f t="shared" si="79"/>
        <v>0.2354</v>
      </c>
      <c r="I377" s="6">
        <f t="shared" si="78"/>
        <v>52.95</v>
      </c>
      <c r="J377" s="6">
        <f t="shared" si="80"/>
        <v>52.95</v>
      </c>
    </row>
    <row r="378" spans="1:10" ht="33.75" customHeight="1">
      <c r="A378" s="14" t="s">
        <v>672</v>
      </c>
      <c r="B378" s="10" t="s">
        <v>11</v>
      </c>
      <c r="C378" s="10">
        <v>92000</v>
      </c>
      <c r="D378" s="10" t="s">
        <v>483</v>
      </c>
      <c r="E378" s="10" t="s">
        <v>5</v>
      </c>
      <c r="F378" s="11">
        <v>18</v>
      </c>
      <c r="G378" s="12">
        <v>34.49</v>
      </c>
      <c r="H378" s="4">
        <f t="shared" si="79"/>
        <v>0.2354</v>
      </c>
      <c r="I378" s="6">
        <f t="shared" si="78"/>
        <v>42.61</v>
      </c>
      <c r="J378" s="6">
        <f t="shared" si="80"/>
        <v>766.98</v>
      </c>
    </row>
    <row r="379" spans="1:10" ht="33.75" customHeight="1">
      <c r="A379" s="14" t="s">
        <v>673</v>
      </c>
      <c r="B379" s="10" t="s">
        <v>11</v>
      </c>
      <c r="C379" s="10">
        <v>92008</v>
      </c>
      <c r="D379" s="10" t="s">
        <v>484</v>
      </c>
      <c r="E379" s="10" t="s">
        <v>5</v>
      </c>
      <c r="F379" s="11">
        <v>27</v>
      </c>
      <c r="G379" s="12">
        <v>52.98</v>
      </c>
      <c r="H379" s="4">
        <f t="shared" si="79"/>
        <v>0.2354</v>
      </c>
      <c r="I379" s="6">
        <f t="shared" si="78"/>
        <v>65.45</v>
      </c>
      <c r="J379" s="6">
        <f t="shared" si="80"/>
        <v>1767.15</v>
      </c>
    </row>
    <row r="380" spans="1:10" ht="33.75" customHeight="1">
      <c r="A380" s="14" t="s">
        <v>674</v>
      </c>
      <c r="B380" s="10" t="s">
        <v>11</v>
      </c>
      <c r="C380" s="10">
        <v>91996</v>
      </c>
      <c r="D380" s="10" t="s">
        <v>485</v>
      </c>
      <c r="E380" s="10" t="s">
        <v>5</v>
      </c>
      <c r="F380" s="11">
        <v>8</v>
      </c>
      <c r="G380" s="12">
        <v>39.15</v>
      </c>
      <c r="H380" s="4">
        <f t="shared" si="79"/>
        <v>0.2354</v>
      </c>
      <c r="I380" s="6">
        <f t="shared" si="78"/>
        <v>48.37</v>
      </c>
      <c r="J380" s="6">
        <f t="shared" si="80"/>
        <v>386.96</v>
      </c>
    </row>
    <row r="381" spans="1:10" ht="33.75" customHeight="1">
      <c r="A381" s="14" t="s">
        <v>675</v>
      </c>
      <c r="B381" s="10" t="s">
        <v>11</v>
      </c>
      <c r="C381" s="10">
        <v>92004</v>
      </c>
      <c r="D381" s="10" t="s">
        <v>486</v>
      </c>
      <c r="E381" s="10" t="s">
        <v>5</v>
      </c>
      <c r="F381" s="11">
        <v>4</v>
      </c>
      <c r="G381" s="12">
        <v>62.36</v>
      </c>
      <c r="H381" s="4">
        <f t="shared" si="79"/>
        <v>0.2354</v>
      </c>
      <c r="I381" s="6">
        <f t="shared" si="78"/>
        <v>77.040000000000006</v>
      </c>
      <c r="J381" s="6">
        <f t="shared" si="80"/>
        <v>308.16000000000003</v>
      </c>
    </row>
    <row r="382" spans="1:10" ht="33.75" customHeight="1">
      <c r="A382" s="14" t="s">
        <v>688</v>
      </c>
      <c r="B382" s="10" t="s">
        <v>11</v>
      </c>
      <c r="C382" s="10">
        <v>91992</v>
      </c>
      <c r="D382" s="10" t="s">
        <v>487</v>
      </c>
      <c r="E382" s="10" t="s">
        <v>5</v>
      </c>
      <c r="F382" s="11">
        <v>9</v>
      </c>
      <c r="G382" s="12">
        <v>51.21</v>
      </c>
      <c r="H382" s="4">
        <f t="shared" si="79"/>
        <v>0.2354</v>
      </c>
      <c r="I382" s="6">
        <f t="shared" si="78"/>
        <v>63.26</v>
      </c>
      <c r="J382" s="6">
        <f t="shared" si="80"/>
        <v>569.34</v>
      </c>
    </row>
    <row r="383" spans="1:10" ht="33.75" customHeight="1">
      <c r="A383" s="14" t="s">
        <v>848</v>
      </c>
      <c r="B383" s="10" t="s">
        <v>11</v>
      </c>
      <c r="C383" s="10">
        <v>91946</v>
      </c>
      <c r="D383" s="10" t="s">
        <v>488</v>
      </c>
      <c r="E383" s="10" t="s">
        <v>5</v>
      </c>
      <c r="F383" s="11">
        <v>2</v>
      </c>
      <c r="G383" s="12">
        <v>12.1</v>
      </c>
      <c r="H383" s="4">
        <f t="shared" si="79"/>
        <v>0.2354</v>
      </c>
      <c r="I383" s="6">
        <f t="shared" si="78"/>
        <v>14.95</v>
      </c>
      <c r="J383" s="6">
        <f t="shared" si="80"/>
        <v>29.9</v>
      </c>
    </row>
    <row r="384" spans="1:10" ht="33.75" customHeight="1">
      <c r="A384" s="14" t="s">
        <v>849</v>
      </c>
      <c r="B384" s="10" t="s">
        <v>11</v>
      </c>
      <c r="C384" s="10">
        <v>91945</v>
      </c>
      <c r="D384" s="10" t="s">
        <v>489</v>
      </c>
      <c r="E384" s="10" t="s">
        <v>5</v>
      </c>
      <c r="F384" s="11">
        <v>16</v>
      </c>
      <c r="G384" s="12">
        <v>15.77</v>
      </c>
      <c r="H384" s="4">
        <f t="shared" si="79"/>
        <v>0.2354</v>
      </c>
      <c r="I384" s="6">
        <f t="shared" si="78"/>
        <v>19.48</v>
      </c>
      <c r="J384" s="6">
        <f t="shared" si="80"/>
        <v>311.68</v>
      </c>
    </row>
    <row r="385" spans="1:10" ht="33.75" customHeight="1">
      <c r="A385" s="14" t="s">
        <v>850</v>
      </c>
      <c r="B385" s="10" t="s">
        <v>30</v>
      </c>
      <c r="C385" s="10" t="s">
        <v>490</v>
      </c>
      <c r="D385" s="10" t="s">
        <v>491</v>
      </c>
      <c r="E385" s="10" t="s">
        <v>5</v>
      </c>
      <c r="F385" s="11">
        <v>2</v>
      </c>
      <c r="G385" s="12">
        <v>235.34</v>
      </c>
      <c r="H385" s="4">
        <f t="shared" si="79"/>
        <v>0.2354</v>
      </c>
      <c r="I385" s="6">
        <f t="shared" si="78"/>
        <v>290.74</v>
      </c>
      <c r="J385" s="6">
        <f t="shared" si="80"/>
        <v>581.48</v>
      </c>
    </row>
    <row r="386" spans="1:10" ht="33.75" customHeight="1">
      <c r="A386" s="14" t="s">
        <v>851</v>
      </c>
      <c r="B386" s="10" t="s">
        <v>11</v>
      </c>
      <c r="C386" s="10">
        <v>91997</v>
      </c>
      <c r="D386" s="10" t="s">
        <v>492</v>
      </c>
      <c r="E386" s="10" t="s">
        <v>5</v>
      </c>
      <c r="F386" s="11">
        <v>2</v>
      </c>
      <c r="G386" s="12">
        <v>41.2</v>
      </c>
      <c r="H386" s="4">
        <f t="shared" si="79"/>
        <v>0.2354</v>
      </c>
      <c r="I386" s="6">
        <f t="shared" si="78"/>
        <v>50.9</v>
      </c>
      <c r="J386" s="6">
        <f t="shared" si="80"/>
        <v>101.8</v>
      </c>
    </row>
    <row r="387" spans="1:10" ht="33.75" customHeight="1">
      <c r="A387" s="14" t="s">
        <v>852</v>
      </c>
      <c r="B387" s="10" t="s">
        <v>11</v>
      </c>
      <c r="C387" s="10">
        <v>92005</v>
      </c>
      <c r="D387" s="10" t="s">
        <v>493</v>
      </c>
      <c r="E387" s="10" t="s">
        <v>5</v>
      </c>
      <c r="F387" s="11">
        <v>2</v>
      </c>
      <c r="G387" s="12">
        <v>66.459999999999994</v>
      </c>
      <c r="H387" s="4">
        <f t="shared" si="79"/>
        <v>0.2354</v>
      </c>
      <c r="I387" s="6">
        <f t="shared" si="78"/>
        <v>82.1</v>
      </c>
      <c r="J387" s="6">
        <f t="shared" si="80"/>
        <v>164.2</v>
      </c>
    </row>
    <row r="388" spans="1:10" ht="33.75" customHeight="1">
      <c r="A388" s="14" t="s">
        <v>853</v>
      </c>
      <c r="B388" s="10" t="s">
        <v>11</v>
      </c>
      <c r="C388" s="10">
        <v>92019</v>
      </c>
      <c r="D388" s="10" t="s">
        <v>494</v>
      </c>
      <c r="E388" s="10" t="s">
        <v>5</v>
      </c>
      <c r="F388" s="11">
        <v>1</v>
      </c>
      <c r="G388" s="12">
        <v>95.73</v>
      </c>
      <c r="H388" s="4">
        <f t="shared" si="79"/>
        <v>0.2354</v>
      </c>
      <c r="I388" s="6">
        <f t="shared" si="78"/>
        <v>118.26</v>
      </c>
      <c r="J388" s="6">
        <f t="shared" si="80"/>
        <v>118.26</v>
      </c>
    </row>
    <row r="389" spans="1:10" ht="33.75" customHeight="1">
      <c r="A389" s="14" t="s">
        <v>854</v>
      </c>
      <c r="B389" s="10" t="s">
        <v>11</v>
      </c>
      <c r="C389" s="10">
        <v>92012</v>
      </c>
      <c r="D389" s="10" t="s">
        <v>495</v>
      </c>
      <c r="E389" s="10" t="s">
        <v>5</v>
      </c>
      <c r="F389" s="11">
        <v>3</v>
      </c>
      <c r="G389" s="12">
        <v>85.5</v>
      </c>
      <c r="H389" s="4">
        <f t="shared" si="79"/>
        <v>0.2354</v>
      </c>
      <c r="I389" s="6">
        <f t="shared" si="78"/>
        <v>105.63</v>
      </c>
      <c r="J389" s="6">
        <f t="shared" si="80"/>
        <v>316.89</v>
      </c>
    </row>
    <row r="390" spans="1:10" ht="33.75" customHeight="1">
      <c r="A390" s="14" t="s">
        <v>855</v>
      </c>
      <c r="B390" s="10" t="s">
        <v>11</v>
      </c>
      <c r="C390" s="10">
        <v>91854</v>
      </c>
      <c r="D390" s="10" t="s">
        <v>497</v>
      </c>
      <c r="E390" s="10" t="s">
        <v>27</v>
      </c>
      <c r="F390" s="11">
        <v>220</v>
      </c>
      <c r="G390" s="12">
        <v>11.09</v>
      </c>
      <c r="H390" s="4">
        <f t="shared" si="79"/>
        <v>0.2354</v>
      </c>
      <c r="I390" s="6">
        <f t="shared" si="78"/>
        <v>13.7</v>
      </c>
      <c r="J390" s="6">
        <f t="shared" si="80"/>
        <v>3014</v>
      </c>
    </row>
    <row r="391" spans="1:10" ht="42.75">
      <c r="A391" s="14" t="s">
        <v>856</v>
      </c>
      <c r="B391" s="10" t="s">
        <v>11</v>
      </c>
      <c r="C391" s="10">
        <v>91835</v>
      </c>
      <c r="D391" s="10" t="s">
        <v>498</v>
      </c>
      <c r="E391" s="10" t="s">
        <v>27</v>
      </c>
      <c r="F391" s="11">
        <v>190</v>
      </c>
      <c r="G391" s="12">
        <v>20.57</v>
      </c>
      <c r="H391" s="4">
        <f t="shared" si="79"/>
        <v>0.2354</v>
      </c>
      <c r="I391" s="6">
        <f t="shared" si="78"/>
        <v>25.41</v>
      </c>
      <c r="J391" s="6">
        <f t="shared" si="80"/>
        <v>4827.8999999999996</v>
      </c>
    </row>
    <row r="392" spans="1:10" ht="42.75">
      <c r="A392" s="14" t="s">
        <v>857</v>
      </c>
      <c r="B392" s="10" t="s">
        <v>11</v>
      </c>
      <c r="C392" s="10">
        <v>91845</v>
      </c>
      <c r="D392" s="10" t="s">
        <v>499</v>
      </c>
      <c r="E392" s="10" t="s">
        <v>27</v>
      </c>
      <c r="F392" s="11">
        <v>110</v>
      </c>
      <c r="G392" s="12">
        <v>9.02</v>
      </c>
      <c r="H392" s="4">
        <f t="shared" si="79"/>
        <v>0.2354</v>
      </c>
      <c r="I392" s="6">
        <f t="shared" si="78"/>
        <v>11.14</v>
      </c>
      <c r="J392" s="6">
        <f t="shared" si="80"/>
        <v>1225.4000000000001</v>
      </c>
    </row>
    <row r="393" spans="1:10" ht="33.75" customHeight="1">
      <c r="A393" s="14" t="s">
        <v>858</v>
      </c>
      <c r="B393" s="10" t="s">
        <v>11</v>
      </c>
      <c r="C393" s="10">
        <v>91856</v>
      </c>
      <c r="D393" s="10" t="s">
        <v>500</v>
      </c>
      <c r="E393" s="10" t="s">
        <v>27</v>
      </c>
      <c r="F393" s="11">
        <v>40</v>
      </c>
      <c r="G393" s="12">
        <v>14</v>
      </c>
      <c r="H393" s="4">
        <f t="shared" si="79"/>
        <v>0.2354</v>
      </c>
      <c r="I393" s="6">
        <f t="shared" si="78"/>
        <v>17.3</v>
      </c>
      <c r="J393" s="6">
        <f t="shared" si="80"/>
        <v>692</v>
      </c>
    </row>
    <row r="394" spans="1:10" ht="42.75">
      <c r="A394" s="14" t="s">
        <v>859</v>
      </c>
      <c r="B394" s="10" t="s">
        <v>11</v>
      </c>
      <c r="C394" s="10">
        <v>91837</v>
      </c>
      <c r="D394" s="10" t="s">
        <v>501</v>
      </c>
      <c r="E394" s="10" t="s">
        <v>27</v>
      </c>
      <c r="F394" s="11">
        <v>50</v>
      </c>
      <c r="G394" s="12">
        <v>25.68</v>
      </c>
      <c r="H394" s="4">
        <f t="shared" si="79"/>
        <v>0.2354</v>
      </c>
      <c r="I394" s="6">
        <f t="shared" si="78"/>
        <v>31.73</v>
      </c>
      <c r="J394" s="6">
        <f t="shared" si="80"/>
        <v>1586.5</v>
      </c>
    </row>
    <row r="395" spans="1:10" ht="42.75">
      <c r="A395" s="14" t="s">
        <v>860</v>
      </c>
      <c r="B395" s="10" t="s">
        <v>11</v>
      </c>
      <c r="C395" s="10">
        <v>97667</v>
      </c>
      <c r="D395" s="10" t="s">
        <v>502</v>
      </c>
      <c r="E395" s="10" t="s">
        <v>27</v>
      </c>
      <c r="F395" s="11">
        <v>5</v>
      </c>
      <c r="G395" s="12">
        <v>8.75</v>
      </c>
      <c r="H395" s="4">
        <f t="shared" si="79"/>
        <v>0.2354</v>
      </c>
      <c r="I395" s="6">
        <f t="shared" si="78"/>
        <v>10.81</v>
      </c>
      <c r="J395" s="6">
        <f t="shared" si="80"/>
        <v>54.05</v>
      </c>
    </row>
    <row r="396" spans="1:10" ht="33.75" customHeight="1">
      <c r="A396" s="14" t="s">
        <v>861</v>
      </c>
      <c r="B396" s="10" t="s">
        <v>11</v>
      </c>
      <c r="C396" s="10">
        <v>97669</v>
      </c>
      <c r="D396" s="10" t="s">
        <v>503</v>
      </c>
      <c r="E396" s="10" t="s">
        <v>27</v>
      </c>
      <c r="F396" s="11">
        <v>28</v>
      </c>
      <c r="G396" s="12">
        <v>18.600000000000001</v>
      </c>
      <c r="H396" s="4">
        <f t="shared" si="79"/>
        <v>0.2354</v>
      </c>
      <c r="I396" s="6">
        <f t="shared" si="78"/>
        <v>22.98</v>
      </c>
      <c r="J396" s="6">
        <f t="shared" si="80"/>
        <v>643.44000000000005</v>
      </c>
    </row>
    <row r="397" spans="1:10" ht="33.75" customHeight="1">
      <c r="A397" s="14" t="s">
        <v>862</v>
      </c>
      <c r="B397" s="10" t="s">
        <v>11</v>
      </c>
      <c r="C397" s="10">
        <v>91924</v>
      </c>
      <c r="D397" s="10" t="s">
        <v>504</v>
      </c>
      <c r="E397" s="10" t="s">
        <v>27</v>
      </c>
      <c r="F397" s="11">
        <v>190</v>
      </c>
      <c r="G397" s="12">
        <v>3.75</v>
      </c>
      <c r="H397" s="4">
        <f t="shared" si="79"/>
        <v>0.2354</v>
      </c>
      <c r="I397" s="6">
        <f t="shared" si="78"/>
        <v>4.63</v>
      </c>
      <c r="J397" s="6">
        <f t="shared" si="80"/>
        <v>879.7</v>
      </c>
    </row>
    <row r="398" spans="1:10" ht="33.75" customHeight="1">
      <c r="A398" s="14" t="s">
        <v>863</v>
      </c>
      <c r="B398" s="10" t="s">
        <v>11</v>
      </c>
      <c r="C398" s="10">
        <v>91926</v>
      </c>
      <c r="D398" s="10" t="s">
        <v>505</v>
      </c>
      <c r="E398" s="10" t="s">
        <v>27</v>
      </c>
      <c r="F398" s="11">
        <v>1100</v>
      </c>
      <c r="G398" s="12">
        <v>5.44</v>
      </c>
      <c r="H398" s="4">
        <f t="shared" si="79"/>
        <v>0.2354</v>
      </c>
      <c r="I398" s="6">
        <f t="shared" si="78"/>
        <v>6.72</v>
      </c>
      <c r="J398" s="6">
        <f t="shared" si="80"/>
        <v>7392</v>
      </c>
    </row>
    <row r="399" spans="1:10" ht="33.75" customHeight="1">
      <c r="A399" s="14" t="s">
        <v>864</v>
      </c>
      <c r="B399" s="10" t="s">
        <v>11</v>
      </c>
      <c r="C399" s="10">
        <v>91928</v>
      </c>
      <c r="D399" s="10" t="s">
        <v>506</v>
      </c>
      <c r="E399" s="10" t="s">
        <v>27</v>
      </c>
      <c r="F399" s="11">
        <v>230</v>
      </c>
      <c r="G399" s="12">
        <v>8.44</v>
      </c>
      <c r="H399" s="4">
        <f t="shared" si="79"/>
        <v>0.2354</v>
      </c>
      <c r="I399" s="6">
        <f t="shared" si="78"/>
        <v>10.43</v>
      </c>
      <c r="J399" s="6">
        <f t="shared" si="80"/>
        <v>2398.9</v>
      </c>
    </row>
    <row r="400" spans="1:10" ht="33.75" customHeight="1">
      <c r="A400" s="14" t="s">
        <v>865</v>
      </c>
      <c r="B400" s="10" t="s">
        <v>11</v>
      </c>
      <c r="C400" s="10">
        <v>91933</v>
      </c>
      <c r="D400" s="10" t="s">
        <v>507</v>
      </c>
      <c r="E400" s="10" t="s">
        <v>27</v>
      </c>
      <c r="F400" s="11">
        <v>7.5</v>
      </c>
      <c r="G400" s="12">
        <v>20.399999999999999</v>
      </c>
      <c r="H400" s="4">
        <f t="shared" si="79"/>
        <v>0.2354</v>
      </c>
      <c r="I400" s="6">
        <f t="shared" si="78"/>
        <v>25.2</v>
      </c>
      <c r="J400" s="6">
        <f t="shared" si="80"/>
        <v>189</v>
      </c>
    </row>
    <row r="401" spans="1:10" ht="33.75" customHeight="1">
      <c r="A401" s="14" t="s">
        <v>866</v>
      </c>
      <c r="B401" s="10" t="s">
        <v>11</v>
      </c>
      <c r="C401" s="10">
        <v>91935</v>
      </c>
      <c r="D401" s="10" t="s">
        <v>508</v>
      </c>
      <c r="E401" s="10" t="s">
        <v>27</v>
      </c>
      <c r="F401" s="11">
        <v>25</v>
      </c>
      <c r="G401" s="12">
        <v>32.020000000000003</v>
      </c>
      <c r="H401" s="4">
        <f t="shared" si="79"/>
        <v>0.2354</v>
      </c>
      <c r="I401" s="6">
        <f t="shared" si="78"/>
        <v>39.56</v>
      </c>
      <c r="J401" s="6">
        <f t="shared" si="80"/>
        <v>989</v>
      </c>
    </row>
    <row r="402" spans="1:10" ht="42.75">
      <c r="A402" s="14" t="s">
        <v>867</v>
      </c>
      <c r="B402" s="10" t="s">
        <v>11</v>
      </c>
      <c r="C402" s="10">
        <v>92988</v>
      </c>
      <c r="D402" s="10" t="s">
        <v>509</v>
      </c>
      <c r="E402" s="10" t="s">
        <v>27</v>
      </c>
      <c r="F402" s="11">
        <v>30</v>
      </c>
      <c r="G402" s="12">
        <v>71.05</v>
      </c>
      <c r="H402" s="4">
        <f t="shared" si="79"/>
        <v>0.2354</v>
      </c>
      <c r="I402" s="6">
        <f t="shared" si="78"/>
        <v>87.78</v>
      </c>
      <c r="J402" s="6">
        <f t="shared" si="80"/>
        <v>2633.4</v>
      </c>
    </row>
    <row r="403" spans="1:10" ht="42.75">
      <c r="A403" s="14" t="s">
        <v>868</v>
      </c>
      <c r="B403" s="10" t="s">
        <v>11</v>
      </c>
      <c r="C403" s="10">
        <v>92992</v>
      </c>
      <c r="D403" s="10" t="s">
        <v>512</v>
      </c>
      <c r="E403" s="10" t="s">
        <v>27</v>
      </c>
      <c r="F403" s="11">
        <v>120</v>
      </c>
      <c r="G403" s="12">
        <v>127.27</v>
      </c>
      <c r="H403" s="4">
        <f t="shared" si="79"/>
        <v>0.2354</v>
      </c>
      <c r="I403" s="6">
        <f t="shared" si="78"/>
        <v>157.22999999999999</v>
      </c>
      <c r="J403" s="6">
        <f t="shared" si="80"/>
        <v>18867.599999999999</v>
      </c>
    </row>
    <row r="404" spans="1:10" ht="33.75" customHeight="1">
      <c r="A404" s="14" t="s">
        <v>869</v>
      </c>
      <c r="B404" s="10" t="s">
        <v>11</v>
      </c>
      <c r="C404" s="10">
        <v>93653</v>
      </c>
      <c r="D404" s="10" t="s">
        <v>513</v>
      </c>
      <c r="E404" s="10" t="s">
        <v>5</v>
      </c>
      <c r="F404" s="11">
        <v>7</v>
      </c>
      <c r="G404" s="12">
        <v>13.93</v>
      </c>
      <c r="H404" s="4">
        <f t="shared" si="79"/>
        <v>0.2354</v>
      </c>
      <c r="I404" s="6">
        <f t="shared" si="78"/>
        <v>17.21</v>
      </c>
      <c r="J404" s="6">
        <f t="shared" si="80"/>
        <v>120.47</v>
      </c>
    </row>
    <row r="405" spans="1:10" ht="33.75" customHeight="1">
      <c r="A405" s="14" t="s">
        <v>870</v>
      </c>
      <c r="B405" s="10" t="s">
        <v>11</v>
      </c>
      <c r="C405" s="10">
        <v>93660</v>
      </c>
      <c r="D405" s="10" t="s">
        <v>514</v>
      </c>
      <c r="E405" s="10" t="s">
        <v>5</v>
      </c>
      <c r="F405" s="11">
        <v>4</v>
      </c>
      <c r="G405" s="12">
        <v>66.78</v>
      </c>
      <c r="H405" s="4">
        <f t="shared" si="79"/>
        <v>0.2354</v>
      </c>
      <c r="I405" s="6">
        <f t="shared" si="78"/>
        <v>82.5</v>
      </c>
      <c r="J405" s="6">
        <f t="shared" si="80"/>
        <v>330</v>
      </c>
    </row>
    <row r="406" spans="1:10" ht="33.75" customHeight="1">
      <c r="A406" s="14" t="s">
        <v>871</v>
      </c>
      <c r="B406" s="10" t="s">
        <v>11</v>
      </c>
      <c r="C406" s="10">
        <v>93654</v>
      </c>
      <c r="D406" s="10" t="s">
        <v>515</v>
      </c>
      <c r="E406" s="10" t="s">
        <v>5</v>
      </c>
      <c r="F406" s="11">
        <v>4</v>
      </c>
      <c r="G406" s="12">
        <v>13.93</v>
      </c>
      <c r="H406" s="4">
        <f t="shared" si="79"/>
        <v>0.2354</v>
      </c>
      <c r="I406" s="6">
        <f t="shared" si="78"/>
        <v>17.21</v>
      </c>
      <c r="J406" s="6">
        <f t="shared" si="80"/>
        <v>68.84</v>
      </c>
    </row>
    <row r="407" spans="1:10" ht="33.75" customHeight="1">
      <c r="A407" s="14" t="s">
        <v>872</v>
      </c>
      <c r="B407" s="10" t="s">
        <v>11</v>
      </c>
      <c r="C407" s="10">
        <v>93661</v>
      </c>
      <c r="D407" s="10" t="s">
        <v>516</v>
      </c>
      <c r="E407" s="10" t="s">
        <v>5</v>
      </c>
      <c r="F407" s="11">
        <v>6</v>
      </c>
      <c r="G407" s="12">
        <v>66.78</v>
      </c>
      <c r="H407" s="4">
        <f t="shared" si="79"/>
        <v>0.2354</v>
      </c>
      <c r="I407" s="6">
        <f t="shared" si="78"/>
        <v>82.5</v>
      </c>
      <c r="J407" s="6">
        <f t="shared" si="80"/>
        <v>495</v>
      </c>
    </row>
    <row r="408" spans="1:10" ht="33.75" customHeight="1">
      <c r="A408" s="14" t="s">
        <v>873</v>
      </c>
      <c r="B408" s="10" t="s">
        <v>11</v>
      </c>
      <c r="C408" s="10">
        <v>93655</v>
      </c>
      <c r="D408" s="10" t="s">
        <v>517</v>
      </c>
      <c r="E408" s="10" t="s">
        <v>5</v>
      </c>
      <c r="F408" s="11">
        <v>9</v>
      </c>
      <c r="G408" s="12">
        <v>15.03</v>
      </c>
      <c r="H408" s="4">
        <f t="shared" si="79"/>
        <v>0.2354</v>
      </c>
      <c r="I408" s="6">
        <f t="shared" si="78"/>
        <v>18.57</v>
      </c>
      <c r="J408" s="6">
        <f t="shared" si="80"/>
        <v>167.13</v>
      </c>
    </row>
    <row r="409" spans="1:10" ht="33.75" customHeight="1">
      <c r="A409" s="14" t="s">
        <v>874</v>
      </c>
      <c r="B409" s="10" t="s">
        <v>11</v>
      </c>
      <c r="C409" s="10">
        <v>93662</v>
      </c>
      <c r="D409" s="10" t="s">
        <v>518</v>
      </c>
      <c r="E409" s="10" t="s">
        <v>5</v>
      </c>
      <c r="F409" s="11">
        <v>3</v>
      </c>
      <c r="G409" s="12">
        <v>68.98</v>
      </c>
      <c r="H409" s="4">
        <f t="shared" si="79"/>
        <v>0.2354</v>
      </c>
      <c r="I409" s="6">
        <f t="shared" si="78"/>
        <v>85.22</v>
      </c>
      <c r="J409" s="6">
        <f t="shared" si="80"/>
        <v>255.66</v>
      </c>
    </row>
    <row r="410" spans="1:10" ht="33.75" customHeight="1">
      <c r="A410" s="14" t="s">
        <v>875</v>
      </c>
      <c r="B410" s="10" t="s">
        <v>11</v>
      </c>
      <c r="C410" s="10">
        <v>93656</v>
      </c>
      <c r="D410" s="10" t="s">
        <v>519</v>
      </c>
      <c r="E410" s="10" t="s">
        <v>5</v>
      </c>
      <c r="F410" s="11">
        <v>3</v>
      </c>
      <c r="G410" s="12">
        <v>16.100000000000001</v>
      </c>
      <c r="H410" s="4">
        <f t="shared" si="79"/>
        <v>0.2354</v>
      </c>
      <c r="I410" s="6">
        <f t="shared" si="78"/>
        <v>19.89</v>
      </c>
      <c r="J410" s="6">
        <f t="shared" si="80"/>
        <v>59.67</v>
      </c>
    </row>
    <row r="411" spans="1:10" ht="33.75" customHeight="1">
      <c r="A411" s="14" t="s">
        <v>876</v>
      </c>
      <c r="B411" s="10" t="s">
        <v>11</v>
      </c>
      <c r="C411" s="10">
        <v>93657</v>
      </c>
      <c r="D411" s="10" t="s">
        <v>520</v>
      </c>
      <c r="E411" s="10" t="s">
        <v>5</v>
      </c>
      <c r="F411" s="11">
        <v>1</v>
      </c>
      <c r="G411" s="12">
        <v>17.91</v>
      </c>
      <c r="H411" s="4">
        <f t="shared" si="79"/>
        <v>0.2354</v>
      </c>
      <c r="I411" s="6">
        <f t="shared" si="78"/>
        <v>22.13</v>
      </c>
      <c r="J411" s="6">
        <f t="shared" si="80"/>
        <v>22.13</v>
      </c>
    </row>
    <row r="412" spans="1:10" ht="33.75" customHeight="1">
      <c r="A412" s="14" t="s">
        <v>877</v>
      </c>
      <c r="B412" s="10" t="s">
        <v>11</v>
      </c>
      <c r="C412" s="10">
        <v>93671</v>
      </c>
      <c r="D412" s="10" t="s">
        <v>521</v>
      </c>
      <c r="E412" s="10" t="s">
        <v>5</v>
      </c>
      <c r="F412" s="11">
        <v>1</v>
      </c>
      <c r="G412" s="12">
        <v>95.49</v>
      </c>
      <c r="H412" s="4">
        <f t="shared" si="79"/>
        <v>0.2354</v>
      </c>
      <c r="I412" s="6">
        <f t="shared" si="78"/>
        <v>117.97</v>
      </c>
      <c r="J412" s="6">
        <f t="shared" si="80"/>
        <v>117.97</v>
      </c>
    </row>
    <row r="413" spans="1:10" ht="33.75" customHeight="1">
      <c r="A413" s="14" t="s">
        <v>878</v>
      </c>
      <c r="B413" s="10" t="s">
        <v>11</v>
      </c>
      <c r="C413" s="10">
        <v>93673</v>
      </c>
      <c r="D413" s="10" t="s">
        <v>522</v>
      </c>
      <c r="E413" s="10" t="s">
        <v>5</v>
      </c>
      <c r="F413" s="11">
        <v>1</v>
      </c>
      <c r="G413" s="12">
        <v>113.96</v>
      </c>
      <c r="H413" s="4">
        <f t="shared" si="79"/>
        <v>0.2354</v>
      </c>
      <c r="I413" s="6">
        <f t="shared" si="78"/>
        <v>140.79</v>
      </c>
      <c r="J413" s="6">
        <f t="shared" si="80"/>
        <v>140.79</v>
      </c>
    </row>
    <row r="414" spans="1:10" ht="71.25">
      <c r="A414" s="14" t="s">
        <v>879</v>
      </c>
      <c r="B414" s="10" t="s">
        <v>88</v>
      </c>
      <c r="C414" s="14" t="s">
        <v>524</v>
      </c>
      <c r="D414" s="10" t="s">
        <v>523</v>
      </c>
      <c r="E414" s="10" t="s">
        <v>5</v>
      </c>
      <c r="F414" s="11">
        <v>1</v>
      </c>
      <c r="G414" s="12">
        <v>561.61</v>
      </c>
      <c r="H414" s="4">
        <f t="shared" si="79"/>
        <v>0.2354</v>
      </c>
      <c r="I414" s="6">
        <f t="shared" si="78"/>
        <v>693.81</v>
      </c>
      <c r="J414" s="6">
        <f t="shared" si="80"/>
        <v>693.81</v>
      </c>
    </row>
    <row r="415" spans="1:10" ht="33.75" customHeight="1">
      <c r="A415" s="14" t="s">
        <v>880</v>
      </c>
      <c r="B415" s="10" t="s">
        <v>11</v>
      </c>
      <c r="C415" s="10">
        <v>93675</v>
      </c>
      <c r="D415" s="10" t="s">
        <v>525</v>
      </c>
      <c r="E415" s="10" t="s">
        <v>5</v>
      </c>
      <c r="F415" s="11">
        <v>2</v>
      </c>
      <c r="G415" s="12">
        <v>183.56</v>
      </c>
      <c r="H415" s="4">
        <f t="shared" si="79"/>
        <v>0.2354</v>
      </c>
      <c r="I415" s="6">
        <f t="shared" si="78"/>
        <v>226.77</v>
      </c>
      <c r="J415" s="6">
        <f t="shared" si="80"/>
        <v>453.54</v>
      </c>
    </row>
    <row r="416" spans="1:10" ht="71.25">
      <c r="A416" s="14" t="s">
        <v>881</v>
      </c>
      <c r="B416" s="10" t="s">
        <v>88</v>
      </c>
      <c r="C416" s="14" t="s">
        <v>526</v>
      </c>
      <c r="D416" s="10" t="s">
        <v>527</v>
      </c>
      <c r="E416" s="10" t="s">
        <v>5</v>
      </c>
      <c r="F416" s="11">
        <v>12</v>
      </c>
      <c r="G416" s="12">
        <v>126.93</v>
      </c>
      <c r="H416" s="4">
        <f t="shared" si="79"/>
        <v>0.2354</v>
      </c>
      <c r="I416" s="6">
        <f t="shared" si="78"/>
        <v>156.81</v>
      </c>
      <c r="J416" s="6">
        <f t="shared" si="80"/>
        <v>1881.72</v>
      </c>
    </row>
    <row r="417" spans="1:10" ht="33.75" customHeight="1">
      <c r="A417" s="14" t="s">
        <v>882</v>
      </c>
      <c r="B417" s="10" t="s">
        <v>11</v>
      </c>
      <c r="C417" s="10">
        <v>91943</v>
      </c>
      <c r="D417" s="10" t="s">
        <v>528</v>
      </c>
      <c r="E417" s="10" t="s">
        <v>5</v>
      </c>
      <c r="F417" s="11">
        <v>4</v>
      </c>
      <c r="G417" s="12">
        <v>26.2</v>
      </c>
      <c r="H417" s="4">
        <f t="shared" si="79"/>
        <v>0.2354</v>
      </c>
      <c r="I417" s="6">
        <f t="shared" si="78"/>
        <v>32.369999999999997</v>
      </c>
      <c r="J417" s="6">
        <f t="shared" si="80"/>
        <v>129.47999999999999</v>
      </c>
    </row>
    <row r="418" spans="1:10" ht="33.75" customHeight="1">
      <c r="A418" s="14" t="s">
        <v>883</v>
      </c>
      <c r="B418" s="10" t="s">
        <v>11</v>
      </c>
      <c r="C418" s="10">
        <v>91939</v>
      </c>
      <c r="D418" s="10" t="s">
        <v>529</v>
      </c>
      <c r="E418" s="10" t="s">
        <v>5</v>
      </c>
      <c r="F418" s="11">
        <v>30</v>
      </c>
      <c r="G418" s="12">
        <v>38.17</v>
      </c>
      <c r="H418" s="4">
        <f t="shared" si="79"/>
        <v>0.2354</v>
      </c>
      <c r="I418" s="6">
        <f t="shared" si="78"/>
        <v>47.16</v>
      </c>
      <c r="J418" s="6">
        <f t="shared" si="80"/>
        <v>1414.8</v>
      </c>
    </row>
    <row r="419" spans="1:10" ht="33.75" customHeight="1">
      <c r="A419" s="14" t="s">
        <v>884</v>
      </c>
      <c r="B419" s="10" t="s">
        <v>11</v>
      </c>
      <c r="C419" s="10">
        <v>91940</v>
      </c>
      <c r="D419" s="10" t="s">
        <v>530</v>
      </c>
      <c r="E419" s="10" t="s">
        <v>5</v>
      </c>
      <c r="F419" s="11">
        <v>44</v>
      </c>
      <c r="G419" s="12">
        <v>22.07</v>
      </c>
      <c r="H419" s="4">
        <f t="shared" si="79"/>
        <v>0.2354</v>
      </c>
      <c r="I419" s="6">
        <f t="shared" si="78"/>
        <v>27.27</v>
      </c>
      <c r="J419" s="6">
        <f t="shared" si="80"/>
        <v>1199.8800000000001</v>
      </c>
    </row>
    <row r="420" spans="1:10" ht="33.75" customHeight="1">
      <c r="A420" s="14" t="s">
        <v>885</v>
      </c>
      <c r="B420" s="10" t="s">
        <v>11</v>
      </c>
      <c r="C420" s="10">
        <v>91941</v>
      </c>
      <c r="D420" s="10" t="s">
        <v>531</v>
      </c>
      <c r="E420" s="10" t="s">
        <v>5</v>
      </c>
      <c r="F420" s="11">
        <v>59</v>
      </c>
      <c r="G420" s="12">
        <v>14.18</v>
      </c>
      <c r="H420" s="4">
        <f t="shared" si="79"/>
        <v>0.2354</v>
      </c>
      <c r="I420" s="6">
        <f t="shared" si="78"/>
        <v>17.52</v>
      </c>
      <c r="J420" s="6">
        <f t="shared" si="80"/>
        <v>1033.68</v>
      </c>
    </row>
    <row r="421" spans="1:10" ht="36.75" customHeight="1">
      <c r="A421" s="14" t="s">
        <v>886</v>
      </c>
      <c r="B421" s="10" t="s">
        <v>533</v>
      </c>
      <c r="C421" s="14" t="s">
        <v>534</v>
      </c>
      <c r="D421" s="10" t="s">
        <v>535</v>
      </c>
      <c r="E421" s="10" t="s">
        <v>5</v>
      </c>
      <c r="F421" s="11">
        <v>4</v>
      </c>
      <c r="G421" s="12">
        <v>148.56</v>
      </c>
      <c r="H421" s="4">
        <f t="shared" si="79"/>
        <v>0.2354</v>
      </c>
      <c r="I421" s="6">
        <f t="shared" si="78"/>
        <v>183.53</v>
      </c>
      <c r="J421" s="6">
        <f t="shared" si="80"/>
        <v>734.12</v>
      </c>
    </row>
    <row r="422" spans="1:10" ht="33.75" customHeight="1">
      <c r="A422" s="14" t="s">
        <v>887</v>
      </c>
      <c r="B422" s="10" t="s">
        <v>538</v>
      </c>
      <c r="C422" s="10">
        <v>13672</v>
      </c>
      <c r="D422" s="10" t="s">
        <v>536</v>
      </c>
      <c r="E422" s="10" t="s">
        <v>5</v>
      </c>
      <c r="F422" s="11">
        <v>19</v>
      </c>
      <c r="G422" s="12">
        <v>92.24</v>
      </c>
      <c r="H422" s="4">
        <f t="shared" si="79"/>
        <v>0.2354</v>
      </c>
      <c r="I422" s="6">
        <f t="shared" si="78"/>
        <v>113.95</v>
      </c>
      <c r="J422" s="6">
        <f t="shared" si="80"/>
        <v>2165.0500000000002</v>
      </c>
    </row>
    <row r="423" spans="1:10" ht="33.75" customHeight="1">
      <c r="A423" s="14" t="s">
        <v>888</v>
      </c>
      <c r="B423" s="10" t="s">
        <v>538</v>
      </c>
      <c r="C423" s="10">
        <v>13682</v>
      </c>
      <c r="D423" s="10" t="s">
        <v>537</v>
      </c>
      <c r="E423" s="10" t="s">
        <v>5</v>
      </c>
      <c r="F423" s="11">
        <v>2</v>
      </c>
      <c r="G423" s="12">
        <v>152.61000000000001</v>
      </c>
      <c r="H423" s="4">
        <f t="shared" si="79"/>
        <v>0.2354</v>
      </c>
      <c r="I423" s="6">
        <f t="shared" si="78"/>
        <v>188.53</v>
      </c>
      <c r="J423" s="6">
        <f t="shared" si="80"/>
        <v>377.06</v>
      </c>
    </row>
    <row r="424" spans="1:10" ht="33.75" customHeight="1">
      <c r="A424" s="14" t="s">
        <v>889</v>
      </c>
      <c r="B424" s="10" t="s">
        <v>538</v>
      </c>
      <c r="C424" s="10">
        <v>13670</v>
      </c>
      <c r="D424" s="10" t="s">
        <v>614</v>
      </c>
      <c r="E424" s="10" t="s">
        <v>5</v>
      </c>
      <c r="F424" s="11">
        <v>7</v>
      </c>
      <c r="G424" s="12">
        <v>57.03</v>
      </c>
      <c r="H424" s="4">
        <f t="shared" si="79"/>
        <v>0.2354</v>
      </c>
      <c r="I424" s="6">
        <f t="shared" si="78"/>
        <v>70.45</v>
      </c>
      <c r="J424" s="6">
        <f t="shared" si="80"/>
        <v>493.15</v>
      </c>
    </row>
    <row r="425" spans="1:10" ht="33.75" customHeight="1">
      <c r="A425" s="14" t="s">
        <v>890</v>
      </c>
      <c r="B425" s="10" t="s">
        <v>538</v>
      </c>
      <c r="C425" s="10">
        <v>13148</v>
      </c>
      <c r="D425" s="10" t="s">
        <v>539</v>
      </c>
      <c r="E425" s="10" t="s">
        <v>5</v>
      </c>
      <c r="F425" s="11">
        <v>1</v>
      </c>
      <c r="G425" s="12">
        <v>69.72</v>
      </c>
      <c r="H425" s="4">
        <f t="shared" si="79"/>
        <v>0.2354</v>
      </c>
      <c r="I425" s="6">
        <f t="shared" si="78"/>
        <v>86.13</v>
      </c>
      <c r="J425" s="6">
        <f t="shared" si="80"/>
        <v>86.13</v>
      </c>
    </row>
    <row r="426" spans="1:10" ht="33.75" customHeight="1">
      <c r="A426" s="14" t="s">
        <v>891</v>
      </c>
      <c r="B426" s="10" t="s">
        <v>533</v>
      </c>
      <c r="C426" s="10" t="s">
        <v>540</v>
      </c>
      <c r="D426" s="10" t="s">
        <v>541</v>
      </c>
      <c r="E426" s="10" t="s">
        <v>5</v>
      </c>
      <c r="F426" s="11">
        <v>8</v>
      </c>
      <c r="G426" s="12">
        <v>37.03</v>
      </c>
      <c r="H426" s="4">
        <f t="shared" si="79"/>
        <v>0.2354</v>
      </c>
      <c r="I426" s="6">
        <f t="shared" si="78"/>
        <v>45.75</v>
      </c>
      <c r="J426" s="6">
        <f t="shared" si="80"/>
        <v>366</v>
      </c>
    </row>
    <row r="427" spans="1:10" ht="37.5" customHeight="1">
      <c r="A427" s="14" t="s">
        <v>892</v>
      </c>
      <c r="B427" s="10" t="s">
        <v>30</v>
      </c>
      <c r="C427" s="10" t="s">
        <v>542</v>
      </c>
      <c r="D427" s="10" t="s">
        <v>543</v>
      </c>
      <c r="E427" s="10" t="s">
        <v>5</v>
      </c>
      <c r="F427" s="11">
        <v>1</v>
      </c>
      <c r="G427" s="12">
        <v>1480.28</v>
      </c>
      <c r="H427" s="4">
        <f t="shared" si="79"/>
        <v>0.2354</v>
      </c>
      <c r="I427" s="6">
        <f t="shared" si="78"/>
        <v>1828.74</v>
      </c>
      <c r="J427" s="6">
        <f t="shared" si="80"/>
        <v>1828.74</v>
      </c>
    </row>
    <row r="428" spans="1:10" ht="42.75">
      <c r="A428" s="14" t="s">
        <v>893</v>
      </c>
      <c r="B428" s="10" t="s">
        <v>11</v>
      </c>
      <c r="C428" s="10">
        <v>101881</v>
      </c>
      <c r="D428" s="10" t="s">
        <v>544</v>
      </c>
      <c r="E428" s="10" t="s">
        <v>5</v>
      </c>
      <c r="F428" s="11">
        <v>1</v>
      </c>
      <c r="G428" s="12">
        <v>990.82</v>
      </c>
      <c r="H428" s="4">
        <f t="shared" si="79"/>
        <v>0.2354</v>
      </c>
      <c r="I428" s="6">
        <f t="shared" si="78"/>
        <v>1224.06</v>
      </c>
      <c r="J428" s="6">
        <f t="shared" si="80"/>
        <v>1224.06</v>
      </c>
    </row>
    <row r="429" spans="1:10" ht="42.75">
      <c r="A429" s="14" t="s">
        <v>894</v>
      </c>
      <c r="B429" s="10" t="s">
        <v>11</v>
      </c>
      <c r="C429" s="10">
        <v>101879</v>
      </c>
      <c r="D429" s="10" t="s">
        <v>545</v>
      </c>
      <c r="E429" s="10" t="s">
        <v>5</v>
      </c>
      <c r="F429" s="11">
        <v>1</v>
      </c>
      <c r="G429" s="12">
        <v>618.46</v>
      </c>
      <c r="H429" s="4">
        <f t="shared" si="79"/>
        <v>0.2354</v>
      </c>
      <c r="I429" s="6">
        <f t="shared" si="78"/>
        <v>764.05</v>
      </c>
      <c r="J429" s="6">
        <f t="shared" si="80"/>
        <v>764.05</v>
      </c>
    </row>
    <row r="430" spans="1:10" ht="42.75">
      <c r="A430" s="14" t="s">
        <v>895</v>
      </c>
      <c r="B430" s="10" t="s">
        <v>30</v>
      </c>
      <c r="C430" s="10" t="s">
        <v>546</v>
      </c>
      <c r="D430" s="10" t="s">
        <v>547</v>
      </c>
      <c r="E430" s="10" t="s">
        <v>5</v>
      </c>
      <c r="F430" s="11">
        <v>1</v>
      </c>
      <c r="G430" s="12">
        <v>376.54</v>
      </c>
      <c r="H430" s="4">
        <f t="shared" si="79"/>
        <v>0.2354</v>
      </c>
      <c r="I430" s="6">
        <f t="shared" si="78"/>
        <v>465.18</v>
      </c>
      <c r="J430" s="6">
        <f t="shared" si="80"/>
        <v>465.18</v>
      </c>
    </row>
    <row r="431" spans="1:10" ht="41.25" customHeight="1">
      <c r="A431" s="84" t="s">
        <v>16</v>
      </c>
      <c r="B431" s="84"/>
      <c r="C431" s="84"/>
      <c r="D431" s="84"/>
      <c r="E431" s="85" t="str">
        <f>D371</f>
        <v>28. INSTALAÇÃO ELÉTRICA</v>
      </c>
      <c r="F431" s="85"/>
      <c r="G431" s="85"/>
      <c r="H431" s="85"/>
      <c r="I431" s="85"/>
      <c r="J431" s="24">
        <f>SUM(J373:J430)</f>
        <v>68827.62</v>
      </c>
    </row>
    <row r="432" spans="1:10">
      <c r="A432" s="86"/>
      <c r="B432" s="86"/>
      <c r="C432" s="86"/>
      <c r="D432" s="86"/>
      <c r="E432" s="86"/>
      <c r="F432" s="86"/>
      <c r="G432" s="86"/>
      <c r="H432" s="86"/>
      <c r="I432" s="86"/>
      <c r="J432" s="86"/>
    </row>
    <row r="433" spans="1:10" ht="35.25" customHeight="1">
      <c r="A433" s="79"/>
      <c r="B433" s="79"/>
      <c r="C433" s="79"/>
      <c r="D433" s="26" t="s">
        <v>896</v>
      </c>
      <c r="E433" s="87"/>
      <c r="F433" s="87"/>
      <c r="G433" s="87"/>
      <c r="H433" s="87"/>
      <c r="I433" s="87"/>
      <c r="J433" s="87"/>
    </row>
    <row r="434" spans="1:10" ht="60">
      <c r="A434" s="1" t="s">
        <v>0</v>
      </c>
      <c r="B434" s="1" t="s">
        <v>10</v>
      </c>
      <c r="C434" s="1" t="s">
        <v>1</v>
      </c>
      <c r="D434" s="1" t="s">
        <v>13</v>
      </c>
      <c r="E434" s="1" t="s">
        <v>5</v>
      </c>
      <c r="F434" s="1" t="s">
        <v>4</v>
      </c>
      <c r="G434" s="1" t="s">
        <v>6</v>
      </c>
      <c r="H434" s="1" t="s">
        <v>7</v>
      </c>
      <c r="I434" s="1" t="s">
        <v>9</v>
      </c>
      <c r="J434" s="1" t="s">
        <v>8</v>
      </c>
    </row>
    <row r="435" spans="1:10" ht="51" customHeight="1">
      <c r="A435" s="14" t="s">
        <v>560</v>
      </c>
      <c r="B435" s="10" t="s">
        <v>30</v>
      </c>
      <c r="C435" s="10" t="s">
        <v>676</v>
      </c>
      <c r="D435" s="10" t="s">
        <v>677</v>
      </c>
      <c r="E435" s="10" t="s">
        <v>27</v>
      </c>
      <c r="F435" s="11">
        <v>400</v>
      </c>
      <c r="G435" s="12">
        <v>6.85</v>
      </c>
      <c r="H435" s="19">
        <f>$D$9</f>
        <v>0.2354</v>
      </c>
      <c r="I435" s="6">
        <f t="shared" ref="I435" si="81">ROUND((G435)+(G435*H435),2)</f>
        <v>8.4600000000000009</v>
      </c>
      <c r="J435" s="6">
        <f>ROUND(F435*I435,2)</f>
        <v>3384</v>
      </c>
    </row>
    <row r="436" spans="1:10" ht="51" customHeight="1">
      <c r="A436" s="14" t="s">
        <v>561</v>
      </c>
      <c r="B436" s="10" t="s">
        <v>30</v>
      </c>
      <c r="C436" s="10" t="s">
        <v>678</v>
      </c>
      <c r="D436" s="10" t="s">
        <v>679</v>
      </c>
      <c r="E436" s="10" t="s">
        <v>5</v>
      </c>
      <c r="F436" s="11">
        <v>25</v>
      </c>
      <c r="G436" s="12">
        <v>2.78</v>
      </c>
      <c r="H436" s="19">
        <f t="shared" ref="H436:H444" si="82">$D$9</f>
        <v>0.2354</v>
      </c>
      <c r="I436" s="6">
        <f t="shared" ref="I436" si="83">ROUND((G436)+(G436*H436),2)</f>
        <v>3.43</v>
      </c>
      <c r="J436" s="6">
        <f t="shared" ref="J436" si="84">ROUND(F436*I436,2)</f>
        <v>85.75</v>
      </c>
    </row>
    <row r="437" spans="1:10" ht="51" customHeight="1">
      <c r="A437" s="14" t="s">
        <v>897</v>
      </c>
      <c r="B437" s="10" t="s">
        <v>30</v>
      </c>
      <c r="C437" s="10" t="s">
        <v>689</v>
      </c>
      <c r="D437" s="10" t="s">
        <v>690</v>
      </c>
      <c r="E437" s="10" t="s">
        <v>5</v>
      </c>
      <c r="F437" s="11">
        <v>25</v>
      </c>
      <c r="G437" s="12">
        <v>15.72</v>
      </c>
      <c r="H437" s="19">
        <f t="shared" si="82"/>
        <v>0.2354</v>
      </c>
      <c r="I437" s="6">
        <f t="shared" ref="I437:I444" si="85">ROUND((G437)+(G437*H437),2)</f>
        <v>19.420000000000002</v>
      </c>
      <c r="J437" s="6">
        <f t="shared" ref="J437:J444" si="86">ROUND(F437*I437,2)</f>
        <v>485.5</v>
      </c>
    </row>
    <row r="438" spans="1:10" ht="63.75" customHeight="1">
      <c r="A438" s="14" t="s">
        <v>898</v>
      </c>
      <c r="B438" s="10" t="s">
        <v>88</v>
      </c>
      <c r="C438" s="14" t="s">
        <v>698</v>
      </c>
      <c r="D438" s="10" t="s">
        <v>697</v>
      </c>
      <c r="E438" s="10" t="s">
        <v>5</v>
      </c>
      <c r="F438" s="11">
        <v>25</v>
      </c>
      <c r="G438" s="12">
        <v>92.94</v>
      </c>
      <c r="H438" s="19">
        <f t="shared" si="82"/>
        <v>0.2354</v>
      </c>
      <c r="I438" s="6">
        <f t="shared" si="85"/>
        <v>114.82</v>
      </c>
      <c r="J438" s="6">
        <f t="shared" si="86"/>
        <v>2870.5</v>
      </c>
    </row>
    <row r="439" spans="1:10" ht="51" customHeight="1">
      <c r="A439" s="14" t="s">
        <v>899</v>
      </c>
      <c r="B439" s="10" t="s">
        <v>555</v>
      </c>
      <c r="C439" s="10">
        <v>68159</v>
      </c>
      <c r="D439" s="10" t="s">
        <v>699</v>
      </c>
      <c r="E439" s="10" t="s">
        <v>5</v>
      </c>
      <c r="F439" s="11">
        <v>4</v>
      </c>
      <c r="G439" s="12">
        <v>153.38</v>
      </c>
      <c r="H439" s="19">
        <f t="shared" si="82"/>
        <v>0.2354</v>
      </c>
      <c r="I439" s="6">
        <f t="shared" si="85"/>
        <v>189.49</v>
      </c>
      <c r="J439" s="6">
        <f t="shared" si="86"/>
        <v>757.96</v>
      </c>
    </row>
    <row r="440" spans="1:10" ht="51" customHeight="1">
      <c r="A440" s="14" t="s">
        <v>900</v>
      </c>
      <c r="B440" s="10" t="s">
        <v>11</v>
      </c>
      <c r="C440" s="10">
        <v>100556</v>
      </c>
      <c r="D440" s="10" t="s">
        <v>684</v>
      </c>
      <c r="E440" s="10" t="s">
        <v>5</v>
      </c>
      <c r="F440" s="11">
        <v>3</v>
      </c>
      <c r="G440" s="12">
        <v>33.67</v>
      </c>
      <c r="H440" s="19">
        <f t="shared" si="82"/>
        <v>0.2354</v>
      </c>
      <c r="I440" s="6">
        <f t="shared" si="85"/>
        <v>41.6</v>
      </c>
      <c r="J440" s="6">
        <f t="shared" si="86"/>
        <v>124.8</v>
      </c>
    </row>
    <row r="441" spans="1:10" ht="57">
      <c r="A441" s="14" t="s">
        <v>901</v>
      </c>
      <c r="B441" s="10" t="s">
        <v>88</v>
      </c>
      <c r="C441" s="14" t="s">
        <v>687</v>
      </c>
      <c r="D441" s="10" t="s">
        <v>691</v>
      </c>
      <c r="E441" s="10" t="s">
        <v>27</v>
      </c>
      <c r="F441" s="11">
        <v>45</v>
      </c>
      <c r="G441" s="12">
        <v>8.75</v>
      </c>
      <c r="H441" s="19">
        <f t="shared" si="82"/>
        <v>0.2354</v>
      </c>
      <c r="I441" s="6">
        <f t="shared" si="85"/>
        <v>10.81</v>
      </c>
      <c r="J441" s="6">
        <f t="shared" si="86"/>
        <v>486.45</v>
      </c>
    </row>
    <row r="442" spans="1:10" ht="51" customHeight="1">
      <c r="A442" s="14" t="s">
        <v>902</v>
      </c>
      <c r="B442" s="10" t="s">
        <v>11</v>
      </c>
      <c r="C442" s="10">
        <v>91835</v>
      </c>
      <c r="D442" s="10" t="s">
        <v>498</v>
      </c>
      <c r="E442" s="10" t="s">
        <v>27</v>
      </c>
      <c r="F442" s="11">
        <v>100</v>
      </c>
      <c r="G442" s="12">
        <v>20.57</v>
      </c>
      <c r="H442" s="19">
        <f t="shared" si="82"/>
        <v>0.2354</v>
      </c>
      <c r="I442" s="6">
        <f t="shared" si="85"/>
        <v>25.41</v>
      </c>
      <c r="J442" s="6">
        <f t="shared" si="86"/>
        <v>2541</v>
      </c>
    </row>
    <row r="443" spans="1:10" ht="51" customHeight="1">
      <c r="A443" s="14" t="s">
        <v>903</v>
      </c>
      <c r="B443" s="10" t="s">
        <v>11</v>
      </c>
      <c r="C443" s="10">
        <v>91854</v>
      </c>
      <c r="D443" s="10" t="s">
        <v>497</v>
      </c>
      <c r="E443" s="10" t="s">
        <v>27</v>
      </c>
      <c r="F443" s="11">
        <v>80</v>
      </c>
      <c r="G443" s="12">
        <v>11.09</v>
      </c>
      <c r="H443" s="19">
        <f t="shared" si="82"/>
        <v>0.2354</v>
      </c>
      <c r="I443" s="6">
        <f t="shared" si="85"/>
        <v>13.7</v>
      </c>
      <c r="J443" s="6">
        <f t="shared" si="86"/>
        <v>1096</v>
      </c>
    </row>
    <row r="444" spans="1:10" ht="51" customHeight="1">
      <c r="A444" s="14" t="s">
        <v>904</v>
      </c>
      <c r="B444" s="10" t="s">
        <v>11</v>
      </c>
      <c r="C444" s="10">
        <v>100561</v>
      </c>
      <c r="D444" s="10" t="s">
        <v>683</v>
      </c>
      <c r="E444" s="10" t="s">
        <v>5</v>
      </c>
      <c r="F444" s="11">
        <v>3</v>
      </c>
      <c r="G444" s="12">
        <v>166.79</v>
      </c>
      <c r="H444" s="19">
        <f t="shared" si="82"/>
        <v>0.2354</v>
      </c>
      <c r="I444" s="6">
        <f t="shared" si="85"/>
        <v>206.05</v>
      </c>
      <c r="J444" s="6">
        <f t="shared" si="86"/>
        <v>618.15</v>
      </c>
    </row>
    <row r="445" spans="1:10" ht="34.5" customHeight="1">
      <c r="A445" s="84" t="s">
        <v>16</v>
      </c>
      <c r="B445" s="84"/>
      <c r="C445" s="84"/>
      <c r="D445" s="84"/>
      <c r="E445" s="85" t="str">
        <f>D433</f>
        <v>29. CABEAMENTO ESTRUTURADO</v>
      </c>
      <c r="F445" s="85"/>
      <c r="G445" s="85"/>
      <c r="H445" s="85"/>
      <c r="I445" s="85"/>
      <c r="J445" s="24">
        <f>SUM(J435:J444)</f>
        <v>12450.11</v>
      </c>
    </row>
    <row r="446" spans="1:10">
      <c r="A446" s="86"/>
      <c r="B446" s="86"/>
      <c r="C446" s="86"/>
      <c r="D446" s="86"/>
      <c r="E446" s="86"/>
      <c r="F446" s="86"/>
      <c r="G446" s="86"/>
      <c r="H446" s="86"/>
      <c r="I446" s="86"/>
      <c r="J446" s="86"/>
    </row>
    <row r="447" spans="1:10" ht="35.25" customHeight="1">
      <c r="A447" s="79"/>
      <c r="B447" s="79"/>
      <c r="C447" s="79"/>
      <c r="D447" s="26" t="s">
        <v>905</v>
      </c>
      <c r="E447" s="87"/>
      <c r="F447" s="87"/>
      <c r="G447" s="87"/>
      <c r="H447" s="87"/>
      <c r="I447" s="87"/>
      <c r="J447" s="87"/>
    </row>
    <row r="448" spans="1:10" ht="60">
      <c r="A448" s="1" t="s">
        <v>0</v>
      </c>
      <c r="B448" s="1" t="s">
        <v>10</v>
      </c>
      <c r="C448" s="1" t="s">
        <v>1</v>
      </c>
      <c r="D448" s="1" t="s">
        <v>13</v>
      </c>
      <c r="E448" s="1" t="s">
        <v>5</v>
      </c>
      <c r="F448" s="1" t="s">
        <v>4</v>
      </c>
      <c r="G448" s="1" t="s">
        <v>6</v>
      </c>
      <c r="H448" s="1" t="s">
        <v>7</v>
      </c>
      <c r="I448" s="1" t="s">
        <v>9</v>
      </c>
      <c r="J448" s="1" t="s">
        <v>8</v>
      </c>
    </row>
    <row r="449" spans="1:10" ht="51" customHeight="1">
      <c r="A449" s="14" t="s">
        <v>562</v>
      </c>
      <c r="B449" s="10" t="s">
        <v>555</v>
      </c>
      <c r="C449" s="10">
        <v>112561</v>
      </c>
      <c r="D449" s="10" t="s">
        <v>634</v>
      </c>
      <c r="E449" s="10" t="s">
        <v>27</v>
      </c>
      <c r="F449" s="11">
        <v>9.5500000000000007</v>
      </c>
      <c r="G449" s="12">
        <v>653.5</v>
      </c>
      <c r="H449" s="19">
        <f>$D$9</f>
        <v>0.2354</v>
      </c>
      <c r="I449" s="6">
        <f t="shared" ref="I449:I450" si="87">ROUND((G449)+(G449*H449),2)</f>
        <v>807.33</v>
      </c>
      <c r="J449" s="6">
        <f>ROUND(F449*I449,2)</f>
        <v>7710</v>
      </c>
    </row>
    <row r="450" spans="1:10" ht="41.25" customHeight="1">
      <c r="A450" s="14" t="s">
        <v>563</v>
      </c>
      <c r="B450" s="10" t="s">
        <v>538</v>
      </c>
      <c r="C450" s="10">
        <v>8759</v>
      </c>
      <c r="D450" s="10" t="s">
        <v>663</v>
      </c>
      <c r="E450" s="10" t="s">
        <v>27</v>
      </c>
      <c r="F450" s="11">
        <v>13.8</v>
      </c>
      <c r="G450" s="12">
        <v>309.7</v>
      </c>
      <c r="H450" s="19">
        <f>$D$9</f>
        <v>0.2354</v>
      </c>
      <c r="I450" s="6">
        <f t="shared" si="87"/>
        <v>382.6</v>
      </c>
      <c r="J450" s="6">
        <f>ROUND(F450*I450,2)</f>
        <v>5279.88</v>
      </c>
    </row>
    <row r="451" spans="1:10" ht="67.5" customHeight="1">
      <c r="A451" s="14" t="s">
        <v>955</v>
      </c>
      <c r="B451" s="10" t="s">
        <v>30</v>
      </c>
      <c r="C451" s="14" t="s">
        <v>588</v>
      </c>
      <c r="D451" s="10" t="s">
        <v>589</v>
      </c>
      <c r="E451" s="10" t="s">
        <v>27</v>
      </c>
      <c r="F451" s="7">
        <v>3</v>
      </c>
      <c r="G451" s="15">
        <v>141.83000000000001</v>
      </c>
      <c r="H451" s="19">
        <f>$D$9</f>
        <v>0.2354</v>
      </c>
      <c r="I451" s="6">
        <f t="shared" ref="I451" si="88">ROUND((G451)+(G451*H451),2)</f>
        <v>175.22</v>
      </c>
      <c r="J451" s="6">
        <f>ROUND(F451*I451,2)</f>
        <v>525.66</v>
      </c>
    </row>
    <row r="452" spans="1:10" ht="34.5" customHeight="1">
      <c r="A452" s="84" t="s">
        <v>16</v>
      </c>
      <c r="B452" s="84"/>
      <c r="C452" s="84"/>
      <c r="D452" s="84"/>
      <c r="E452" s="85" t="str">
        <f>D447</f>
        <v>30. SERRALHERIA</v>
      </c>
      <c r="F452" s="85"/>
      <c r="G452" s="85"/>
      <c r="H452" s="85"/>
      <c r="I452" s="85"/>
      <c r="J452" s="24">
        <f>SUM(J449:J451)</f>
        <v>13515.54</v>
      </c>
    </row>
    <row r="453" spans="1:10">
      <c r="A453" s="86"/>
      <c r="B453" s="86"/>
      <c r="C453" s="86"/>
      <c r="D453" s="86"/>
      <c r="E453" s="86"/>
      <c r="F453" s="86"/>
      <c r="G453" s="86"/>
      <c r="H453" s="86"/>
      <c r="I453" s="86"/>
      <c r="J453" s="86"/>
    </row>
    <row r="454" spans="1:10" ht="37.5" customHeight="1">
      <c r="A454" s="79"/>
      <c r="B454" s="79"/>
      <c r="C454" s="79"/>
      <c r="D454" s="26" t="s">
        <v>906</v>
      </c>
      <c r="E454" s="87"/>
      <c r="F454" s="87"/>
      <c r="G454" s="87"/>
      <c r="H454" s="87"/>
      <c r="I454" s="87"/>
      <c r="J454" s="87"/>
    </row>
    <row r="455" spans="1:10" ht="60">
      <c r="A455" s="1" t="s">
        <v>0</v>
      </c>
      <c r="B455" s="1" t="s">
        <v>10</v>
      </c>
      <c r="C455" s="1" t="s">
        <v>1</v>
      </c>
      <c r="D455" s="1" t="s">
        <v>13</v>
      </c>
      <c r="E455" s="1" t="s">
        <v>5</v>
      </c>
      <c r="F455" s="1" t="s">
        <v>4</v>
      </c>
      <c r="G455" s="1" t="s">
        <v>6</v>
      </c>
      <c r="H455" s="1" t="s">
        <v>7</v>
      </c>
      <c r="I455" s="1" t="s">
        <v>9</v>
      </c>
      <c r="J455" s="1" t="s">
        <v>8</v>
      </c>
    </row>
    <row r="456" spans="1:10" ht="37.5" customHeight="1">
      <c r="A456" s="14" t="s">
        <v>666</v>
      </c>
      <c r="B456" s="10" t="s">
        <v>538</v>
      </c>
      <c r="C456" s="10">
        <v>11148</v>
      </c>
      <c r="D456" s="10" t="s">
        <v>496</v>
      </c>
      <c r="E456" s="10" t="s">
        <v>5</v>
      </c>
      <c r="F456" s="11">
        <v>3</v>
      </c>
      <c r="G456" s="12">
        <v>277.95999999999998</v>
      </c>
      <c r="H456" s="4">
        <f>$D$9</f>
        <v>0.2354</v>
      </c>
      <c r="I456" s="6">
        <f t="shared" ref="I456:I458" si="89">ROUND((G456)+(G456*H456),2)</f>
        <v>343.39</v>
      </c>
      <c r="J456" s="6">
        <f>ROUND(F456*I456,2)</f>
        <v>1030.17</v>
      </c>
    </row>
    <row r="457" spans="1:10" ht="71.25">
      <c r="A457" s="14" t="s">
        <v>667</v>
      </c>
      <c r="B457" s="10" t="s">
        <v>88</v>
      </c>
      <c r="C457" s="14" t="s">
        <v>565</v>
      </c>
      <c r="D457" s="10" t="s">
        <v>564</v>
      </c>
      <c r="E457" s="10" t="s">
        <v>5</v>
      </c>
      <c r="F457" s="11">
        <v>1</v>
      </c>
      <c r="G457" s="12">
        <v>136.43</v>
      </c>
      <c r="H457" s="4">
        <f t="shared" ref="H457:H474" si="90">$D$9</f>
        <v>0.2354</v>
      </c>
      <c r="I457" s="6">
        <f t="shared" si="89"/>
        <v>168.55</v>
      </c>
      <c r="J457" s="6">
        <f t="shared" ref="J457:J458" si="91">ROUND(F457*I457,2)</f>
        <v>168.55</v>
      </c>
    </row>
    <row r="458" spans="1:10" ht="71.25">
      <c r="A458" s="14" t="s">
        <v>668</v>
      </c>
      <c r="B458" s="10" t="s">
        <v>88</v>
      </c>
      <c r="C458" s="14" t="s">
        <v>567</v>
      </c>
      <c r="D458" s="10" t="s">
        <v>566</v>
      </c>
      <c r="E458" s="10" t="s">
        <v>5</v>
      </c>
      <c r="F458" s="11">
        <v>3</v>
      </c>
      <c r="G458" s="12">
        <v>234.38</v>
      </c>
      <c r="H458" s="4">
        <f t="shared" si="90"/>
        <v>0.2354</v>
      </c>
      <c r="I458" s="6">
        <f t="shared" si="89"/>
        <v>289.55</v>
      </c>
      <c r="J458" s="6">
        <f t="shared" si="91"/>
        <v>868.65</v>
      </c>
    </row>
    <row r="459" spans="1:10" ht="71.25" customHeight="1">
      <c r="A459" s="14" t="s">
        <v>907</v>
      </c>
      <c r="B459" s="10" t="s">
        <v>88</v>
      </c>
      <c r="C459" s="14" t="s">
        <v>649</v>
      </c>
      <c r="D459" s="10" t="s">
        <v>648</v>
      </c>
      <c r="E459" s="10" t="s">
        <v>5</v>
      </c>
      <c r="F459" s="11">
        <v>1</v>
      </c>
      <c r="G459" s="12">
        <v>4463.53</v>
      </c>
      <c r="H459" s="4">
        <f t="shared" si="90"/>
        <v>0.2354</v>
      </c>
      <c r="I459" s="6">
        <f t="shared" ref="I459:I461" si="92">ROUND((G459)+(G459*H459),2)</f>
        <v>5514.24</v>
      </c>
      <c r="J459" s="6">
        <f t="shared" ref="J459:J461" si="93">ROUND(F459*I459,2)</f>
        <v>5514.24</v>
      </c>
    </row>
    <row r="460" spans="1:10" ht="71.25" customHeight="1">
      <c r="A460" s="14" t="s">
        <v>908</v>
      </c>
      <c r="B460" s="10" t="s">
        <v>88</v>
      </c>
      <c r="C460" s="14" t="s">
        <v>651</v>
      </c>
      <c r="D460" s="10" t="s">
        <v>650</v>
      </c>
      <c r="E460" s="10" t="s">
        <v>5</v>
      </c>
      <c r="F460" s="11">
        <v>1</v>
      </c>
      <c r="G460" s="12">
        <v>245.95</v>
      </c>
      <c r="H460" s="4">
        <f t="shared" si="90"/>
        <v>0.2354</v>
      </c>
      <c r="I460" s="6">
        <f t="shared" si="92"/>
        <v>303.85000000000002</v>
      </c>
      <c r="J460" s="6">
        <f t="shared" si="93"/>
        <v>303.85000000000002</v>
      </c>
    </row>
    <row r="461" spans="1:10" ht="71.25">
      <c r="A461" s="14" t="s">
        <v>909</v>
      </c>
      <c r="B461" s="10" t="s">
        <v>88</v>
      </c>
      <c r="C461" s="14" t="s">
        <v>610</v>
      </c>
      <c r="D461" s="10" t="s">
        <v>652</v>
      </c>
      <c r="E461" s="10" t="s">
        <v>5</v>
      </c>
      <c r="F461" s="11">
        <v>1</v>
      </c>
      <c r="G461" s="12">
        <v>2175.46</v>
      </c>
      <c r="H461" s="4">
        <f t="shared" si="90"/>
        <v>0.2354</v>
      </c>
      <c r="I461" s="6">
        <f t="shared" si="92"/>
        <v>2687.56</v>
      </c>
      <c r="J461" s="6">
        <f t="shared" si="93"/>
        <v>2687.56</v>
      </c>
    </row>
    <row r="462" spans="1:10" ht="57">
      <c r="A462" s="14" t="s">
        <v>910</v>
      </c>
      <c r="B462" s="10" t="s">
        <v>88</v>
      </c>
      <c r="C462" s="14" t="s">
        <v>653</v>
      </c>
      <c r="D462" s="10" t="s">
        <v>654</v>
      </c>
      <c r="E462" s="10" t="s">
        <v>5</v>
      </c>
      <c r="F462" s="11">
        <v>1</v>
      </c>
      <c r="G462" s="12">
        <v>234.38</v>
      </c>
      <c r="H462" s="4">
        <f t="shared" si="90"/>
        <v>0.2354</v>
      </c>
      <c r="I462" s="6">
        <f t="shared" ref="I462:I466" si="94">ROUND((G462)+(G462*H462),2)</f>
        <v>289.55</v>
      </c>
      <c r="J462" s="6">
        <f t="shared" ref="J462:J466" si="95">ROUND(F462*I462,2)</f>
        <v>289.55</v>
      </c>
    </row>
    <row r="463" spans="1:10" ht="37.5" customHeight="1">
      <c r="A463" s="14" t="s">
        <v>911</v>
      </c>
      <c r="B463" s="10" t="s">
        <v>11</v>
      </c>
      <c r="C463" s="10">
        <v>97327</v>
      </c>
      <c r="D463" s="10" t="s">
        <v>568</v>
      </c>
      <c r="E463" s="10" t="s">
        <v>27</v>
      </c>
      <c r="F463" s="11">
        <v>41</v>
      </c>
      <c r="G463" s="12">
        <v>41.36</v>
      </c>
      <c r="H463" s="4">
        <f t="shared" si="90"/>
        <v>0.2354</v>
      </c>
      <c r="I463" s="6">
        <f t="shared" si="94"/>
        <v>51.1</v>
      </c>
      <c r="J463" s="6">
        <f t="shared" si="95"/>
        <v>2095.1</v>
      </c>
    </row>
    <row r="464" spans="1:10" ht="37.5" customHeight="1">
      <c r="A464" s="14" t="s">
        <v>912</v>
      </c>
      <c r="B464" s="10" t="s">
        <v>11</v>
      </c>
      <c r="C464" s="10">
        <v>97328</v>
      </c>
      <c r="D464" s="10" t="s">
        <v>569</v>
      </c>
      <c r="E464" s="10" t="s">
        <v>27</v>
      </c>
      <c r="F464" s="11">
        <v>34.5</v>
      </c>
      <c r="G464" s="12">
        <v>66.680000000000007</v>
      </c>
      <c r="H464" s="4">
        <f t="shared" si="90"/>
        <v>0.2354</v>
      </c>
      <c r="I464" s="6">
        <f t="shared" si="94"/>
        <v>82.38</v>
      </c>
      <c r="J464" s="6">
        <f t="shared" si="95"/>
        <v>2842.11</v>
      </c>
    </row>
    <row r="465" spans="1:10" ht="37.5" customHeight="1">
      <c r="A465" s="14" t="s">
        <v>913</v>
      </c>
      <c r="B465" s="10" t="s">
        <v>11</v>
      </c>
      <c r="C465" s="10">
        <v>97329</v>
      </c>
      <c r="D465" s="10" t="s">
        <v>570</v>
      </c>
      <c r="E465" s="10" t="s">
        <v>27</v>
      </c>
      <c r="F465" s="11">
        <v>10</v>
      </c>
      <c r="G465" s="12">
        <v>87.13</v>
      </c>
      <c r="H465" s="4">
        <f t="shared" si="90"/>
        <v>0.2354</v>
      </c>
      <c r="I465" s="6">
        <f t="shared" si="94"/>
        <v>107.64</v>
      </c>
      <c r="J465" s="6">
        <f t="shared" si="95"/>
        <v>1076.4000000000001</v>
      </c>
    </row>
    <row r="466" spans="1:10" ht="37.5" customHeight="1">
      <c r="A466" s="14" t="s">
        <v>914</v>
      </c>
      <c r="B466" s="10" t="s">
        <v>11</v>
      </c>
      <c r="C466" s="10">
        <v>97330</v>
      </c>
      <c r="D466" s="10" t="s">
        <v>571</v>
      </c>
      <c r="E466" s="10" t="s">
        <v>27</v>
      </c>
      <c r="F466" s="11">
        <v>3.5</v>
      </c>
      <c r="G466" s="12">
        <v>107.42</v>
      </c>
      <c r="H466" s="4">
        <f t="shared" si="90"/>
        <v>0.2354</v>
      </c>
      <c r="I466" s="6">
        <f t="shared" si="94"/>
        <v>132.71</v>
      </c>
      <c r="J466" s="6">
        <f t="shared" si="95"/>
        <v>464.49</v>
      </c>
    </row>
    <row r="467" spans="1:10" ht="53.25" customHeight="1">
      <c r="A467" s="14" t="s">
        <v>915</v>
      </c>
      <c r="B467" s="10" t="s">
        <v>11</v>
      </c>
      <c r="C467" s="10">
        <v>91185</v>
      </c>
      <c r="D467" s="10" t="s">
        <v>623</v>
      </c>
      <c r="E467" s="10" t="s">
        <v>27</v>
      </c>
      <c r="F467" s="11">
        <v>9</v>
      </c>
      <c r="G467" s="12">
        <v>29.32</v>
      </c>
      <c r="H467" s="4">
        <f t="shared" si="90"/>
        <v>0.2354</v>
      </c>
      <c r="I467" s="6">
        <f t="shared" ref="I467" si="96">ROUND((G467)+(G467*H467),2)</f>
        <v>36.22</v>
      </c>
      <c r="J467" s="6">
        <f t="shared" ref="J467" si="97">ROUND(F467*I467,2)</f>
        <v>325.98</v>
      </c>
    </row>
    <row r="468" spans="1:10" ht="85.5">
      <c r="A468" s="14" t="s">
        <v>916</v>
      </c>
      <c r="B468" s="10" t="s">
        <v>88</v>
      </c>
      <c r="C468" s="14" t="s">
        <v>460</v>
      </c>
      <c r="D468" s="10" t="s">
        <v>613</v>
      </c>
      <c r="E468" s="10" t="s">
        <v>5</v>
      </c>
      <c r="F468" s="11">
        <v>4</v>
      </c>
      <c r="G468" s="12">
        <v>77.56</v>
      </c>
      <c r="H468" s="4">
        <f t="shared" si="90"/>
        <v>0.2354</v>
      </c>
      <c r="I468" s="6">
        <f t="shared" ref="I468:I474" si="98">ROUND((G468)+(G468*H468),2)</f>
        <v>95.82</v>
      </c>
      <c r="J468" s="6">
        <f t="shared" ref="J468:J474" si="99">ROUND(F468*I468,2)</f>
        <v>383.28</v>
      </c>
    </row>
    <row r="469" spans="1:10" ht="53.25" customHeight="1">
      <c r="A469" s="14" t="s">
        <v>917</v>
      </c>
      <c r="B469" s="10" t="s">
        <v>11</v>
      </c>
      <c r="C469" s="10">
        <v>89865</v>
      </c>
      <c r="D469" s="10" t="s">
        <v>461</v>
      </c>
      <c r="E469" s="10" t="s">
        <v>27</v>
      </c>
      <c r="F469" s="11">
        <v>26</v>
      </c>
      <c r="G469" s="12">
        <v>20.28</v>
      </c>
      <c r="H469" s="4">
        <f t="shared" si="90"/>
        <v>0.2354</v>
      </c>
      <c r="I469" s="6">
        <f t="shared" si="98"/>
        <v>25.05</v>
      </c>
      <c r="J469" s="6">
        <f t="shared" si="99"/>
        <v>651.29999999999995</v>
      </c>
    </row>
    <row r="470" spans="1:10" ht="53.25" customHeight="1">
      <c r="A470" s="14" t="s">
        <v>918</v>
      </c>
      <c r="B470" s="10" t="s">
        <v>11</v>
      </c>
      <c r="C470" s="14">
        <v>89869</v>
      </c>
      <c r="D470" s="10" t="s">
        <v>462</v>
      </c>
      <c r="E470" s="10" t="s">
        <v>5</v>
      </c>
      <c r="F470" s="11">
        <v>1</v>
      </c>
      <c r="G470" s="12">
        <v>12.02</v>
      </c>
      <c r="H470" s="4">
        <f t="shared" si="90"/>
        <v>0.2354</v>
      </c>
      <c r="I470" s="6">
        <f t="shared" si="98"/>
        <v>14.85</v>
      </c>
      <c r="J470" s="6">
        <f t="shared" si="99"/>
        <v>14.85</v>
      </c>
    </row>
    <row r="471" spans="1:10" ht="53.25" customHeight="1">
      <c r="A471" s="14" t="s">
        <v>919</v>
      </c>
      <c r="B471" s="10" t="s">
        <v>11</v>
      </c>
      <c r="C471" s="14">
        <v>89381</v>
      </c>
      <c r="D471" s="10" t="s">
        <v>466</v>
      </c>
      <c r="E471" s="10" t="s">
        <v>5</v>
      </c>
      <c r="F471" s="11">
        <v>4</v>
      </c>
      <c r="G471" s="12">
        <v>14.18</v>
      </c>
      <c r="H471" s="4">
        <f t="shared" si="90"/>
        <v>0.2354</v>
      </c>
      <c r="I471" s="6">
        <f t="shared" si="98"/>
        <v>17.52</v>
      </c>
      <c r="J471" s="6">
        <f t="shared" si="99"/>
        <v>70.08</v>
      </c>
    </row>
    <row r="472" spans="1:10" ht="53.25" customHeight="1">
      <c r="A472" s="14" t="s">
        <v>920</v>
      </c>
      <c r="B472" s="10" t="s">
        <v>11</v>
      </c>
      <c r="C472" s="14">
        <v>89866</v>
      </c>
      <c r="D472" s="10" t="s">
        <v>463</v>
      </c>
      <c r="E472" s="10" t="s">
        <v>5</v>
      </c>
      <c r="F472" s="11">
        <v>11</v>
      </c>
      <c r="G472" s="12">
        <v>8.64</v>
      </c>
      <c r="H472" s="4">
        <f t="shared" si="90"/>
        <v>0.2354</v>
      </c>
      <c r="I472" s="6">
        <f t="shared" si="98"/>
        <v>10.67</v>
      </c>
      <c r="J472" s="6">
        <f t="shared" si="99"/>
        <v>117.37</v>
      </c>
    </row>
    <row r="473" spans="1:10" ht="53.25" customHeight="1">
      <c r="A473" s="14" t="s">
        <v>921</v>
      </c>
      <c r="B473" s="10" t="s">
        <v>11</v>
      </c>
      <c r="C473" s="14">
        <v>89867</v>
      </c>
      <c r="D473" s="10" t="s">
        <v>464</v>
      </c>
      <c r="E473" s="10" t="s">
        <v>5</v>
      </c>
      <c r="F473" s="11">
        <v>6</v>
      </c>
      <c r="G473" s="12">
        <v>9.51</v>
      </c>
      <c r="H473" s="4">
        <f t="shared" si="90"/>
        <v>0.2354</v>
      </c>
      <c r="I473" s="6">
        <f t="shared" si="98"/>
        <v>11.75</v>
      </c>
      <c r="J473" s="6">
        <f t="shared" si="99"/>
        <v>70.5</v>
      </c>
    </row>
    <row r="474" spans="1:10" ht="53.25" customHeight="1">
      <c r="A474" s="14" t="s">
        <v>922</v>
      </c>
      <c r="B474" s="10" t="s">
        <v>11</v>
      </c>
      <c r="C474" s="14">
        <v>104014</v>
      </c>
      <c r="D474" s="10" t="s">
        <v>465</v>
      </c>
      <c r="E474" s="10" t="s">
        <v>5</v>
      </c>
      <c r="F474" s="11">
        <v>3</v>
      </c>
      <c r="G474" s="12">
        <v>12.4</v>
      </c>
      <c r="H474" s="4">
        <f t="shared" si="90"/>
        <v>0.2354</v>
      </c>
      <c r="I474" s="6">
        <f t="shared" si="98"/>
        <v>15.32</v>
      </c>
      <c r="J474" s="6">
        <f t="shared" si="99"/>
        <v>45.96</v>
      </c>
    </row>
    <row r="475" spans="1:10" ht="37.5" customHeight="1">
      <c r="A475" s="84" t="s">
        <v>16</v>
      </c>
      <c r="B475" s="84"/>
      <c r="C475" s="84"/>
      <c r="D475" s="84"/>
      <c r="E475" s="85" t="str">
        <f>D454</f>
        <v>31. CLIMATIZAÇÃO</v>
      </c>
      <c r="F475" s="85"/>
      <c r="G475" s="85"/>
      <c r="H475" s="85"/>
      <c r="I475" s="85"/>
      <c r="J475" s="24">
        <f>SUM(J456:J474)</f>
        <v>19019.989999999998</v>
      </c>
    </row>
    <row r="476" spans="1:10">
      <c r="A476" s="86"/>
      <c r="B476" s="86"/>
      <c r="C476" s="86"/>
      <c r="D476" s="86"/>
      <c r="E476" s="86"/>
      <c r="F476" s="86"/>
      <c r="G476" s="86"/>
      <c r="H476" s="86"/>
      <c r="I476" s="86"/>
      <c r="J476" s="86"/>
    </row>
    <row r="477" spans="1:10" ht="39" customHeight="1">
      <c r="A477" s="79"/>
      <c r="B477" s="79"/>
      <c r="C477" s="79"/>
      <c r="D477" s="26" t="s">
        <v>923</v>
      </c>
      <c r="E477" s="87"/>
      <c r="F477" s="87"/>
      <c r="G477" s="87"/>
      <c r="H477" s="87"/>
      <c r="I477" s="87"/>
      <c r="J477" s="87"/>
    </row>
    <row r="478" spans="1:10" ht="60">
      <c r="A478" s="1" t="s">
        <v>0</v>
      </c>
      <c r="B478" s="1" t="s">
        <v>10</v>
      </c>
      <c r="C478" s="1" t="s">
        <v>1</v>
      </c>
      <c r="D478" s="1" t="s">
        <v>13</v>
      </c>
      <c r="E478" s="1" t="s">
        <v>5</v>
      </c>
      <c r="F478" s="1" t="s">
        <v>4</v>
      </c>
      <c r="G478" s="1" t="s">
        <v>6</v>
      </c>
      <c r="H478" s="1" t="s">
        <v>7</v>
      </c>
      <c r="I478" s="1" t="s">
        <v>9</v>
      </c>
      <c r="J478" s="1" t="s">
        <v>8</v>
      </c>
    </row>
    <row r="479" spans="1:10" ht="60.75" customHeight="1">
      <c r="A479" s="14" t="s">
        <v>680</v>
      </c>
      <c r="B479" s="10" t="s">
        <v>88</v>
      </c>
      <c r="C479" s="14" t="s">
        <v>695</v>
      </c>
      <c r="D479" s="10" t="s">
        <v>696</v>
      </c>
      <c r="E479" s="10" t="s">
        <v>3</v>
      </c>
      <c r="F479" s="11">
        <v>30.12</v>
      </c>
      <c r="G479" s="12">
        <v>200</v>
      </c>
      <c r="H479" s="19">
        <f>$D$9</f>
        <v>0.2354</v>
      </c>
      <c r="I479" s="6">
        <f t="shared" ref="I479:I481" si="100">ROUND((G479)+(G479*H479),2)</f>
        <v>247.08</v>
      </c>
      <c r="J479" s="6">
        <f>ROUND(F479*I479,2)</f>
        <v>7442.05</v>
      </c>
    </row>
    <row r="480" spans="1:10" ht="85.5">
      <c r="A480" s="14" t="s">
        <v>681</v>
      </c>
      <c r="B480" s="10" t="s">
        <v>88</v>
      </c>
      <c r="C480" s="14" t="s">
        <v>694</v>
      </c>
      <c r="D480" s="10" t="s">
        <v>991</v>
      </c>
      <c r="E480" s="10" t="s">
        <v>3</v>
      </c>
      <c r="F480" s="11">
        <v>30.12</v>
      </c>
      <c r="G480" s="12">
        <v>73.069999999999993</v>
      </c>
      <c r="H480" s="19">
        <f t="shared" ref="H480:H481" si="101">$D$9</f>
        <v>0.2354</v>
      </c>
      <c r="I480" s="6">
        <f t="shared" ref="I480" si="102">ROUND((G480)+(G480*H480),2)</f>
        <v>90.27</v>
      </c>
      <c r="J480" s="6">
        <f>ROUND(F480*I480,2)</f>
        <v>2718.93</v>
      </c>
    </row>
    <row r="481" spans="1:11" ht="47.25" customHeight="1">
      <c r="A481" s="14" t="s">
        <v>682</v>
      </c>
      <c r="B481" s="10" t="s">
        <v>538</v>
      </c>
      <c r="C481" s="10">
        <v>13345</v>
      </c>
      <c r="D481" s="10" t="s">
        <v>665</v>
      </c>
      <c r="E481" s="10" t="s">
        <v>3</v>
      </c>
      <c r="F481" s="11">
        <v>20.28</v>
      </c>
      <c r="G481" s="12">
        <v>532</v>
      </c>
      <c r="H481" s="19">
        <f t="shared" si="101"/>
        <v>0.2354</v>
      </c>
      <c r="I481" s="6">
        <f t="shared" si="100"/>
        <v>657.23</v>
      </c>
      <c r="J481" s="6">
        <f>ROUND(F481*I481,2)</f>
        <v>13328.62</v>
      </c>
    </row>
    <row r="482" spans="1:11" ht="39.75" customHeight="1">
      <c r="A482" s="84" t="s">
        <v>16</v>
      </c>
      <c r="B482" s="84"/>
      <c r="C482" s="84"/>
      <c r="D482" s="84"/>
      <c r="E482" s="85" t="str">
        <f>D477</f>
        <v>32. ACÚSTICA</v>
      </c>
      <c r="F482" s="85"/>
      <c r="G482" s="85"/>
      <c r="H482" s="85"/>
      <c r="I482" s="85"/>
      <c r="J482" s="24">
        <f>SUM(J479:J481)</f>
        <v>23489.599999999999</v>
      </c>
    </row>
    <row r="483" spans="1:11">
      <c r="A483" s="86"/>
      <c r="B483" s="86"/>
      <c r="C483" s="86"/>
      <c r="D483" s="86"/>
      <c r="E483" s="86"/>
      <c r="F483" s="86"/>
      <c r="G483" s="86"/>
      <c r="H483" s="86"/>
      <c r="I483" s="86"/>
      <c r="J483" s="86"/>
    </row>
    <row r="484" spans="1:11" ht="30" customHeight="1">
      <c r="A484" s="79"/>
      <c r="B484" s="79"/>
      <c r="C484" s="79"/>
      <c r="D484" s="26" t="s">
        <v>924</v>
      </c>
      <c r="E484" s="87"/>
      <c r="F484" s="87"/>
      <c r="G484" s="87"/>
      <c r="H484" s="87"/>
      <c r="I484" s="87"/>
      <c r="J484" s="87"/>
      <c r="K484" s="13"/>
    </row>
    <row r="485" spans="1:11" ht="60">
      <c r="A485" s="1" t="s">
        <v>0</v>
      </c>
      <c r="B485" s="1" t="s">
        <v>10</v>
      </c>
      <c r="C485" s="1" t="s">
        <v>1</v>
      </c>
      <c r="D485" s="1" t="s">
        <v>13</v>
      </c>
      <c r="E485" s="1" t="s">
        <v>5</v>
      </c>
      <c r="F485" s="1" t="s">
        <v>4</v>
      </c>
      <c r="G485" s="1" t="s">
        <v>6</v>
      </c>
      <c r="H485" s="1" t="s">
        <v>7</v>
      </c>
      <c r="I485" s="1" t="s">
        <v>9</v>
      </c>
      <c r="J485" s="1" t="s">
        <v>8</v>
      </c>
      <c r="K485" s="13"/>
    </row>
    <row r="486" spans="1:11" ht="40.5" customHeight="1">
      <c r="A486" s="14" t="s">
        <v>708</v>
      </c>
      <c r="B486" s="10" t="s">
        <v>30</v>
      </c>
      <c r="C486" s="14" t="s">
        <v>717</v>
      </c>
      <c r="D486" s="10" t="s">
        <v>718</v>
      </c>
      <c r="E486" s="10" t="s">
        <v>5</v>
      </c>
      <c r="F486" s="11">
        <v>3</v>
      </c>
      <c r="G486" s="12">
        <v>73.47</v>
      </c>
      <c r="H486" s="19">
        <f>$D$9</f>
        <v>0.2354</v>
      </c>
      <c r="I486" s="6">
        <f t="shared" ref="I486" si="103">ROUND((G486)+(G486*H486),2)</f>
        <v>90.76</v>
      </c>
      <c r="J486" s="6">
        <f>ROUND(F486*I486,2)</f>
        <v>272.27999999999997</v>
      </c>
      <c r="K486" s="13"/>
    </row>
    <row r="487" spans="1:11" ht="40.5" customHeight="1">
      <c r="A487" s="14" t="s">
        <v>709</v>
      </c>
      <c r="B487" s="10" t="s">
        <v>30</v>
      </c>
      <c r="C487" s="14" t="s">
        <v>719</v>
      </c>
      <c r="D487" s="10" t="s">
        <v>720</v>
      </c>
      <c r="E487" s="10" t="s">
        <v>5</v>
      </c>
      <c r="F487" s="11">
        <v>6</v>
      </c>
      <c r="G487" s="12">
        <v>108.61</v>
      </c>
      <c r="H487" s="19">
        <f t="shared" ref="H487:H494" si="104">$D$9</f>
        <v>0.2354</v>
      </c>
      <c r="I487" s="6">
        <f t="shared" ref="I487:I494" si="105">ROUND((G487)+(G487*H487),2)</f>
        <v>134.18</v>
      </c>
      <c r="J487" s="6">
        <f t="shared" ref="J487:J494" si="106">ROUND(F487*I487,2)</f>
        <v>805.08</v>
      </c>
      <c r="K487" s="13"/>
    </row>
    <row r="488" spans="1:11" ht="40.5" customHeight="1">
      <c r="A488" s="14" t="s">
        <v>710</v>
      </c>
      <c r="B488" s="10" t="s">
        <v>30</v>
      </c>
      <c r="C488" s="14" t="s">
        <v>721</v>
      </c>
      <c r="D488" s="10" t="s">
        <v>989</v>
      </c>
      <c r="E488" s="10" t="s">
        <v>27</v>
      </c>
      <c r="F488" s="11">
        <v>100</v>
      </c>
      <c r="G488" s="12">
        <v>68.22</v>
      </c>
      <c r="H488" s="19">
        <f t="shared" si="104"/>
        <v>0.2354</v>
      </c>
      <c r="I488" s="6">
        <f t="shared" si="105"/>
        <v>84.28</v>
      </c>
      <c r="J488" s="6">
        <f t="shared" si="106"/>
        <v>8428</v>
      </c>
      <c r="K488" s="13"/>
    </row>
    <row r="489" spans="1:11" ht="42.75" customHeight="1">
      <c r="A489" s="14" t="s">
        <v>711</v>
      </c>
      <c r="B489" s="10" t="s">
        <v>30</v>
      </c>
      <c r="C489" s="14" t="s">
        <v>722</v>
      </c>
      <c r="D489" s="10" t="s">
        <v>723</v>
      </c>
      <c r="E489" s="10" t="s">
        <v>5</v>
      </c>
      <c r="F489" s="11">
        <v>6</v>
      </c>
      <c r="G489" s="12">
        <v>129.07</v>
      </c>
      <c r="H489" s="19">
        <f t="shared" si="104"/>
        <v>0.2354</v>
      </c>
      <c r="I489" s="6">
        <f t="shared" si="105"/>
        <v>159.44999999999999</v>
      </c>
      <c r="J489" s="6">
        <f t="shared" si="106"/>
        <v>956.7</v>
      </c>
      <c r="K489" s="13"/>
    </row>
    <row r="490" spans="1:11" ht="42.75">
      <c r="A490" s="14" t="s">
        <v>712</v>
      </c>
      <c r="B490" s="10" t="s">
        <v>30</v>
      </c>
      <c r="C490" s="14" t="s">
        <v>724</v>
      </c>
      <c r="D490" s="10" t="s">
        <v>725</v>
      </c>
      <c r="E490" s="10" t="s">
        <v>5</v>
      </c>
      <c r="F490" s="11">
        <v>3</v>
      </c>
      <c r="G490" s="12">
        <v>628.74</v>
      </c>
      <c r="H490" s="19">
        <f t="shared" si="104"/>
        <v>0.2354</v>
      </c>
      <c r="I490" s="6">
        <f t="shared" si="105"/>
        <v>776.75</v>
      </c>
      <c r="J490" s="6">
        <f t="shared" si="106"/>
        <v>2330.25</v>
      </c>
      <c r="K490" s="13"/>
    </row>
    <row r="491" spans="1:11" ht="32.25" customHeight="1">
      <c r="A491" s="14" t="s">
        <v>713</v>
      </c>
      <c r="B491" s="10" t="s">
        <v>30</v>
      </c>
      <c r="C491" s="14" t="s">
        <v>726</v>
      </c>
      <c r="D491" s="10" t="s">
        <v>727</v>
      </c>
      <c r="E491" s="10" t="s">
        <v>5</v>
      </c>
      <c r="F491" s="11">
        <v>6</v>
      </c>
      <c r="G491" s="12">
        <v>30.03</v>
      </c>
      <c r="H491" s="19">
        <f t="shared" si="104"/>
        <v>0.2354</v>
      </c>
      <c r="I491" s="6">
        <f t="shared" si="105"/>
        <v>37.1</v>
      </c>
      <c r="J491" s="6">
        <f t="shared" si="106"/>
        <v>222.6</v>
      </c>
      <c r="K491" s="13"/>
    </row>
    <row r="492" spans="1:11" ht="42.75">
      <c r="A492" s="14" t="s">
        <v>714</v>
      </c>
      <c r="B492" s="10" t="s">
        <v>30</v>
      </c>
      <c r="C492" s="14" t="s">
        <v>728</v>
      </c>
      <c r="D492" s="10" t="s">
        <v>729</v>
      </c>
      <c r="E492" s="10" t="s">
        <v>27</v>
      </c>
      <c r="F492" s="11">
        <v>18</v>
      </c>
      <c r="G492" s="12">
        <v>20.32</v>
      </c>
      <c r="H492" s="19">
        <f t="shared" si="104"/>
        <v>0.2354</v>
      </c>
      <c r="I492" s="6">
        <f t="shared" si="105"/>
        <v>25.1</v>
      </c>
      <c r="J492" s="6">
        <f t="shared" si="106"/>
        <v>451.8</v>
      </c>
      <c r="K492" s="13"/>
    </row>
    <row r="493" spans="1:11" ht="57">
      <c r="A493" s="14" t="s">
        <v>715</v>
      </c>
      <c r="B493" s="10" t="s">
        <v>30</v>
      </c>
      <c r="C493" s="14" t="s">
        <v>730</v>
      </c>
      <c r="D493" s="10" t="s">
        <v>990</v>
      </c>
      <c r="E493" s="10" t="s">
        <v>5</v>
      </c>
      <c r="F493" s="11">
        <v>1</v>
      </c>
      <c r="G493" s="12">
        <v>1572.48</v>
      </c>
      <c r="H493" s="19">
        <f t="shared" si="104"/>
        <v>0.2354</v>
      </c>
      <c r="I493" s="6">
        <f t="shared" si="105"/>
        <v>1942.64</v>
      </c>
      <c r="J493" s="6">
        <f t="shared" si="106"/>
        <v>1942.64</v>
      </c>
      <c r="K493" s="13"/>
    </row>
    <row r="494" spans="1:11" ht="36.75" customHeight="1">
      <c r="A494" s="14" t="s">
        <v>716</v>
      </c>
      <c r="B494" s="10" t="s">
        <v>30</v>
      </c>
      <c r="C494" s="14" t="s">
        <v>731</v>
      </c>
      <c r="D494" s="10" t="s">
        <v>988</v>
      </c>
      <c r="E494" s="10" t="s">
        <v>27</v>
      </c>
      <c r="F494" s="11">
        <v>80</v>
      </c>
      <c r="G494" s="12">
        <v>50.92</v>
      </c>
      <c r="H494" s="19">
        <f t="shared" si="104"/>
        <v>0.2354</v>
      </c>
      <c r="I494" s="6">
        <f t="shared" si="105"/>
        <v>62.91</v>
      </c>
      <c r="J494" s="6">
        <f t="shared" si="106"/>
        <v>5032.8</v>
      </c>
      <c r="K494" s="13"/>
    </row>
    <row r="495" spans="1:11" ht="32.25" customHeight="1">
      <c r="A495" s="84" t="s">
        <v>16</v>
      </c>
      <c r="B495" s="84"/>
      <c r="C495" s="84"/>
      <c r="D495" s="84"/>
      <c r="E495" s="85" t="str">
        <f>D484</f>
        <v>33. SPDA</v>
      </c>
      <c r="F495" s="85"/>
      <c r="G495" s="85"/>
      <c r="H495" s="85"/>
      <c r="I495" s="85"/>
      <c r="J495" s="24">
        <f>SUM(J486:J494)</f>
        <v>20442.150000000001</v>
      </c>
      <c r="K495" s="13"/>
    </row>
    <row r="496" spans="1:11">
      <c r="A496" s="86"/>
      <c r="B496" s="86"/>
      <c r="C496" s="86"/>
      <c r="D496" s="86"/>
      <c r="E496" s="86"/>
      <c r="F496" s="86"/>
      <c r="G496" s="86"/>
      <c r="H496" s="86"/>
      <c r="I496" s="86"/>
      <c r="J496" s="86"/>
      <c r="K496" s="13"/>
    </row>
    <row r="497" spans="1:11" ht="37.5" customHeight="1">
      <c r="A497" s="79"/>
      <c r="B497" s="79"/>
      <c r="C497" s="79"/>
      <c r="D497" s="26" t="s">
        <v>925</v>
      </c>
      <c r="E497" s="87"/>
      <c r="F497" s="87"/>
      <c r="G497" s="87"/>
      <c r="H497" s="87"/>
      <c r="I497" s="87"/>
      <c r="J497" s="87"/>
    </row>
    <row r="498" spans="1:11" ht="60">
      <c r="A498" s="1" t="s">
        <v>0</v>
      </c>
      <c r="B498" s="1" t="s">
        <v>10</v>
      </c>
      <c r="C498" s="1" t="s">
        <v>1</v>
      </c>
      <c r="D498" s="1" t="s">
        <v>13</v>
      </c>
      <c r="E498" s="1" t="s">
        <v>5</v>
      </c>
      <c r="F498" s="1" t="s">
        <v>4</v>
      </c>
      <c r="G498" s="1" t="s">
        <v>6</v>
      </c>
      <c r="H498" s="1" t="s">
        <v>7</v>
      </c>
      <c r="I498" s="1" t="s">
        <v>9</v>
      </c>
      <c r="J498" s="1" t="s">
        <v>8</v>
      </c>
    </row>
    <row r="499" spans="1:11" ht="40.5" customHeight="1">
      <c r="A499" s="14" t="s">
        <v>926</v>
      </c>
      <c r="B499" s="10" t="s">
        <v>30</v>
      </c>
      <c r="C499" s="10" t="s">
        <v>262</v>
      </c>
      <c r="D499" s="10" t="s">
        <v>263</v>
      </c>
      <c r="E499" s="10" t="s">
        <v>27</v>
      </c>
      <c r="F499" s="9">
        <v>24</v>
      </c>
      <c r="G499" s="8">
        <v>13.32</v>
      </c>
      <c r="H499" s="4">
        <f>$D$9</f>
        <v>0.2354</v>
      </c>
      <c r="I499" s="6">
        <f t="shared" ref="I499:I511" si="107">ROUND((G499)+(G499*H499),2)</f>
        <v>16.46</v>
      </c>
      <c r="J499" s="6">
        <f>ROUND(F499*I499,2)</f>
        <v>395.04</v>
      </c>
    </row>
    <row r="500" spans="1:11" ht="30.75" customHeight="1">
      <c r="A500" s="14" t="s">
        <v>927</v>
      </c>
      <c r="B500" s="10" t="s">
        <v>11</v>
      </c>
      <c r="C500" s="10">
        <v>106765</v>
      </c>
      <c r="D500" s="10" t="s">
        <v>575</v>
      </c>
      <c r="E500" s="10" t="s">
        <v>5</v>
      </c>
      <c r="F500" s="11">
        <v>6</v>
      </c>
      <c r="G500" s="12">
        <v>68.2</v>
      </c>
      <c r="H500" s="4">
        <f t="shared" ref="H500:H511" si="108">$D$9</f>
        <v>0.2354</v>
      </c>
      <c r="I500" s="6">
        <f t="shared" si="107"/>
        <v>84.25</v>
      </c>
      <c r="J500" s="6">
        <f t="shared" ref="J500:J511" si="109">ROUND(F500*I500,2)</f>
        <v>505.5</v>
      </c>
    </row>
    <row r="501" spans="1:11" ht="30.75" customHeight="1">
      <c r="A501" s="14" t="s">
        <v>928</v>
      </c>
      <c r="B501" s="10" t="s">
        <v>11</v>
      </c>
      <c r="C501" s="14">
        <v>106766</v>
      </c>
      <c r="D501" s="10" t="s">
        <v>574</v>
      </c>
      <c r="E501" s="10" t="s">
        <v>5</v>
      </c>
      <c r="F501" s="11">
        <v>6</v>
      </c>
      <c r="G501" s="12">
        <v>68.2</v>
      </c>
      <c r="H501" s="4">
        <f t="shared" si="108"/>
        <v>0.2354</v>
      </c>
      <c r="I501" s="6">
        <f t="shared" si="107"/>
        <v>84.25</v>
      </c>
      <c r="J501" s="6">
        <f t="shared" si="109"/>
        <v>505.5</v>
      </c>
    </row>
    <row r="502" spans="1:11" ht="30.75" customHeight="1">
      <c r="A502" s="14" t="s">
        <v>929</v>
      </c>
      <c r="B502" s="10" t="s">
        <v>11</v>
      </c>
      <c r="C502" s="10">
        <v>95547</v>
      </c>
      <c r="D502" s="10" t="s">
        <v>576</v>
      </c>
      <c r="E502" s="10" t="s">
        <v>5</v>
      </c>
      <c r="F502" s="11">
        <v>6</v>
      </c>
      <c r="G502" s="12">
        <v>58.46</v>
      </c>
      <c r="H502" s="4">
        <f t="shared" si="108"/>
        <v>0.2354</v>
      </c>
      <c r="I502" s="6">
        <f t="shared" si="107"/>
        <v>72.22</v>
      </c>
      <c r="J502" s="6">
        <f t="shared" si="109"/>
        <v>433.32</v>
      </c>
    </row>
    <row r="503" spans="1:11" ht="30.75" customHeight="1">
      <c r="A503" s="14" t="s">
        <v>930</v>
      </c>
      <c r="B503" s="10" t="s">
        <v>11</v>
      </c>
      <c r="C503" s="14">
        <v>106764</v>
      </c>
      <c r="D503" s="10" t="s">
        <v>577</v>
      </c>
      <c r="E503" s="10" t="s">
        <v>5</v>
      </c>
      <c r="F503" s="11">
        <v>4</v>
      </c>
      <c r="G503" s="12">
        <v>34.799999999999997</v>
      </c>
      <c r="H503" s="4">
        <f t="shared" si="108"/>
        <v>0.2354</v>
      </c>
      <c r="I503" s="6">
        <f t="shared" si="107"/>
        <v>42.99</v>
      </c>
      <c r="J503" s="6">
        <f t="shared" si="109"/>
        <v>171.96</v>
      </c>
    </row>
    <row r="504" spans="1:11" ht="71.25">
      <c r="A504" s="14" t="s">
        <v>931</v>
      </c>
      <c r="B504" s="10" t="s">
        <v>88</v>
      </c>
      <c r="C504" s="10" t="s">
        <v>100</v>
      </c>
      <c r="D504" s="10" t="s">
        <v>99</v>
      </c>
      <c r="E504" s="10" t="s">
        <v>54</v>
      </c>
      <c r="F504" s="7">
        <v>4</v>
      </c>
      <c r="G504" s="8">
        <v>72.78</v>
      </c>
      <c r="H504" s="4">
        <f t="shared" si="108"/>
        <v>0.2354</v>
      </c>
      <c r="I504" s="6">
        <f t="shared" si="107"/>
        <v>89.91</v>
      </c>
      <c r="J504" s="6">
        <f t="shared" si="109"/>
        <v>359.64</v>
      </c>
    </row>
    <row r="505" spans="1:11" ht="71.25">
      <c r="A505" s="14" t="s">
        <v>932</v>
      </c>
      <c r="B505" s="10" t="s">
        <v>88</v>
      </c>
      <c r="C505" s="10" t="s">
        <v>101</v>
      </c>
      <c r="D505" s="10" t="s">
        <v>102</v>
      </c>
      <c r="E505" s="10" t="s">
        <v>54</v>
      </c>
      <c r="F505" s="7">
        <v>4</v>
      </c>
      <c r="G505" s="8">
        <v>72.78</v>
      </c>
      <c r="H505" s="4">
        <f t="shared" si="108"/>
        <v>0.2354</v>
      </c>
      <c r="I505" s="6">
        <f t="shared" si="107"/>
        <v>89.91</v>
      </c>
      <c r="J505" s="6">
        <f t="shared" si="109"/>
        <v>359.64</v>
      </c>
    </row>
    <row r="506" spans="1:11" ht="57">
      <c r="A506" s="14" t="s">
        <v>933</v>
      </c>
      <c r="B506" s="10" t="s">
        <v>88</v>
      </c>
      <c r="C506" s="14" t="s">
        <v>584</v>
      </c>
      <c r="D506" s="10" t="s">
        <v>700</v>
      </c>
      <c r="E506" s="10" t="s">
        <v>5</v>
      </c>
      <c r="F506" s="10">
        <v>1</v>
      </c>
      <c r="G506" s="15">
        <v>240</v>
      </c>
      <c r="H506" s="4">
        <f t="shared" si="108"/>
        <v>0.2354</v>
      </c>
      <c r="I506" s="6">
        <f t="shared" si="107"/>
        <v>296.5</v>
      </c>
      <c r="J506" s="6">
        <f t="shared" si="109"/>
        <v>296.5</v>
      </c>
      <c r="K506" s="13"/>
    </row>
    <row r="507" spans="1:11" ht="57">
      <c r="A507" s="14" t="s">
        <v>934</v>
      </c>
      <c r="B507" s="10" t="s">
        <v>88</v>
      </c>
      <c r="C507" s="14" t="s">
        <v>612</v>
      </c>
      <c r="D507" s="10" t="s">
        <v>701</v>
      </c>
      <c r="E507" s="10" t="s">
        <v>5</v>
      </c>
      <c r="F507" s="10">
        <v>1</v>
      </c>
      <c r="G507" s="15">
        <v>240</v>
      </c>
      <c r="H507" s="4">
        <f t="shared" si="108"/>
        <v>0.2354</v>
      </c>
      <c r="I507" s="6">
        <f t="shared" si="107"/>
        <v>296.5</v>
      </c>
      <c r="J507" s="6">
        <f t="shared" si="109"/>
        <v>296.5</v>
      </c>
      <c r="K507" s="13"/>
    </row>
    <row r="508" spans="1:11" ht="33" customHeight="1">
      <c r="A508" s="14" t="s">
        <v>935</v>
      </c>
      <c r="B508" s="10" t="s">
        <v>30</v>
      </c>
      <c r="C508" s="10" t="s">
        <v>587</v>
      </c>
      <c r="D508" s="10" t="s">
        <v>586</v>
      </c>
      <c r="E508" s="10" t="s">
        <v>5</v>
      </c>
      <c r="F508" s="7">
        <v>4</v>
      </c>
      <c r="G508" s="8">
        <v>25.92</v>
      </c>
      <c r="H508" s="4">
        <f t="shared" si="108"/>
        <v>0.2354</v>
      </c>
      <c r="I508" s="6">
        <f t="shared" si="107"/>
        <v>32.020000000000003</v>
      </c>
      <c r="J508" s="6">
        <f t="shared" si="109"/>
        <v>128.08000000000001</v>
      </c>
    </row>
    <row r="509" spans="1:11" ht="33" customHeight="1">
      <c r="A509" s="14" t="s">
        <v>936</v>
      </c>
      <c r="B509" s="10" t="s">
        <v>555</v>
      </c>
      <c r="C509" s="10">
        <v>202337</v>
      </c>
      <c r="D509" s="10" t="s">
        <v>664</v>
      </c>
      <c r="E509" s="10" t="s">
        <v>5</v>
      </c>
      <c r="F509" s="7">
        <v>6</v>
      </c>
      <c r="G509" s="8">
        <v>31.61</v>
      </c>
      <c r="H509" s="4">
        <f t="shared" si="108"/>
        <v>0.2354</v>
      </c>
      <c r="I509" s="6">
        <f t="shared" si="107"/>
        <v>39.049999999999997</v>
      </c>
      <c r="J509" s="6">
        <f t="shared" si="109"/>
        <v>234.3</v>
      </c>
    </row>
    <row r="510" spans="1:11" ht="30.75" customHeight="1">
      <c r="A510" s="14" t="s">
        <v>937</v>
      </c>
      <c r="B510" s="10" t="s">
        <v>538</v>
      </c>
      <c r="C510" s="14">
        <v>13788</v>
      </c>
      <c r="D510" s="10" t="s">
        <v>590</v>
      </c>
      <c r="E510" s="10" t="s">
        <v>5</v>
      </c>
      <c r="F510" s="7">
        <v>40</v>
      </c>
      <c r="G510" s="15">
        <v>9.5299999999999994</v>
      </c>
      <c r="H510" s="4">
        <f t="shared" si="108"/>
        <v>0.2354</v>
      </c>
      <c r="I510" s="6">
        <f t="shared" si="107"/>
        <v>11.77</v>
      </c>
      <c r="J510" s="6">
        <f t="shared" si="109"/>
        <v>470.8</v>
      </c>
    </row>
    <row r="511" spans="1:11" ht="26.25" customHeight="1">
      <c r="A511" s="14" t="s">
        <v>938</v>
      </c>
      <c r="B511" s="10" t="s">
        <v>30</v>
      </c>
      <c r="C511" s="10" t="s">
        <v>578</v>
      </c>
      <c r="D511" s="10" t="s">
        <v>579</v>
      </c>
      <c r="E511" s="7" t="s">
        <v>3</v>
      </c>
      <c r="F511" s="7">
        <v>579.29</v>
      </c>
      <c r="G511" s="8">
        <v>9.1199999999999992</v>
      </c>
      <c r="H511" s="4">
        <f t="shared" si="108"/>
        <v>0.2354</v>
      </c>
      <c r="I511" s="6">
        <f t="shared" si="107"/>
        <v>11.27</v>
      </c>
      <c r="J511" s="6">
        <f t="shared" si="109"/>
        <v>6528.6</v>
      </c>
    </row>
    <row r="512" spans="1:11" ht="30.75" customHeight="1">
      <c r="A512" s="84" t="s">
        <v>16</v>
      </c>
      <c r="B512" s="84"/>
      <c r="C512" s="84"/>
      <c r="D512" s="84"/>
      <c r="E512" s="85" t="str">
        <f>D497</f>
        <v>34. DIVERSOS</v>
      </c>
      <c r="F512" s="85"/>
      <c r="G512" s="85"/>
      <c r="H512" s="85"/>
      <c r="I512" s="85"/>
      <c r="J512" s="24">
        <f>SUM(J499:J511)</f>
        <v>10685.380000000001</v>
      </c>
    </row>
    <row r="513" spans="1:10">
      <c r="A513" s="86"/>
      <c r="B513" s="86"/>
      <c r="C513" s="86"/>
      <c r="D513" s="86"/>
      <c r="E513" s="86"/>
      <c r="F513" s="86"/>
      <c r="G513" s="86"/>
      <c r="H513" s="86"/>
      <c r="I513" s="86"/>
      <c r="J513" s="86"/>
    </row>
    <row r="514" spans="1:10" ht="50.25" customHeight="1">
      <c r="A514" s="93" t="s">
        <v>585</v>
      </c>
      <c r="B514" s="93"/>
      <c r="C514" s="93"/>
      <c r="D514" s="93"/>
      <c r="E514" s="93"/>
      <c r="F514" s="93"/>
      <c r="G514" s="93"/>
      <c r="H514" s="93"/>
      <c r="I514" s="94">
        <f>SUMIF(A:A,"SUBTOTAL*",J:J)</f>
        <v>914711.78000000014</v>
      </c>
      <c r="J514" s="94"/>
    </row>
    <row r="515" spans="1:10"/>
    <row r="516" spans="1:10"/>
    <row r="517" spans="1:10"/>
    <row r="518" spans="1:10" ht="15.75">
      <c r="D518" s="77" t="s">
        <v>942</v>
      </c>
      <c r="E518" s="61"/>
      <c r="F518" s="61"/>
      <c r="G518" s="61"/>
    </row>
    <row r="519" spans="1:10" ht="15.75">
      <c r="D519" s="35"/>
      <c r="E519" s="35"/>
      <c r="F519" s="35"/>
      <c r="G519" s="35"/>
    </row>
    <row r="520" spans="1:10" ht="15.75">
      <c r="D520" s="35"/>
      <c r="E520" s="35"/>
      <c r="F520" s="35"/>
      <c r="G520" s="35"/>
    </row>
    <row r="521" spans="1:10" ht="27" customHeight="1">
      <c r="D521" s="35"/>
      <c r="E521" s="35"/>
      <c r="F521" s="35"/>
      <c r="G521" s="35"/>
    </row>
    <row r="522" spans="1:10" ht="27" customHeight="1">
      <c r="D522" s="35"/>
      <c r="E522" s="35"/>
      <c r="F522" s="35"/>
      <c r="G522" s="35"/>
    </row>
    <row r="523" spans="1:10" ht="27" customHeight="1">
      <c r="D523" s="35"/>
      <c r="E523" s="35"/>
      <c r="F523" s="35"/>
      <c r="G523" s="35"/>
    </row>
    <row r="524" spans="1:10" ht="15.75">
      <c r="D524" s="35"/>
      <c r="E524" s="35"/>
      <c r="F524" s="35"/>
      <c r="G524" s="35"/>
    </row>
    <row r="525" spans="1:10" ht="15.75">
      <c r="D525" s="43" t="s">
        <v>939</v>
      </c>
      <c r="E525" s="60"/>
      <c r="F525" s="60"/>
      <c r="G525" s="60"/>
    </row>
    <row r="526" spans="1:10" ht="15.75">
      <c r="D526" s="42" t="s">
        <v>940</v>
      </c>
      <c r="E526" s="61"/>
      <c r="F526" s="61"/>
      <c r="G526" s="61"/>
    </row>
    <row r="527" spans="1:10" ht="15.75">
      <c r="D527" s="42" t="s">
        <v>941</v>
      </c>
      <c r="E527" s="61"/>
      <c r="F527" s="61"/>
      <c r="G527" s="61"/>
    </row>
    <row r="528" spans="1:10"/>
    <row r="529"/>
    <row r="530"/>
    <row r="531"/>
    <row r="532"/>
    <row r="533"/>
    <row r="534"/>
    <row r="535"/>
    <row r="536"/>
    <row r="537"/>
    <row r="538"/>
    <row r="539"/>
    <row r="540"/>
    <row r="541"/>
    <row r="542"/>
    <row r="543"/>
    <row r="544"/>
    <row r="545"/>
    <row r="546"/>
    <row r="547"/>
    <row r="548"/>
    <row r="549"/>
    <row r="550"/>
    <row r="551"/>
    <row r="552"/>
    <row r="553"/>
    <row r="554"/>
    <row r="555"/>
    <row r="556"/>
  </sheetData>
  <sheetProtection selectLockedCells="1" selectUnlockedCells="1"/>
  <mergeCells count="185">
    <mergeCell ref="A8:J8"/>
    <mergeCell ref="A10:D10"/>
    <mergeCell ref="E10:H10"/>
    <mergeCell ref="I10:J10"/>
    <mergeCell ref="A255:J255"/>
    <mergeCell ref="A354:J354"/>
    <mergeCell ref="A92:J92"/>
    <mergeCell ref="A93:C93"/>
    <mergeCell ref="E93:J93"/>
    <mergeCell ref="A102:D102"/>
    <mergeCell ref="E102:I102"/>
    <mergeCell ref="A103:J103"/>
    <mergeCell ref="A218:C218"/>
    <mergeCell ref="E218:J218"/>
    <mergeCell ref="A226:D226"/>
    <mergeCell ref="E226:I226"/>
    <mergeCell ref="A147:C147"/>
    <mergeCell ref="A234:C234"/>
    <mergeCell ref="A240:J240"/>
    <mergeCell ref="A249:C249"/>
    <mergeCell ref="A254:D254"/>
    <mergeCell ref="E254:I254"/>
    <mergeCell ref="A178:D178"/>
    <mergeCell ref="E178:I178"/>
    <mergeCell ref="E433:J433"/>
    <mergeCell ref="A256:C256"/>
    <mergeCell ref="E256:J256"/>
    <mergeCell ref="A281:D281"/>
    <mergeCell ref="A482:D482"/>
    <mergeCell ref="E482:I482"/>
    <mergeCell ref="A483:J483"/>
    <mergeCell ref="A433:C433"/>
    <mergeCell ref="E477:J477"/>
    <mergeCell ref="A453:J453"/>
    <mergeCell ref="A371:C371"/>
    <mergeCell ref="E371:J371"/>
    <mergeCell ref="A431:D431"/>
    <mergeCell ref="E431:I431"/>
    <mergeCell ref="A432:J432"/>
    <mergeCell ref="A445:D445"/>
    <mergeCell ref="E445:I445"/>
    <mergeCell ref="A514:H514"/>
    <mergeCell ref="I514:J514"/>
    <mergeCell ref="A227:J227"/>
    <mergeCell ref="A369:D369"/>
    <mergeCell ref="E369:I369"/>
    <mergeCell ref="A370:J370"/>
    <mergeCell ref="E241:J241"/>
    <mergeCell ref="A247:D247"/>
    <mergeCell ref="E247:I247"/>
    <mergeCell ref="A248:J248"/>
    <mergeCell ref="A282:J282"/>
    <mergeCell ref="A283:C283"/>
    <mergeCell ref="E283:J283"/>
    <mergeCell ref="A303:D303"/>
    <mergeCell ref="E303:I303"/>
    <mergeCell ref="A304:J304"/>
    <mergeCell ref="A239:D239"/>
    <mergeCell ref="E239:I239"/>
    <mergeCell ref="E281:I281"/>
    <mergeCell ref="A355:C355"/>
    <mergeCell ref="E355:J355"/>
    <mergeCell ref="A513:J513"/>
    <mergeCell ref="A452:D452"/>
    <mergeCell ref="E452:I452"/>
    <mergeCell ref="A75:C75"/>
    <mergeCell ref="E75:J75"/>
    <mergeCell ref="A80:D80"/>
    <mergeCell ref="A484:C484"/>
    <mergeCell ref="E484:J484"/>
    <mergeCell ref="A446:J446"/>
    <mergeCell ref="A172:D172"/>
    <mergeCell ref="A136:C136"/>
    <mergeCell ref="E136:J136"/>
    <mergeCell ref="A145:D145"/>
    <mergeCell ref="E145:I145"/>
    <mergeCell ref="A146:J146"/>
    <mergeCell ref="E157:I157"/>
    <mergeCell ref="A158:J158"/>
    <mergeCell ref="A233:J233"/>
    <mergeCell ref="A209:J209"/>
    <mergeCell ref="A210:C210"/>
    <mergeCell ref="E210:J210"/>
    <mergeCell ref="A216:D216"/>
    <mergeCell ref="E216:I216"/>
    <mergeCell ref="E174:J174"/>
    <mergeCell ref="E249:J249"/>
    <mergeCell ref="A241:C241"/>
    <mergeCell ref="E234:J234"/>
    <mergeCell ref="A25:J25"/>
    <mergeCell ref="A74:J74"/>
    <mergeCell ref="A36:J36"/>
    <mergeCell ref="A37:C37"/>
    <mergeCell ref="E37:J37"/>
    <mergeCell ref="A73:D73"/>
    <mergeCell ref="E73:I73"/>
    <mergeCell ref="A26:C26"/>
    <mergeCell ref="E26:J26"/>
    <mergeCell ref="A35:D35"/>
    <mergeCell ref="E35:I35"/>
    <mergeCell ref="A497:C497"/>
    <mergeCell ref="E497:J497"/>
    <mergeCell ref="A476:J476"/>
    <mergeCell ref="A454:C454"/>
    <mergeCell ref="E454:J454"/>
    <mergeCell ref="A475:D475"/>
    <mergeCell ref="E475:I475"/>
    <mergeCell ref="A447:C447"/>
    <mergeCell ref="E447:J447"/>
    <mergeCell ref="A477:C477"/>
    <mergeCell ref="A495:D495"/>
    <mergeCell ref="E495:I495"/>
    <mergeCell ref="A496:J496"/>
    <mergeCell ref="A3:J3"/>
    <mergeCell ref="A4:J4"/>
    <mergeCell ref="A5:J5"/>
    <mergeCell ref="A6:J6"/>
    <mergeCell ref="A7:J7"/>
    <mergeCell ref="D9:J9"/>
    <mergeCell ref="A228:C228"/>
    <mergeCell ref="E228:J228"/>
    <mergeCell ref="A232:D232"/>
    <mergeCell ref="E232:I232"/>
    <mergeCell ref="A217:J217"/>
    <mergeCell ref="E172:I172"/>
    <mergeCell ref="A173:J173"/>
    <mergeCell ref="A159:C159"/>
    <mergeCell ref="E159:J159"/>
    <mergeCell ref="A163:D163"/>
    <mergeCell ref="E163:I163"/>
    <mergeCell ref="A164:J164"/>
    <mergeCell ref="A193:D193"/>
    <mergeCell ref="E193:I193"/>
    <mergeCell ref="A179:J179"/>
    <mergeCell ref="A180:C180"/>
    <mergeCell ref="E180:J180"/>
    <mergeCell ref="A174:C174"/>
    <mergeCell ref="A1:J1"/>
    <mergeCell ref="A2:J2"/>
    <mergeCell ref="A512:D512"/>
    <mergeCell ref="E512:I512"/>
    <mergeCell ref="E305:J305"/>
    <mergeCell ref="A329:D329"/>
    <mergeCell ref="E329:I329"/>
    <mergeCell ref="A330:J330"/>
    <mergeCell ref="A331:C331"/>
    <mergeCell ref="E331:J331"/>
    <mergeCell ref="A353:D353"/>
    <mergeCell ref="E353:I353"/>
    <mergeCell ref="A305:C305"/>
    <mergeCell ref="A194:J194"/>
    <mergeCell ref="A195:C195"/>
    <mergeCell ref="E195:J195"/>
    <mergeCell ref="A208:D208"/>
    <mergeCell ref="E208:I208"/>
    <mergeCell ref="A16:J16"/>
    <mergeCell ref="E80:I80"/>
    <mergeCell ref="A81:J81"/>
    <mergeCell ref="A82:C82"/>
    <mergeCell ref="E82:J82"/>
    <mergeCell ref="A91:D91"/>
    <mergeCell ref="A17:C17"/>
    <mergeCell ref="E17:J17"/>
    <mergeCell ref="A24:D24"/>
    <mergeCell ref="E24:I24"/>
    <mergeCell ref="A9:C9"/>
    <mergeCell ref="A134:D134"/>
    <mergeCell ref="E134:I134"/>
    <mergeCell ref="A135:J135"/>
    <mergeCell ref="A165:C165"/>
    <mergeCell ref="E165:J165"/>
    <mergeCell ref="E91:I91"/>
    <mergeCell ref="A117:J117"/>
    <mergeCell ref="A118:C118"/>
    <mergeCell ref="E118:J118"/>
    <mergeCell ref="A104:C104"/>
    <mergeCell ref="E104:J104"/>
    <mergeCell ref="A116:D116"/>
    <mergeCell ref="E116:I116"/>
    <mergeCell ref="E147:J147"/>
    <mergeCell ref="A157:D157"/>
    <mergeCell ref="A11:C11"/>
    <mergeCell ref="E11:J11"/>
    <mergeCell ref="A15:D15"/>
    <mergeCell ref="E15:I15"/>
  </mergeCells>
  <phoneticPr fontId="4" type="noConversion"/>
  <printOptions horizontalCentered="1"/>
  <pageMargins left="0.78740157480314965" right="0.78740157480314965" top="0.78740157480314965" bottom="0.78740157480314965" header="0" footer="0"/>
  <pageSetup paperSize="1003" scale="57"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16E40-A999-44E8-917B-67017ADF4A7E}">
  <dimension ref="A1:K64"/>
  <sheetViews>
    <sheetView showGridLines="0" workbookViewId="0">
      <selection activeCell="K6" sqref="K6"/>
    </sheetView>
  </sheetViews>
  <sheetFormatPr defaultColWidth="0" defaultRowHeight="15" zeroHeight="1"/>
  <cols>
    <col min="1" max="8" width="16.140625" customWidth="1"/>
    <col min="9" max="9" width="14.5703125" customWidth="1"/>
    <col min="10" max="10" width="18.5703125" customWidth="1"/>
    <col min="11" max="11" width="9.140625" customWidth="1"/>
    <col min="12" max="16384" width="9.140625" hidden="1"/>
  </cols>
  <sheetData>
    <row r="1" spans="1:10" ht="50.1" customHeight="1">
      <c r="A1" s="103" t="s">
        <v>616</v>
      </c>
      <c r="B1" s="104"/>
      <c r="C1" s="104"/>
      <c r="D1" s="104"/>
      <c r="E1" s="104"/>
      <c r="F1" s="104"/>
      <c r="G1" s="104"/>
      <c r="H1" s="104"/>
      <c r="I1" s="104"/>
      <c r="J1" s="105"/>
    </row>
    <row r="2" spans="1:10" ht="30" customHeight="1">
      <c r="A2" s="106" t="s">
        <v>619</v>
      </c>
      <c r="B2" s="90"/>
      <c r="C2" s="90"/>
      <c r="D2" s="90"/>
      <c r="E2" s="90"/>
      <c r="F2" s="90"/>
      <c r="G2" s="90"/>
      <c r="H2" s="90"/>
      <c r="I2" s="90"/>
      <c r="J2" s="107"/>
    </row>
    <row r="3" spans="1:10" ht="30" customHeight="1">
      <c r="A3" s="106" t="s">
        <v>987</v>
      </c>
      <c r="B3" s="90"/>
      <c r="C3" s="90"/>
      <c r="D3" s="90"/>
      <c r="E3" s="90"/>
      <c r="F3" s="90"/>
      <c r="G3" s="90"/>
      <c r="H3" s="90"/>
      <c r="I3" s="90"/>
      <c r="J3" s="107"/>
    </row>
    <row r="4" spans="1:10" ht="30" customHeight="1">
      <c r="A4" s="106" t="s">
        <v>984</v>
      </c>
      <c r="B4" s="90"/>
      <c r="C4" s="90"/>
      <c r="D4" s="90"/>
      <c r="E4" s="90"/>
      <c r="F4" s="90"/>
      <c r="G4" s="90"/>
      <c r="H4" s="90"/>
      <c r="I4" s="90"/>
      <c r="J4" s="107"/>
    </row>
    <row r="5" spans="1:10" ht="30" customHeight="1">
      <c r="A5" s="106" t="s">
        <v>621</v>
      </c>
      <c r="B5" s="90"/>
      <c r="C5" s="90"/>
      <c r="D5" s="90"/>
      <c r="E5" s="90"/>
      <c r="F5" s="90"/>
      <c r="G5" s="90"/>
      <c r="H5" s="90"/>
      <c r="I5" s="90"/>
      <c r="J5" s="107"/>
    </row>
    <row r="6" spans="1:10" ht="30" customHeight="1">
      <c r="A6" s="106" t="s">
        <v>985</v>
      </c>
      <c r="B6" s="90"/>
      <c r="C6" s="90"/>
      <c r="D6" s="90"/>
      <c r="E6" s="90"/>
      <c r="F6" s="90"/>
      <c r="G6" s="90"/>
      <c r="H6" s="90"/>
      <c r="I6" s="90"/>
      <c r="J6" s="107"/>
    </row>
    <row r="7" spans="1:10" s="17" customFormat="1" ht="30" customHeight="1" thickBot="1">
      <c r="A7" s="110" t="s">
        <v>732</v>
      </c>
      <c r="B7" s="111"/>
      <c r="C7" s="111"/>
      <c r="D7" s="111"/>
      <c r="E7" s="111"/>
      <c r="F7" s="111"/>
      <c r="G7" s="111"/>
      <c r="H7" s="111"/>
      <c r="I7" s="111"/>
      <c r="J7" s="112"/>
    </row>
    <row r="8" spans="1:10" s="17" customFormat="1" ht="99.95" customHeight="1" thickBot="1">
      <c r="A8" s="101"/>
      <c r="B8" s="101"/>
      <c r="C8" s="101"/>
      <c r="D8" s="101"/>
      <c r="E8" s="101"/>
      <c r="F8" s="101"/>
      <c r="G8" s="101"/>
      <c r="H8" s="101"/>
      <c r="I8" s="101"/>
      <c r="J8" s="101"/>
    </row>
    <row r="9" spans="1:10" ht="39.950000000000003" customHeight="1">
      <c r="A9" s="113" t="s">
        <v>748</v>
      </c>
      <c r="B9" s="114"/>
      <c r="C9" s="114"/>
      <c r="D9" s="114"/>
      <c r="E9" s="114"/>
      <c r="F9" s="114"/>
      <c r="G9" s="114"/>
      <c r="H9" s="114"/>
      <c r="I9" s="114"/>
      <c r="J9" s="115"/>
    </row>
    <row r="10" spans="1:10" ht="30" customHeight="1">
      <c r="A10" s="116" t="s">
        <v>733</v>
      </c>
      <c r="B10" s="117"/>
      <c r="C10" s="117"/>
      <c r="D10" s="117"/>
      <c r="E10" s="117"/>
      <c r="F10" s="117"/>
      <c r="G10" s="117"/>
      <c r="H10" s="117"/>
      <c r="I10" s="41" t="s">
        <v>734</v>
      </c>
      <c r="J10" s="32" t="s">
        <v>735</v>
      </c>
    </row>
    <row r="11" spans="1:10" ht="30" customHeight="1">
      <c r="A11" s="108" t="s">
        <v>943</v>
      </c>
      <c r="B11" s="109"/>
      <c r="C11" s="109"/>
      <c r="D11" s="109"/>
      <c r="E11" s="109"/>
      <c r="F11" s="109"/>
      <c r="G11" s="109"/>
      <c r="H11" s="109"/>
      <c r="I11" s="39" t="s">
        <v>736</v>
      </c>
      <c r="J11" s="33">
        <v>0.04</v>
      </c>
    </row>
    <row r="12" spans="1:10" ht="30" customHeight="1">
      <c r="A12" s="108" t="s">
        <v>945</v>
      </c>
      <c r="B12" s="109"/>
      <c r="C12" s="109"/>
      <c r="D12" s="109"/>
      <c r="E12" s="109"/>
      <c r="F12" s="109"/>
      <c r="G12" s="109"/>
      <c r="H12" s="109"/>
      <c r="I12" s="39" t="s">
        <v>740</v>
      </c>
      <c r="J12" s="33">
        <v>8.0000000000000002E-3</v>
      </c>
    </row>
    <row r="13" spans="1:10" ht="30" customHeight="1">
      <c r="A13" s="108" t="s">
        <v>737</v>
      </c>
      <c r="B13" s="109"/>
      <c r="C13" s="109"/>
      <c r="D13" s="109"/>
      <c r="E13" s="109"/>
      <c r="F13" s="109"/>
      <c r="G13" s="109"/>
      <c r="H13" s="109"/>
      <c r="I13" s="39" t="s">
        <v>741</v>
      </c>
      <c r="J13" s="33">
        <v>1.2699999999999999E-2</v>
      </c>
    </row>
    <row r="14" spans="1:10" ht="30" customHeight="1">
      <c r="A14" s="108" t="s">
        <v>738</v>
      </c>
      <c r="B14" s="109"/>
      <c r="C14" s="109"/>
      <c r="D14" s="109"/>
      <c r="E14" s="109"/>
      <c r="F14" s="109"/>
      <c r="G14" s="109"/>
      <c r="H14" s="109"/>
      <c r="I14" s="39" t="s">
        <v>742</v>
      </c>
      <c r="J14" s="33">
        <v>1.23E-2</v>
      </c>
    </row>
    <row r="15" spans="1:10" ht="30" customHeight="1">
      <c r="A15" s="108" t="s">
        <v>739</v>
      </c>
      <c r="B15" s="109"/>
      <c r="C15" s="109"/>
      <c r="D15" s="109"/>
      <c r="E15" s="109"/>
      <c r="F15" s="109"/>
      <c r="G15" s="109"/>
      <c r="H15" s="109"/>
      <c r="I15" s="39" t="s">
        <v>103</v>
      </c>
      <c r="J15" s="33">
        <v>7.3999999999999996E-2</v>
      </c>
    </row>
    <row r="16" spans="1:10" ht="30" customHeight="1">
      <c r="A16" s="108" t="s">
        <v>948</v>
      </c>
      <c r="B16" s="109"/>
      <c r="C16" s="109"/>
      <c r="D16" s="109"/>
      <c r="E16" s="109"/>
      <c r="F16" s="109"/>
      <c r="G16" s="109"/>
      <c r="H16" s="109"/>
      <c r="I16" s="39" t="s">
        <v>743</v>
      </c>
      <c r="J16" s="33">
        <v>3.6499999999999998E-2</v>
      </c>
    </row>
    <row r="17" spans="1:10" ht="30" customHeight="1">
      <c r="A17" s="108" t="s">
        <v>947</v>
      </c>
      <c r="B17" s="109"/>
      <c r="C17" s="109"/>
      <c r="D17" s="109"/>
      <c r="E17" s="109"/>
      <c r="F17" s="109"/>
      <c r="G17" s="109"/>
      <c r="H17" s="109"/>
      <c r="I17" s="39" t="s">
        <v>744</v>
      </c>
      <c r="J17" s="33">
        <v>0.03</v>
      </c>
    </row>
    <row r="18" spans="1:10" ht="30" customHeight="1">
      <c r="A18" s="108" t="s">
        <v>944</v>
      </c>
      <c r="B18" s="109"/>
      <c r="C18" s="109"/>
      <c r="D18" s="109"/>
      <c r="E18" s="109"/>
      <c r="F18" s="109"/>
      <c r="G18" s="109"/>
      <c r="H18" s="109"/>
      <c r="I18" s="39" t="s">
        <v>745</v>
      </c>
      <c r="J18" s="33">
        <v>0</v>
      </c>
    </row>
    <row r="19" spans="1:10" ht="39.950000000000003" customHeight="1" thickBot="1">
      <c r="A19" s="118" t="s">
        <v>946</v>
      </c>
      <c r="B19" s="119"/>
      <c r="C19" s="119"/>
      <c r="D19" s="119"/>
      <c r="E19" s="119"/>
      <c r="F19" s="119"/>
      <c r="G19" s="119"/>
      <c r="H19" s="119"/>
      <c r="I19" s="40" t="s">
        <v>746</v>
      </c>
      <c r="J19" s="34">
        <f>ROUND(((((1+J11+J12+J13)*(1+J14)*(1+J15))/(1-J16-J17-J18))-1),4)</f>
        <v>0.2354</v>
      </c>
    </row>
    <row r="20" spans="1:10" s="29" customFormat="1" ht="50.1" customHeight="1">
      <c r="A20" s="120"/>
      <c r="B20" s="120"/>
      <c r="C20" s="120"/>
      <c r="D20" s="120"/>
      <c r="E20" s="120"/>
      <c r="F20" s="120"/>
      <c r="G20" s="120"/>
      <c r="H20" s="120"/>
      <c r="I20" s="120"/>
      <c r="J20" s="120"/>
    </row>
    <row r="21" spans="1:10" s="29" customFormat="1" ht="30" customHeight="1">
      <c r="A21" s="99" t="s">
        <v>747</v>
      </c>
      <c r="B21" s="99"/>
      <c r="C21" s="99"/>
      <c r="D21" s="99"/>
      <c r="E21" s="99"/>
      <c r="F21" s="99"/>
      <c r="G21" s="99"/>
      <c r="H21" s="99"/>
      <c r="I21" s="99"/>
      <c r="J21" s="99"/>
    </row>
    <row r="22" spans="1:10" s="17" customFormat="1" ht="69.95" customHeight="1">
      <c r="A22" s="100"/>
      <c r="B22" s="100"/>
      <c r="C22" s="100"/>
      <c r="D22" s="100"/>
      <c r="E22" s="100"/>
      <c r="F22" s="100"/>
      <c r="G22" s="100"/>
      <c r="H22" s="100"/>
      <c r="I22" s="100"/>
      <c r="J22" s="100"/>
    </row>
    <row r="23" spans="1:10">
      <c r="A23" s="28"/>
      <c r="B23" s="28"/>
      <c r="C23" s="28"/>
      <c r="D23" s="28"/>
      <c r="E23" s="28"/>
      <c r="F23" s="28"/>
      <c r="G23" s="28"/>
      <c r="H23" s="28"/>
      <c r="I23" s="28"/>
      <c r="J23" s="28"/>
    </row>
    <row r="24" spans="1:10">
      <c r="A24" s="28"/>
      <c r="B24" s="28"/>
      <c r="C24" s="28"/>
      <c r="D24" s="28"/>
      <c r="E24" s="28"/>
      <c r="F24" s="28"/>
      <c r="G24" s="28"/>
      <c r="H24" s="28"/>
      <c r="I24" s="28"/>
      <c r="J24" s="28"/>
    </row>
    <row r="25" spans="1:10">
      <c r="A25" s="28"/>
      <c r="B25" s="28"/>
      <c r="C25" s="28"/>
      <c r="D25" s="28"/>
      <c r="E25" s="28"/>
      <c r="F25" s="28"/>
      <c r="G25" s="28"/>
      <c r="H25" s="28"/>
      <c r="I25" s="28"/>
      <c r="J25" s="28"/>
    </row>
    <row r="26" spans="1:10">
      <c r="A26" s="28"/>
      <c r="B26" s="28"/>
      <c r="C26" s="28"/>
      <c r="D26" s="28"/>
      <c r="E26" s="28"/>
      <c r="F26" s="28"/>
      <c r="G26" s="28"/>
      <c r="H26" s="28"/>
      <c r="I26" s="28"/>
      <c r="J26" s="28"/>
    </row>
    <row r="27" spans="1:10">
      <c r="A27" s="28"/>
      <c r="B27" s="28"/>
      <c r="C27" s="28"/>
      <c r="D27" s="28"/>
      <c r="E27" s="28"/>
      <c r="F27" s="28"/>
      <c r="G27" s="28"/>
      <c r="H27" s="28"/>
      <c r="I27" s="28"/>
      <c r="J27" s="28"/>
    </row>
    <row r="28" spans="1:10">
      <c r="A28" s="28"/>
      <c r="B28" s="28"/>
      <c r="C28" s="28"/>
      <c r="H28" s="28"/>
      <c r="I28" s="28"/>
      <c r="J28" s="28"/>
    </row>
    <row r="29" spans="1:10"/>
    <row r="30" spans="1:10"/>
    <row r="31" spans="1:10"/>
    <row r="32" spans="1:10"/>
    <row r="33" spans="4:7"/>
    <row r="34" spans="4:7"/>
    <row r="35" spans="4:7"/>
    <row r="36" spans="4:7"/>
    <row r="37" spans="4:7"/>
    <row r="38" spans="4:7"/>
    <row r="39" spans="4:7"/>
    <row r="40" spans="4:7" ht="15.75">
      <c r="D40" s="98" t="s">
        <v>942</v>
      </c>
      <c r="E40" s="98"/>
      <c r="F40" s="98"/>
      <c r="G40" s="98"/>
    </row>
    <row r="41" spans="4:7" ht="15.75">
      <c r="D41" s="35"/>
      <c r="E41" s="35"/>
      <c r="F41" s="35"/>
      <c r="G41" s="35"/>
    </row>
    <row r="42" spans="4:7" ht="15.75">
      <c r="D42" s="35"/>
      <c r="E42" s="35"/>
      <c r="F42" s="35"/>
      <c r="G42" s="35"/>
    </row>
    <row r="43" spans="4:7" ht="15.75">
      <c r="D43" s="35"/>
      <c r="E43" s="35"/>
      <c r="F43" s="35"/>
      <c r="G43" s="35"/>
    </row>
    <row r="44" spans="4:7" ht="15.75">
      <c r="D44" s="35"/>
      <c r="E44" s="35"/>
      <c r="F44" s="35"/>
      <c r="G44" s="35"/>
    </row>
    <row r="45" spans="4:7" ht="15.75">
      <c r="D45" s="35"/>
      <c r="E45" s="35"/>
      <c r="F45" s="35"/>
      <c r="G45" s="35"/>
    </row>
    <row r="46" spans="4:7" ht="15.75">
      <c r="D46" s="35"/>
      <c r="E46" s="35"/>
      <c r="F46" s="35"/>
      <c r="G46" s="35"/>
    </row>
    <row r="47" spans="4:7" ht="15.75">
      <c r="D47" s="35"/>
      <c r="E47" s="35"/>
      <c r="F47" s="35"/>
      <c r="G47" s="35"/>
    </row>
    <row r="48" spans="4:7" ht="15.75">
      <c r="D48" s="102" t="s">
        <v>939</v>
      </c>
      <c r="E48" s="102"/>
      <c r="F48" s="102"/>
      <c r="G48" s="102"/>
    </row>
    <row r="49" spans="4:7" ht="15.75">
      <c r="D49" s="98" t="s">
        <v>940</v>
      </c>
      <c r="E49" s="98"/>
      <c r="F49" s="98"/>
      <c r="G49" s="98"/>
    </row>
    <row r="50" spans="4:7" ht="15.75">
      <c r="D50" s="98" t="s">
        <v>941</v>
      </c>
      <c r="E50" s="98"/>
      <c r="F50" s="98"/>
      <c r="G50" s="98"/>
    </row>
    <row r="51" spans="4:7"/>
    <row r="52" spans="4:7"/>
    <row r="53" spans="4:7"/>
    <row r="54" spans="4:7"/>
    <row r="55" spans="4:7"/>
    <row r="56" spans="4:7"/>
    <row r="57" spans="4:7"/>
    <row r="58" spans="4:7"/>
    <row r="59" spans="4:7"/>
    <row r="60" spans="4:7"/>
    <row r="61" spans="4:7"/>
    <row r="62" spans="4:7"/>
    <row r="63" spans="4:7"/>
    <row r="64" spans="4:7"/>
  </sheetData>
  <mergeCells count="26">
    <mergeCell ref="A16:H16"/>
    <mergeCell ref="A17:H17"/>
    <mergeCell ref="A18:H18"/>
    <mergeCell ref="A19:H19"/>
    <mergeCell ref="A20:J20"/>
    <mergeCell ref="A8:J8"/>
    <mergeCell ref="D48:G48"/>
    <mergeCell ref="A1:J1"/>
    <mergeCell ref="A2:J2"/>
    <mergeCell ref="A3:J3"/>
    <mergeCell ref="A4:J4"/>
    <mergeCell ref="A15:H15"/>
    <mergeCell ref="A5:J5"/>
    <mergeCell ref="A6:J6"/>
    <mergeCell ref="A7:J7"/>
    <mergeCell ref="A9:J9"/>
    <mergeCell ref="A10:H10"/>
    <mergeCell ref="A11:H11"/>
    <mergeCell ref="A12:H12"/>
    <mergeCell ref="A13:H13"/>
    <mergeCell ref="A14:H14"/>
    <mergeCell ref="D49:G49"/>
    <mergeCell ref="D50:G50"/>
    <mergeCell ref="D40:G40"/>
    <mergeCell ref="A21:J21"/>
    <mergeCell ref="A22:J22"/>
  </mergeCells>
  <printOptions horizontalCentered="1"/>
  <pageMargins left="0.78740157480314965" right="0.78740157480314965" top="0.78740157480314965" bottom="0.78740157480314965" header="0" footer="0"/>
  <pageSetup paperSize="1003" scale="5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331D8-C3EE-429F-8D7E-905F18B803C2}">
  <dimension ref="A1:T69"/>
  <sheetViews>
    <sheetView showGridLines="0" tabSelected="1" workbookViewId="0">
      <selection activeCell="A4" sqref="A4:P4"/>
    </sheetView>
  </sheetViews>
  <sheetFormatPr defaultColWidth="0" defaultRowHeight="15" zeroHeight="1"/>
  <cols>
    <col min="1" max="1" width="7.42578125" style="44" customWidth="1"/>
    <col min="2" max="2" width="66.140625" style="45" customWidth="1"/>
    <col min="3" max="4" width="15.5703125" style="44" customWidth="1"/>
    <col min="5" max="5" width="13" style="44" customWidth="1"/>
    <col min="6" max="6" width="15.28515625" style="44" customWidth="1"/>
    <col min="7" max="7" width="13" style="44" customWidth="1"/>
    <col min="8" max="8" width="15.42578125" style="44" customWidth="1"/>
    <col min="9" max="9" width="13" style="44" customWidth="1"/>
    <col min="10" max="10" width="15.28515625" style="44" customWidth="1"/>
    <col min="11" max="11" width="13" style="44" customWidth="1"/>
    <col min="12" max="12" width="14.85546875" style="44" customWidth="1"/>
    <col min="13" max="13" width="13" style="44" customWidth="1"/>
    <col min="14" max="14" width="14.85546875" style="44" customWidth="1"/>
    <col min="15" max="15" width="13" style="44" customWidth="1"/>
    <col min="16" max="16" width="16.140625" style="44" customWidth="1"/>
    <col min="17" max="17" width="9.140625" style="44" customWidth="1"/>
    <col min="18" max="18" width="9.140625" style="44" hidden="1" customWidth="1"/>
    <col min="19" max="19" width="15" style="44" hidden="1" customWidth="1"/>
    <col min="20" max="20" width="19.42578125" style="44" hidden="1" customWidth="1"/>
    <col min="21" max="16384" width="9.140625" style="44" hidden="1"/>
  </cols>
  <sheetData>
    <row r="1" spans="1:16" ht="50.25" customHeight="1">
      <c r="A1" s="103" t="s">
        <v>616</v>
      </c>
      <c r="B1" s="104"/>
      <c r="C1" s="104"/>
      <c r="D1" s="104"/>
      <c r="E1" s="104"/>
      <c r="F1" s="104"/>
      <c r="G1" s="104"/>
      <c r="H1" s="104"/>
      <c r="I1" s="104"/>
      <c r="J1" s="104"/>
      <c r="K1" s="104"/>
      <c r="L1" s="104"/>
      <c r="M1" s="104"/>
      <c r="N1" s="104"/>
      <c r="O1" s="104"/>
      <c r="P1" s="105"/>
    </row>
    <row r="2" spans="1:16" ht="33.75" customHeight="1">
      <c r="A2" s="123" t="s">
        <v>980</v>
      </c>
      <c r="B2" s="89"/>
      <c r="C2" s="89"/>
      <c r="D2" s="89"/>
      <c r="E2" s="89"/>
      <c r="F2" s="89"/>
      <c r="G2" s="89"/>
      <c r="H2" s="89"/>
      <c r="I2" s="89"/>
      <c r="J2" s="89"/>
      <c r="K2" s="89"/>
      <c r="L2" s="89"/>
      <c r="M2" s="89"/>
      <c r="N2" s="89"/>
      <c r="O2" s="89"/>
      <c r="P2" s="124"/>
    </row>
    <row r="3" spans="1:16" ht="21.75" customHeight="1">
      <c r="A3" s="125" t="s">
        <v>619</v>
      </c>
      <c r="B3" s="126"/>
      <c r="C3" s="126"/>
      <c r="D3" s="126"/>
      <c r="E3" s="126"/>
      <c r="F3" s="126"/>
      <c r="G3" s="126"/>
      <c r="H3" s="126"/>
      <c r="I3" s="126"/>
      <c r="J3" s="126"/>
      <c r="K3" s="126"/>
      <c r="L3" s="126"/>
      <c r="M3" s="126"/>
      <c r="N3" s="126"/>
      <c r="O3" s="126"/>
      <c r="P3" s="127"/>
    </row>
    <row r="4" spans="1:16" ht="21.75" customHeight="1">
      <c r="A4" s="128" t="s">
        <v>987</v>
      </c>
      <c r="B4" s="129"/>
      <c r="C4" s="129"/>
      <c r="D4" s="129"/>
      <c r="E4" s="129"/>
      <c r="F4" s="129"/>
      <c r="G4" s="129"/>
      <c r="H4" s="129"/>
      <c r="I4" s="129"/>
      <c r="J4" s="129"/>
      <c r="K4" s="129"/>
      <c r="L4" s="129"/>
      <c r="M4" s="129"/>
      <c r="N4" s="129"/>
      <c r="O4" s="129"/>
      <c r="P4" s="130"/>
    </row>
    <row r="5" spans="1:16" ht="21.75" customHeight="1">
      <c r="A5" s="128" t="s">
        <v>984</v>
      </c>
      <c r="B5" s="129"/>
      <c r="C5" s="129"/>
      <c r="D5" s="129"/>
      <c r="E5" s="129"/>
      <c r="F5" s="129"/>
      <c r="G5" s="129"/>
      <c r="H5" s="129"/>
      <c r="I5" s="129"/>
      <c r="J5" s="129"/>
      <c r="K5" s="129"/>
      <c r="L5" s="129"/>
      <c r="M5" s="129"/>
      <c r="N5" s="129"/>
      <c r="O5" s="129"/>
      <c r="P5" s="130"/>
    </row>
    <row r="6" spans="1:16" ht="21.75" customHeight="1">
      <c r="A6" s="128" t="s">
        <v>621</v>
      </c>
      <c r="B6" s="129"/>
      <c r="C6" s="129"/>
      <c r="D6" s="129"/>
      <c r="E6" s="129"/>
      <c r="F6" s="129"/>
      <c r="G6" s="129"/>
      <c r="H6" s="129"/>
      <c r="I6" s="129"/>
      <c r="J6" s="129"/>
      <c r="K6" s="129"/>
      <c r="L6" s="129"/>
      <c r="M6" s="129"/>
      <c r="N6" s="129"/>
      <c r="O6" s="129"/>
      <c r="P6" s="130"/>
    </row>
    <row r="7" spans="1:16" ht="21.75" customHeight="1">
      <c r="A7" s="128" t="s">
        <v>985</v>
      </c>
      <c r="B7" s="129"/>
      <c r="C7" s="129"/>
      <c r="D7" s="129"/>
      <c r="E7" s="129"/>
      <c r="F7" s="129"/>
      <c r="G7" s="129"/>
      <c r="H7" s="129"/>
      <c r="I7" s="129"/>
      <c r="J7" s="129"/>
      <c r="K7" s="129"/>
      <c r="L7" s="129"/>
      <c r="M7" s="129"/>
      <c r="N7" s="129"/>
      <c r="O7" s="129"/>
      <c r="P7" s="130"/>
    </row>
    <row r="8" spans="1:16" ht="21.75" customHeight="1">
      <c r="A8" s="131" t="s">
        <v>732</v>
      </c>
      <c r="B8" s="132"/>
      <c r="C8" s="132"/>
      <c r="D8" s="132"/>
      <c r="E8" s="132"/>
      <c r="F8" s="132"/>
      <c r="G8" s="132"/>
      <c r="H8" s="132"/>
      <c r="I8" s="132"/>
      <c r="J8" s="132"/>
      <c r="K8" s="132"/>
      <c r="L8" s="132"/>
      <c r="M8" s="132"/>
      <c r="N8" s="132"/>
      <c r="O8" s="132"/>
      <c r="P8" s="133"/>
    </row>
    <row r="9" spans="1:16" ht="30" customHeight="1">
      <c r="A9" s="134" t="s">
        <v>981</v>
      </c>
      <c r="B9" s="95"/>
      <c r="C9" s="95"/>
      <c r="D9" s="95"/>
      <c r="E9" s="95"/>
      <c r="F9" s="95"/>
      <c r="G9" s="95"/>
      <c r="H9" s="95"/>
      <c r="I9" s="95"/>
      <c r="J9" s="95"/>
      <c r="K9" s="95"/>
      <c r="L9" s="95"/>
      <c r="M9" s="95"/>
      <c r="N9" s="95"/>
      <c r="O9" s="95"/>
      <c r="P9" s="135"/>
    </row>
    <row r="10" spans="1:16" ht="36" customHeight="1">
      <c r="A10" s="145" t="s">
        <v>0</v>
      </c>
      <c r="B10" s="147" t="s">
        <v>978</v>
      </c>
      <c r="C10" s="121" t="s">
        <v>956</v>
      </c>
      <c r="D10" s="121" t="s">
        <v>957</v>
      </c>
      <c r="E10" s="121" t="s">
        <v>958</v>
      </c>
      <c r="F10" s="121"/>
      <c r="G10" s="121" t="s">
        <v>959</v>
      </c>
      <c r="H10" s="121"/>
      <c r="I10" s="121" t="s">
        <v>960</v>
      </c>
      <c r="J10" s="121"/>
      <c r="K10" s="121" t="s">
        <v>961</v>
      </c>
      <c r="L10" s="121"/>
      <c r="M10" s="121" t="s">
        <v>962</v>
      </c>
      <c r="N10" s="121"/>
      <c r="O10" s="121" t="s">
        <v>963</v>
      </c>
      <c r="P10" s="142" t="s">
        <v>964</v>
      </c>
    </row>
    <row r="11" spans="1:16" ht="36" customHeight="1">
      <c r="A11" s="146"/>
      <c r="B11" s="148"/>
      <c r="C11" s="149"/>
      <c r="D11" s="121"/>
      <c r="E11" s="52" t="s">
        <v>982</v>
      </c>
      <c r="F11" s="52" t="s">
        <v>983</v>
      </c>
      <c r="G11" s="52" t="s">
        <v>982</v>
      </c>
      <c r="H11" s="52" t="s">
        <v>983</v>
      </c>
      <c r="I11" s="52" t="s">
        <v>982</v>
      </c>
      <c r="J11" s="52" t="s">
        <v>983</v>
      </c>
      <c r="K11" s="52" t="s">
        <v>982</v>
      </c>
      <c r="L11" s="52" t="s">
        <v>983</v>
      </c>
      <c r="M11" s="52" t="s">
        <v>982</v>
      </c>
      <c r="N11" s="52" t="s">
        <v>983</v>
      </c>
      <c r="O11" s="121"/>
      <c r="P11" s="142"/>
    </row>
    <row r="12" spans="1:16" ht="35.25" customHeight="1">
      <c r="A12" s="53">
        <v>1</v>
      </c>
      <c r="B12" s="46" t="s">
        <v>749</v>
      </c>
      <c r="C12" s="66">
        <v>85394.6</v>
      </c>
      <c r="D12" s="67">
        <f t="shared" ref="D12:D32" si="0">C12/$C$57</f>
        <v>9.335683858799762E-2</v>
      </c>
      <c r="E12" s="48">
        <v>0.2</v>
      </c>
      <c r="F12" s="50">
        <f t="shared" ref="F12:F50" si="1">C12*E12</f>
        <v>17078.920000000002</v>
      </c>
      <c r="G12" s="48">
        <v>0.2</v>
      </c>
      <c r="H12" s="50">
        <f t="shared" ref="H12:H55" si="2">C12*G12</f>
        <v>17078.920000000002</v>
      </c>
      <c r="I12" s="48">
        <v>0.2</v>
      </c>
      <c r="J12" s="50">
        <f t="shared" ref="J12:J55" si="3">C12*I12</f>
        <v>17078.920000000002</v>
      </c>
      <c r="K12" s="48">
        <v>0.2</v>
      </c>
      <c r="L12" s="50">
        <f t="shared" ref="L12:L55" si="4">C12*K12</f>
        <v>17078.920000000002</v>
      </c>
      <c r="M12" s="48">
        <v>0.2</v>
      </c>
      <c r="N12" s="50">
        <f t="shared" ref="N12:N56" si="5">C12*M12</f>
        <v>17078.920000000002</v>
      </c>
      <c r="O12" s="48">
        <f t="shared" ref="O12:P56" si="6">SUM(E12,G12,I12,K12,M12)</f>
        <v>1</v>
      </c>
      <c r="P12" s="62">
        <f t="shared" si="6"/>
        <v>85394.6</v>
      </c>
    </row>
    <row r="13" spans="1:16" ht="35.25" customHeight="1">
      <c r="A13" s="54">
        <v>2</v>
      </c>
      <c r="B13" s="47" t="s">
        <v>750</v>
      </c>
      <c r="C13" s="68">
        <v>15182.57</v>
      </c>
      <c r="D13" s="69">
        <f t="shared" si="0"/>
        <v>1.6598201020216443E-2</v>
      </c>
      <c r="E13" s="49">
        <v>0.6956</v>
      </c>
      <c r="F13" s="51">
        <f t="shared" si="1"/>
        <v>10560.995692</v>
      </c>
      <c r="G13" s="49">
        <v>0.3044</v>
      </c>
      <c r="H13" s="51">
        <f t="shared" si="2"/>
        <v>4621.5743080000002</v>
      </c>
      <c r="I13" s="49"/>
      <c r="J13" s="51"/>
      <c r="K13" s="49"/>
      <c r="L13" s="51"/>
      <c r="M13" s="49"/>
      <c r="N13" s="51"/>
      <c r="O13" s="49">
        <f t="shared" si="6"/>
        <v>1</v>
      </c>
      <c r="P13" s="63">
        <f t="shared" si="6"/>
        <v>15182.57</v>
      </c>
    </row>
    <row r="14" spans="1:16" ht="35.25" customHeight="1">
      <c r="A14" s="53">
        <v>3</v>
      </c>
      <c r="B14" s="46" t="s">
        <v>751</v>
      </c>
      <c r="C14" s="66">
        <v>20666.66</v>
      </c>
      <c r="D14" s="67">
        <f t="shared" si="0"/>
        <v>2.2593630531357097E-2</v>
      </c>
      <c r="E14" s="48">
        <v>0.54820000000000002</v>
      </c>
      <c r="F14" s="50">
        <f t="shared" si="1"/>
        <v>11329.463012</v>
      </c>
      <c r="G14" s="48">
        <v>9.9599999999999994E-2</v>
      </c>
      <c r="H14" s="50">
        <f t="shared" si="2"/>
        <v>2058.3993359999999</v>
      </c>
      <c r="I14" s="48">
        <v>9.9599999999999994E-2</v>
      </c>
      <c r="J14" s="50">
        <f t="shared" si="3"/>
        <v>2058.3993359999999</v>
      </c>
      <c r="K14" s="48">
        <v>9.9599999999999994E-2</v>
      </c>
      <c r="L14" s="50">
        <f t="shared" si="4"/>
        <v>2058.3993359999999</v>
      </c>
      <c r="M14" s="48">
        <v>0.153</v>
      </c>
      <c r="N14" s="50">
        <f t="shared" si="5"/>
        <v>3161.9989799999998</v>
      </c>
      <c r="O14" s="48">
        <f t="shared" si="6"/>
        <v>1</v>
      </c>
      <c r="P14" s="62">
        <f t="shared" si="6"/>
        <v>20666.66</v>
      </c>
    </row>
    <row r="15" spans="1:16" ht="35.25" customHeight="1">
      <c r="A15" s="54">
        <v>4</v>
      </c>
      <c r="B15" s="47" t="s">
        <v>752</v>
      </c>
      <c r="C15" s="68">
        <v>23561.16</v>
      </c>
      <c r="D15" s="69">
        <f t="shared" si="0"/>
        <v>2.5758015273401196E-2</v>
      </c>
      <c r="E15" s="49">
        <v>0.7379</v>
      </c>
      <c r="F15" s="51">
        <f t="shared" si="1"/>
        <v>17385.779964000001</v>
      </c>
      <c r="G15" s="49"/>
      <c r="H15" s="51"/>
      <c r="I15" s="49">
        <v>0.25940000000000002</v>
      </c>
      <c r="J15" s="51">
        <f t="shared" si="3"/>
        <v>6111.7649040000006</v>
      </c>
      <c r="K15" s="49">
        <f>1-E15-I15</f>
        <v>2.6999999999999802E-3</v>
      </c>
      <c r="L15" s="51">
        <f t="shared" si="4"/>
        <v>63.615131999999534</v>
      </c>
      <c r="M15" s="49"/>
      <c r="N15" s="51"/>
      <c r="O15" s="49">
        <f t="shared" si="6"/>
        <v>1</v>
      </c>
      <c r="P15" s="63">
        <f t="shared" si="6"/>
        <v>23561.16</v>
      </c>
    </row>
    <row r="16" spans="1:16" ht="35.25" customHeight="1">
      <c r="A16" s="53">
        <v>5</v>
      </c>
      <c r="B16" s="46" t="s">
        <v>782</v>
      </c>
      <c r="C16" s="66">
        <v>2766.5</v>
      </c>
      <c r="D16" s="67">
        <f t="shared" si="0"/>
        <v>3.0244499529676985E-3</v>
      </c>
      <c r="E16" s="48">
        <v>1</v>
      </c>
      <c r="F16" s="50">
        <f t="shared" si="1"/>
        <v>2766.5</v>
      </c>
      <c r="G16" s="48"/>
      <c r="H16" s="50"/>
      <c r="I16" s="48"/>
      <c r="J16" s="50"/>
      <c r="K16" s="48"/>
      <c r="L16" s="50"/>
      <c r="M16" s="48"/>
      <c r="N16" s="50"/>
      <c r="O16" s="48">
        <f t="shared" si="6"/>
        <v>1</v>
      </c>
      <c r="P16" s="62">
        <f t="shared" si="6"/>
        <v>2766.5</v>
      </c>
    </row>
    <row r="17" spans="1:19" ht="35.25" customHeight="1">
      <c r="A17" s="54">
        <v>6</v>
      </c>
      <c r="B17" s="47" t="s">
        <v>783</v>
      </c>
      <c r="C17" s="68">
        <v>16270.98</v>
      </c>
      <c r="D17" s="69">
        <f t="shared" si="0"/>
        <v>1.7788094955987117E-2</v>
      </c>
      <c r="E17" s="49">
        <v>1</v>
      </c>
      <c r="F17" s="51">
        <f t="shared" si="1"/>
        <v>16270.98</v>
      </c>
      <c r="G17" s="49"/>
      <c r="H17" s="51"/>
      <c r="I17" s="49"/>
      <c r="J17" s="51"/>
      <c r="K17" s="49"/>
      <c r="L17" s="51"/>
      <c r="M17" s="49"/>
      <c r="N17" s="51"/>
      <c r="O17" s="49">
        <f t="shared" si="6"/>
        <v>1</v>
      </c>
      <c r="P17" s="63">
        <f t="shared" si="6"/>
        <v>16270.98</v>
      </c>
    </row>
    <row r="18" spans="1:19" ht="35.25" customHeight="1">
      <c r="A18" s="53">
        <v>7</v>
      </c>
      <c r="B18" s="46" t="s">
        <v>965</v>
      </c>
      <c r="C18" s="66">
        <v>62538.18</v>
      </c>
      <c r="D18" s="67">
        <f t="shared" si="0"/>
        <v>6.836927365251598E-2</v>
      </c>
      <c r="E18" s="48">
        <v>0.81659999999999999</v>
      </c>
      <c r="F18" s="50">
        <f t="shared" si="1"/>
        <v>51068.677788000001</v>
      </c>
      <c r="G18" s="48">
        <f>1-E18</f>
        <v>0.18340000000000001</v>
      </c>
      <c r="H18" s="50">
        <f t="shared" si="2"/>
        <v>11469.502212000001</v>
      </c>
      <c r="I18" s="48"/>
      <c r="J18" s="50"/>
      <c r="K18" s="48"/>
      <c r="L18" s="50"/>
      <c r="M18" s="48"/>
      <c r="N18" s="50"/>
      <c r="O18" s="48">
        <f t="shared" si="6"/>
        <v>1</v>
      </c>
      <c r="P18" s="62">
        <f t="shared" si="6"/>
        <v>62538.18</v>
      </c>
    </row>
    <row r="19" spans="1:19" ht="35.25" customHeight="1">
      <c r="A19" s="54">
        <v>8</v>
      </c>
      <c r="B19" s="47" t="s">
        <v>966</v>
      </c>
      <c r="C19" s="68">
        <v>90428.45</v>
      </c>
      <c r="D19" s="69">
        <f t="shared" si="0"/>
        <v>9.886004747856203E-2</v>
      </c>
      <c r="E19" s="49">
        <v>8.2400000000000001E-2</v>
      </c>
      <c r="F19" s="51">
        <f t="shared" si="1"/>
        <v>7451.3042800000003</v>
      </c>
      <c r="G19" s="49">
        <v>0.70889999999999997</v>
      </c>
      <c r="H19" s="51">
        <f t="shared" si="2"/>
        <v>64104.728204999992</v>
      </c>
      <c r="I19" s="49">
        <v>0.2087</v>
      </c>
      <c r="J19" s="51">
        <f t="shared" si="3"/>
        <v>18872.417514999997</v>
      </c>
      <c r="K19" s="49"/>
      <c r="L19" s="51"/>
      <c r="M19" s="49"/>
      <c r="N19" s="51"/>
      <c r="O19" s="49">
        <f t="shared" si="6"/>
        <v>1</v>
      </c>
      <c r="P19" s="63">
        <f t="shared" si="6"/>
        <v>90428.449999999983</v>
      </c>
    </row>
    <row r="20" spans="1:19" ht="35.25" customHeight="1">
      <c r="A20" s="53">
        <v>9</v>
      </c>
      <c r="B20" s="46" t="s">
        <v>967</v>
      </c>
      <c r="C20" s="66">
        <v>66335.37</v>
      </c>
      <c r="D20" s="67">
        <f t="shared" si="0"/>
        <v>7.2520515697305207E-2</v>
      </c>
      <c r="E20" s="48">
        <v>0.1038</v>
      </c>
      <c r="F20" s="50">
        <f t="shared" si="1"/>
        <v>6885.611406</v>
      </c>
      <c r="G20" s="48">
        <v>0.4017</v>
      </c>
      <c r="H20" s="50">
        <f t="shared" si="2"/>
        <v>26646.918128999998</v>
      </c>
      <c r="I20" s="48">
        <v>0.20730000000000001</v>
      </c>
      <c r="J20" s="50">
        <f t="shared" si="3"/>
        <v>13751.322200999999</v>
      </c>
      <c r="K20" s="48">
        <f>1-E20-G20-I20</f>
        <v>0.28720000000000001</v>
      </c>
      <c r="L20" s="50">
        <f t="shared" si="4"/>
        <v>19051.518263999998</v>
      </c>
      <c r="M20" s="48"/>
      <c r="N20" s="50"/>
      <c r="O20" s="48">
        <f t="shared" si="6"/>
        <v>1</v>
      </c>
      <c r="P20" s="62">
        <f t="shared" si="6"/>
        <v>66335.37</v>
      </c>
    </row>
    <row r="21" spans="1:19" ht="35.25" customHeight="1">
      <c r="A21" s="54">
        <v>10</v>
      </c>
      <c r="B21" s="47" t="s">
        <v>968</v>
      </c>
      <c r="C21" s="68">
        <v>44546.17</v>
      </c>
      <c r="D21" s="69">
        <f t="shared" si="0"/>
        <v>4.8699678930558862E-2</v>
      </c>
      <c r="E21" s="49">
        <v>4.4600000000000001E-2</v>
      </c>
      <c r="F21" s="51">
        <f t="shared" si="1"/>
        <v>1986.759182</v>
      </c>
      <c r="G21" s="49">
        <v>0.70530000000000004</v>
      </c>
      <c r="H21" s="51">
        <f t="shared" si="2"/>
        <v>31418.413701000001</v>
      </c>
      <c r="I21" s="49">
        <f>1-E21-G21</f>
        <v>0.25009999999999999</v>
      </c>
      <c r="J21" s="51">
        <f t="shared" si="3"/>
        <v>11140.997116999999</v>
      </c>
      <c r="K21" s="49"/>
      <c r="L21" s="51"/>
      <c r="M21" s="49"/>
      <c r="N21" s="51"/>
      <c r="O21" s="49">
        <f t="shared" si="6"/>
        <v>1</v>
      </c>
      <c r="P21" s="63">
        <f t="shared" si="6"/>
        <v>44546.17</v>
      </c>
    </row>
    <row r="22" spans="1:19" ht="35.25" customHeight="1">
      <c r="A22" s="53">
        <v>11</v>
      </c>
      <c r="B22" s="46" t="s">
        <v>969</v>
      </c>
      <c r="C22" s="66">
        <v>22199.57</v>
      </c>
      <c r="D22" s="67">
        <f t="shared" si="0"/>
        <v>2.426946988700637E-2</v>
      </c>
      <c r="E22" s="48"/>
      <c r="F22" s="50"/>
      <c r="G22" s="48"/>
      <c r="H22" s="50"/>
      <c r="I22" s="48">
        <v>0.6</v>
      </c>
      <c r="J22" s="50">
        <f t="shared" si="3"/>
        <v>13319.742</v>
      </c>
      <c r="K22" s="48">
        <v>0.4</v>
      </c>
      <c r="L22" s="50">
        <f t="shared" si="4"/>
        <v>8879.8279999999995</v>
      </c>
      <c r="M22" s="48"/>
      <c r="N22" s="50"/>
      <c r="O22" s="48">
        <f t="shared" si="6"/>
        <v>1</v>
      </c>
      <c r="P22" s="62">
        <f t="shared" si="6"/>
        <v>22199.57</v>
      </c>
    </row>
    <row r="23" spans="1:19" ht="35.25" customHeight="1">
      <c r="A23" s="54">
        <v>12</v>
      </c>
      <c r="B23" s="47" t="s">
        <v>970</v>
      </c>
      <c r="C23" s="68">
        <v>4471.51</v>
      </c>
      <c r="D23" s="69">
        <f t="shared" si="0"/>
        <v>4.8884360054923526E-3</v>
      </c>
      <c r="E23" s="49">
        <v>0.7</v>
      </c>
      <c r="F23" s="51">
        <f t="shared" si="1"/>
        <v>3130.0569999999998</v>
      </c>
      <c r="G23" s="49"/>
      <c r="H23" s="51"/>
      <c r="I23" s="49">
        <v>0.3</v>
      </c>
      <c r="J23" s="51">
        <f t="shared" si="3"/>
        <v>1341.453</v>
      </c>
      <c r="K23" s="49"/>
      <c r="L23" s="51"/>
      <c r="M23" s="49"/>
      <c r="N23" s="51"/>
      <c r="O23" s="49">
        <f t="shared" si="6"/>
        <v>1</v>
      </c>
      <c r="P23" s="63">
        <f t="shared" si="6"/>
        <v>4471.51</v>
      </c>
    </row>
    <row r="24" spans="1:19" ht="35.25" customHeight="1">
      <c r="A24" s="53">
        <v>13</v>
      </c>
      <c r="B24" s="46" t="s">
        <v>971</v>
      </c>
      <c r="C24" s="66">
        <v>26925.93</v>
      </c>
      <c r="D24" s="67">
        <f t="shared" si="0"/>
        <v>2.9436518244030919E-2</v>
      </c>
      <c r="E24" s="48"/>
      <c r="F24" s="50"/>
      <c r="G24" s="48">
        <v>7.7600000000000002E-2</v>
      </c>
      <c r="H24" s="50">
        <f t="shared" si="2"/>
        <v>2089.4521680000003</v>
      </c>
      <c r="I24" s="48">
        <v>0.82820000000000005</v>
      </c>
      <c r="J24" s="50">
        <f t="shared" si="3"/>
        <v>22300.055226</v>
      </c>
      <c r="K24" s="48">
        <f>1-E24-G24-I24</f>
        <v>9.419999999999995E-2</v>
      </c>
      <c r="L24" s="50">
        <f t="shared" si="4"/>
        <v>2536.4226059999987</v>
      </c>
      <c r="M24" s="48"/>
      <c r="N24" s="50"/>
      <c r="O24" s="48">
        <f t="shared" si="6"/>
        <v>1</v>
      </c>
      <c r="P24" s="62">
        <f>SUM(F24,H24,J24,L24,N24)</f>
        <v>26925.93</v>
      </c>
    </row>
    <row r="25" spans="1:19" ht="35.25" customHeight="1">
      <c r="A25" s="54">
        <v>14</v>
      </c>
      <c r="B25" s="47" t="s">
        <v>972</v>
      </c>
      <c r="C25" s="68">
        <v>15912.39</v>
      </c>
      <c r="D25" s="69">
        <f t="shared" si="0"/>
        <v>1.7396069830870657E-2</v>
      </c>
      <c r="E25" s="49"/>
      <c r="F25" s="51"/>
      <c r="G25" s="49">
        <v>0.19800000000000001</v>
      </c>
      <c r="H25" s="51">
        <f t="shared" si="2"/>
        <v>3150.6532200000001</v>
      </c>
      <c r="I25" s="49"/>
      <c r="J25" s="51"/>
      <c r="K25" s="49">
        <f>1-E25-G25-I25</f>
        <v>0.80200000000000005</v>
      </c>
      <c r="L25" s="51">
        <f t="shared" si="4"/>
        <v>12761.736780000001</v>
      </c>
      <c r="M25" s="49"/>
      <c r="N25" s="51"/>
      <c r="O25" s="49">
        <f t="shared" si="6"/>
        <v>1</v>
      </c>
      <c r="P25" s="63">
        <f t="shared" si="6"/>
        <v>15912.390000000001</v>
      </c>
    </row>
    <row r="26" spans="1:19" ht="35.25" customHeight="1">
      <c r="A26" s="53">
        <v>15</v>
      </c>
      <c r="B26" s="46" t="s">
        <v>973</v>
      </c>
      <c r="C26" s="66">
        <v>18004.21</v>
      </c>
      <c r="D26" s="67">
        <f t="shared" si="0"/>
        <v>1.9682932256540959E-2</v>
      </c>
      <c r="E26" s="48"/>
      <c r="F26" s="50"/>
      <c r="G26" s="48">
        <v>0.129</v>
      </c>
      <c r="H26" s="50">
        <f t="shared" si="2"/>
        <v>2322.5430900000001</v>
      </c>
      <c r="I26" s="48">
        <v>0.68110000000000004</v>
      </c>
      <c r="J26" s="50">
        <f t="shared" si="3"/>
        <v>12262.667431</v>
      </c>
      <c r="K26" s="48">
        <f>1-E26-G26-I26</f>
        <v>0.18989999999999996</v>
      </c>
      <c r="L26" s="50">
        <f t="shared" si="4"/>
        <v>3418.9994789999992</v>
      </c>
      <c r="M26" s="48"/>
      <c r="N26" s="50"/>
      <c r="O26" s="48">
        <f t="shared" si="6"/>
        <v>1</v>
      </c>
      <c r="P26" s="62">
        <f t="shared" si="6"/>
        <v>18004.21</v>
      </c>
    </row>
    <row r="27" spans="1:19" ht="35.25" customHeight="1">
      <c r="A27" s="54">
        <v>16</v>
      </c>
      <c r="B27" s="47" t="s">
        <v>974</v>
      </c>
      <c r="C27" s="68">
        <v>41779.4</v>
      </c>
      <c r="D27" s="69">
        <f t="shared" si="0"/>
        <v>4.5674933802645458E-2</v>
      </c>
      <c r="E27" s="49"/>
      <c r="F27" s="51"/>
      <c r="G27" s="49"/>
      <c r="H27" s="51"/>
      <c r="I27" s="49">
        <v>0.2321</v>
      </c>
      <c r="J27" s="51">
        <f t="shared" si="3"/>
        <v>9696.9987400000009</v>
      </c>
      <c r="K27" s="49">
        <v>0.3952</v>
      </c>
      <c r="L27" s="51">
        <f t="shared" si="4"/>
        <v>16511.21888</v>
      </c>
      <c r="M27" s="49">
        <f>1-E27-G27-I27-K27</f>
        <v>0.37270000000000003</v>
      </c>
      <c r="N27" s="51">
        <f t="shared" si="5"/>
        <v>15571.182380000002</v>
      </c>
      <c r="O27" s="49">
        <f t="shared" si="6"/>
        <v>1</v>
      </c>
      <c r="P27" s="63">
        <f t="shared" si="6"/>
        <v>41779.400000000009</v>
      </c>
    </row>
    <row r="28" spans="1:19" ht="35.25" customHeight="1">
      <c r="A28" s="53">
        <v>17</v>
      </c>
      <c r="B28" s="46" t="s">
        <v>816</v>
      </c>
      <c r="C28" s="66">
        <v>17971.650000000001</v>
      </c>
      <c r="D28" s="67">
        <f t="shared" si="0"/>
        <v>1.9647336344569652E-2</v>
      </c>
      <c r="E28" s="48"/>
      <c r="F28" s="50"/>
      <c r="G28" s="48">
        <v>1.46E-2</v>
      </c>
      <c r="H28" s="50">
        <f t="shared" si="2"/>
        <v>262.38609000000002</v>
      </c>
      <c r="I28" s="48"/>
      <c r="J28" s="50"/>
      <c r="K28" s="48">
        <v>0.54339999999999999</v>
      </c>
      <c r="L28" s="50">
        <f t="shared" si="4"/>
        <v>9765.7946100000008</v>
      </c>
      <c r="M28" s="48">
        <f>1-E28-G28-I28-K28</f>
        <v>0.44200000000000006</v>
      </c>
      <c r="N28" s="50">
        <f t="shared" si="5"/>
        <v>7943.4693000000016</v>
      </c>
      <c r="O28" s="48">
        <f t="shared" si="6"/>
        <v>1</v>
      </c>
      <c r="P28" s="62">
        <f t="shared" si="6"/>
        <v>17971.650000000001</v>
      </c>
      <c r="S28" s="78"/>
    </row>
    <row r="29" spans="1:19" ht="35.25" customHeight="1">
      <c r="A29" s="54">
        <v>18</v>
      </c>
      <c r="B29" s="47" t="s">
        <v>817</v>
      </c>
      <c r="C29" s="68">
        <v>23752.43</v>
      </c>
      <c r="D29" s="69">
        <f t="shared" si="0"/>
        <v>2.596711939142185E-2</v>
      </c>
      <c r="E29" s="49"/>
      <c r="F29" s="51"/>
      <c r="G29" s="49"/>
      <c r="H29" s="51"/>
      <c r="I29" s="49"/>
      <c r="J29" s="51"/>
      <c r="K29" s="49">
        <v>0.67159999999999997</v>
      </c>
      <c r="L29" s="51">
        <f t="shared" si="4"/>
        <v>15952.131987999999</v>
      </c>
      <c r="M29" s="49">
        <f>1-E29-G29-I29-K29</f>
        <v>0.32840000000000003</v>
      </c>
      <c r="N29" s="51">
        <f t="shared" si="5"/>
        <v>7800.2980120000011</v>
      </c>
      <c r="O29" s="49">
        <f t="shared" si="6"/>
        <v>1</v>
      </c>
      <c r="P29" s="63">
        <f t="shared" si="6"/>
        <v>23752.43</v>
      </c>
    </row>
    <row r="30" spans="1:19" ht="35.25" customHeight="1">
      <c r="A30" s="53">
        <v>19</v>
      </c>
      <c r="B30" s="46" t="s">
        <v>822</v>
      </c>
      <c r="C30" s="66">
        <v>2995.55</v>
      </c>
      <c r="D30" s="67">
        <f t="shared" si="0"/>
        <v>3.2748566985766813E-3</v>
      </c>
      <c r="E30" s="48"/>
      <c r="F30" s="50"/>
      <c r="G30" s="48">
        <v>0.7</v>
      </c>
      <c r="H30" s="50">
        <f t="shared" si="2"/>
        <v>2096.8850000000002</v>
      </c>
      <c r="I30" s="48"/>
      <c r="J30" s="50"/>
      <c r="K30" s="48">
        <v>0.3</v>
      </c>
      <c r="L30" s="50">
        <f t="shared" si="4"/>
        <v>898.66500000000008</v>
      </c>
      <c r="M30" s="48"/>
      <c r="N30" s="50"/>
      <c r="O30" s="48">
        <f t="shared" si="6"/>
        <v>1</v>
      </c>
      <c r="P30" s="62">
        <f t="shared" si="6"/>
        <v>2995.55</v>
      </c>
    </row>
    <row r="31" spans="1:19" ht="35.25" customHeight="1">
      <c r="A31" s="54">
        <v>20</v>
      </c>
      <c r="B31" s="47" t="s">
        <v>823</v>
      </c>
      <c r="C31" s="68">
        <v>15346.7</v>
      </c>
      <c r="D31" s="69">
        <f t="shared" si="0"/>
        <v>1.677763458999074E-2</v>
      </c>
      <c r="E31" s="49"/>
      <c r="F31" s="51"/>
      <c r="G31" s="49"/>
      <c r="H31" s="51"/>
      <c r="I31" s="49"/>
      <c r="J31" s="51"/>
      <c r="K31" s="49">
        <v>0.45200000000000001</v>
      </c>
      <c r="L31" s="51">
        <f t="shared" si="4"/>
        <v>6936.7084000000004</v>
      </c>
      <c r="M31" s="49">
        <f>1-E31-G31-I31-K31</f>
        <v>0.54800000000000004</v>
      </c>
      <c r="N31" s="51">
        <f t="shared" si="5"/>
        <v>8409.9916000000012</v>
      </c>
      <c r="O31" s="49">
        <f t="shared" si="6"/>
        <v>1</v>
      </c>
      <c r="P31" s="63">
        <f t="shared" si="6"/>
        <v>15346.7</v>
      </c>
    </row>
    <row r="32" spans="1:19" ht="35.25" customHeight="1" thickBot="1">
      <c r="A32" s="70">
        <v>21</v>
      </c>
      <c r="B32" s="71" t="s">
        <v>824</v>
      </c>
      <c r="C32" s="72">
        <v>22732.55</v>
      </c>
      <c r="D32" s="73">
        <f t="shared" si="0"/>
        <v>2.4852145229834029E-2</v>
      </c>
      <c r="E32" s="74"/>
      <c r="F32" s="75"/>
      <c r="G32" s="74"/>
      <c r="H32" s="75"/>
      <c r="I32" s="74"/>
      <c r="J32" s="75"/>
      <c r="K32" s="74">
        <v>0.82479999999999998</v>
      </c>
      <c r="L32" s="75">
        <f t="shared" si="4"/>
        <v>18749.807239999998</v>
      </c>
      <c r="M32" s="74">
        <f>1-K32</f>
        <v>0.17520000000000002</v>
      </c>
      <c r="N32" s="75">
        <f t="shared" si="5"/>
        <v>3982.7427600000005</v>
      </c>
      <c r="O32" s="74">
        <f t="shared" si="6"/>
        <v>1</v>
      </c>
      <c r="P32" s="76">
        <f>SUM(F32,H32,J32,L32,N32)</f>
        <v>22732.55</v>
      </c>
    </row>
    <row r="33" spans="1:16" ht="59.25" customHeight="1">
      <c r="A33" s="103" t="s">
        <v>616</v>
      </c>
      <c r="B33" s="104"/>
      <c r="C33" s="104"/>
      <c r="D33" s="104"/>
      <c r="E33" s="104"/>
      <c r="F33" s="104"/>
      <c r="G33" s="104"/>
      <c r="H33" s="104"/>
      <c r="I33" s="104"/>
      <c r="J33" s="104"/>
      <c r="K33" s="104"/>
      <c r="L33" s="104"/>
      <c r="M33" s="104"/>
      <c r="N33" s="104"/>
      <c r="O33" s="104"/>
      <c r="P33" s="105"/>
    </row>
    <row r="34" spans="1:16" ht="35.25" customHeight="1">
      <c r="A34" s="123" t="s">
        <v>980</v>
      </c>
      <c r="B34" s="89"/>
      <c r="C34" s="89"/>
      <c r="D34" s="89"/>
      <c r="E34" s="89"/>
      <c r="F34" s="89"/>
      <c r="G34" s="89"/>
      <c r="H34" s="89"/>
      <c r="I34" s="89"/>
      <c r="J34" s="89"/>
      <c r="K34" s="89"/>
      <c r="L34" s="89"/>
      <c r="M34" s="89"/>
      <c r="N34" s="89"/>
      <c r="O34" s="89"/>
      <c r="P34" s="124"/>
    </row>
    <row r="35" spans="1:16" ht="27.75" customHeight="1">
      <c r="A35" s="125" t="s">
        <v>619</v>
      </c>
      <c r="B35" s="126"/>
      <c r="C35" s="126"/>
      <c r="D35" s="126"/>
      <c r="E35" s="126"/>
      <c r="F35" s="126"/>
      <c r="G35" s="126"/>
      <c r="H35" s="126"/>
      <c r="I35" s="126"/>
      <c r="J35" s="126"/>
      <c r="K35" s="126"/>
      <c r="L35" s="126"/>
      <c r="M35" s="126"/>
      <c r="N35" s="126"/>
      <c r="O35" s="126"/>
      <c r="P35" s="127"/>
    </row>
    <row r="36" spans="1:16" ht="27.75" customHeight="1">
      <c r="A36" s="128" t="s">
        <v>620</v>
      </c>
      <c r="B36" s="129"/>
      <c r="C36" s="129"/>
      <c r="D36" s="129"/>
      <c r="E36" s="129"/>
      <c r="F36" s="129"/>
      <c r="G36" s="129"/>
      <c r="H36" s="129"/>
      <c r="I36" s="129"/>
      <c r="J36" s="129"/>
      <c r="K36" s="129"/>
      <c r="L36" s="129"/>
      <c r="M36" s="129"/>
      <c r="N36" s="129"/>
      <c r="O36" s="129"/>
      <c r="P36" s="130"/>
    </row>
    <row r="37" spans="1:16" ht="27.75" customHeight="1">
      <c r="A37" s="128" t="s">
        <v>984</v>
      </c>
      <c r="B37" s="129"/>
      <c r="C37" s="129"/>
      <c r="D37" s="129"/>
      <c r="E37" s="129"/>
      <c r="F37" s="129"/>
      <c r="G37" s="129"/>
      <c r="H37" s="129"/>
      <c r="I37" s="129"/>
      <c r="J37" s="129"/>
      <c r="K37" s="129"/>
      <c r="L37" s="129"/>
      <c r="M37" s="129"/>
      <c r="N37" s="129"/>
      <c r="O37" s="129"/>
      <c r="P37" s="130"/>
    </row>
    <row r="38" spans="1:16" ht="27.75" customHeight="1">
      <c r="A38" s="128" t="s">
        <v>621</v>
      </c>
      <c r="B38" s="129"/>
      <c r="C38" s="129"/>
      <c r="D38" s="129"/>
      <c r="E38" s="129"/>
      <c r="F38" s="129"/>
      <c r="G38" s="129"/>
      <c r="H38" s="129"/>
      <c r="I38" s="129"/>
      <c r="J38" s="129"/>
      <c r="K38" s="129"/>
      <c r="L38" s="129"/>
      <c r="M38" s="129"/>
      <c r="N38" s="129"/>
      <c r="O38" s="129"/>
      <c r="P38" s="130"/>
    </row>
    <row r="39" spans="1:16" ht="27.75" customHeight="1">
      <c r="A39" s="128" t="s">
        <v>985</v>
      </c>
      <c r="B39" s="129"/>
      <c r="C39" s="129"/>
      <c r="D39" s="129"/>
      <c r="E39" s="129"/>
      <c r="F39" s="129"/>
      <c r="G39" s="129"/>
      <c r="H39" s="129"/>
      <c r="I39" s="129"/>
      <c r="J39" s="129"/>
      <c r="K39" s="129"/>
      <c r="L39" s="129"/>
      <c r="M39" s="129"/>
      <c r="N39" s="129"/>
      <c r="O39" s="129"/>
      <c r="P39" s="130"/>
    </row>
    <row r="40" spans="1:16" ht="27.75" customHeight="1">
      <c r="A40" s="131" t="s">
        <v>732</v>
      </c>
      <c r="B40" s="132"/>
      <c r="C40" s="132"/>
      <c r="D40" s="132"/>
      <c r="E40" s="132"/>
      <c r="F40" s="132"/>
      <c r="G40" s="132"/>
      <c r="H40" s="132"/>
      <c r="I40" s="132"/>
      <c r="J40" s="132"/>
      <c r="K40" s="132"/>
      <c r="L40" s="132"/>
      <c r="M40" s="132"/>
      <c r="N40" s="132"/>
      <c r="O40" s="132"/>
      <c r="P40" s="133"/>
    </row>
    <row r="41" spans="1:16" ht="35.25" customHeight="1">
      <c r="A41" s="134" t="s">
        <v>981</v>
      </c>
      <c r="B41" s="95"/>
      <c r="C41" s="95"/>
      <c r="D41" s="95"/>
      <c r="E41" s="95"/>
      <c r="F41" s="95"/>
      <c r="G41" s="95"/>
      <c r="H41" s="95"/>
      <c r="I41" s="95"/>
      <c r="J41" s="95"/>
      <c r="K41" s="95"/>
      <c r="L41" s="95"/>
      <c r="M41" s="95"/>
      <c r="N41" s="95"/>
      <c r="O41" s="95"/>
      <c r="P41" s="135"/>
    </row>
    <row r="42" spans="1:16" ht="35.25" customHeight="1">
      <c r="A42" s="145" t="s">
        <v>0</v>
      </c>
      <c r="B42" s="147" t="s">
        <v>978</v>
      </c>
      <c r="C42" s="121" t="s">
        <v>956</v>
      </c>
      <c r="D42" s="121" t="s">
        <v>957</v>
      </c>
      <c r="E42" s="121" t="s">
        <v>958</v>
      </c>
      <c r="F42" s="121"/>
      <c r="G42" s="121" t="s">
        <v>959</v>
      </c>
      <c r="H42" s="121"/>
      <c r="I42" s="121" t="s">
        <v>960</v>
      </c>
      <c r="J42" s="121"/>
      <c r="K42" s="121" t="s">
        <v>961</v>
      </c>
      <c r="L42" s="121"/>
      <c r="M42" s="121" t="s">
        <v>962</v>
      </c>
      <c r="N42" s="121"/>
      <c r="O42" s="121" t="s">
        <v>963</v>
      </c>
      <c r="P42" s="142" t="s">
        <v>964</v>
      </c>
    </row>
    <row r="43" spans="1:16" ht="35.25" customHeight="1">
      <c r="A43" s="146"/>
      <c r="B43" s="148"/>
      <c r="C43" s="149"/>
      <c r="D43" s="121"/>
      <c r="E43" s="52" t="s">
        <v>982</v>
      </c>
      <c r="F43" s="52" t="s">
        <v>983</v>
      </c>
      <c r="G43" s="52" t="s">
        <v>982</v>
      </c>
      <c r="H43" s="52" t="s">
        <v>983</v>
      </c>
      <c r="I43" s="52" t="s">
        <v>982</v>
      </c>
      <c r="J43" s="52" t="s">
        <v>983</v>
      </c>
      <c r="K43" s="52" t="s">
        <v>982</v>
      </c>
      <c r="L43" s="52" t="s">
        <v>983</v>
      </c>
      <c r="M43" s="52" t="s">
        <v>982</v>
      </c>
      <c r="N43" s="52" t="s">
        <v>983</v>
      </c>
      <c r="O43" s="121"/>
      <c r="P43" s="142"/>
    </row>
    <row r="44" spans="1:16" ht="35.25" customHeight="1">
      <c r="A44" s="54">
        <v>22</v>
      </c>
      <c r="B44" s="47" t="s">
        <v>975</v>
      </c>
      <c r="C44" s="68">
        <v>2455.44</v>
      </c>
      <c r="D44" s="69">
        <f t="shared" ref="D44:D56" si="7">C44/$C$57</f>
        <v>2.6843865507012489E-3</v>
      </c>
      <c r="E44" s="49"/>
      <c r="F44" s="51"/>
      <c r="G44" s="49"/>
      <c r="H44" s="51"/>
      <c r="I44" s="49"/>
      <c r="J44" s="51"/>
      <c r="K44" s="49"/>
      <c r="L44" s="51"/>
      <c r="M44" s="49">
        <v>1</v>
      </c>
      <c r="N44" s="51">
        <f t="shared" si="5"/>
        <v>2455.44</v>
      </c>
      <c r="O44" s="49">
        <f t="shared" si="6"/>
        <v>1</v>
      </c>
      <c r="P44" s="63">
        <f t="shared" si="6"/>
        <v>2455.44</v>
      </c>
    </row>
    <row r="45" spans="1:16" ht="35.25" customHeight="1">
      <c r="A45" s="53">
        <v>23</v>
      </c>
      <c r="B45" s="46" t="s">
        <v>827</v>
      </c>
      <c r="C45" s="66">
        <v>50104.93</v>
      </c>
      <c r="D45" s="67">
        <f t="shared" si="7"/>
        <v>5.4776740712795882E-2</v>
      </c>
      <c r="E45" s="48"/>
      <c r="F45" s="50"/>
      <c r="G45" s="48"/>
      <c r="H45" s="50"/>
      <c r="I45" s="48">
        <v>0.15559999999999999</v>
      </c>
      <c r="J45" s="50">
        <f t="shared" si="3"/>
        <v>7796.3271079999995</v>
      </c>
      <c r="K45" s="48">
        <v>0.17030000000000001</v>
      </c>
      <c r="L45" s="50">
        <f t="shared" si="4"/>
        <v>8532.8695790000002</v>
      </c>
      <c r="M45" s="48">
        <f>1-I45-K45</f>
        <v>0.67410000000000003</v>
      </c>
      <c r="N45" s="50">
        <f t="shared" si="5"/>
        <v>33775.733313000004</v>
      </c>
      <c r="O45" s="48">
        <f t="shared" si="6"/>
        <v>1</v>
      </c>
      <c r="P45" s="62">
        <f t="shared" si="6"/>
        <v>50104.930000000008</v>
      </c>
    </row>
    <row r="46" spans="1:16" ht="35.25" customHeight="1">
      <c r="A46" s="54">
        <v>24</v>
      </c>
      <c r="B46" s="47" t="s">
        <v>833</v>
      </c>
      <c r="C46" s="68">
        <v>21960.55</v>
      </c>
      <c r="D46" s="69">
        <f t="shared" si="7"/>
        <v>2.4008163533216983E-2</v>
      </c>
      <c r="E46" s="49"/>
      <c r="F46" s="51"/>
      <c r="G46" s="49">
        <v>0.14580000000000001</v>
      </c>
      <c r="H46" s="51">
        <f t="shared" si="2"/>
        <v>3201.8481900000002</v>
      </c>
      <c r="I46" s="49"/>
      <c r="J46" s="51"/>
      <c r="K46" s="49">
        <v>0.20610000000000001</v>
      </c>
      <c r="L46" s="51">
        <f t="shared" si="4"/>
        <v>4526.0693549999996</v>
      </c>
      <c r="M46" s="49">
        <f>1-G46-E46-I46-K46</f>
        <v>0.6480999999999999</v>
      </c>
      <c r="N46" s="51">
        <f t="shared" si="5"/>
        <v>14232.632454999997</v>
      </c>
      <c r="O46" s="49">
        <f t="shared" si="6"/>
        <v>0.99999999999999989</v>
      </c>
      <c r="P46" s="63">
        <f t="shared" si="6"/>
        <v>21960.549999999996</v>
      </c>
    </row>
    <row r="47" spans="1:16" ht="35.25" customHeight="1">
      <c r="A47" s="53">
        <v>25</v>
      </c>
      <c r="B47" s="46" t="s">
        <v>976</v>
      </c>
      <c r="C47" s="66">
        <v>11554.76</v>
      </c>
      <c r="D47" s="67">
        <f t="shared" si="7"/>
        <v>1.2632132058034717E-2</v>
      </c>
      <c r="E47" s="48"/>
      <c r="F47" s="50"/>
      <c r="G47" s="48">
        <v>0.1</v>
      </c>
      <c r="H47" s="50">
        <f t="shared" si="2"/>
        <v>1155.4760000000001</v>
      </c>
      <c r="I47" s="48">
        <v>0.32</v>
      </c>
      <c r="J47" s="50">
        <f t="shared" si="3"/>
        <v>3697.5232000000001</v>
      </c>
      <c r="K47" s="48">
        <v>0.53</v>
      </c>
      <c r="L47" s="50">
        <f t="shared" si="4"/>
        <v>6124.0228000000006</v>
      </c>
      <c r="M47" s="48">
        <v>0.05</v>
      </c>
      <c r="N47" s="50">
        <f t="shared" si="5"/>
        <v>577.73800000000006</v>
      </c>
      <c r="O47" s="48">
        <f t="shared" si="6"/>
        <v>1</v>
      </c>
      <c r="P47" s="62">
        <f t="shared" si="6"/>
        <v>11554.76</v>
      </c>
    </row>
    <row r="48" spans="1:16" ht="35.25" customHeight="1">
      <c r="A48" s="54">
        <v>26</v>
      </c>
      <c r="B48" s="47" t="s">
        <v>837</v>
      </c>
      <c r="C48" s="68">
        <v>8223.74</v>
      </c>
      <c r="D48" s="69">
        <f t="shared" si="7"/>
        <v>8.9905259556184985E-3</v>
      </c>
      <c r="E48" s="49"/>
      <c r="F48" s="51"/>
      <c r="G48" s="49">
        <v>0.5</v>
      </c>
      <c r="H48" s="51">
        <f t="shared" si="2"/>
        <v>4111.87</v>
      </c>
      <c r="I48" s="49">
        <v>0.4</v>
      </c>
      <c r="J48" s="51">
        <f t="shared" si="3"/>
        <v>3289.4960000000001</v>
      </c>
      <c r="K48" s="49">
        <v>0.1</v>
      </c>
      <c r="L48" s="51">
        <f t="shared" si="4"/>
        <v>822.37400000000002</v>
      </c>
      <c r="M48" s="49"/>
      <c r="N48" s="51"/>
      <c r="O48" s="49">
        <f t="shared" si="6"/>
        <v>1</v>
      </c>
      <c r="P48" s="63">
        <f t="shared" si="6"/>
        <v>8223.74</v>
      </c>
    </row>
    <row r="49" spans="1:16" ht="35.25" customHeight="1">
      <c r="A49" s="53">
        <v>27</v>
      </c>
      <c r="B49" s="46" t="s">
        <v>847</v>
      </c>
      <c r="C49" s="66">
        <v>12199.44</v>
      </c>
      <c r="D49" s="67">
        <f t="shared" si="7"/>
        <v>1.3336922369142331E-2</v>
      </c>
      <c r="E49" s="48"/>
      <c r="F49" s="50"/>
      <c r="G49" s="48">
        <v>0.6</v>
      </c>
      <c r="H49" s="50">
        <f t="shared" si="2"/>
        <v>7319.6639999999998</v>
      </c>
      <c r="I49" s="48">
        <v>0.3</v>
      </c>
      <c r="J49" s="50">
        <f t="shared" si="3"/>
        <v>3659.8319999999999</v>
      </c>
      <c r="K49" s="48">
        <v>0.1</v>
      </c>
      <c r="L49" s="50">
        <f t="shared" si="4"/>
        <v>1219.9440000000002</v>
      </c>
      <c r="M49" s="48"/>
      <c r="N49" s="50"/>
      <c r="O49" s="48">
        <f t="shared" si="6"/>
        <v>0.99999999999999989</v>
      </c>
      <c r="P49" s="62">
        <f t="shared" si="6"/>
        <v>12199.439999999999</v>
      </c>
    </row>
    <row r="50" spans="1:16" ht="35.25" customHeight="1">
      <c r="A50" s="54">
        <v>28</v>
      </c>
      <c r="B50" s="47" t="s">
        <v>986</v>
      </c>
      <c r="C50" s="68">
        <v>68827.62</v>
      </c>
      <c r="D50" s="69">
        <f t="shared" si="7"/>
        <v>7.5245144432271316E-2</v>
      </c>
      <c r="E50" s="49">
        <v>0.05</v>
      </c>
      <c r="F50" s="51">
        <f t="shared" si="1"/>
        <v>3441.3809999999999</v>
      </c>
      <c r="G50" s="49">
        <v>7.0000000000000007E-2</v>
      </c>
      <c r="H50" s="51">
        <f t="shared" si="2"/>
        <v>4817.9333999999999</v>
      </c>
      <c r="I50" s="49">
        <v>0.6673</v>
      </c>
      <c r="J50" s="51">
        <f t="shared" si="3"/>
        <v>45928.670825999994</v>
      </c>
      <c r="K50" s="49">
        <v>0.16200000000000001</v>
      </c>
      <c r="L50" s="51">
        <f t="shared" si="4"/>
        <v>11150.07444</v>
      </c>
      <c r="M50" s="49">
        <f>1-E50-G50-I50-K50</f>
        <v>5.0699999999999884E-2</v>
      </c>
      <c r="N50" s="51">
        <f t="shared" si="5"/>
        <v>3489.5603339999916</v>
      </c>
      <c r="O50" s="49">
        <f t="shared" si="6"/>
        <v>0.99999999999999989</v>
      </c>
      <c r="P50" s="63">
        <f t="shared" si="6"/>
        <v>68827.619999999981</v>
      </c>
    </row>
    <row r="51" spans="1:16" ht="35.25" customHeight="1">
      <c r="A51" s="53">
        <v>29</v>
      </c>
      <c r="B51" s="46" t="s">
        <v>896</v>
      </c>
      <c r="C51" s="66">
        <v>12450.11</v>
      </c>
      <c r="D51" s="67">
        <f t="shared" si="7"/>
        <v>1.3610964975218749E-2</v>
      </c>
      <c r="E51" s="48"/>
      <c r="F51" s="50"/>
      <c r="G51" s="48"/>
      <c r="H51" s="50"/>
      <c r="I51" s="48">
        <v>0.12</v>
      </c>
      <c r="J51" s="50">
        <f t="shared" si="3"/>
        <v>1494.0132000000001</v>
      </c>
      <c r="K51" s="48">
        <v>0.75</v>
      </c>
      <c r="L51" s="50">
        <f t="shared" si="4"/>
        <v>9337.5825000000004</v>
      </c>
      <c r="M51" s="48">
        <f>1-I51-K51</f>
        <v>0.13</v>
      </c>
      <c r="N51" s="50">
        <f t="shared" si="5"/>
        <v>1618.5143</v>
      </c>
      <c r="O51" s="48">
        <f t="shared" si="6"/>
        <v>1</v>
      </c>
      <c r="P51" s="62">
        <f t="shared" si="6"/>
        <v>12450.11</v>
      </c>
    </row>
    <row r="52" spans="1:16" ht="35.25" customHeight="1">
      <c r="A52" s="54">
        <v>30</v>
      </c>
      <c r="B52" s="47" t="s">
        <v>905</v>
      </c>
      <c r="C52" s="68">
        <v>13515.54</v>
      </c>
      <c r="D52" s="69">
        <f t="shared" si="7"/>
        <v>1.4775736243388052E-2</v>
      </c>
      <c r="E52" s="49"/>
      <c r="F52" s="51"/>
      <c r="G52" s="49"/>
      <c r="H52" s="51"/>
      <c r="I52" s="49">
        <v>3.8899999999999997E-2</v>
      </c>
      <c r="J52" s="51">
        <f t="shared" si="3"/>
        <v>525.75450599999999</v>
      </c>
      <c r="K52" s="49"/>
      <c r="L52" s="51"/>
      <c r="M52" s="49">
        <f>1-I52</f>
        <v>0.96109999999999995</v>
      </c>
      <c r="N52" s="51">
        <f t="shared" si="5"/>
        <v>12989.785494</v>
      </c>
      <c r="O52" s="49">
        <f t="shared" si="6"/>
        <v>1</v>
      </c>
      <c r="P52" s="63">
        <f t="shared" si="6"/>
        <v>13515.539999999999</v>
      </c>
    </row>
    <row r="53" spans="1:16" ht="35.25" customHeight="1">
      <c r="A53" s="53">
        <v>31</v>
      </c>
      <c r="B53" s="46" t="s">
        <v>906</v>
      </c>
      <c r="C53" s="66">
        <v>19019.990000000002</v>
      </c>
      <c r="D53" s="67">
        <f t="shared" si="7"/>
        <v>2.0793424131916174E-2</v>
      </c>
      <c r="E53" s="48"/>
      <c r="F53" s="50"/>
      <c r="G53" s="48">
        <v>3.61E-2</v>
      </c>
      <c r="H53" s="50">
        <f t="shared" si="2"/>
        <v>686.62163900000007</v>
      </c>
      <c r="I53" s="48">
        <v>0.43769999999999998</v>
      </c>
      <c r="J53" s="50">
        <f t="shared" si="3"/>
        <v>8325.0496230000008</v>
      </c>
      <c r="K53" s="48"/>
      <c r="L53" s="50"/>
      <c r="M53" s="48">
        <f>1-G53-E53-I53-K53</f>
        <v>0.5262</v>
      </c>
      <c r="N53" s="50">
        <f t="shared" si="5"/>
        <v>10008.318738000002</v>
      </c>
      <c r="O53" s="48">
        <f t="shared" si="6"/>
        <v>1</v>
      </c>
      <c r="P53" s="62">
        <f t="shared" si="6"/>
        <v>19019.990000000005</v>
      </c>
    </row>
    <row r="54" spans="1:16" ht="35.25" customHeight="1">
      <c r="A54" s="54">
        <v>32</v>
      </c>
      <c r="B54" s="47" t="s">
        <v>923</v>
      </c>
      <c r="C54" s="68">
        <v>23489.599999999999</v>
      </c>
      <c r="D54" s="69">
        <f t="shared" si="7"/>
        <v>2.5679782980383169E-2</v>
      </c>
      <c r="E54" s="49"/>
      <c r="F54" s="51"/>
      <c r="G54" s="49"/>
      <c r="H54" s="51"/>
      <c r="I54" s="49"/>
      <c r="J54" s="51"/>
      <c r="K54" s="49"/>
      <c r="L54" s="51"/>
      <c r="M54" s="49">
        <v>1</v>
      </c>
      <c r="N54" s="51">
        <f t="shared" si="5"/>
        <v>23489.599999999999</v>
      </c>
      <c r="O54" s="49">
        <f t="shared" si="6"/>
        <v>1</v>
      </c>
      <c r="P54" s="63">
        <f t="shared" si="6"/>
        <v>23489.599999999999</v>
      </c>
    </row>
    <row r="55" spans="1:16" ht="35.25" customHeight="1">
      <c r="A55" s="53">
        <v>33</v>
      </c>
      <c r="B55" s="46" t="s">
        <v>924</v>
      </c>
      <c r="C55" s="66">
        <v>20442.150000000001</v>
      </c>
      <c r="D55" s="67">
        <f t="shared" si="7"/>
        <v>2.2348187097798171E-2</v>
      </c>
      <c r="E55" s="48"/>
      <c r="F55" s="50"/>
      <c r="G55" s="48">
        <v>0.1</v>
      </c>
      <c r="H55" s="50">
        <f t="shared" si="2"/>
        <v>2044.2150000000001</v>
      </c>
      <c r="I55" s="48">
        <v>0.13</v>
      </c>
      <c r="J55" s="50">
        <f t="shared" si="3"/>
        <v>2657.4795000000004</v>
      </c>
      <c r="K55" s="48">
        <v>0.6</v>
      </c>
      <c r="L55" s="50">
        <f t="shared" si="4"/>
        <v>12265.29</v>
      </c>
      <c r="M55" s="48">
        <v>0.17</v>
      </c>
      <c r="N55" s="50">
        <f t="shared" si="5"/>
        <v>3475.1655000000005</v>
      </c>
      <c r="O55" s="48">
        <f t="shared" si="6"/>
        <v>1</v>
      </c>
      <c r="P55" s="62">
        <f t="shared" si="6"/>
        <v>20442.150000000001</v>
      </c>
    </row>
    <row r="56" spans="1:16" ht="35.25" customHeight="1">
      <c r="A56" s="54">
        <v>34</v>
      </c>
      <c r="B56" s="47" t="s">
        <v>925</v>
      </c>
      <c r="C56" s="68">
        <v>10685.38</v>
      </c>
      <c r="D56" s="69">
        <f t="shared" si="7"/>
        <v>1.1681690597665636E-2</v>
      </c>
      <c r="E56" s="49"/>
      <c r="F56" s="51"/>
      <c r="G56" s="49"/>
      <c r="H56" s="51"/>
      <c r="I56" s="49"/>
      <c r="J56" s="51"/>
      <c r="K56" s="49"/>
      <c r="L56" s="51"/>
      <c r="M56" s="49">
        <v>1</v>
      </c>
      <c r="N56" s="51">
        <f t="shared" si="5"/>
        <v>10685.38</v>
      </c>
      <c r="O56" s="49">
        <f t="shared" si="6"/>
        <v>1</v>
      </c>
      <c r="P56" s="63">
        <f t="shared" si="6"/>
        <v>10685.38</v>
      </c>
    </row>
    <row r="57" spans="1:16" ht="24" customHeight="1">
      <c r="A57" s="143" t="s">
        <v>977</v>
      </c>
      <c r="B57" s="144"/>
      <c r="C57" s="64">
        <f>SUM(C12:C56)</f>
        <v>914711.78000000014</v>
      </c>
      <c r="D57" s="65">
        <f>SUM(D12:D56)</f>
        <v>0.99999999999999956</v>
      </c>
      <c r="E57" s="55">
        <f>F57/$C$57</f>
        <v>0.16328250339576911</v>
      </c>
      <c r="F57" s="56">
        <f>SUM(F12:F56)</f>
        <v>149356.42932400003</v>
      </c>
      <c r="G57" s="55">
        <f>H57/$C$57</f>
        <v>0.20843505884225078</v>
      </c>
      <c r="H57" s="56">
        <f>SUM(H12:H56)</f>
        <v>190658.00368799997</v>
      </c>
      <c r="I57" s="55">
        <f>J57/$C$57</f>
        <v>0.22445199452115935</v>
      </c>
      <c r="J57" s="56">
        <f>SUM(J12:J56)</f>
        <v>205308.88343299995</v>
      </c>
      <c r="K57" s="55">
        <f>L57/$C$57</f>
        <v>0.20623107356177259</v>
      </c>
      <c r="L57" s="56">
        <f>SUM(L12:L56)</f>
        <v>188641.99238899996</v>
      </c>
      <c r="M57" s="55">
        <f>N57/$C$57</f>
        <v>0.19759936967904795</v>
      </c>
      <c r="N57" s="56">
        <f>SUM(N12:N56)</f>
        <v>180746.471166</v>
      </c>
      <c r="O57" s="138">
        <f>SUM(E57,G57,I57,K57,M57)</f>
        <v>0.99999999999999978</v>
      </c>
      <c r="P57" s="140">
        <f>SUM(F57,H57,J57,L57,N57)</f>
        <v>914711.78</v>
      </c>
    </row>
    <row r="58" spans="1:16" ht="24" customHeight="1" thickBot="1">
      <c r="A58" s="136" t="s">
        <v>979</v>
      </c>
      <c r="B58" s="137"/>
      <c r="C58" s="137"/>
      <c r="D58" s="137"/>
      <c r="E58" s="57">
        <f>E57</f>
        <v>0.16328250339576911</v>
      </c>
      <c r="F58" s="58">
        <f>F57</f>
        <v>149356.42932400003</v>
      </c>
      <c r="G58" s="57">
        <f t="shared" ref="G58:N58" si="8">E58+G57</f>
        <v>0.37171756223801988</v>
      </c>
      <c r="H58" s="58">
        <f t="shared" si="8"/>
        <v>340014.43301199999</v>
      </c>
      <c r="I58" s="57">
        <f t="shared" si="8"/>
        <v>0.59616955675917926</v>
      </c>
      <c r="J58" s="58">
        <f t="shared" si="8"/>
        <v>545323.316445</v>
      </c>
      <c r="K58" s="57">
        <f t="shared" si="8"/>
        <v>0.80240063032095188</v>
      </c>
      <c r="L58" s="58">
        <f t="shared" si="8"/>
        <v>733965.30883400002</v>
      </c>
      <c r="M58" s="57">
        <f t="shared" si="8"/>
        <v>0.99999999999999978</v>
      </c>
      <c r="N58" s="58">
        <f t="shared" si="8"/>
        <v>914711.78</v>
      </c>
      <c r="O58" s="139"/>
      <c r="P58" s="141"/>
    </row>
    <row r="59" spans="1:16"/>
    <row r="60" spans="1:16">
      <c r="B60" s="122" t="s">
        <v>942</v>
      </c>
      <c r="C60" s="122"/>
      <c r="D60" s="122"/>
      <c r="E60" s="122"/>
    </row>
    <row r="61" spans="1:16" ht="26.25" customHeight="1">
      <c r="B61" s="35"/>
      <c r="C61" s="35"/>
      <c r="D61" s="35"/>
      <c r="E61" s="35"/>
    </row>
    <row r="62" spans="1:16" ht="26.25" customHeight="1">
      <c r="B62" s="35"/>
      <c r="C62" s="35"/>
      <c r="D62" s="35"/>
      <c r="E62" s="35"/>
    </row>
    <row r="63" spans="1:16" ht="26.25" customHeight="1">
      <c r="B63" s="35"/>
      <c r="C63" s="35"/>
      <c r="D63" s="35"/>
      <c r="E63" s="35"/>
    </row>
    <row r="64" spans="1:16" ht="26.25" customHeight="1">
      <c r="B64" s="35"/>
      <c r="C64" s="35"/>
      <c r="D64" s="59"/>
      <c r="E64" s="59"/>
    </row>
    <row r="65" spans="2:5">
      <c r="B65" s="102" t="s">
        <v>939</v>
      </c>
      <c r="C65" s="102"/>
      <c r="D65" s="60"/>
      <c r="E65" s="60"/>
    </row>
    <row r="66" spans="2:5">
      <c r="B66" s="98" t="s">
        <v>940</v>
      </c>
      <c r="C66" s="98"/>
      <c r="D66" s="61"/>
      <c r="E66" s="61"/>
    </row>
    <row r="67" spans="2:5">
      <c r="B67" s="98" t="s">
        <v>941</v>
      </c>
      <c r="C67" s="98"/>
      <c r="D67" s="61"/>
      <c r="E67" s="61"/>
    </row>
    <row r="68" spans="2:5"/>
    <row r="69" spans="2:5"/>
  </sheetData>
  <mergeCells count="48">
    <mergeCell ref="G10:H10"/>
    <mergeCell ref="A10:A11"/>
    <mergeCell ref="B10:B11"/>
    <mergeCell ref="C10:C11"/>
    <mergeCell ref="D10:D11"/>
    <mergeCell ref="E10:F10"/>
    <mergeCell ref="A57:B57"/>
    <mergeCell ref="A33:P33"/>
    <mergeCell ref="A34:P34"/>
    <mergeCell ref="A35:P35"/>
    <mergeCell ref="A36:P36"/>
    <mergeCell ref="P42:P43"/>
    <mergeCell ref="A37:P37"/>
    <mergeCell ref="A38:P38"/>
    <mergeCell ref="A39:P39"/>
    <mergeCell ref="A40:P40"/>
    <mergeCell ref="A41:P41"/>
    <mergeCell ref="A42:A43"/>
    <mergeCell ref="B42:B43"/>
    <mergeCell ref="C42:C43"/>
    <mergeCell ref="D42:D43"/>
    <mergeCell ref="E42:F42"/>
    <mergeCell ref="I10:J10"/>
    <mergeCell ref="K10:L10"/>
    <mergeCell ref="M10:N10"/>
    <mergeCell ref="O10:O11"/>
    <mergeCell ref="P10:P11"/>
    <mergeCell ref="B60:E60"/>
    <mergeCell ref="B65:C65"/>
    <mergeCell ref="B66:C66"/>
    <mergeCell ref="B67:C67"/>
    <mergeCell ref="A1:P1"/>
    <mergeCell ref="A2:P2"/>
    <mergeCell ref="A3:P3"/>
    <mergeCell ref="A4:P4"/>
    <mergeCell ref="A5:P5"/>
    <mergeCell ref="A7:P7"/>
    <mergeCell ref="A6:P6"/>
    <mergeCell ref="A8:P8"/>
    <mergeCell ref="A9:P9"/>
    <mergeCell ref="A58:D58"/>
    <mergeCell ref="O57:O58"/>
    <mergeCell ref="P57:P58"/>
    <mergeCell ref="G42:H42"/>
    <mergeCell ref="I42:J42"/>
    <mergeCell ref="K42:L42"/>
    <mergeCell ref="M42:N42"/>
    <mergeCell ref="O42:O43"/>
  </mergeCells>
  <printOptions horizontalCentered="1"/>
  <pageMargins left="0.78740157480314965" right="0.78740157480314965" top="0.78740157480314965" bottom="0.78740157480314965" header="0" footer="0"/>
  <pageSetup paperSize="1003" scale="45"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ORÇAMENTO</vt:lpstr>
      <vt:lpstr>BDI</vt:lpstr>
      <vt:lpstr>CROMOGRAMA ENTREGA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WILTON GOMES DIAS</dc:creator>
  <cp:lastModifiedBy>WILTON GOMES DIAS</cp:lastModifiedBy>
  <cp:lastPrinted>2026-08-26T18:42:53Z</cp:lastPrinted>
  <dcterms:created xsi:type="dcterms:W3CDTF">2026-07-31T13:45:01Z</dcterms:created>
  <dcterms:modified xsi:type="dcterms:W3CDTF">2026-09-03T18:42:49Z</dcterms:modified>
</cp:coreProperties>
</file>