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27"/>
  <workbookPr/>
  <mc:AlternateContent xmlns:mc="http://schemas.openxmlformats.org/markup-compatibility/2006">
    <mc:Choice Requires="x15">
      <x15ac:absPath xmlns:x15ac="http://schemas.microsoft.com/office/spreadsheetml/2010/11/ac" url="C:\Users\leonardooliveira\Downloads\"/>
    </mc:Choice>
  </mc:AlternateContent>
  <xr:revisionPtr revIDLastSave="0" documentId="13_ncr:1_{DC7D6AB4-DF3A-4D66-B169-F7B5ABCF2765}" xr6:coauthVersionLast="47" xr6:coauthVersionMax="47" xr10:uidLastSave="{00000000-0000-0000-0000-000000000000}"/>
  <bookViews>
    <workbookView xWindow="-120" yWindow="-120" windowWidth="29040" windowHeight="15720" xr2:uid="{00000000-000D-0000-FFFF-FFFF00000000}"/>
  </bookViews>
  <sheets>
    <sheet name="PLANILHA DE PREÇOS" sheetId="1" r:id="rId1"/>
    <sheet name="RESUMO DOS LOTES" sheetId="2" r:id="rId2"/>
    <sheet name="MEMÓRIA DE PESQUISA" sheetId="3" r:id="rId3"/>
  </sheets>
  <calcPr calcId="191029" fullCalcOnLoad="1" forceFullCal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<sst xmlns="http://schemas.openxmlformats.org/spreadsheetml/2006/main" count="5960" uniqueCount="3150">
  <si>
    <t>PLANILHA ESTIMADA DE PREÇOS — PE Nº 002/2026 — EMAM</t>
  </si>
  <si>
    <t>PROCESSO Nº 078/2026 • PREGÃO ELETRÔNICO Nº 002/2026 • EMPRESA MUNICIPAL DE APOIO E MANUTENÇÃO — EMAM</t>
  </si>
  <si>
    <t>OBJETO: REGISTRO DE PREÇOS PARA AQUISIÇÃO DE MATERIAIS DE MANUTENÇÃO E ZELADORIA — JULGAMENTO PELO MAIOR DESCONTO POR LOTE, COM DESCONTO UNIFORME.</t>
  </si>
  <si>
    <t>ITEM</t>
  </si>
  <si>
    <t>CÓDIGO / REF.</t>
  </si>
  <si>
    <t>DESCRIÇÃO DO MATERIAL</t>
  </si>
  <si>
    <t>UNID.</t>
  </si>
  <si>
    <t>QTD.</t>
  </si>
  <si>
    <t>PREÇO UNIT. REF.</t>
  </si>
  <si>
    <t>PREÇO TOTAL REF.</t>
  </si>
  <si>
    <t>LOTE 01 — MATERIAIS BÁSICOS DE CONSTRUÇÃO</t>
  </si>
  <si>
    <t>01-001</t>
  </si>
  <si>
    <t>01-002</t>
  </si>
  <si>
    <t>01-003</t>
  </si>
  <si>
    <t>01-004</t>
  </si>
  <si>
    <t>01-005</t>
  </si>
  <si>
    <t>01-006</t>
  </si>
  <si>
    <t>01-007</t>
  </si>
  <si>
    <t>01-008</t>
  </si>
  <si>
    <t>01-010</t>
  </si>
  <si>
    <t>01-011</t>
  </si>
  <si>
    <t>01-012</t>
  </si>
  <si>
    <t>01-025</t>
  </si>
  <si>
    <t>01-026</t>
  </si>
  <si>
    <t>SUBTOTAL DO LOTE 01</t>
  </si>
  <si>
    <t>02-001</t>
  </si>
  <si>
    <t>02-002</t>
  </si>
  <si>
    <t>02-003</t>
  </si>
  <si>
    <t>02-004</t>
  </si>
  <si>
    <t>SUBTOTAL DO LOTE 02</t>
  </si>
  <si>
    <t>03-001</t>
  </si>
  <si>
    <t>03-002</t>
  </si>
  <si>
    <t>03-003</t>
  </si>
  <si>
    <t>03-005</t>
  </si>
  <si>
    <t>03-006</t>
  </si>
  <si>
    <t>03-007</t>
  </si>
  <si>
    <t>03-008</t>
  </si>
  <si>
    <t>03-009</t>
  </si>
  <si>
    <t>03-010</t>
  </si>
  <si>
    <t>03-011</t>
  </si>
  <si>
    <t>03-012</t>
  </si>
  <si>
    <t>03-013</t>
  </si>
  <si>
    <t>03-014</t>
  </si>
  <si>
    <t>03-015</t>
  </si>
  <si>
    <t>SUBTOTAL DO LOTE 03</t>
  </si>
  <si>
    <t>04-005</t>
  </si>
  <si>
    <t>04-006</t>
  </si>
  <si>
    <t>04-007</t>
  </si>
  <si>
    <t>04-008</t>
  </si>
  <si>
    <t>04-009</t>
  </si>
  <si>
    <t>04-010</t>
  </si>
  <si>
    <t>04-011</t>
  </si>
  <si>
    <t>04-012</t>
  </si>
  <si>
    <t>04-013</t>
  </si>
  <si>
    <t>04-014</t>
  </si>
  <si>
    <t>04-015</t>
  </si>
  <si>
    <t>04-016</t>
  </si>
  <si>
    <t>04-018</t>
  </si>
  <si>
    <t>SUBTOTAL DO LOTE 04</t>
  </si>
  <si>
    <t>05-002</t>
  </si>
  <si>
    <t>05-003</t>
  </si>
  <si>
    <t>05-004</t>
  </si>
  <si>
    <t>05-005</t>
  </si>
  <si>
    <t>05-006</t>
  </si>
  <si>
    <t>05-007</t>
  </si>
  <si>
    <t>05-008</t>
  </si>
  <si>
    <t>05-009</t>
  </si>
  <si>
    <t>05-010</t>
  </si>
  <si>
    <t>05-011</t>
  </si>
  <si>
    <t>05-012</t>
  </si>
  <si>
    <t>05-013</t>
  </si>
  <si>
    <t>05-014</t>
  </si>
  <si>
    <t>05-015</t>
  </si>
  <si>
    <t>05-016</t>
  </si>
  <si>
    <t>05-017</t>
  </si>
  <si>
    <t>05-018</t>
  </si>
  <si>
    <t>05-019</t>
  </si>
  <si>
    <t>05-020</t>
  </si>
  <si>
    <t>05-021</t>
  </si>
  <si>
    <t>05-022</t>
  </si>
  <si>
    <t>05-023</t>
  </si>
  <si>
    <t>05-024</t>
  </si>
  <si>
    <t>SUBTOTAL DO LOTE 05</t>
  </si>
  <si>
    <t>06-001</t>
  </si>
  <si>
    <t>06-002</t>
  </si>
  <si>
    <t>06-003</t>
  </si>
  <si>
    <t>06-004</t>
  </si>
  <si>
    <t>06-005</t>
  </si>
  <si>
    <t>06-006</t>
  </si>
  <si>
    <t>06-007</t>
  </si>
  <si>
    <t>06-008</t>
  </si>
  <si>
    <t>06-009</t>
  </si>
  <si>
    <t>SUBTOTAL DO LOTE 06</t>
  </si>
  <si>
    <t>07-001</t>
  </si>
  <si>
    <t>07-002</t>
  </si>
  <si>
    <t>07-003</t>
  </si>
  <si>
    <t>07-004</t>
  </si>
  <si>
    <t>07-005</t>
  </si>
  <si>
    <t>07-006</t>
  </si>
  <si>
    <t>07-007</t>
  </si>
  <si>
    <t>07-008</t>
  </si>
  <si>
    <t>07-009</t>
  </si>
  <si>
    <t>07-010</t>
  </si>
  <si>
    <t>07-011</t>
  </si>
  <si>
    <t>07-012</t>
  </si>
  <si>
    <t>07-013</t>
  </si>
  <si>
    <t>07-014</t>
  </si>
  <si>
    <t>07-015</t>
  </si>
  <si>
    <t>07-016</t>
  </si>
  <si>
    <t>SUBTOTAL DO LOTE 07</t>
  </si>
  <si>
    <t>08-001</t>
  </si>
  <si>
    <t>08-002</t>
  </si>
  <si>
    <t>08-003</t>
  </si>
  <si>
    <t>08-004</t>
  </si>
  <si>
    <t>08-005</t>
  </si>
  <si>
    <t>08-006</t>
  </si>
  <si>
    <t>08-007</t>
  </si>
  <si>
    <t>08-018</t>
  </si>
  <si>
    <t>08-019</t>
  </si>
  <si>
    <t>08-020</t>
  </si>
  <si>
    <t>08-044</t>
  </si>
  <si>
    <t>08-045</t>
  </si>
  <si>
    <t>08-046</t>
  </si>
  <si>
    <t>08-047</t>
  </si>
  <si>
    <t>08-048</t>
  </si>
  <si>
    <t>08-049</t>
  </si>
  <si>
    <t>08-050</t>
  </si>
  <si>
    <t>08-051</t>
  </si>
  <si>
    <t>08-052</t>
  </si>
  <si>
    <t>08-053</t>
  </si>
  <si>
    <t>08-054</t>
  </si>
  <si>
    <t>08-055</t>
  </si>
  <si>
    <t>08-056</t>
  </si>
  <si>
    <t>08-057</t>
  </si>
  <si>
    <t>08-058</t>
  </si>
  <si>
    <t>08-059</t>
  </si>
  <si>
    <t>08-060</t>
  </si>
  <si>
    <t>08-061</t>
  </si>
  <si>
    <t>08-062</t>
  </si>
  <si>
    <t>08-063</t>
  </si>
  <si>
    <t>08-064</t>
  </si>
  <si>
    <t>08-065</t>
  </si>
  <si>
    <t>08-066</t>
  </si>
  <si>
    <t>SUBTOTAL DO LOTE 08</t>
  </si>
  <si>
    <t>LOTE 09 — CHUVEIROS, DUCHAS E RESISTÊNCIAS</t>
  </si>
  <si>
    <t>09-001</t>
  </si>
  <si>
    <t>09-002</t>
  </si>
  <si>
    <t>09-003</t>
  </si>
  <si>
    <t>SUBTOTAL DO LOTE 09</t>
  </si>
  <si>
    <t>LOTE 10 — TUBOS, CONEXÕES E COMPLEMENTOS HIDRÁULICOS</t>
  </si>
  <si>
    <t>10-001</t>
  </si>
  <si>
    <t>10-002</t>
  </si>
  <si>
    <t>10-003</t>
  </si>
  <si>
    <t>10-004</t>
  </si>
  <si>
    <t>10-014</t>
  </si>
  <si>
    <t>10-015</t>
  </si>
  <si>
    <t>10-022</t>
  </si>
  <si>
    <t>10-023</t>
  </si>
  <si>
    <t>10-024</t>
  </si>
  <si>
    <t>10-025</t>
  </si>
  <si>
    <t>10-026</t>
  </si>
  <si>
    <t>10-027</t>
  </si>
  <si>
    <t>10-028</t>
  </si>
  <si>
    <t>10-029</t>
  </si>
  <si>
    <t>10-032</t>
  </si>
  <si>
    <t>10-033</t>
  </si>
  <si>
    <t>10-034</t>
  </si>
  <si>
    <t>10-035</t>
  </si>
  <si>
    <t>10-036</t>
  </si>
  <si>
    <t>10-037</t>
  </si>
  <si>
    <t>10-038</t>
  </si>
  <si>
    <t>10-039</t>
  </si>
  <si>
    <t>10-040</t>
  </si>
  <si>
    <t>10-041</t>
  </si>
  <si>
    <t>10-042</t>
  </si>
  <si>
    <t>10-043</t>
  </si>
  <si>
    <t>10-047</t>
  </si>
  <si>
    <t>10-048</t>
  </si>
  <si>
    <t>10-049</t>
  </si>
  <si>
    <t>10-050</t>
  </si>
  <si>
    <t>10-052</t>
  </si>
  <si>
    <t>10-053</t>
  </si>
  <si>
    <t>10-054</t>
  </si>
  <si>
    <t>10-055</t>
  </si>
  <si>
    <t>10-056</t>
  </si>
  <si>
    <t>10-058</t>
  </si>
  <si>
    <t>10-059</t>
  </si>
  <si>
    <t>10-063</t>
  </si>
  <si>
    <t>10-064</t>
  </si>
  <si>
    <t>10-065</t>
  </si>
  <si>
    <t>10-066</t>
  </si>
  <si>
    <t>10-067</t>
  </si>
  <si>
    <t>10-068</t>
  </si>
  <si>
    <t>10-069</t>
  </si>
  <si>
    <t>10-070</t>
  </si>
  <si>
    <t>10-071</t>
  </si>
  <si>
    <t>10-073</t>
  </si>
  <si>
    <t>10-074</t>
  </si>
  <si>
    <t>10-075</t>
  </si>
  <si>
    <t>10-078</t>
  </si>
  <si>
    <t>10-079</t>
  </si>
  <si>
    <t>10-080</t>
  </si>
  <si>
    <t>10-081</t>
  </si>
  <si>
    <t>10-082</t>
  </si>
  <si>
    <t>10-083</t>
  </si>
  <si>
    <t>10-084</t>
  </si>
  <si>
    <t>10-085</t>
  </si>
  <si>
    <t>10-086</t>
  </si>
  <si>
    <t>10-087</t>
  </si>
  <si>
    <t>10-088</t>
  </si>
  <si>
    <t>10-089</t>
  </si>
  <si>
    <t>10-090</t>
  </si>
  <si>
    <t>10-091</t>
  </si>
  <si>
    <t>10-092</t>
  </si>
  <si>
    <t>10-093</t>
  </si>
  <si>
    <t>10-094</t>
  </si>
  <si>
    <t>10-095</t>
  </si>
  <si>
    <t>10-096</t>
  </si>
  <si>
    <t>10-097</t>
  </si>
  <si>
    <t>10-098</t>
  </si>
  <si>
    <t>10-099</t>
  </si>
  <si>
    <t>10-100</t>
  </si>
  <si>
    <t>10-101</t>
  </si>
  <si>
    <t>10-102</t>
  </si>
  <si>
    <t>10-103</t>
  </si>
  <si>
    <t>10-104</t>
  </si>
  <si>
    <t>10-106</t>
  </si>
  <si>
    <t>10-107</t>
  </si>
  <si>
    <t>10-108</t>
  </si>
  <si>
    <t>10-109</t>
  </si>
  <si>
    <t>10-110</t>
  </si>
  <si>
    <t>10-111</t>
  </si>
  <si>
    <t>10-112</t>
  </si>
  <si>
    <t>10-113</t>
  </si>
  <si>
    <t>10-114</t>
  </si>
  <si>
    <t>10-116</t>
  </si>
  <si>
    <t>10-117</t>
  </si>
  <si>
    <t>10-118</t>
  </si>
  <si>
    <t>10-119</t>
  </si>
  <si>
    <t>10-120</t>
  </si>
  <si>
    <t>10-121</t>
  </si>
  <si>
    <t>10-122</t>
  </si>
  <si>
    <t>10-123</t>
  </si>
  <si>
    <t>10-124</t>
  </si>
  <si>
    <t>10-125</t>
  </si>
  <si>
    <t>10-126</t>
  </si>
  <si>
    <t>10-127</t>
  </si>
  <si>
    <t>10-128</t>
  </si>
  <si>
    <t>10-129</t>
  </si>
  <si>
    <t>10-130</t>
  </si>
  <si>
    <t>10-131</t>
  </si>
  <si>
    <t>10-132</t>
  </si>
  <si>
    <t>10-133</t>
  </si>
  <si>
    <t>10-134</t>
  </si>
  <si>
    <t>10-135</t>
  </si>
  <si>
    <t>10-136</t>
  </si>
  <si>
    <t>10-137</t>
  </si>
  <si>
    <t>10-138</t>
  </si>
  <si>
    <t>10-139</t>
  </si>
  <si>
    <t>10-140</t>
  </si>
  <si>
    <t>10-141</t>
  </si>
  <si>
    <t>10-142</t>
  </si>
  <si>
    <t>10-143</t>
  </si>
  <si>
    <t>10-144</t>
  </si>
  <si>
    <t>10-145</t>
  </si>
  <si>
    <t>10-146</t>
  </si>
  <si>
    <t>10-147</t>
  </si>
  <si>
    <t>10-148</t>
  </si>
  <si>
    <t>10-149</t>
  </si>
  <si>
    <t>10-150</t>
  </si>
  <si>
    <t>10-151</t>
  </si>
  <si>
    <t>10-152</t>
  </si>
  <si>
    <t>10-153</t>
  </si>
  <si>
    <t>10-154</t>
  </si>
  <si>
    <t>10-155</t>
  </si>
  <si>
    <t>10-156</t>
  </si>
  <si>
    <t>10-157</t>
  </si>
  <si>
    <t>10-158</t>
  </si>
  <si>
    <t>10-159</t>
  </si>
  <si>
    <t>10-160</t>
  </si>
  <si>
    <t>10-161</t>
  </si>
  <si>
    <t>10-162</t>
  </si>
  <si>
    <t>10-163</t>
  </si>
  <si>
    <t>10-164</t>
  </si>
  <si>
    <t>10-165</t>
  </si>
  <si>
    <t>10-166</t>
  </si>
  <si>
    <t>10-167</t>
  </si>
  <si>
    <t>10-168</t>
  </si>
  <si>
    <t>10-173</t>
  </si>
  <si>
    <t>10-174</t>
  </si>
  <si>
    <t>10-175</t>
  </si>
  <si>
    <t>10-176</t>
  </si>
  <si>
    <t>10-177</t>
  </si>
  <si>
    <t>10-178</t>
  </si>
  <si>
    <t>10-179</t>
  </si>
  <si>
    <t>10-180</t>
  </si>
  <si>
    <t>10-181</t>
  </si>
  <si>
    <t>10-182</t>
  </si>
  <si>
    <t>10-183</t>
  </si>
  <si>
    <t>10-184</t>
  </si>
  <si>
    <t>10-185</t>
  </si>
  <si>
    <t>10-186</t>
  </si>
  <si>
    <t>10-187</t>
  </si>
  <si>
    <t>10-188</t>
  </si>
  <si>
    <t>10-190</t>
  </si>
  <si>
    <t>10-192</t>
  </si>
  <si>
    <t>10-193</t>
  </si>
  <si>
    <t>10-194</t>
  </si>
  <si>
    <t>10-195</t>
  </si>
  <si>
    <t>10-196</t>
  </si>
  <si>
    <t>10-197</t>
  </si>
  <si>
    <t>10-198</t>
  </si>
  <si>
    <t>10-199</t>
  </si>
  <si>
    <t>10-200</t>
  </si>
  <si>
    <t>10-201</t>
  </si>
  <si>
    <t>10-202</t>
  </si>
  <si>
    <t>10-203</t>
  </si>
  <si>
    <t>10-204</t>
  </si>
  <si>
    <t>10-205</t>
  </si>
  <si>
    <t>SUBTOTAL DO LOTE 10</t>
  </si>
  <si>
    <t>11-001</t>
  </si>
  <si>
    <t>11-002</t>
  </si>
  <si>
    <t>11-003</t>
  </si>
  <si>
    <t>11-004</t>
  </si>
  <si>
    <t>11-005</t>
  </si>
  <si>
    <t>11-006</t>
  </si>
  <si>
    <t>11-007</t>
  </si>
  <si>
    <t>11-008</t>
  </si>
  <si>
    <t>11-009</t>
  </si>
  <si>
    <t>11-010</t>
  </si>
  <si>
    <t>11-011</t>
  </si>
  <si>
    <t>11-012</t>
  </si>
  <si>
    <t>11-013</t>
  </si>
  <si>
    <t>11-014</t>
  </si>
  <si>
    <t>11-015</t>
  </si>
  <si>
    <t>11-016</t>
  </si>
  <si>
    <t>11-017</t>
  </si>
  <si>
    <t>11-018</t>
  </si>
  <si>
    <t>11-019</t>
  </si>
  <si>
    <t>11-020</t>
  </si>
  <si>
    <t>11-021</t>
  </si>
  <si>
    <t>11-022</t>
  </si>
  <si>
    <t>11-023</t>
  </si>
  <si>
    <t>11-024</t>
  </si>
  <si>
    <t>11-025</t>
  </si>
  <si>
    <t>11-026</t>
  </si>
  <si>
    <t>11-027</t>
  </si>
  <si>
    <t>11-028</t>
  </si>
  <si>
    <t>11-029</t>
  </si>
  <si>
    <t>11-030</t>
  </si>
  <si>
    <t>11-031</t>
  </si>
  <si>
    <t>11-032</t>
  </si>
  <si>
    <t>11-033</t>
  </si>
  <si>
    <t>11-034</t>
  </si>
  <si>
    <t>11-035</t>
  </si>
  <si>
    <t>11-036</t>
  </si>
  <si>
    <t>11-037</t>
  </si>
  <si>
    <t>11-038</t>
  </si>
  <si>
    <t>11-039</t>
  </si>
  <si>
    <t>11-040</t>
  </si>
  <si>
    <t>11-041</t>
  </si>
  <si>
    <t>11-042</t>
  </si>
  <si>
    <t>11-043</t>
  </si>
  <si>
    <t>11-044</t>
  </si>
  <si>
    <t>11-045</t>
  </si>
  <si>
    <t>11-046</t>
  </si>
  <si>
    <t>11-047</t>
  </si>
  <si>
    <t>11-048</t>
  </si>
  <si>
    <t>11-049</t>
  </si>
  <si>
    <t>11-050</t>
  </si>
  <si>
    <t>11-051</t>
  </si>
  <si>
    <t>11-052</t>
  </si>
  <si>
    <t>11-053</t>
  </si>
  <si>
    <t>11-054</t>
  </si>
  <si>
    <t>11-055</t>
  </si>
  <si>
    <t>11-056</t>
  </si>
  <si>
    <t>11-057</t>
  </si>
  <si>
    <t>11-058</t>
  </si>
  <si>
    <t>11-059</t>
  </si>
  <si>
    <t>11-060</t>
  </si>
  <si>
    <t>11-061</t>
  </si>
  <si>
    <t>11-062</t>
  </si>
  <si>
    <t>11-063</t>
  </si>
  <si>
    <t>11-064</t>
  </si>
  <si>
    <t>11-065</t>
  </si>
  <si>
    <t>11-066</t>
  </si>
  <si>
    <t>SUBTOTAL DO LOTE 11</t>
  </si>
  <si>
    <t>LOTE 12 — FILTROS, PURIFICADORES E REFIS</t>
  </si>
  <si>
    <t>12-001</t>
  </si>
  <si>
    <t>12-002</t>
  </si>
  <si>
    <t>12-003</t>
  </si>
  <si>
    <t>12-004</t>
  </si>
  <si>
    <t>12-005</t>
  </si>
  <si>
    <t>12-006</t>
  </si>
  <si>
    <t>12-007</t>
  </si>
  <si>
    <t>12-008</t>
  </si>
  <si>
    <t>12-009</t>
  </si>
  <si>
    <t>SUBTOTAL DO LOTE 12</t>
  </si>
  <si>
    <t>LOTE 13 — FERRAGENS, FECHADURAS, FIXADORES E FERRAMENTAS</t>
  </si>
  <si>
    <t>13-004</t>
  </si>
  <si>
    <t>13-005</t>
  </si>
  <si>
    <t>13-006</t>
  </si>
  <si>
    <t>13-007</t>
  </si>
  <si>
    <t>13-008</t>
  </si>
  <si>
    <t>13-009</t>
  </si>
  <si>
    <t>13-010</t>
  </si>
  <si>
    <t>13-011</t>
  </si>
  <si>
    <t>13-012</t>
  </si>
  <si>
    <t>13-013</t>
  </si>
  <si>
    <t>13-014</t>
  </si>
  <si>
    <t>13-015</t>
  </si>
  <si>
    <t>13-016</t>
  </si>
  <si>
    <t>13-017</t>
  </si>
  <si>
    <t>13-018</t>
  </si>
  <si>
    <t>13-019</t>
  </si>
  <si>
    <t>13-020</t>
  </si>
  <si>
    <t>13-021</t>
  </si>
  <si>
    <t>13-022</t>
  </si>
  <si>
    <t>13-023</t>
  </si>
  <si>
    <t>13-024</t>
  </si>
  <si>
    <t>13-025</t>
  </si>
  <si>
    <t>13-028</t>
  </si>
  <si>
    <t>13-032</t>
  </si>
  <si>
    <t>13-033</t>
  </si>
  <si>
    <t>13-034</t>
  </si>
  <si>
    <t>13-035</t>
  </si>
  <si>
    <t>13-036</t>
  </si>
  <si>
    <t>13-037</t>
  </si>
  <si>
    <t>13-038</t>
  </si>
  <si>
    <t>13-039</t>
  </si>
  <si>
    <t>13-040</t>
  </si>
  <si>
    <t>13-041</t>
  </si>
  <si>
    <t>13-042</t>
  </si>
  <si>
    <t>13-043</t>
  </si>
  <si>
    <t>13-044</t>
  </si>
  <si>
    <t>13-045</t>
  </si>
  <si>
    <t>13-048</t>
  </si>
  <si>
    <t>13-049</t>
  </si>
  <si>
    <t>13-053</t>
  </si>
  <si>
    <t>13-054</t>
  </si>
  <si>
    <t>13-055</t>
  </si>
  <si>
    <t>13-056</t>
  </si>
  <si>
    <t>13-057</t>
  </si>
  <si>
    <t>13-058</t>
  </si>
  <si>
    <t>13-059</t>
  </si>
  <si>
    <t>13-060</t>
  </si>
  <si>
    <t>13-061</t>
  </si>
  <si>
    <t>13-063</t>
  </si>
  <si>
    <t>13-064</t>
  </si>
  <si>
    <t>13-065</t>
  </si>
  <si>
    <t>13-066</t>
  </si>
  <si>
    <t>13-067</t>
  </si>
  <si>
    <t>13-068</t>
  </si>
  <si>
    <t>13-069</t>
  </si>
  <si>
    <t>13-070</t>
  </si>
  <si>
    <t>13-071</t>
  </si>
  <si>
    <t>13-072</t>
  </si>
  <si>
    <t>13-073</t>
  </si>
  <si>
    <t>SUBTOTAL DO LOTE 13</t>
  </si>
  <si>
    <t>14-001</t>
  </si>
  <si>
    <t>14-002</t>
  </si>
  <si>
    <t>14-003</t>
  </si>
  <si>
    <t>14-004</t>
  </si>
  <si>
    <t>14-005</t>
  </si>
  <si>
    <t>14-006</t>
  </si>
  <si>
    <t>14-007</t>
  </si>
  <si>
    <t>14-008</t>
  </si>
  <si>
    <t>14-009</t>
  </si>
  <si>
    <t>14-010</t>
  </si>
  <si>
    <t>14-011</t>
  </si>
  <si>
    <t>14-012</t>
  </si>
  <si>
    <t>SUBTOTAL DO LOTE 14</t>
  </si>
  <si>
    <t>LOTE 15 — DISCOS, ABRASIVOS E CONSUMÍVEIS DE SOLDAGEM</t>
  </si>
  <si>
    <t>15-001</t>
  </si>
  <si>
    <t>15-002</t>
  </si>
  <si>
    <t>15-003</t>
  </si>
  <si>
    <t>15-004</t>
  </si>
  <si>
    <t>15-005</t>
  </si>
  <si>
    <t>15-006</t>
  </si>
  <si>
    <t>15-007</t>
  </si>
  <si>
    <t>15-008</t>
  </si>
  <si>
    <t>15-009</t>
  </si>
  <si>
    <t>15-010</t>
  </si>
  <si>
    <t>15-011</t>
  </si>
  <si>
    <t>15-012</t>
  </si>
  <si>
    <t>SUBTOTAL DO LOTE 15</t>
  </si>
  <si>
    <t>16-001</t>
  </si>
  <si>
    <t>16-002</t>
  </si>
  <si>
    <t>16-003</t>
  </si>
  <si>
    <t>16-004</t>
  </si>
  <si>
    <t>16-005</t>
  </si>
  <si>
    <t>16-006</t>
  </si>
  <si>
    <t>16-007</t>
  </si>
  <si>
    <t>16-008</t>
  </si>
  <si>
    <t>16-009</t>
  </si>
  <si>
    <t>16-010</t>
  </si>
  <si>
    <t>16-011</t>
  </si>
  <si>
    <t>16-012</t>
  </si>
  <si>
    <t>16-013</t>
  </si>
  <si>
    <t>16-014</t>
  </si>
  <si>
    <t>16-015</t>
  </si>
  <si>
    <t>16-016</t>
  </si>
  <si>
    <t>16-017</t>
  </si>
  <si>
    <t>16-018</t>
  </si>
  <si>
    <t>16-019</t>
  </si>
  <si>
    <t>SUBTOTAL DO LOTE 16</t>
  </si>
  <si>
    <t>17-001</t>
  </si>
  <si>
    <t>17-002</t>
  </si>
  <si>
    <t>17-003</t>
  </si>
  <si>
    <t>17-004</t>
  </si>
  <si>
    <t>17-005</t>
  </si>
  <si>
    <t>17-006</t>
  </si>
  <si>
    <t>17-007</t>
  </si>
  <si>
    <t>17-008</t>
  </si>
  <si>
    <t>17-009</t>
  </si>
  <si>
    <t>17-010</t>
  </si>
  <si>
    <t>17-011</t>
  </si>
  <si>
    <t>17-012</t>
  </si>
  <si>
    <t>17-013</t>
  </si>
  <si>
    <t>17-014</t>
  </si>
  <si>
    <t>17-015</t>
  </si>
  <si>
    <t>17-016</t>
  </si>
  <si>
    <t>17-017</t>
  </si>
  <si>
    <t>SUBTOTAL DO LOTE 17</t>
  </si>
  <si>
    <t>VALOR GLOBAL ESTIMADO</t>
  </si>
  <si>
    <t>RESUMO DOS LOTES — VALORES ESTIMADOS</t>
  </si>
  <si>
    <t>595 ITENS • 17 LOTES • ESTIMATIVA REFERENCIAL • SINAPI/MG SET/2026 E FONTES COMPLEMENTARES</t>
  </si>
  <si>
    <t>LOTE</t>
  </si>
  <si>
    <t>GRUPO</t>
  </si>
  <si>
    <t>ITENS</t>
  </si>
  <si>
    <t>VALOR ESTIMADO</t>
  </si>
  <si>
    <t>% DO TOTAL</t>
  </si>
  <si>
    <t>LOTE 01</t>
  </si>
  <si>
    <t>MATERIAIS BÁSICOS DE CONSTRUÇÃO</t>
  </si>
  <si>
    <t>LOTE 02</t>
  </si>
  <si>
    <t>LOTE 03</t>
  </si>
  <si>
    <t>LOTE 04</t>
  </si>
  <si>
    <t>LOTE 05</t>
  </si>
  <si>
    <t>LOTE 06</t>
  </si>
  <si>
    <t>LOTE 07</t>
  </si>
  <si>
    <t>LOTE 08</t>
  </si>
  <si>
    <t>LOTE 09</t>
  </si>
  <si>
    <t>CHUVEIROS, DUCHAS E RESISTÊNCIAS</t>
  </si>
  <si>
    <t>LOTE 10</t>
  </si>
  <si>
    <t>TUBOS, CONEXÕES E COMPLEMENTOS HIDRÁULICOS</t>
  </si>
  <si>
    <t>LOTE 11</t>
  </si>
  <si>
    <t>LOTE 12</t>
  </si>
  <si>
    <t>FILTROS, PURIFICADORES E REFIS</t>
  </si>
  <si>
    <t>LOTE 13</t>
  </si>
  <si>
    <t>FERRAGENS, FECHADURAS, FIXADORES E FERRAMENTAS</t>
  </si>
  <si>
    <t>LOTE 14</t>
  </si>
  <si>
    <t>LOTE 15</t>
  </si>
  <si>
    <t>DISCOS, ABRASIVOS E CONSUMÍVEIS DE SOLDAGEM</t>
  </si>
  <si>
    <t>LOTE 16</t>
  </si>
  <si>
    <t>LOTE 17</t>
  </si>
  <si>
    <t>MEMÓRIA DE PESQUISA DE PREÇOS — MATERIAIS DE MANUTENÇÃO E ZELADORIA</t>
  </si>
  <si>
    <t>MEMÓRIA DE PESQUISA — BASE SINAPI/MG SETEMBRO/2026 E FONTES COMPLEMENTARES OUTUBRO/2026</t>
  </si>
  <si>
    <t>Metodologia: pesquisa de preços de materiais a partir de bases oficiais e técnicas de insumos, contratações públicas e ofertas comerciais tecnicamente compatíveis. Valor unitário, competência, unidade, origem e condição da fonte são preservados. Três referências comerciais independentes são buscadas quando disponíveis; bases oficiais possuem pesquisa e coleta metodologicamente estruturadas, sem que isso dispense instrução excepcional prevista no art. 28, §§2º-3º, do RILC. Para três preços, média se CV populacional até 25%, mediana se superior; para menos, critério motivado. SINAPI/MG setembro/2026, inclusive agregados na origem sem frete; entrega contratual deverá estar integralmente incluída nas propostas, sem adicional faturável.</t>
  </si>
  <si>
    <t>CÓDIGO FINAL</t>
  </si>
  <si>
    <t>DESCRIÇÃO FINAL</t>
  </si>
  <si>
    <t>FONTE / OBS. 1</t>
  </si>
  <si>
    <t>URL 1</t>
  </si>
  <si>
    <t>DATA/REF. 1</t>
  </si>
  <si>
    <t>PREÇO 1</t>
  </si>
  <si>
    <t>FONTE / OBS. 2</t>
  </si>
  <si>
    <t>URL 2</t>
  </si>
  <si>
    <t>DATA/REF. 2</t>
  </si>
  <si>
    <t>PREÇO 2</t>
  </si>
  <si>
    <t>FONTE / OBS. 3</t>
  </si>
  <si>
    <t>URL 3</t>
  </si>
  <si>
    <t>DATA/REF. 3</t>
  </si>
  <si>
    <t>PREÇO 3</t>
  </si>
  <si>
    <t>Nº PREÇOS</t>
  </si>
  <si>
    <t>MÉDIA</t>
  </si>
  <si>
    <t>MEDIANA</t>
  </si>
  <si>
    <t>CV</t>
  </si>
  <si>
    <t>CRITÉRIO</t>
  </si>
  <si>
    <t>PREÇO FINAL</t>
  </si>
  <si>
    <t>JUSTIFICATIVA / OBSERVAÇÃO</t>
  </si>
  <si>
    <t>LOTE 02 — PISOS, REVESTIMENTOS E ACABAMENTOS</t>
  </si>
  <si>
    <t>02-005</t>
  </si>
  <si>
    <t>02-006</t>
  </si>
  <si>
    <t>02-007</t>
  </si>
  <si>
    <t>02-008</t>
  </si>
  <si>
    <t>LOTE 03 — COBERTURAS, CALHAS, FIXADORES E IMPERMEABILIZAÇÃO</t>
  </si>
  <si>
    <t>03-016</t>
  </si>
  <si>
    <t>03-017</t>
  </si>
  <si>
    <t>03-018</t>
  </si>
  <si>
    <t>03-019</t>
  </si>
  <si>
    <t>03-020</t>
  </si>
  <si>
    <t>LOTE 04 — MADEIRAS, PORTAS, ESQUADRIAS E FIXADORES DE CARPINTARIA</t>
  </si>
  <si>
    <t>04-019</t>
  </si>
  <si>
    <t>04-020</t>
  </si>
  <si>
    <t>04-021</t>
  </si>
  <si>
    <t>04-022</t>
  </si>
  <si>
    <t>04-023</t>
  </si>
  <si>
    <t>04-024</t>
  </si>
  <si>
    <t>LOTE 05 — FIOS, CABOS E TERMINAIS ELÉTRICOS</t>
  </si>
  <si>
    <t>LOTE 06 — ILUMINAÇÃO E ACESSÓRIOS</t>
  </si>
  <si>
    <t>06-010</t>
  </si>
  <si>
    <t>LOTE 07 — PROTEÇÃO, COMANDO E DISTRIBUIÇÃO ELÉTRICA</t>
  </si>
  <si>
    <t>07-017</t>
  </si>
  <si>
    <t>07-018</t>
  </si>
  <si>
    <t>LOTE 08 — ACESSÓRIOS PARA INSTALAÇÕES ELÉTRICAS</t>
  </si>
  <si>
    <t>08-067</t>
  </si>
  <si>
    <t>08-068</t>
  </si>
  <si>
    <t>08-069</t>
  </si>
  <si>
    <t>08-070</t>
  </si>
  <si>
    <t>08-071</t>
  </si>
  <si>
    <t>08-072</t>
  </si>
  <si>
    <t>08-073</t>
  </si>
  <si>
    <t>08-074</t>
  </si>
  <si>
    <t>08-075</t>
  </si>
  <si>
    <t>08-076</t>
  </si>
  <si>
    <t>08-077</t>
  </si>
  <si>
    <t>08-078</t>
  </si>
  <si>
    <t>08-079</t>
  </si>
  <si>
    <t>08-080</t>
  </si>
  <si>
    <t>10-206</t>
  </si>
  <si>
    <t>10-207</t>
  </si>
  <si>
    <t>10-208</t>
  </si>
  <si>
    <t>10-209</t>
  </si>
  <si>
    <t>10-210</t>
  </si>
  <si>
    <t>10-211</t>
  </si>
  <si>
    <t>10-212</t>
  </si>
  <si>
    <t>10-213</t>
  </si>
  <si>
    <t>10-214</t>
  </si>
  <si>
    <t>10-215</t>
  </si>
  <si>
    <t>10-216</t>
  </si>
  <si>
    <t>10-217</t>
  </si>
  <si>
    <t>10-218</t>
  </si>
  <si>
    <t>10-219</t>
  </si>
  <si>
    <t>10-220</t>
  </si>
  <si>
    <t>10-221</t>
  </si>
  <si>
    <t>10-222</t>
  </si>
  <si>
    <t>10-223</t>
  </si>
  <si>
    <t>10-224</t>
  </si>
  <si>
    <t>10-225</t>
  </si>
  <si>
    <t>10-226</t>
  </si>
  <si>
    <t>10-227</t>
  </si>
  <si>
    <t>10-228</t>
  </si>
  <si>
    <t>10-229</t>
  </si>
  <si>
    <t>10-230</t>
  </si>
  <si>
    <t>10-231</t>
  </si>
  <si>
    <t>10-232</t>
  </si>
  <si>
    <t>10-233</t>
  </si>
  <si>
    <t>10-234</t>
  </si>
  <si>
    <t>LOTE 11 — METAIS, VÁLVULAS, REPAROS E LOUÇAS SANITÁRIAS</t>
  </si>
  <si>
    <t>11-067</t>
  </si>
  <si>
    <t>11-068</t>
  </si>
  <si>
    <t>11-069</t>
  </si>
  <si>
    <t>11-070</t>
  </si>
  <si>
    <t>11-071</t>
  </si>
  <si>
    <t>11-072</t>
  </si>
  <si>
    <t>11-073</t>
  </si>
  <si>
    <t>11-074</t>
  </si>
  <si>
    <t>11-075</t>
  </si>
  <si>
    <t>11-076</t>
  </si>
  <si>
    <t>11-077</t>
  </si>
  <si>
    <t>11-078</t>
  </si>
  <si>
    <t>11-079</t>
  </si>
  <si>
    <t>11-080</t>
  </si>
  <si>
    <t>11-081</t>
  </si>
  <si>
    <t>11-082</t>
  </si>
  <si>
    <t>11-083</t>
  </si>
  <si>
    <t>11-084</t>
  </si>
  <si>
    <t>12-010</t>
  </si>
  <si>
    <t>12-011</t>
  </si>
  <si>
    <t>13-074</t>
  </si>
  <si>
    <t>13-075</t>
  </si>
  <si>
    <t>13-076</t>
  </si>
  <si>
    <t>13-077</t>
  </si>
  <si>
    <t>13-078</t>
  </si>
  <si>
    <t>13-079</t>
  </si>
  <si>
    <t>13-080</t>
  </si>
  <si>
    <t>13-081</t>
  </si>
  <si>
    <t>13-082</t>
  </si>
  <si>
    <t>LOTE 14 — AÇOS, CHAPAS, PERFIS, TUBOS E ARTEFATOS DE SERRALHERIA</t>
  </si>
  <si>
    <t>14-014</t>
  </si>
  <si>
    <t>14-015</t>
  </si>
  <si>
    <t>14-016</t>
  </si>
  <si>
    <t>14-017</t>
  </si>
  <si>
    <t>14-018</t>
  </si>
  <si>
    <t>14-019</t>
  </si>
  <si>
    <t>14-020</t>
  </si>
  <si>
    <t>14-021</t>
  </si>
  <si>
    <t>14-022</t>
  </si>
  <si>
    <t>14-023</t>
  </si>
  <si>
    <t>14-024</t>
  </si>
  <si>
    <t>15-013</t>
  </si>
  <si>
    <t>LOTE 16 — TINTAS, FUNDOS, MASSAS, SELADORES E SOLVENTES</t>
  </si>
  <si>
    <t>16-020</t>
  </si>
  <si>
    <t>LOTE 17 — ACESSÓRIOS E PREPARAÇÃO PARA PINTURA</t>
  </si>
  <si>
    <t>17-018</t>
  </si>
  <si>
    <t>PISOS, REVESTIMENTOS E ACABAMENTOS</t>
  </si>
  <si>
    <t>COBERTURAS, CALHAS, FIXADORES E IMPERMEABILIZAÇÃO</t>
  </si>
  <si>
    <t>MADEIRAS, PORTAS, ESQUADRIAS E FIXADORES DE CARPINTARIA</t>
  </si>
  <si>
    <t>FIOS, CABOS E TERMINAIS ELÉTRICOS</t>
  </si>
  <si>
    <t>ILUMINAÇÃO E ACESSÓRIOS</t>
  </si>
  <si>
    <t>PROTEÇÃO, COMANDO E DISTRIBUIÇÃO ELÉTRICA</t>
  </si>
  <si>
    <t>ACESSÓRIOS PARA INSTALAÇÕES ELÉTRICAS</t>
  </si>
  <si>
    <t>METAIS, VÁLVULAS, REPAROS E LOUÇAS SANITÁRIAS</t>
  </si>
  <si>
    <t>AÇOS, CHAPAS, PERFIS, TUBOS E ARTEFATOS DE SERRALHERIA</t>
  </si>
  <si>
    <t>TINTAS, FUNDOS, MASSAS, SELADORES E SOLVENTES</t>
  </si>
  <si>
    <t>ACESSÓRIOS E PREPARAÇÃO PARA PINTURA</t>
  </si>
  <si>
    <t>366</t>
  </si>
  <si>
    <t>AREIA FINA LAVADA</t>
  </si>
  <si>
    <t>M3</t>
  </si>
  <si>
    <t>SINAPI — MG (CAIXA/IBGE; setembro/2026)</t>
  </si>
  <si>
    <t>https://www.caixa.gov.br/poder-publico/modernizacao-gestao/sinapi/Paginas/default.aspx</t>
  </si>
  <si>
    <t>Setembro/2026; emissão 09/10/2026; MG; consulta aos anexos em 12/10/2026</t>
  </si>
  <si>
    <t>SINAPI/MG insumo 366 set/2026 R$163,30/m3: AREIA FINA extraída na origem/jazida, preço SEM transporte. Não identificado comparador documental local exato com entrega parcelada. Preço oficial não adulterado; a parcela de transporte deve ser contemplada nas propostas dos fornecedores, sem cobrança adicional, sem afirmar que a referência SINAPI já inclui logística.</t>
  </si>
  <si>
    <t>370</t>
  </si>
  <si>
    <t>AREIA MEDIA LAVADA</t>
  </si>
  <si>
    <t>SINAPI/MG insumo 370 set/2026 R$163,30/m3 AREIA MÉDIA na jazida SEM frete. Comparadores públicos locais PE160/2026 DMAE R$181,67/m3 e PE348/2026 Município R$249,75/m3 são estimativas; forma de entrega/parcelamento não cotejada integralmente. Esses preços indicam risco de subestimativa para fornecimento entregue. Mantido valor SINAPI original sem percentual adicional; a adequação logística deve ser motivada.</t>
  </si>
  <si>
    <t>4720</t>
  </si>
  <si>
    <t>BRITA 0</t>
  </si>
  <si>
    <t>SINAPI/MG insumo 4720 set/2026 R$149,22/m3 BRITA 0, sem frete. Estimativas locais DMAE PE160/2026 R$145,35/m3 e Município PE348/2026 R$238,93/m3, com condições de entrega não integralmente cotejadas. Comparação demonstra dispersão; não concluir que o frete está incluído nem aplicar sobretaxa ad hoc. Necessária apreciação da representatividade do preço na obrigação contratual de entrega.</t>
  </si>
  <si>
    <t>4718</t>
  </si>
  <si>
    <t>BRITA 02</t>
  </si>
  <si>
    <t>SINAPI/MG insumo 4718 set/2026 R$129,93/m3 BRITA 2 na origem, sem frete. Não localizada cotação local exata e verificável para entrega parcelada em Uberlândia; preço da base oficial preservado sem aditivo logístico. O fornecedor deverá entregar, descarregar e arcar com as despesas previstas no TR/edital/ARP; risco de subestimativa explicitado, não dado por resolvido.</t>
  </si>
  <si>
    <t>25070</t>
  </si>
  <si>
    <t>BLOCO DE CONCRETO [14X19X39CM] 4,5MPA</t>
  </si>
  <si>
    <t>UN</t>
  </si>
  <si>
    <t>Referência SINAPI/MG, insumo 25070, unidade UN, preço de referência de setembro/2026. Relatório emitido em 09/10/2026: SINAPI_Referência_2026_09.xlsx, aba ISD, linha 505. Arquivo anexado à pesquisa. Referência única de base oficial, formada pela metodologia de famílias homogêneas do SINAPI; não constitui cotação comercial isolada. Origem oficial: CR (calculado por coeficiente de representatividade).</t>
  </si>
  <si>
    <t>38597</t>
  </si>
  <si>
    <t>CANALETA DE CONCRETO ESTRUTURAL 14 X 19 X 39 CM, FBK 4,5 MPA (NBR 6136)</t>
  </si>
  <si>
    <t>Referência SINAPI/MG, insumo 38597, unidade UN, preço de referência de setembro/2026. Relatório emitido em 09/10/2026: SINAPI_Referência_2026_09.xlsx, aba ISD, linha 965. Arquivo anexado à pesquisa. Referência única de base oficial, formada pela metodologia de famílias homogêneas do SINAPI; não constitui cotação comercial isolada. Origem oficial: CR (calculado por coeficiente de representatividade).</t>
  </si>
  <si>
    <t>7268</t>
  </si>
  <si>
    <t>TIJOLO VAZADO PARA ALVENARIA DE VEDACAO, 8 FUROS [9X19X29CM]</t>
  </si>
  <si>
    <t>Referência SINAPI/MG, insumo 7268, unidade UN, preço de referência de setembro/2026. Relatório emitido em 09/10/2026: SINAPI_Referência_2026_09.xlsx, aba ISD, linha 477. Arquivo anexado à pesquisa. Referência única de base oficial, formada pela metodologia de famílias homogêneas do SINAPI; não constitui cotação comercial isolada. Origem oficial: CR (calculado por coeficiente de representatividade).</t>
  </si>
  <si>
    <t>7258</t>
  </si>
  <si>
    <t>TIJOLO CERAMICO MACICO COMUM DE [5 X 10 X 20CM]</t>
  </si>
  <si>
    <t>Referência SINAPI/MG, insumo 7258, unidade UN, preço de referência de setembro/2026. Relatório emitido em 09/10/2026: SINAPI_Referência_2026_09.xlsx, aba ISD, linha 4297. Arquivo anexado à pesquisa. Referência única de base oficial, formada pela metodologia de famílias homogêneas do SINAPI; não constitui cotação comercial isolada. Origem oficial: CR (calculado por coeficiente de representatividade).</t>
  </si>
  <si>
    <t>1106</t>
  </si>
  <si>
    <t>CAL HIDRATADO CH1 [SACO 20KG]</t>
  </si>
  <si>
    <t>KG</t>
  </si>
  <si>
    <t>Referência SINAPI/MG, insumo 1106, unidade KG, preço de referência de setembro/2026. Relatório emitido em 09/10/2026: SINAPI_Referência_2026_09.xlsx, aba ISD, linha 924. Arquivo anexado à pesquisa. Referência única de base oficial, formada pela metodologia de famílias homogêneas do SINAPI; não constitui cotação comercial isolada. Origem oficial: C (coletado).</t>
  </si>
  <si>
    <t>1379</t>
  </si>
  <si>
    <t>CIMENTO PORTLAND COMPOSTO CP II-32 [SACO 50 KG]</t>
  </si>
  <si>
    <t>Referência SINAPI/MG, insumo 1379, unidade KG, preço de referência de setembro/2026. Relatório emitido em 09/10/2026: SINAPI_Referência_2026_09.xlsx, aba ISD, linha 1137. Arquivo anexado à pesquisa. Referência única de base oficial, formada pela metodologia de famílias homogêneas do SINAPI; não constitui cotação comercial isolada. Origem oficial: C (coletado).</t>
  </si>
  <si>
    <t>44324</t>
  </si>
  <si>
    <t>GESSO COLA, EM PO, PARA FIXACAO DE MOLDURAS, SANCAS E BLOCOS DE GESSO</t>
  </si>
  <si>
    <t>Referência SINAPI/MG, insumo 44324, unidade KG, preço de referência de setembro/2026. Relatório emitido em 09/10/2026: SINAPI_Referência_2026_09.xlsx, aba ISD, linha 2194. Arquivo anexado à pesquisa. Referência única de base oficial, formada pela metodologia de famílias homogêneas do SINAPI; não constitui cotação comercial isolada. Origem oficial: CR (calculado por coeficiente de representatividade).</t>
  </si>
  <si>
    <t>37524</t>
  </si>
  <si>
    <t>TELA PLASTICA LARANJA, TIPO TAPUME PARA SINALIZACAO, MALHA RETANGULAR, ROLO 1.20 X 50 M</t>
  </si>
  <si>
    <t>M</t>
  </si>
  <si>
    <t>Referência SINAPI/MG, insumo 37524, unidade M, preço de referência de setembro/2026. Relatório emitido em 09/10/2026: SINAPI_Referência_2026_09.xlsx, aba ISD, linha 4208. Arquivo anexado à pesquisa. Referência única de base oficial, formada pela metodologia de famílias homogêneas do SINAPI; não constitui cotação comercial isolada. Origem oficial: C (coletado).</t>
  </si>
  <si>
    <t>Lanxess Xadrez vermelho —250/500g</t>
  </si>
  <si>
    <t>PIGMENTO PO XADREZ VERMELHO</t>
  </si>
  <si>
    <t>Centrocolor viaMagalu — Xadrez vermelho500g</t>
  </si>
  <si>
    <t>https://m.magazineluiza.com.br/pigmento-em-po-xadrez-corante-vermelho-500g-lanxess/p/ge075ff34b/am/crte/?seller_id=centrocolor</t>
  </si>
  <si>
    <t>Acesso 13/10/2026; preço sem desconto condicionado; R$ 29.00 / 0.5 unidades da unidade-base</t>
  </si>
  <si>
    <t>Quebra Galho — Xadrez vermelho250g</t>
  </si>
  <si>
    <t>https://www.quebragalhopiraquara.com.br/pintura/corantes/corante-xadrez-em-po-250g-vermelho</t>
  </si>
  <si>
    <t>Acesso 13/10/2026; preço sem desconto condicionado; R$ 16.90 / 0.25 unidades da unidade-base</t>
  </si>
  <si>
    <t>Guaxucabos — Xadrez vermelho250g</t>
  </si>
  <si>
    <t>https://www.guaxucabos.com.br/po-xadrez-250-gramas-vermelho</t>
  </si>
  <si>
    <t>Acesso 13/10/2026; preço sem desconto condicionado; R$ 20.31 / 0.25 unidades da unidade-base</t>
  </si>
  <si>
    <t>SCO MAT105000 é R$28,08/kg em embalagem25kg; o item demanda1kg. Substituída por três referências de embalagens500g/250g normalizadas por massa, em quantidade suficiente para formar1kg, semPIX. Mantidos pigmento em pó vermelho, aplicação em cimento e quantidade1KG. Não empregadas ofertas com marrom, descrição alimentícia ou embalagem25kg sem demonstração de fracionamento.</t>
  </si>
  <si>
    <t>1893</t>
  </si>
  <si>
    <t>ESPAÇADOR PARA CERÂMICA</t>
  </si>
  <si>
    <t>AGESUL</t>
  </si>
  <si>
    <t>https://www.agesul.ms.gov.br/</t>
  </si>
  <si>
    <t>Consulta: 21/08/2026 • competência e abrangência territorial conforme publicação da fonte</t>
  </si>
  <si>
    <t>Referência da base técnica AGESUL, código/ref. 1893, com correspondência entre especificação, unidade de fornecimento e abrangência territorial aplicável. O valor integra a planilha técnica equivalente.</t>
  </si>
  <si>
    <t>1287</t>
  </si>
  <si>
    <t>PISO EM CERÂMICA ESMALTADA, COR LISA, PEI MAIOR OU IGUAL A 4, FORMATO MENOR OU IGUAL A 2025 CM²</t>
  </si>
  <si>
    <t>M2</t>
  </si>
  <si>
    <t>Referência SINAPI/MG, insumo 1287, unidade M2, preço de referência de setembro/2026. Relatório emitido em 09/10/2026: SINAPI_Referência_2026_09.xlsx, aba ISD, linha 3362. Arquivo anexado à pesquisa. Referência única de base oficial, formada pela metodologia de famílias homogêneas do SINAPI; não constitui cotação comercial isolada. Origem oficial: CR (calculado por coeficiente de representatividade).</t>
  </si>
  <si>
    <t>536</t>
  </si>
  <si>
    <t>REVESTIMENTO PARA PAREDE, EM CERÂMICA ESMALTADA, FORMATO MENOR OU IGUAL A 2025 CM²</t>
  </si>
  <si>
    <t>Referência SINAPI/MG, insumo 536, unidade M2, preço de referência de setembro/2026. Relatório emitido em 09/10/2026: SINAPI_Referência_2026_09.xlsx, aba ISD, linha 3769. Arquivo anexado à pesquisa. Referência única de base oficial, formada pela metodologia de famílias homogêneas do SINAPI; não constitui cotação comercial isolada. Origem oficial: CR (calculado por coeficiente de representatividade).</t>
  </si>
  <si>
    <t>032001</t>
  </si>
  <si>
    <t>REVESTIMENTO 15x15cm AGATA BRANCO CERAL OU SIMILAR</t>
  </si>
  <si>
    <t>DER-ES — Referencial de Edificações, maio/2026</t>
  </si>
  <si>
    <t>https://der.es.gov.br/media/Documentos/Tabela%20Referencial%20de%20Pre%C3%A7o/Referencial%20de%20Edifica%C3%A7%C3%B5es/OBRAS_2026/TABELA%20REFERENCIAL%20OBRAS%20-%20DER-ES%20-%202026-05%20-%20MAI.zip</t>
  </si>
  <si>
    <t>Maio/2026; ES; consulta 12/10/2026</t>
  </si>
  <si>
    <t>DER-ES, tabela oficial de insumos maio/2026, código 032001, unidade M2, R$ 85.26. Material de fornecimento, sem serviço e sem BDI. Referência única de base pública para a mesma especificação; não tratada como cotação comercial isolada. Referência de azulejo branco 15 × 15 cm, compatível com a dimensão e cor do objeto.</t>
  </si>
  <si>
    <t>37595</t>
  </si>
  <si>
    <t>ARGAMASSA COLANTE TIPO AC3 [SACO 20KG]</t>
  </si>
  <si>
    <t>Referência SINAPI/MG, insumo 37595, unidade KG, preço de referência de setembro/2026. Relatório emitido em 09/10/2026: SINAPI_Referência_2026_09.xlsx, aba ISD, linha 319. Arquivo anexado à pesquisa. Referência única de base oficial, formada pela metodologia de famílias homogêneas do SINAPI; não constitui cotação comercial isolada. Origem oficial: CR (calculado por coeficiente de representatividade).</t>
  </si>
  <si>
    <t>34357</t>
  </si>
  <si>
    <t>REJUNTE CIMENTICIO, QUALQUER COR</t>
  </si>
  <si>
    <t>Referência SINAPI/MG, insumo 34357, unidade KG, preço de referência de setembro/2026. Relatório emitido em 09/10/2026: SINAPI_Referência_2026_09.xlsx, aba ISD, linha 3751. Arquivo anexado à pesquisa. Referência única de base oficial, formada pela metodologia de famílias homogêneas do SINAPI; não constitui cotação comercial isolada. Origem oficial: CR (calculado por coeficiente de representatividade).</t>
  </si>
  <si>
    <t>20232</t>
  </si>
  <si>
    <t>SOLEIRA EM GRANITO, POLIDO, TIPO ANDORINHA/ QUARTZ/ CASTELO/ CORUMBA OU OUTROS EQUIVALENTES DA REGIAO, L= *15* CM, E= *2,0* CM</t>
  </si>
  <si>
    <t>Referência SINAPI/MG, insumo 20232, unidade M, preço de referência de setembro/2026. Relatório emitido em 09/10/2026: SINAPI_Referência_2026_09.xlsx, aba ISD, linha 3875. Arquivo anexado à pesquisa. Referência única de base oficial, formada pela metodologia de famílias homogêneas do SINAPI; não constitui cotação comercial isolada. Origem oficial: CR (calculado por coeficiente de representatividade).</t>
  </si>
  <si>
    <t>4823</t>
  </si>
  <si>
    <t>MASSA PLÁSTICA PARA MÁRMORE/GRANITO, CINZA, COM CATALISADOR</t>
  </si>
  <si>
    <t>Referência SINAPI/MG, insumo 4823, unidade KG, preço de referência de setembro/2026. Relatório emitido em 09/10/2026: SINAPI_Referência_2026_09.xlsx, aba ISD, linha 2952. Arquivo anexado à pesquisa. Referência única de base oficial, formada pela metodologia de famílias homogêneas do SINAPI; não constitui cotação comercial isolada. Origem oficial: CR (calculado por coeficiente de representatividade).</t>
  </si>
  <si>
    <t>20235</t>
  </si>
  <si>
    <t>CUMEEIRA NORMAL PARA TELHA ONDULADA DE FIBROCIMENTO, E = 6 MM, ABA 300 MM, COMPRIMENTO 1100 MM (SEM AMIANTO)</t>
  </si>
  <si>
    <t>Referência SINAPI/MG, insumo 20235, unidade UN, preço de referência de setembro/2026. Relatório emitido em 09/10/2026: SINAPI_Referência_2026_09.xlsx, aba ISD, linha 1495. Arquivo anexado à pesquisa. Referência única de base oficial, formada pela metodologia de famílias homogêneas do SINAPI; não constitui cotação comercial isolada. Origem oficial: CR (calculado por coeficiente de representatividade).</t>
  </si>
  <si>
    <t>7219</t>
  </si>
  <si>
    <t>CUMEEIRA UNIVERSAL PARA TELHA ONDULADA DE FIBROCIMENTO, E = 6 MM, ABA 210 MM, COMPRIMENTO 1100 MM (SEM AMIANTO)</t>
  </si>
  <si>
    <t>Referência SINAPI/MG, insumo 7219, unidade UN, preço de referência de setembro/2026. Relatório emitido em 09/10/2026: SINAPI_Referência_2026_09.xlsx, aba ISD, linha 1499. Arquivo anexado à pesquisa. Referência única de base oficial, formada pela metodologia de famílias homogêneas do SINAPI; não constitui cotação comercial isolada. Origem oficial: CR (calculado por coeficiente de representatividade).</t>
  </si>
  <si>
    <t>5076</t>
  </si>
  <si>
    <t>GRAMPO DE AÇO POLIDO 1" X 9</t>
  </si>
  <si>
    <t>Referência SINAPI/MG, insumo 5076, unidade KG, preço de referência de setembro/2026. Relatório emitido em 09/10/2026: SINAPI_Referência_2026_09.xlsx, aba ISD, linha 2203. Arquivo anexado à pesquisa. Referência única de base oficial, formada pela metodologia de famílias homogêneas do SINAPI; não constitui cotação comercial isolada. Origem oficial: CR (calculado por coeficiente de representatividade).</t>
  </si>
  <si>
    <t>140</t>
  </si>
  <si>
    <t>IMPERMEABILIZANTE FLEXIVEL BRANCO DE BASE ACRILICA PARA COBERTURAS</t>
  </si>
  <si>
    <t>Referência SINAPI/MG, insumo 140, unidade KG, preço de referência de setembro/2026. Relatório emitido em 09/10/2026: SINAPI_Referência_2026_09.xlsx, aba ISD, linha 2277. Arquivo anexado à pesquisa. Referência única de base oficial, formada pela metodologia de famílias homogêneas do SINAPI; não constitui cotação comercial isolada. Origem oficial: CR (calculado por coeficiente de representatividade).</t>
  </si>
  <si>
    <t>11621</t>
  </si>
  <si>
    <t>MANTA ASFALTICA ELASTOMERICA EM POLIESTER ALUMINIZADA 3 MM, TIPO III, CLASSE B (NBR 9952)</t>
  </si>
  <si>
    <t>Referência SINAPI/MG, insumo 11621, unidade M2, preço de referência de setembro/2026. Relatório emitido em 09/10/2026: SINAPI_Referência_2026_09.xlsx, aba ISD, linha 2900. Arquivo anexado à pesquisa. Referência única de base oficial, formada pela metodologia de famílias homogêneas do SINAPI; não constitui cotação comercial isolada. Origem oficial: CR (calculado por coeficiente de representatividade).</t>
  </si>
  <si>
    <t>4302</t>
  </si>
  <si>
    <t>PARAFUSO ZINCADO ROSCA SOBERBA, CABECA SEXTAVADA, 5/16" X 250 MM, PARA FIXACAO DE TELHA EM MADEIRA</t>
  </si>
  <si>
    <t>Referência SINAPI/MG, insumo 4302, unidade UN, preço de referência de setembro/2026. Relatório emitido em 09/10/2026: SINAPI_Referência_2026_09.xlsx, aba ISD, linha 3230. Arquivo anexado à pesquisa. Referência única de base oficial, formada pela metodologia de famílias homogêneas do SINAPI; não constitui cotação comercial isolada. Origem oficial: CR (calculado por coeficiente de representatividade).</t>
  </si>
  <si>
    <t>511</t>
  </si>
  <si>
    <t>PRIMER PARA MANTA ASFALTICA A BASE DE ASFALTO MODIFICADO DILUIDO EM SOLVENTE, APLICACAO A FRIO</t>
  </si>
  <si>
    <t>L</t>
  </si>
  <si>
    <t>Referência SINAPI/MG, insumo 511, unidade L, preço de referência de setembro/2026. Relatório emitido em 09/10/2026: SINAPI_Referência_2026_09.xlsx, aba ISD, linha 3608. Arquivo anexado à pesquisa. Referência única de base oficial, formada pela metodologia de famílias homogêneas do SINAPI; não constitui cotação comercial isolada. Origem oficial: C (coletado).</t>
  </si>
  <si>
    <t>7181</t>
  </si>
  <si>
    <t>CUMEEIRA PARA TELHA CERAMICA, COMPRIMENTO DE *41* CM, RENDIMENTO DE *3* TELHAS/M</t>
  </si>
  <si>
    <t>Referência SINAPI/MG, insumo 7181, unidade UN, preço de referência de setembro/2026. Relatório emitido em 09/10/2026: SINAPI_Referência_2026_09.xlsx, aba ISD, linha 1496. Arquivo anexado à pesquisa. Referência única de base oficial, formada pela metodologia de famílias homogêneas do SINAPI; não constitui cotação comercial isolada. Origem oficial: CR (calculado por coeficiente de representatividade).</t>
  </si>
  <si>
    <t>7175</t>
  </si>
  <si>
    <t>TELHA DE BARRO / CERAMICA, NAO ESMALTADA, TIPO ROMANA, AMERICANA, PORTUGUESA, FRANCESA, COMPRIMENTO DE *41* CM, RENDIMENTO DE *16* TELHAS/M2</t>
  </si>
  <si>
    <t>Referência SINAPI/MG, insumo 7175, unidade UN, preço de referência de setembro/2026. Relatório emitido em 09/10/2026: SINAPI_Referência_2026_09.xlsx, aba ISD, linha 4212. Arquivo anexado à pesquisa. Referência única de base oficial, formada pela metodologia de famílias homogêneas do SINAPI; não constitui cotação comercial isolada. Origem oficial: CR (calculado por coeficiente de representatividade).</t>
  </si>
  <si>
    <t>7194</t>
  </si>
  <si>
    <t>TELHA DE FIBROCIMENTO ONDULADA E = 6 MM, DE 2,44 X 1,10 M (SEM AMIANTO)</t>
  </si>
  <si>
    <t>Referência SINAPI/MG, insumo 7194, unidade M2, preço de referência de setembro/2026. Relatório emitido em 09/10/2026: SINAPI_Referência_2026_09.xlsx, aba ISD, linha 4226. Arquivo anexado à pesquisa. Referência única de base oficial, formada pela metodologia de famílias homogêneas do SINAPI; não constitui cotação comercial isolada. Origem oficial: CR (calculado por coeficiente de representatividade).</t>
  </si>
  <si>
    <t>7197</t>
  </si>
  <si>
    <t>TELHA DE FIBROCIMENTO ONDULADA E = 6 MM, DE 3,66 X 1,10 M (SEM AMIANTO)</t>
  </si>
  <si>
    <t>Referência SINAPI/MG, insumo 7197, unidade UN, preço de referência de setembro/2026. Relatório emitido em 09/10/2026: SINAPI_Referência_2026_09.xlsx, aba ISD, linha 4227. Arquivo anexado à pesquisa. Referência única de base oficial, formada pela metodologia de famílias homogêneas do SINAPI; não constitui cotação comercial isolada. Origem oficial: CR (calculado por coeficiente de representatividade).</t>
  </si>
  <si>
    <t>7186</t>
  </si>
  <si>
    <t>TELHA DE FIBROCIMENTO ONDULADA E = 6 MM, DE 1,83 X 1,10 M (SEM AMIANTO)</t>
  </si>
  <si>
    <t>Referência SINAPI/MG, insumo 7186, unidade UN, preço de referência de setembro/2026. Relatório emitido em 09/10/2026: SINAPI_Referência_2026_09.xlsx, aba ISD, linha 4225. Arquivo anexado à pesquisa. Referência única de base oficial, formada pela metodologia de famílias homogêneas do SINAPI; não constitui cotação comercial isolada. Origem oficial: C (coletado).</t>
  </si>
  <si>
    <t>7243</t>
  </si>
  <si>
    <t>TELHA TRAPEZOIDAL EM ACO ZINCADO, SEM PINTURA, ALTURA DE APROXIMADAMENTE 40 MM, ESPESSURA DE 0,50 MM E LARGURA UTIL DE 980 MM</t>
  </si>
  <si>
    <t>Referência SINAPI/MG, insumo 7243, unidade M2, preço de referência de setembro/2026. Relatório emitido em 09/10/2026: SINAPI_Referência_2026_09.xlsx, aba ISD, linha 4253. Arquivo anexado à pesquisa. Referência única de base oficial, formada pela metodologia de famílias homogêneas do SINAPI; não constitui cotação comercial isolada. Origem oficial: CR (calculado por coeficiente de representatividade).</t>
  </si>
  <si>
    <t>38123</t>
  </si>
  <si>
    <t>SELANTE TIPO VEDA CALHA PARA METAL E FIBROCIMENTO</t>
  </si>
  <si>
    <t>Referência SINAPI/MG, insumo 38123, unidade KG, preço de referência de setembro/2026. Relatório emitido em 09/10/2026: SINAPI_Referência_2026_09.xlsx, aba ISD, linha 3835. Arquivo anexado à pesquisa. Referência única de base oficial, formada pela metodologia de famílias homogêneas do SINAPI; não constitui cotação comercial isolada. Origem oficial: CR (calculado por coeficiente de representatividade).</t>
  </si>
  <si>
    <t>86693355</t>
  </si>
  <si>
    <t>ARGAMASSA POLIMÉRICA IMPERMEABILIZANTE, BICOMPONENTE, SEMIFLEXÍVEL, À BASE DE CIMENTO, CARGAS MINERAIS E RESINA ACRÍLICA, PARA APLICAÇÃO EM CONCRETO, ARGAMASSA E ALVENARIA, COM ALTA ADERÊNCIA, IMPERMEABILIDADE E RESISTÊNCIA À PRESSÃO HIDROSTÁTICA POSITIVA E NEGATIVA, EMBALAGEM DE 18 KG. REFERÊNCIA: SIKATOP 100, OU SIMILAR OU DE MELHOR QUALIDADE.</t>
  </si>
  <si>
    <t>CX</t>
  </si>
  <si>
    <t>LEROY MERLIN — SikaTop 100 18 kg</t>
  </si>
  <si>
    <t>https://www.leroymerlin.com.br/argamassa-polimerica-impermeabilizante-sikatop-100-semiflexivel-18kg-cinza_86693355</t>
  </si>
  <si>
    <t>Preço válido em 11/09/2026 • validação 18/09/2026</t>
  </si>
  <si>
    <t>IMPERCID — SikaTop 100 Caixa 18 kg</t>
  </si>
  <si>
    <t>https://loja.impercid.com.br/sikatop100-caixa-18kg</t>
  </si>
  <si>
    <t>Acesso e cotejo: 12/10/2026 • preço sem desconto condicionado a Pix/boleto</t>
  </si>
  <si>
    <t>SODIMAC — SikaTop 100 18 kg</t>
  </si>
  <si>
    <t>https://www.sodimac.com.br/sodimac-br/product/655357/revestimento-impermeabilizante-semiflexivel-sikatop-100-cinza-18kg-sika/655357/</t>
  </si>
  <si>
    <t>Fontes com preços reconfirmados em 12/10/2026: 3, 2. Fontes 1: preços históricos sem revalidação em 12/10/2026.</t>
  </si>
  <si>
    <t>478205</t>
  </si>
  <si>
    <t>EMULSÃO ASFÁLTICA IMPERMEABILIZANTE À BASE DE ÁGUA, MONOCOMPONENTE, ISENTA DE SOLVENTES, PARA IMPERMEABILIZAÇÃO DE CONCRETO, ARGAMASSA, ALVENARIA, FUNDAÇÕES, BALDRAMES, ALICERCES, MUROS DE ARRIMO E OUTROS MATERIAIS CIMENTÍCIOS EM CONTATO COM O SOLO, APLICÁVEL EM SUBSTRATOS SECOS OU ÚMIDOS, EMBALAGEM DE 18 L. REFERÊNCIA: SIKA IGOL ECO ASFALTO, CÓD. 478205, OU SIMILAR OU DE MELHOR QUALIDADE.</t>
  </si>
  <si>
    <t>BLD</t>
  </si>
  <si>
    <t>LEROY MERLIN</t>
  </si>
  <si>
    <t>https://www.leroymerlin.com.br/pintura-asfaltica-impermeabilizante-sika-igol-ecoasfalto-18l-marrom_87889613?store_code=29</t>
  </si>
  <si>
    <t>Acesso: 29/09/2026 às 16h (horário de Brasília)</t>
  </si>
  <si>
    <t>COPAFER — Igol Ecoasfalto 18 L, cód. Sika 478205</t>
  </si>
  <si>
    <t>https://www.copafer.com.br/igol-ecoasfalto-balde-18-litros---478205---sika/p</t>
  </si>
  <si>
    <t>NETKOLL — Igol ECO Asfalto 18 L, cód. 478205</t>
  </si>
  <si>
    <t>https://netkoll.com.br/igol-eco-asfalto-lt-18l-478205</t>
  </si>
  <si>
    <t>Amostra mantida: R$ 404,90; R$ 429,90; R$ 220,00. Copafer e NetKoll reconferidos em 12/10/2026. Média R$ 351,60; CV populacional 26,6249%; mediana R$ 404,90. A nota anterior citava indevidamente CV 25,93% e mediana R$ 363,90. Leroy bloqueou o acesso nesta rodada; preço histórico sem validação atual.</t>
  </si>
  <si>
    <t>4320</t>
  </si>
  <si>
    <t>PARAFUSO ZINCADO 5/16" X 250 MM PARA FIXACAO DE TELHA DE FIBROCIMENTO CANALETE 49, INCLUI BUCHA NYLON S-10</t>
  </si>
  <si>
    <t>Referência SINAPI/MG, insumo 4320, unidade UN, preço de referência de setembro/2026. Relatório emitido em 09/10/2026: SINAPI_Referência_2026_09.xlsx, aba ISD, linha 3222. Arquivo anexado à pesquisa. Referência única de base oficial, formada pela metodologia de famílias homogêneas do SINAPI; não constitui cotação comercial isolada. Origem oficial: CR (calculado por coeficiente de representatividade).</t>
  </si>
  <si>
    <t>4313</t>
  </si>
  <si>
    <t>HASTE RETA PARA GANCHO DE FERRO GALVANIZADO, COM ROSCA 5/16" X 35 CM PARA FIXACAO DE TELHA DE FIBROCIMENTO, INCLUI PORCA E ARRUELAS DE VEDACAO</t>
  </si>
  <si>
    <t>CJ</t>
  </si>
  <si>
    <t>Referência SINAPI/MG, insumo 4313, unidade CJ, preço de referência de setembro/2026. Relatório emitido em 09/10/2026: SINAPI_Referência_2026_09.xlsx, aba ISD, linha 2259. Arquivo anexado à pesquisa. Referência única de base oficial, formada pela metodologia de famílias homogêneas do SINAPI; não constitui cotação comercial isolada. Origem oficial: CR (calculado por coeficiente de representatividade).</t>
  </si>
  <si>
    <t>142</t>
  </si>
  <si>
    <t>SELANTE ELASTICO MONOCOMPONENTE A BASE DE POLIURETANO (PU) PARA JUNTAS DIVERSAS</t>
  </si>
  <si>
    <t>310ML</t>
  </si>
  <si>
    <t>Referência SINAPI/MG, insumo 142, unidade 310ML, preço de referência de setembro/2026. Relatório emitido em 09/10/2026: SINAPI_Referência_2026_09.xlsx, aba ISD, linha 3833. Arquivo anexado à pesquisa. Referência única de base oficial, formada pela metodologia de famílias homogêneas do SINAPI; não constitui cotação comercial isolada. Origem oficial: CR (calculado por coeficiente de representatividade).</t>
  </si>
  <si>
    <t>5068</t>
  </si>
  <si>
    <t>PREGO DE ACO POLIDO COM CABECA 17 X 21 (2 X 11)</t>
  </si>
  <si>
    <t>Referência SINAPI/MG, insumo 5068, unidade KG, preço de referência de setembro/2026. Relatório emitido em 09/10/2026: SINAPI_Referência_2026_09.xlsx, aba ISD, linha 3593. Arquivo anexado à pesquisa. Referência única de base oficial, formada pela metodologia de famílias homogêneas do SINAPI; não constitui cotação comercial isolada. Origem oficial: CR (calculado por coeficiente de representatividade).</t>
  </si>
  <si>
    <t>5075</t>
  </si>
  <si>
    <t>PREGO DE ACO POLIDO COM CABECA 18 X 30 (2 3/4 X 10)</t>
  </si>
  <si>
    <t>Referência SINAPI/MG, insumo 5075, unidade KG, preço de referência de setembro/2026. Relatório emitido em 09/10/2026: SINAPI_Referência_2026_09.xlsx, aba ISD, linha 3599. Arquivo anexado à pesquisa. Referência única de base oficial, formada pela metodologia de famílias homogêneas do SINAPI; não constitui cotação comercial isolada. Origem oficial: CR (calculado por coeficiente de representatividade).</t>
  </si>
  <si>
    <t>5065</t>
  </si>
  <si>
    <t>PREGO DE ACO POLIDO COM CABECA 10 X 10 (7/8 X 17)</t>
  </si>
  <si>
    <t>Referência SINAPI/MG, insumo 5065, unidade KG, preço de referência de setembro/2026. Relatório emitido em 09/10/2026: SINAPI_Referência_2026_09.xlsx, aba ISD, linha 3585. Arquivo anexado à pesquisa. Referência única de base oficial, formada pela metodologia de famílias homogêneas do SINAPI; não constitui cotação comercial isolada. Origem oficial: CR (calculado por coeficiente de representatividade).</t>
  </si>
  <si>
    <t>20247</t>
  </si>
  <si>
    <t>PREGO DE ACO POLIDO COM CABECA 15 X 15 (1 1/4 X 13)</t>
  </si>
  <si>
    <t>Referência SINAPI/MG, insumo 20247, unidade KG, preço de referência de setembro/2026. Relatório emitido em 09/10/2026: SINAPI_Referência_2026_09.xlsx, aba ISD, linha 3589. Arquivo anexado à pesquisa. Referência única de base oficial, formada pela metodologia de famílias homogêneas do SINAPI; não constitui cotação comercial isolada. Origem oficial: CR (calculado por coeficiente de representatividade).</t>
  </si>
  <si>
    <t>5061</t>
  </si>
  <si>
    <t>PREGO DE ACO POLIDO COM CABECA 18 X 27 (2 1/2 X 10)</t>
  </si>
  <si>
    <t>Referência SINAPI/MG, insumo 5061, unidade KG, preço de referência de setembro/2026. Relatório emitido em 09/10/2026: SINAPI_Referência_2026_09.xlsx, aba ISD, linha 3598. Arquivo anexado à pesquisa. Referência única de base oficial, formada pela metodologia de famílias homogêneas do SINAPI; não constitui cotação comercial isolada. Origem oficial: C (coletado).</t>
  </si>
  <si>
    <t>39027</t>
  </si>
  <si>
    <t>PREGO DE ACO POLIDO COM CABECA 19 X 36 (3 1/4 X 9)</t>
  </si>
  <si>
    <t>Referência SINAPI/MG, insumo 39027, unidade KG, preço de referência de setembro/2026. Relatório emitido em 09/10/2026: SINAPI_Referência_2026_09.xlsx, aba ISD, linha 3601. Arquivo anexado à pesquisa. Referência única de base oficial, formada pela metodologia de famílias homogêneas do SINAPI; não constitui cotação comercial isolada. Origem oficial: CR (calculado por coeficiente de representatividade).</t>
  </si>
  <si>
    <t>5062</t>
  </si>
  <si>
    <t>PREGO DE ACO POLIDO COM CABECA 19 X 33 (3 X 9)</t>
  </si>
  <si>
    <t>Referência SINAPI/MG, insumo 5062, unidade KG, preço de referência de setembro/2026. Relatório emitido em 09/10/2026: SINAPI_Referência_2026_09.xlsx, aba ISD, linha 3600. Arquivo anexado à pesquisa. Referência única de base oficial, formada pela metodologia de famílias homogêneas do SINAPI; não constitui cotação comercial isolada. Origem oficial: CR (calculado por coeficiente de representatividade).</t>
  </si>
  <si>
    <t>5066</t>
  </si>
  <si>
    <t>PREGO DE ACO POLIDO COM CABECA 12 X 12</t>
  </si>
  <si>
    <t>Referência SINAPI/MG, insumo 5066, unidade KG, preço de referência de setembro/2026. Relatório emitido em 09/10/2026: SINAPI_Referência_2026_09.xlsx, aba ISD, linha 3587. Arquivo anexado à pesquisa. Referência única de base oficial, formada pela metodologia de famílias homogêneas do SINAPI; não constitui cotação comercial isolada. Origem oficial: CR (calculado por coeficiente de representatividade).</t>
  </si>
  <si>
    <t>4356</t>
  </si>
  <si>
    <t>PARAFUSO DE ACO ZINCADO COM ROSCA SOBERBA, CABECA CHATA E FENDA SIMPLES, DIAMETRO 4,8 MM, COMPRIMENTO 45 MM</t>
  </si>
  <si>
    <t>REFERÊNCIA ÚNICA (ART. 28)</t>
  </si>
  <si>
    <t>Referência SINAPI/MG, insumo 4356, unidade UN, preço de referência de setembro/2026. Relatório emitido em 09/10/2026: SINAPI_Referência_2026_09.xlsx, aba ISD, linha 3171. Arquivo anexado à pesquisa. Referência única de base oficial, formada pela metodologia de famílias homogêneas do SINAPI; não constitui cotação comercial isolada. Origem oficial: CR (calculado por coeficiente de representatividade).</t>
  </si>
  <si>
    <t>4377</t>
  </si>
  <si>
    <t>PARAFUSO DE ACO ZINCADO COM ROSCA SOBERBA, CABECA CHATA E FENDA SIMPLES, DIAMETRO 4,2 MM, COMPRIMENTO * 32 * MM</t>
  </si>
  <si>
    <t>Referência SINAPI/MG, insumo 4377, unidade UN, preço de referência de setembro/2026. Relatório emitido em 09/10/2026: SINAPI_Referência_2026_09.xlsx, aba ISD, linha 3170. Arquivo anexado à pesquisa. Referência única de base oficial, formada pela metodologia de famílias homogêneas do SINAPI; não constitui cotação comercial isolada. Origem oficial: CR (calculado por coeficiente de representatividade).</t>
  </si>
  <si>
    <t>Jomarca 4,5×50 / Welt / Bricopack 1791079</t>
  </si>
  <si>
    <t>PARAFUSO PARA MADEIRA E MDF PHILIPS 4,5X50</t>
  </si>
  <si>
    <t>KMP Acessórios via Magalu — Jomarca 4,5×50, caixa 200</t>
  </si>
  <si>
    <t>https://www.magazineluiza.com.br/parafuso-45x50-jomarca-cabeca-chata-phillips-chipboard200pc/p/kjjc9kd7f2/fs/prfs/</t>
  </si>
  <si>
    <t>Acesso 13/10/2026; preço sem desconto condicionado; R$ 64.90 / 200 unidades da unidade-base</t>
  </si>
  <si>
    <t>Nobrelack via Magalu — Welt 4,5×50, caixa 400</t>
  </si>
  <si>
    <t>https://www.magazineluiza.com.br/parafuso-45x50-45-x-50-welt-chipboard-chata-madeira-caixa-com-400/p/de35925g1b/fs/prfs/</t>
  </si>
  <si>
    <t>Acesso 13/10/2026; preço sem desconto condicionado; R$ 56.99 / 400 unidades da unidade-base</t>
  </si>
  <si>
    <t>Telhanorte — Bricopack 4,5×50, pacote 60</t>
  </si>
  <si>
    <t>https://www.telhanorte.com.br/parafuso-em-aco-p-aglomerado-cabeca-chata-philips-4-5x50mm-60-unidades-bricopack-1791079/p</t>
  </si>
  <si>
    <t>Acesso 13/10/2026; preço sem desconto condicionado; R$ 24.90 / 60 unidades da unidade-base</t>
  </si>
  <si>
    <t>Três vendedores independentes; Magalu é plataforma de dois vendedores distintos. Parafusos para madeira/MDF, cabeça chata Phillips, 4,5 × 50 mm. Conversões por quantidade efetiva da embalagem, sem arredondar antes da estatística. Sem descontos PIX. Valores de embalagens divergentes normalizados por peça.</t>
  </si>
  <si>
    <t>4509</t>
  </si>
  <si>
    <t>SARRAFO *2,5 X 10* CM EM PINUS, MISTA OU EQUIVALENTE DA REGIAO - BRUTA</t>
  </si>
  <si>
    <t>Referência SINAPI/MG, insumo 4509, unidade M, preço de referência de setembro/2026. Relatório emitido em 09/10/2026: SINAPI_Referência_2026_09.xlsx, aba ISD, linha 3818. Arquivo anexado à pesquisa. Referência única de base oficial, formada pela metodologia de famílias homogêneas do SINAPI; não constitui cotação comercial isolada. Origem oficial: CR (calculado por coeficiente de representatividade).</t>
  </si>
  <si>
    <t>6212</t>
  </si>
  <si>
    <t>TABUA *2,5 X 30 CM EM PINUS, MISTA OU EQUIVALENTE DA REGIAO - BRUTA</t>
  </si>
  <si>
    <t>Referência SINAPI/MG, insumo 6212, unidade M, preço de referência de setembro/2026. Relatório emitido em 09/10/2026: SINAPI_Referência_2026_09.xlsx, aba ISD, linha 3912. Arquivo anexado à pesquisa. Referência única de base oficial, formada pela metodologia de famílias homogêneas do SINAPI; não constitui cotação comercial isolada. Origem oficial: C (coletado).</t>
  </si>
  <si>
    <t>44054</t>
  </si>
  <si>
    <t>JANELA VENEZIANA DE CORRER, EM ALUMINIO PERFIL 25, 100 X 120 CM (A X L), 3 FLS (2 VENEZIANAS E 1 VIDRO), SEM BANDEIRA, ACABAMENTO BRANCO OU BRILHANTE, BATENTE DE 8 A 9 CM, COM VIDRO 4 MM, SEM GUARNICAO/ALIZAR</t>
  </si>
  <si>
    <t>Referência SINAPI/MG, insumo 44054, unidade UN, preço de referência de setembro/2026. Relatório emitido em 09/10/2026: SINAPI_Referência_2026_09.xlsx, aba ISD, linha 2332. Arquivo anexado à pesquisa. Referência única de base oficial, formada pela metodologia de famílias homogêneas do SINAPI; não constitui cotação comercial isolada. Origem oficial: CR (calculado por coeficiente de representatividade).</t>
  </si>
  <si>
    <t>4969</t>
  </si>
  <si>
    <t>PORTA MADEIRA VENEZIANA 0,60x2,10m - LADO DIREITO</t>
  </si>
  <si>
    <t>Renova Madeiras — folha veneziana angelim35mm, dimensão do item</t>
  </si>
  <si>
    <t>https://www.madeirasrenova.com.br/porta-veneziana-madeira-macica-angelim</t>
  </si>
  <si>
    <t>Acesso13/10/2026; preço semPIX; variantePM02360</t>
  </si>
  <si>
    <t>SINAPI4969 é folha de madeira-de-lei, veneziana angelim ou equivalente regional, espessura aproximada3,5cm, M2: R$706,15×1.26=R$889.7490/folha. Renova oferece folha maciça angelim-pedra35mm, 2,10m na largura do item, sem pintura, batente, fechadura ou puxador; abertura esquerda/direita, conforme especificação. Preço da variante específica R$812.90, semPIX; correspondência preço/SKU conferida no HTML. A variação de largura NÃO foi assumida puramente proporcional: a estimativa usa também a oferta individual. Excluída Bremen com espessura30mm. Dois preços; justificativa formal de amostra reduzida necessária.</t>
  </si>
  <si>
    <t>PORTA MADEIRA MACICA ANGELIN PEDRA OU SIMILAR, VENEZIANA 0,70x2,10m - LADO ESQUERDO</t>
  </si>
  <si>
    <t>Acesso13/10/2026; preço semPIX; variantePM02370</t>
  </si>
  <si>
    <t>SINAPI4969 é folha de madeira-de-lei, veneziana angelim ou equivalente regional, espessura aproximada3,5cm, M2: R$706,15×1.47=R$1038.0405/folha. Renova oferece folha maciça angelim-pedra35mm, 2,10m na largura do item, sem pintura, batente, fechadura ou puxador; abertura esquerda/direita, conforme especificação. Preço da variante específica R$871.20, semPIX; correspondência preço/SKU conferida no HTML. A variação de largura NÃO foi assumida puramente proporcional: a estimativa usa também a oferta individual. Excluída Bremen com espessura30mm. Dois preços; justificativa formal de amostra reduzida necessária.</t>
  </si>
  <si>
    <t>PORTA MADEIRA MACICA ANGELIN PEDRA OU SIMILAR, VENEZIANA 0,80x2,10m B- LADO ESQUERDO</t>
  </si>
  <si>
    <t>Acesso13/10/2026; preço semPIX; variantePM02380</t>
  </si>
  <si>
    <t>SINAPI4969 é folha de madeira-de-lei, veneziana angelim ou equivalente regional, espessura aproximada3,5cm, M2: R$706,15×1.68=R$1186.3320/folha. Renova oferece folha maciça angelim-pedra35mm, 2,10m na largura do item, sem pintura, batente, fechadura ou puxador; abertura esquerda/direita, conforme especificação. Preço da variante específica R$940.50, semPIX; correspondência preço/SKU conferida no HTML. A variação de largura NÃO foi assumida puramente proporcional: a estimativa usa também a oferta individual. Excluída Bremen com espessura30mm. Dois preços; justificativa formal de amostra reduzida necessária.</t>
  </si>
  <si>
    <t>PESQUISA COMERCIAL — 3 FORNECEDORES — 15/10/2026</t>
  </si>
  <si>
    <t>TELA MOSQUITEIRO EM POLIETILENO VERDE, LARGURA 1,20 M</t>
  </si>
  <si>
    <t>Disfoil — tela mosquiteira polietileno verde 1,20×50m, cód. 20159</t>
  </si>
  <si>
    <t>https://www.disfoil.com.br/tela-mosquiteira-nylon-malha-16x16-fio-31-larg-120-x-50-m-verde-rolo</t>
  </si>
  <si>
    <t>Consulta 15/10/2026. Rolo de 50 m R$221,04 (preço normal), 100% PE verde 1,20m</t>
  </si>
  <si>
    <t>Neobetel — Alma Têxtil tela mosquiteira verde 1,20×50m, ref. 1012V</t>
  </si>
  <si>
    <t>https://www.lojaneobetel.com.br/tela-mosquiteira-verde-com-giro-ingles-1-20-m-x-50-m-1012v-p22254</t>
  </si>
  <si>
    <t>Consulta 15/10/2026. Rolo de 50 m R$160,65 (1x cartão sem juros), monofilamento PEAD</t>
  </si>
  <si>
    <t>Super Pro Atacado — Kala tela mosquiteiro verde 1,20×50m, ref. 894028</t>
  </si>
  <si>
    <t>https://www.superproatacado.com.br/tela-mosquiteiro-kala-verde-1-20-x-50-894028/p</t>
  </si>
  <si>
    <t>Consulta 15/10/2026. Rolo de 50m R$279,99 (preço normal 6x sem juros), 100% PE</t>
  </si>
  <si>
    <t>Três preços comerciais independentes de tela MOSQUITEIRA verde de polietileno, largura 1,20m, rolo 50m. Disfoil R$221,04/50=R$4,4208/m; Neobetel R$160,65/50=R$3,2130/m; Super Pro R$279,99/50=R$5,5998/m. Média R$4,4112/m; CV populacional 22,09%, aplica-se MÉDIA -&gt; R$4,41/m. Mantida quantidade de 100 metros. Consulta 15/10/2026; Descartado preço anterior R$1,34/m por insuficiente comprovação do documento público.</t>
  </si>
  <si>
    <t>4964</t>
  </si>
  <si>
    <t>PORTA DE ABRIR / GIRO, DE MADEIRA FOLHA MEDIA (NBR 15930) DE 800 X 2100 MM, DE 35 MM A 40 MM DE ESPESSURA, NUCLEO SEMI-SOLIDO (SARRAFEADO), CAPA FRISADA EM HDF, ACABAMENTO MELAMINICO EM PADRAO MADEIRA</t>
  </si>
  <si>
    <t>Referência SINAPI/MG, insumo 4964, unidade UN, preço de referência de setembro/2026. Relatório emitido em 09/10/2026: SINAPI_Referência_2026_09.xlsx, aba ISD, linha 3469. Arquivo anexado à pesquisa. Referência única de base oficial, formada pela metodologia de famílias homogêneas do SINAPI; não constitui cotação comercial isolada. Origem oficial: CR (calculado por coeficiente de representatividade).</t>
  </si>
  <si>
    <t>3804</t>
  </si>
  <si>
    <t>CABO PP CORDPLAST OU SIMILAR, 2 CONDUTORES 450/750V 2,50mm2</t>
  </si>
  <si>
    <t>ORSE/CEHOP — SE, agosto/2026-1</t>
  </si>
  <si>
    <t>https://orse.cehop.se.gov.br/insumosargumento.asp</t>
  </si>
  <si>
    <t>Agosto/2026-1; SE; consulta 12/10/2026</t>
  </si>
  <si>
    <t>ORSE/CEHOP — SE, agosto/2026-1; ref. 3804; CABO PP CORDPLAST OU SIMILAR, 2 CONDUTORES 450/750V 2,50mm2; unidade M; preço de material R$ 6.10/M. Fonte/competência: Agosto/2026-1; SE; consulta 12/10/2026. Fonte técnica de insumos em competência e abrangência identificadas; não equivale a coleta comercial avulsa. Correspondência material, código, unidade e valor documentada na memória; inexiste acréscimo automático de frete/BDI. Art. 28: documentação da fonte pública e justificativa excepcional a formalizar pelas áreas responsáveis, sem inventar pesquisas complementares.</t>
  </si>
  <si>
    <t>979</t>
  </si>
  <si>
    <t>CABO DE COBRE, FLEXIVEL, CLASSE 4 OU 5, ISOLACAO EM PVC/A, ANTICHAMA BWF-B, 1 CONDUTOR, 450/750 V, SECAO NOMINAL 16 MM2</t>
  </si>
  <si>
    <t>Referência SINAPI/MG, insumo 979, unidade M, preço de referência de setembro/2026. Relatório emitido em 09/10/2026: SINAPI_Referência_2026_09.xlsx, aba ISD, linha 731. Arquivo anexado à pesquisa. Referência única de base oficial, formada pela metodologia de famílias homogêneas do SINAPI; não constitui cotação comercial isolada. Origem oficial: CR (calculado por coeficiente de representatividade).</t>
  </si>
  <si>
    <t>39232</t>
  </si>
  <si>
    <t>CABO DE COBRE, FLEXIVEL, CLASSE 4 OU 5, ISOLACAO EM PVC/A, ANTICHAMA BWF-B, 1 CONDUTOR, 450/750 V, SECAO NOMINAL 25 MM2</t>
  </si>
  <si>
    <t>Referência SINAPI/MG, insumo 39232, unidade M, preço de referência de setembro/2026. Relatório emitido em 09/10/2026: SINAPI_Referência_2026_09.xlsx, aba ISD, linha 735. Arquivo anexado à pesquisa. Referência única de base oficial, formada pela metodologia de famílias homogêneas do SINAPI; não constitui cotação comercial isolada. Origem oficial: CR (calculado por coeficiente de representatividade).</t>
  </si>
  <si>
    <t>39233</t>
  </si>
  <si>
    <t>CABO DE COBRE, FLEXIVEL, CLASSE 4 OU 5, ISOLACAO EM PVC/A, ANTICHAMA BWF-B, 1 CONDUTOR, 450/750 V, SECAO NOMINAL 35 MM2</t>
  </si>
  <si>
    <t>Referência SINAPI/MG, insumo 39233, unidade M, preço de referência de setembro/2026. Relatório emitido em 09/10/2026: SINAPI_Referência_2026_09.xlsx, aba ISD, linha 736. Arquivo anexado à pesquisa. Referência única de base oficial, formada pela metodologia de famílias homogêneas do SINAPI; não constitui cotação comercial isolada. Origem oficial: CR (calculado por coeficiente de representatividade).</t>
  </si>
  <si>
    <t>11902</t>
  </si>
  <si>
    <t>CABO TELEFONICO CCI 50, 2 PARES, USO INTERNO, SEM BLINDAGEM</t>
  </si>
  <si>
    <t>Referência SINAPI/MG, insumo 11902, unidade M, preço de referência de setembro/2026. Relatório emitido em 09/10/2026: SINAPI_Referência_2026_09.xlsx, aba ISD, linha 799. Arquivo anexado à pesquisa. Referência única de base oficial, formada pela metodologia de famílias homogêneas do SINAPI; não constitui cotação comercial isolada. Origem oficial: CR (calculado por coeficiente de representatividade).</t>
  </si>
  <si>
    <t>1020</t>
  </si>
  <si>
    <t>CABO DE COBRE, FLEXIVEL, CLASSE 4 OU 5, ISOLACAO EM PVC/A, ANTICHAMA BWF-B, COBERTURA PVC-ST1, ANTICHAMA BWF-B, 1 CONDUTOR, 0,6/1 KV, SECAO NOMINAL 10 MM2</t>
  </si>
  <si>
    <t>Referência SINAPI/MG, insumo 1020, unidade M, preço de referência de setembro/2026. Relatório emitido em 09/10/2026: SINAPI_Referência_2026_09.xlsx, aba ISD, linha 743. Arquivo anexado à pesquisa. Referência única de base oficial, formada pela metodologia de famílias homogêneas do SINAPI; não constitui cotação comercial isolada. Origem oficial: CR (calculado por coeficiente de representatividade).</t>
  </si>
  <si>
    <t>981</t>
  </si>
  <si>
    <t>CABO DE COBRE, FLEXIVEL, CLASSE 4 OU 5, ISOLACAO EM PVC/A, ANTICHAMA BWF-B, 1 CONDUTOR, 450/750 V, SECAO NOMINAL 4 MM2</t>
  </si>
  <si>
    <t>Referência SINAPI/MG, insumo 981, unidade M, preço de referência de setembro/2026. Relatório emitido em 09/10/2026: SINAPI_Referência_2026_09.xlsx, aba ISD, linha 737. Arquivo anexado à pesquisa. Referência única de base oficial, formada pela metodologia de famílias homogêneas do SINAPI; não constitui cotação comercial isolada. Origem oficial: C (coletado).</t>
  </si>
  <si>
    <t>982</t>
  </si>
  <si>
    <t>CABO DE COBRE, FLEXIVEL, CLASSE 4 OU 5, ISOLACAO EM PVC/A, ANTICHAMA BWF-B, 1 CONDUTOR, 450/750 V, SECAO NOMINAL 6 MM2</t>
  </si>
  <si>
    <t>Referência SINAPI/MG, insumo 982, unidade M, preço de referência de setembro/2026. Relatório emitido em 09/10/2026: SINAPI_Referência_2026_09.xlsx, aba ISD, linha 739. Arquivo anexado à pesquisa. Referência única de base oficial, formada pela metodologia de famílias homogêneas do SINAPI; não constitui cotação comercial isolada. Origem oficial: CR (calculado por coeficiente de representatividade).</t>
  </si>
  <si>
    <t>1014</t>
  </si>
  <si>
    <t>CABO DE COBRE, FLEXIVEL, CLASSE 4 OU 5, ISOLACAO EM PVC/A, ANTICHAMA BWF-B, 1 CONDUTOR, 450/750 V, SECAO NOMINAL 2,5 MM2</t>
  </si>
  <si>
    <t>Referência SINAPI/MG, insumo 1014, unidade M, preço de referência de setembro/2026. Relatório emitido em 09/10/2026: SINAPI_Referência_2026_09.xlsx, aba ISD, linha 733. Arquivo anexado à pesquisa. Referência única de base oficial, formada pela metodologia de famílias homogêneas do SINAPI; não constitui cotação comercial isolada. Origem oficial: CR (calculado por coeficiente de representatividade).</t>
  </si>
  <si>
    <t>11890</t>
  </si>
  <si>
    <t>CORDAO DE COBRE, FLEXIVEL, TORCIDO, CLASSE 4 OU 5, ISOLACAO EM PVC/D, 300 V, 2 CONDUTORES DE 1,5 MM2</t>
  </si>
  <si>
    <t>Referência SINAPI/MG, insumo 11890, unidade M, preço de referência de setembro/2026. Relatório emitido em 09/10/2026: SINAPI_Referência_2026_09.xlsx, aba ISD, linha 1379. Arquivo anexado à pesquisa. Referência única de base oficial, formada pela metodologia de famílias homogêneas do SINAPI; não constitui cotação comercial isolada. Origem oficial: CR (calculado por coeficiente de representatividade).</t>
  </si>
  <si>
    <t>39270</t>
  </si>
  <si>
    <t>CORDAO DE COBRE, FLEXIVEL, TORCIDO, CLASSE 4 OU 5, ISOLACAO EM PVC/D, 300 V, 2 CONDUTORES DE 1,0 MM2</t>
  </si>
  <si>
    <t>Referência SINAPI/MG, insumo 39270, unidade M, preço de referência de setembro/2026. Relatório emitido em 09/10/2026: SINAPI_Referência_2026_09.xlsx, aba ISD, linha 1378. Arquivo anexado à pesquisa. Referência única de base oficial, formada pela metodologia de famílias homogêneas do SINAPI; não constitui cotação comercial isolada. Origem oficial: CR (calculado por coeficiente de representatividade).</t>
  </si>
  <si>
    <t>11891</t>
  </si>
  <si>
    <t>CORDAO DE COBRE, FLEXIVEL, TORCIDO, CLASSE 4 OU 5, ISOLACAO EM PVC/D, 300 V, 2 CONDUTORES DE 2,5 MM2</t>
  </si>
  <si>
    <t>Referência SINAPI/MG, insumo 11891, unidade M, preço de referência de setembro/2026. Relatório emitido em 09/10/2026: SINAPI_Referência_2026_09.xlsx, aba ISD, linha 1380. Arquivo anexado à pesquisa. Referência única de base oficial, formada pela metodologia de famílias homogêneas do SINAPI; não constitui cotação comercial isolada. Origem oficial: CR (calculado por coeficiente de representatividade).</t>
  </si>
  <si>
    <t>FXCB0001A / Fiberfix 1637 / Bricopack 1788957</t>
  </si>
  <si>
    <t>FIXA CABO 7mm RG59 BRANCO</t>
  </si>
  <si>
    <t>Eden Parts — RG59 branco 7 mm, pacote 100</t>
  </si>
  <si>
    <t>https://www.edenparts.com.br/acessorios/fixa-cabo-7mm-cabo-rg59-branco-100-unidades</t>
  </si>
  <si>
    <t>Acesso 13/10/2026; preço sem desconto condicionado; R$ 7.78 / 100 unidades da unidade-base</t>
  </si>
  <si>
    <t>Fiberfix — 7 mm branco, pacote 100</t>
  </si>
  <si>
    <t>https://www.fiberfix.com.br/fixa-fio-7-mm-branco-pacote-com-100-unidades</t>
  </si>
  <si>
    <t>Acesso 13/10/2026; preço sem desconto condicionado; R$ 11.39 / 100 unidades da unidade-base</t>
  </si>
  <si>
    <t>Telhanorte — coaxial nº 7 branco, pacote 100</t>
  </si>
  <si>
    <t>https://www.telhanorte.com.br/grampo-fixador-de-cabo-coaxial-7-pt-branco-100-unidades-bricopack-1788957/p</t>
  </si>
  <si>
    <t>Acesso 13/10/2026; preço sem desconto condicionado; R$ 37.90 / 100 unidades da unidade-base</t>
  </si>
  <si>
    <t>Três ofertas identificadas de fixa cabo 7 mm, RG59, branco, pacote 100. Divisão por 100 em cada referência; estatística por grampo. Rejeitada oferta Bemfixa sem número de peças comprovado. Dispersão superior a 25%: mediana, conforme método adotado na memória.</t>
  </si>
  <si>
    <t>1570</t>
  </si>
  <si>
    <t>TERMINAL A COMPRESSAO EM COBRE ESTANHADO PARA CABO 2,5 MM2, 1 FURO E 1 COMPRESSAO, PARA PARAFUSO DE FIXACAO M5</t>
  </si>
  <si>
    <t>Referência SINAPI/MG, insumo 1570, unidade UN, preço de referência de setembro/2026. Relatório emitido em 09/10/2026: SINAPI_Referência_2026_09.xlsx, aba ISD, linha 4260. Arquivo anexado à pesquisa. Referência única de base oficial, formada pela metodologia de famílias homogêneas do SINAPI; não constitui cotação comercial isolada. Origem oficial: CR (calculado por coeficiente de representatividade).</t>
  </si>
  <si>
    <t>1571</t>
  </si>
  <si>
    <t>TERMINAL A COMPRESSAO EM COBRE ESTANHADO PARA CABO 4 MM2, 1 FURO E 1 COMPRESSAO, PARA PARAFUSO DE FIXACAO M5</t>
  </si>
  <si>
    <t>Referência SINAPI/MG, insumo 1571, unidade UN, preço de referência de setembro/2026. Relatório emitido em 09/10/2026: SINAPI_Referência_2026_09.xlsx, aba ISD, linha 4263. Arquivo anexado à pesquisa. Referência única de base oficial, formada pela metodologia de famílias homogêneas do SINAPI; não constitui cotação comercial isolada. Origem oficial: CR (calculado por coeficiente de representatividade).</t>
  </si>
  <si>
    <t>1573</t>
  </si>
  <si>
    <t>TERMINAL A COMPRESSAO EM COBRE ESTANHADO PARA CABO 6 MM2, 1 FURO E 1 COMPRESSAO, PARA PARAFUSO DE FIXACAO M6</t>
  </si>
  <si>
    <t>Referência SINAPI/MG, insumo 1573, unidade UN, preço de referência de setembro/2026. Relatório emitido em 09/10/2026: SINAPI_Referência_2026_09.xlsx, aba ISD, linha 4265. Arquivo anexado à pesquisa. Referência única de base oficial, formada pela metodologia de famílias homogêneas do SINAPI; não constitui cotação comercial isolada. Origem oficial: CR (calculado por coeficiente de representatividade).</t>
  </si>
  <si>
    <t>1574</t>
  </si>
  <si>
    <t>TERMINAL A COMPRESSAO EM COBRE ESTANHADO PARA CABO 10 MM2, 1 FURO E 1 COMPRESSAO, PARA PARAFUSO DE FIXACAO M6</t>
  </si>
  <si>
    <t>Referência SINAPI/MG, insumo 1574, unidade UN, preço de referência de setembro/2026. Relatório emitido em 09/10/2026: SINAPI_Referência_2026_09.xlsx, aba ISD, linha 4257. Arquivo anexado à pesquisa. Referência única de base oficial, formada pela metodologia de famílias homogêneas do SINAPI; não constitui cotação comercial isolada. Origem oficial: CR (calculado por coeficiente de representatividade).</t>
  </si>
  <si>
    <t>1575</t>
  </si>
  <si>
    <t>TERMINAL A COMPRESSAO EM COBRE ESTANHADO PARA CABO 16 MM2, 1 FURO E 1 COMPRESSAO, PARA PARAFUSO DE FIXACAO M6</t>
  </si>
  <si>
    <t>Referência SINAPI/MG, insumo 1575, unidade UN, preço de referência de setembro/2026. Relatório emitido em 09/10/2026: SINAPI_Referência_2026_09.xlsx, aba ISD, linha 4259. Arquivo anexado à pesquisa. Referência única de base oficial, formada pela metodologia de famílias homogêneas do SINAPI; não constitui cotação comercial isolada. Origem oficial: CR (calculado por coeficiente de representatividade).</t>
  </si>
  <si>
    <t>1576</t>
  </si>
  <si>
    <t>TERMINAL A COMPRESSAO EM COBRE ESTANHADO PARA CABO 25 MM2, 1 FURO E 1 COMPRESSAO, PARA PARAFUSO DE FIXACAO M8</t>
  </si>
  <si>
    <t>Referência SINAPI/MG, insumo 1576, unidade UN, preço de referência de setembro/2026. Relatório emitido em 09/10/2026: SINAPI_Referência_2026_09.xlsx, aba ISD, linha 4261. Arquivo anexado à pesquisa. Referência única de base oficial, formada pela metodologia de famílias homogêneas do SINAPI; não constitui cotação comercial isolada. Origem oficial: CR (calculado por coeficiente de representatividade).</t>
  </si>
  <si>
    <t>1577</t>
  </si>
  <si>
    <t>TERMINAL A COMPRESSAO EM COBRE ESTANHADO PARA CABO 35 MM2, 1 FURO E 1 COMPRESSAO, PARA PARAFUSO DE FIXACAO M8</t>
  </si>
  <si>
    <t>Referência SINAPI/MG, insumo 1577, unidade UN, preço de referência de setembro/2026. Relatório emitido em 09/10/2026: SINAPI_Referência_2026_09.xlsx, aba ISD, linha 4262. Arquivo anexado à pesquisa. Referência única de base oficial, formada pela metodologia de famílias homogêneas do SINAPI; não constitui cotação comercial isolada. Origem oficial: CR (calculado por coeficiente de representatividade).</t>
  </si>
  <si>
    <t>1579</t>
  </si>
  <si>
    <t>TERMINAL A COMPRESSAO EM COBRE ESTANHADO PARA CABO 70 MM2, 1 FURO E 1 COMPRESSAO, PARA PARAFUSO DE FIXACAO M10</t>
  </si>
  <si>
    <t>Referência SINAPI/MG, insumo 1579, unidade UN, preço de referência de setembro/2026. Relatório emitido em 09/10/2026: SINAPI_Referência_2026_09.xlsx, aba ISD, linha 4266. Arquivo anexado à pesquisa. Referência única de base oficial, formada pela metodologia de famílias homogêneas do SINAPI; não constitui cotação comercial isolada. Origem oficial: CR (calculado por coeficiente de representatividade).</t>
  </si>
  <si>
    <t>1580</t>
  </si>
  <si>
    <t>TERMINAL A COMPRESSAO EM COBRE ESTANHADO PARA CABO 95 MM2, 1 FURO E 1 COMPRESSAO, PARA PARAFUSO DE FIXACAO M12</t>
  </si>
  <si>
    <t>Referência SINAPI/MG, insumo 1580, unidade UN, preço de referência de setembro/2026. Relatório emitido em 09/10/2026: SINAPI_Referência_2026_09.xlsx, aba ISD, linha 4267. Arquivo anexado à pesquisa. Referência única de base oficial, formada pela metodologia de famílias homogêneas do SINAPI; não constitui cotação comercial isolada. Origem oficial: CR (calculado por coeficiente de representatividade).</t>
  </si>
  <si>
    <t>1581</t>
  </si>
  <si>
    <t>TERMINAL A COMPRESSAO EM COBRE ESTANHADO PARA CABO 120 MM2, 1 FURO E 1 COMPRESSAO, PARA PARAFUSO DE FIXACAO M12</t>
  </si>
  <si>
    <t>Referência SINAPI/MG, insumo 1581, unidade UN, preço de referência de setembro/2026. Relatório emitido em 09/10/2026: SINAPI_Referência_2026_09.xlsx, aba ISD, linha 4258. Arquivo anexado à pesquisa. Referência única de base oficial, formada pela metodologia de famílias homogêneas do SINAPI; não constitui cotação comercial isolada. Origem oficial: CR (calculado por coeficiente de representatividade).</t>
  </si>
  <si>
    <t>BDA6-1900-02 / EAN7898638304293</t>
  </si>
  <si>
    <t>LÂMPADA LED, BASE E27, POTÊNCIA DE 20W, BULBO A70, TEMPERATURA DA COR 6500K, BIVOLT</t>
  </si>
  <si>
    <t>Leroy Merlin — LED A70 E27 20W6500K bivolt Black+Decker</t>
  </si>
  <si>
    <t>https://www.leroymerlin.com.br/lampada-de-led-e27-bulbo-20w-1800lm-luz-branca-bivolt-black---decker_92000391</t>
  </si>
  <si>
    <t>Consulta à oferta do mesmo SKU confirmada em 16/10/2026; preço normal R$23,30/UN; frete não incluso</t>
  </si>
  <si>
    <t>Objeto LED A70 20W, 6500K, E27, bivolt, 1800 lm, Black+Decker BDA6-1900-02, preço normal Leroy Merlin R$23,30/UN (consulta 16/10/2026). Ficha fabricante G-Light A80/A65 confirma existência de lâmpadas 20W E27 6500K mas apresenta formatos A80/A65, que NÃO são referência monetária equivalente ao bulbo A70. Oferta G-Light a R$37,90 anteriormente localizada não comprova mesmo bulbo e fluxo. Não acrescida como preço estatístico. Para 8.000 UN, aquisição parcelada; a oferta varejista serve como parâmetro não necessariamente atacadista. Art.28 §§2-3: justificar fonte única e limites de representatividade; não fingir múltiplas cotações independentes.</t>
  </si>
  <si>
    <t>1568149284</t>
  </si>
  <si>
    <t>LAMPADA LED HIGH POWER, BASE E27, POTENCIA 50 W, TEMPERATURA DE COR 6500 K, BIVOLT</t>
  </si>
  <si>
    <t>https://www.leroymerlin.com.br/lampada-high-led-avant-50w-bivolt-e27-6500k-luz-branca_1568149284?region=outros</t>
  </si>
  <si>
    <t>Acesso: 04/09/2026 às 16h (horário de Brasília)</t>
  </si>
  <si>
    <t>Descrição saneada para os atributos efetivamente comprovados pela referência comercial: lâmpada LED High Power, 50 W, E27, 6500 K e bivolt. Foi removida a indicação de bulbo A70, que não estava comprovada pela ficha/modelo de 50 W consultado. Mantido o preço histórico de R$ 23,90/UN.</t>
  </si>
  <si>
    <t>39387</t>
  </si>
  <si>
    <t>LAMPADA LED TUBULAR BIVOLT 18/20 W, BASE G13</t>
  </si>
  <si>
    <t>Referência SINAPI/MG, insumo 39387, unidade UN, preço de referência de setembro/2026. Relatório emitido em 09/10/2026: SINAPI_Referência_2026_09.xlsx, aba ISD, linha 2565. Arquivo anexado à pesquisa. Referência única de base oficial, formada pela metodologia de famílias homogêneas do SINAPI; não constitui cotação comercial isolada. Origem oficial: CR (calculado por coeficiente de representatividade).</t>
  </si>
  <si>
    <t>39386</t>
  </si>
  <si>
    <t>LAMPADA LED TUBULAR BIVOLT 9/10 W, BASE G13</t>
  </si>
  <si>
    <t>Referência SINAPI/MG, insumo 39386, unidade UN, preço de referência de setembro/2026. Relatório emitido em 09/10/2026: SINAPI_Referência_2026_09.xlsx, aba ISD, linha 2566. Arquivo anexado à pesquisa. Referência única de base oficial, formada pela metodologia de famílias homogêneas do SINAPI; não constitui cotação comercial isolada. Origem oficial: CR (calculado por coeficiente de representatividade).</t>
  </si>
  <si>
    <t>SBC 68420 — extrato público</t>
  </si>
  <si>
    <t>LUMINARIA FLAT STH7940/40 LED 36W 4000K BIVOLT 120CM STELLA</t>
  </si>
  <si>
    <t>Prefeitura de São Francisco/MG — componente de material SBC 68420</t>
  </si>
  <si>
    <t>https://saofrancisco.mg.gov.br/transparencia/licitacoes/download/file?fid=16.1007</t>
  </si>
  <si>
    <t>Documento público de 03/02/2026, material SBC 68420; confirmação comercial da peça exata em 16/10/2026</t>
  </si>
  <si>
    <t>Material avulso Stella STH7940/40, LED flat 36 W, 4000 K, 120 cm, bivolt; referência R$115,71 por UN na LINHA DE MATERIAL código SBC 68420 do orçamento público da Prefeitura de São Francisco/MG (base fev/2026), sem mão de obra e sem BDI. Oferta comercial exata Cialight e Laydner reconsultada em 16/10/2026 anuncia R$115,71 preço normal, mas produto consta indisponível; corroboração de patamar de preço, não nova proposta contratual firme. Não usar R$132,15 da composição de serviço CPU070.</t>
  </si>
  <si>
    <t>12296</t>
  </si>
  <si>
    <t>SOQUETE DE PORCELANA BASE E27, FIXO DE TETO, PARA LAMPADAS</t>
  </si>
  <si>
    <t>Referência SINAPI/MG, insumo 12296, unidade UN, preço de referência de setembro/2026. Relatório emitido em 09/10/2026: SINAPI_Referência_2026_09.xlsx, aba ISD, linha 3882. Arquivo anexado à pesquisa. Referência única de base oficial, formada pela metodologia de famílias homogêneas do SINAPI; não constitui cotação comercial isolada. Origem oficial: CR (calculado por coeficiente de representatividade).</t>
  </si>
  <si>
    <t>MATED-14405</t>
  </si>
  <si>
    <t>LUMINÁRIA DE TETO TIPO PLAFON/PLAFONIER, BASE PLÁSTICA, SOQUETE E27 INCLUSO, POTÊNCIA MÁXIMA DA LÂMPADA 60 W, LÂMPADA NÃO INCLUSA</t>
  </si>
  <si>
    <t>SICOR-MG (DER-MG) — MATED-14405</t>
  </si>
  <si>
    <t>https://www.der.mg.gov.br/13-servicos/3010-consultar-o-sistema-de-custos-e-orcamentos-referenciais-de-obras</t>
  </si>
  <si>
    <t>Validação complementar em 29/09/2026 • referência MG • MATED-14405</t>
  </si>
  <si>
    <t>Substituída a referência SINAPI 39385, que corresponde a plafon LED integrado e não ao objeto pretendido. A EMAM definiu que o soquete de porcelana não é requisito técnico indispensável. O descritivo foi saneado para plafon/plafonier com base E27, sem lâmpada. Para o preço foi adotada a referência mineira SICOR-MG MATED-14405, tecnicamente compatível; a característica 'soquete em porcelana' da referência de preço não passa a constituir exigência do objeto.</t>
  </si>
  <si>
    <t>13791</t>
  </si>
  <si>
    <t>REFLETOR LED SMD, 100W, 10000LM, 6500K</t>
  </si>
  <si>
    <t>ORSE</t>
  </si>
  <si>
    <t>https://orse.cehop.se.gov.br/</t>
  </si>
  <si>
    <t>Referência: agosto/2026-1 • SE • acesso: 12/10/2026</t>
  </si>
  <si>
    <t>ORSE; ref. 13791; REFLETOR LED SMD, 100W, 10000LM, 6500K; unidade UN; preço de material R$ 52.15/UN. Fonte/competência: Referência: agosto/2026-1 • SE • acesso: 12/10/2026. Fonte técnica de insumos em competência e abrangência identificadas; não equivale a coleta comercial avulsa. Correspondência material, código, unidade e valor documentada na memória; inexiste acréscimo automático de frete/BDI. Art. 28: documentação da fonte pública e justificativa excepcional a formalizar pelas áreas responsáveis, sem inventar pesquisas complementares.</t>
  </si>
  <si>
    <t>13524</t>
  </si>
  <si>
    <t>REFLETOR SLIM LED 200W DE POTENCIA, BRANCO FRIO, 6500k, AUTORVOLT, MARCA G-LIGHT OU SIMILAR - 25000LM</t>
  </si>
  <si>
    <t>ORSE; ref. 13524; REFLETOR SLIM LED 200W DE POTENCIA, BRANCO FRIO, 6500k, AUTORVOLT, MARCA G-LIGHT OU SIMILAR - 25000LM; unidade UN; preço de material R$ 109.89/UN. Fonte/competência: Referência: agosto/2026-1 • SE • acesso: 12/10/2026. Fonte técnica de insumos em competência e abrangência identificadas; não equivale a coleta comercial avulsa. Correspondência material, código, unidade e valor documentada na memória; inexiste acréscimo automático de frete/BDI. Art. 28: documentação da fonte pública e justificativa excepcional a formalizar pelas áreas responsáveis, sem inventar pesquisas complementares.</t>
  </si>
  <si>
    <t>38774</t>
  </si>
  <si>
    <t>LUMINARIA DE EMERGENCIA 30 LEDS, POTENCIA 2 W, BATERIA DE LITIO, AUTONOMIA DE 6 HORAS</t>
  </si>
  <si>
    <t>Referência SINAPI/MG, insumo 38774, unidade UN, preço de referência de setembro/2026. Relatório emitido em 09/10/2026: SINAPI_Referência_2026_09.xlsx, aba ISD, linha 2617. Arquivo anexado à pesquisa. Referência única de base oficial, formada pela metodologia de famílias homogêneas do SINAPI; não constitui cotação comercial isolada. Origem oficial: CR (calculado por coeficiente de representatividade).</t>
  </si>
  <si>
    <t>39801</t>
  </si>
  <si>
    <t>QUADRO DE DISTRIBUICAO, SEM BARRAMENTO, EM PVC, DE SOBREPOR, PARA 12 DISJUNTORES NEMA OU 16 DISJUNTORES DIN</t>
  </si>
  <si>
    <t>Referência SINAPI/MG, insumo 39801, unidade UN, preço de referência de setembro/2026. Relatório emitido em 09/10/2026: SINAPI_Referência_2026_09.xlsx, aba ISD, linha 3660. Arquivo anexado à pesquisa. Referência única de base oficial, formada pela metodologia de famílias homogêneas do SINAPI; não constitui cotação comercial isolada. Origem oficial: CR (calculado por coeficiente de representatividade).</t>
  </si>
  <si>
    <t>2370</t>
  </si>
  <si>
    <t>DISJUNTOR TIPO NEMA, MONOPOLAR 10 ATE 30A, TENSAO MAXIMA DE 240 V</t>
  </si>
  <si>
    <t>Referência SINAPI/MG, insumo 2370, unidade UN, preço de referência de setembro/2026. Relatório emitido em 09/10/2026: SINAPI_Referência_2026_09.xlsx, aba ISD, linha 1734. Arquivo anexado à pesquisa. Referência única de base oficial, formada pela metodologia de famílias homogêneas do SINAPI; não constitui cotação comercial isolada. Origem oficial: C (coletado).</t>
  </si>
  <si>
    <t>2386</t>
  </si>
  <si>
    <t>DISJUNTOR TIPO NEMA, MONOPOLAR 35 ATE 50 A, TENSAO MAXIMA DE 240 V</t>
  </si>
  <si>
    <t>Referência SINAPI/MG, insumo 2386, unidade UN, preço de referência de setembro/2026. Relatório emitido em 09/10/2026: SINAPI_Referência_2026_09.xlsx, aba ISD, linha 1735. Arquivo anexado à pesquisa. Referência única de base oficial, formada pela metodologia de famílias homogêneas do SINAPI; não constitui cotação comercial isolada. Origem oficial: CR (calculado por coeficiente de representatividade).</t>
  </si>
  <si>
    <t>2388</t>
  </si>
  <si>
    <t>DISJUNTOR TIPO NEMA, BIPOLAR, 10 ATÉ 50 A, TENSÃO MÁXIMA 415 V</t>
  </si>
  <si>
    <t>Referência SINAPI/MG, insumo 2388, unidade UN, preço de referência de setembro/2026. Relatório emitido em 09/10/2026: SINAPI_Referência_2026_09.xlsx, aba ISD, linha 1732. Arquivo anexado à pesquisa. Referência única de base oficial, formada pela metodologia de famílias homogêneas do SINAPI; não constitui cotação comercial isolada. Origem oficial: CR (calculado por coeficiente de representatividade).</t>
  </si>
  <si>
    <t>34606</t>
  </si>
  <si>
    <t>DISJUNTOR TIPO NEMA, BIPOLAR 60 ATE 100A, TENSAO MAXIMA 415 V</t>
  </si>
  <si>
    <t>Referência SINAPI/MG, insumo 34606, unidade UN, preço de referência de setembro/2026. Relatório emitido em 09/10/2026: SINAPI_Referência_2026_09.xlsx, aba ISD, linha 1733. Arquivo anexado à pesquisa. Referência única de base oficial, formada pela metodologia de famílias homogêneas do SINAPI; não constitui cotação comercial isolada. Origem oficial: CR (calculado por coeficiente de representatividade).</t>
  </si>
  <si>
    <t>34616</t>
  </si>
  <si>
    <t>DISJUNTOR TERMOMAGNETICO PARA TRILHO DIN (IEC), BIPOLAR, 6 - 32 A</t>
  </si>
  <si>
    <t>Referência SINAPI/MG, insumo 34616, unidade UN, preço de referência de setembro/2026. Relatório emitido em 09/10/2026: SINAPI_Referência_2026_09.xlsx, aba ISD, linha 1714. Arquivo anexado à pesquisa. Referência única de base oficial, formada pela metodologia de famílias homogêneas do SINAPI; não constitui cotação comercial isolada. Origem oficial: CR (calculado por coeficiente de representatividade).</t>
  </si>
  <si>
    <t>34628</t>
  </si>
  <si>
    <t>DISJUNTOR TERMOMAGNETICO PARA TRILHO DIN (IEC), BIPOLAR, 63 A</t>
  </si>
  <si>
    <t>Referência SINAPI/MG, insumo 34628, unidade UN, preço de referência de setembro/2026. Relatório emitido em 09/10/2026: SINAPI_Referência_2026_09.xlsx, aba ISD, linha 1715. Arquivo anexado à pesquisa. Referência única de base oficial, formada pela metodologia de famílias homogêneas do SINAPI; não constitui cotação comercial isolada. Origem oficial: CR (calculado por coeficiente de representatividade).</t>
  </si>
  <si>
    <t>34653</t>
  </si>
  <si>
    <t>DISJUNTOR TERMOMAGNETICO PARA TRILHO DIN (IEC), MONOPOLAR, 6 - 32 A</t>
  </si>
  <si>
    <t>Referência SINAPI/MG, insumo 34653, unidade UN, preço de referência de setembro/2026. Relatório emitido em 09/10/2026: SINAPI_Referência_2026_09.xlsx, aba ISD, linha 1717. Arquivo anexado à pesquisa. Referência única de base oficial, formada pela metodologia de famílias homogêneas do SINAPI; não constitui cotação comercial isolada. Origem oficial: CR (calculado por coeficiente de representatividade).</t>
  </si>
  <si>
    <t>34623</t>
  </si>
  <si>
    <t>DISJUNTOR TERMOMAGNETICO PARA TRILHO DIN (IEC), BIPOLAR, 40 - 50 A</t>
  </si>
  <si>
    <t>Referência SINAPI/MG, insumo 34623, unidade UN, preço de referência de setembro/2026. Relatório emitido em 09/10/2026: SINAPI_Referência_2026_09.xlsx, aba ISD, linha 1713. Arquivo anexado à pesquisa. Referência única de base oficial, formada pela metodologia de famílias homogêneas do SINAPI; não constitui cotação comercial isolada. Origem oficial: CR (calculado por coeficiente de representatividade).</t>
  </si>
  <si>
    <t>2373</t>
  </si>
  <si>
    <t>DISJUNTOR TIPO NEMA, TRIPOLAR 60 ATE 100 A, TENSAO MAXIMA DE 415 V</t>
  </si>
  <si>
    <t>Referência SINAPI/MG, insumo 2373, unidade UN, preço de referência de setembro/2026. Relatório emitido em 09/10/2026: SINAPI_Referência_2026_09.xlsx, aba ISD, linha 1738. Arquivo anexado à pesquisa. Referência única de base oficial, formada pela metodologia de famílias homogêneas do SINAPI; não constitui cotação comercial isolada. Origem oficial: CR (calculado por coeficiente de representatividade).</t>
  </si>
  <si>
    <t>34714</t>
  </si>
  <si>
    <t>DISJUNTOR TERMOMAGNETICO PARA TRILHO DIN (IEC), TRIPOLAR, 63 A</t>
  </si>
  <si>
    <t>Referência SINAPI/MG, insumo 34714, unidade UN, preço de referência de setembro/2026. Relatório emitido em 09/10/2026: SINAPI_Referência_2026_09.xlsx, aba ISD, linha 1720. Arquivo anexado à pesquisa. Referência única de base oficial, formada pela metodologia de famílias homogêneas do SINAPI; não constitui cotação comercial isolada. Origem oficial: CR (calculado por coeficiente de representatividade).</t>
  </si>
  <si>
    <t>39469</t>
  </si>
  <si>
    <t>DISPOSITIVO DPS CLASSE II, 1 POLO, TENSAO MAXIMA DE 275 V, CORRENTE MAXIMA DE *20* KA (TIPO AC)</t>
  </si>
  <si>
    <t>Referência SINAPI/MG, insumo 39469, unidade UN, preço de referência de setembro/2026. Relatório emitido em 09/10/2026: SINAPI_Referência_2026_09.xlsx, aba ISD, linha 1743. Arquivo anexado à pesquisa. Referência única de base oficial, formada pela metodologia de famílias homogêneas do SINAPI; não constitui cotação comercial isolada. Origem oficial: CR (calculado por coeficiente de representatividade).</t>
  </si>
  <si>
    <t>39467</t>
  </si>
  <si>
    <t>DISPOSITIVO DPS CLASSE II, 1 POLO, TENSAO MAXIMA DE 175 V, CORRENTE MAXIMA DE *45* KA (TIPO AC)</t>
  </si>
  <si>
    <t>Referência SINAPI/MG, insumo 39467, unidade UN, preço de referência de setembro/2026. Relatório emitido em 09/10/2026: SINAPI_Referência_2026_09.xlsx, aba ISD, linha 1741. Arquivo anexado à pesquisa. Referência única de base oficial, formada pela metodologia de famílias homogêneas do SINAPI; não constitui cotação comercial isolada. Origem oficial: CR (calculado por coeficiente de representatividade).</t>
  </si>
  <si>
    <t>2391</t>
  </si>
  <si>
    <t>DISJUNTOR TERMOMAGNETICO TRIPOLAR 125 A / 425 V / ICC - 25 KA</t>
  </si>
  <si>
    <t>Referência SINAPI/MG, insumo 2391, unidade UN, preço de referência de setembro/2026. Relatório emitido em 09/10/2026: SINAPI_Referência_2026_09.xlsx, aba ISD, linha 1721. Arquivo anexado à pesquisa. Referência única de base oficial, formada pela metodologia de famílias homogêneas do SINAPI; não constitui cotação comercial isolada. Origem oficial: CR (calculado por coeficiente de representatividade).</t>
  </si>
  <si>
    <t>34709</t>
  </si>
  <si>
    <t>DISJUNTOR TERMOMAGNÉTICO PARA TRILHO DIN (IEC), TRIPOLAR, 10A A 50A</t>
  </si>
  <si>
    <t>Referência SINAPI/MG, insumo 34709, unidade UN, preço de referência de setembro/2026. Relatório emitido em 09/10/2026: SINAPI_Referência_2026_09.xlsx, aba ISD, linha 1719. Arquivo anexado à pesquisa. Referência única de base oficial, formada pela metodologia de famílias homogêneas do SINAPI; não constitui cotação comercial isolada. Origem oficial: CR (calculado por coeficiente de representatividade).</t>
  </si>
  <si>
    <t>11134791</t>
  </si>
  <si>
    <t>MINIDISJUNTOR TERMOMAGNÉTICO TRIPOLAR, CORRENTE NOMINAL 70 A, CURVA C, PARA TRILHO DIN, 50/60 HZ, REFERÊNCIA WEG MDW-C70-3, CÓD. 11134791, OU EQUIVALENTE TÉCNICO.</t>
  </si>
  <si>
    <t>WALDESA — WEG MDW-C70-3, cód. 11134791</t>
  </si>
  <si>
    <t>https://loja.waldesa.com.br/chave-de-partida/minidisjuntor-weg-tripolar-70a-termomagn-3p-mdw-c70-3</t>
  </si>
  <si>
    <t>LOJA SANTOS SIMÕES / MAGALU — WEG MDW-C70-3, cód. 11134791</t>
  </si>
  <si>
    <t>https://www.magazineluiza.com.br/minidisjuntor-tripolar-70a-mdw-c70-3-curva-c-weg/p/kjh8kda91a/cj/didi/</t>
  </si>
  <si>
    <t>IDEOTEC — WEG MDW-C70-3 cód. 11134791</t>
  </si>
  <si>
    <t>https://loja.ideotec.com.br/produtos/1643-disjuntor-weg-trifasico-3x70a-mdw-c70-3-11134791/</t>
  </si>
  <si>
    <t>Fontes com preços reconfirmados em 12/10/2026: 3, 1, 2. As referências monetárias indicadas foram cotejadas em 12/10/2026.</t>
  </si>
  <si>
    <t>7588</t>
  </si>
  <si>
    <t>AUTOMATICO DE BOIA SUPERIOR / INFERIOR, *15* A / 250 V</t>
  </si>
  <si>
    <t>Referência SINAPI/MG, insumo 7588, unidade UN, preço de referência de setembro/2026. Relatório emitido em 09/10/2026: SINAPI_Referência_2026_09.xlsx, aba ISD, linha 371. Arquivo anexado à pesquisa. Referência única de base oficial, formada pela metodologia de famílias homogêneas do SINAPI; não constitui cotação comercial isolada. Origem oficial: C (coletado).</t>
  </si>
  <si>
    <t>2510</t>
  </si>
  <si>
    <t>RELE FOTOELETRICO INTERNO E EXTERNO BIVOLT 1000 W, DE CONECTOR , SEM BASE</t>
  </si>
  <si>
    <t>SINAPI — GO (CAIXA/IBGE; setembro/2026)</t>
  </si>
  <si>
    <t>Setembro/2026; emissão 09/10/2026; GO; consulta aos anexos em 12/10/2026</t>
  </si>
  <si>
    <t>Referência SINAPI/GO, insumo 2510, unidade UN, preço de referência de setembro/2026. Relatório emitido em 09/10/2026: SINAPI_Referência_2026_09.xlsx, aba ISD, linha 3753. Arquivo anexado à pesquisa. Referência única de base oficial, formada pela metodologia de famílias homogêneas do SINAPI; não constitui cotação comercial isolada. A tabela não contém preço de MG para este insumo em setembro/2026. Mantida a UF da referência anterior, sem atribuir o valor a MG. Referência da UF indicada, preservada porque não há preço MG; não há ajuste territorial percentual. Produto de pequeno porte, avaliado pela identidade do insumo. A ausência de frete individual não é impedimento automático. Origem oficial: CR (calculado por coeficiente de representatividade).</t>
  </si>
  <si>
    <t>1872</t>
  </si>
  <si>
    <t>CAIXA PASSAGEM EMBUTIR 4X2 PVC</t>
  </si>
  <si>
    <t>SINAPI/MG, insumo 1872, setembro/2026, emissão 09/10/2026, aba ISD, linha 895, arquivo anexado à pesquisa. Unidade da fonte corresponde à unidade de fornecimento. Preço de fornecimento do material, sem instalação e sem BDI. Referência única de base oficial baseada em famílias homogêneas, adotada prioritariamente à referência privada sem extrato. Origem oficial: CR (calculado por coeficiente de representatividade).</t>
  </si>
  <si>
    <t>1873</t>
  </si>
  <si>
    <t>CAIXA PASSAGEM EMBUTIR 4X4 PVC</t>
  </si>
  <si>
    <t>SINAPI/MG, insumo 1873, setembro/2026, emissão 09/10/2026, aba ISD, linha 896, arquivo anexado à pesquisa. Unidade da fonte corresponde à unidade de fornecimento. Preço de fornecimento do material, sem instalação e sem BDI. Referência única de base oficial baseada em famílias homogêneas, adotada prioritariamente à referência privada sem extrato. Origem oficial: CR (calculado por coeficiente de representatividade).</t>
  </si>
  <si>
    <t>MATED-11865</t>
  </si>
  <si>
    <t>CANALETA PARA PASSAGEM DE CABOS (MATERIAL: PVC|MEDIDAS: 20X10MM|TIPO: RECORTE FECHADO|REFERÊNCIA: SISTEMA "X" OU EQUIVALENTE)</t>
  </si>
  <si>
    <t>SICOR-MG</t>
  </si>
  <si>
    <t>SICOR-MG; ref. MATED-11865; CANALETA PARA PASSAGEM DE CABOS (MATERIAL: PVC|MEDIDAS: 20X10MM|TIPO: RECORTE FECHADO|REFERÊNCIA: SISTEMA "X" OU EQUIVALENTE); unidade M; preço de material R$ 4.44/M. Fonte/competência: Consulta: 21/08/2026 • competência e abrangência territorial conforme publicação da fonte. Fonte técnica de insumos em competência e abrangência identificadas; não equivale a coleta comercial avulsa. Correspondência material, código, unidade e valor documentada na memória; inexiste acréscimo automático de frete/BDI. Art. 28: documentação da fonte pública e justificativa excepcional a formalizar pelas áreas responsáveis, sem inventar pesquisas complementares.</t>
  </si>
  <si>
    <t>MATED-17645</t>
  </si>
  <si>
    <t>CANALETA PARA PASSAGEM DE CABOS (MATERIAL: PVC|MEDIDAS: 30X30MM|TIPO: RECORTE ABERTO)</t>
  </si>
  <si>
    <t>SICOR-MG; ref. MATED-17645; CANALETA PARA PASSAGEM DE CABOS (MATERIAL: PVC|MEDIDAS: 30X30MM|TIPO: RECORTE ABERTO); unidade M; preço de material R$ 13.84/M. Fonte/competência: Consulta: 21/08/2026 • competência e abrangência territorial conforme publicação da fonte. Fonte técnica de insumos em competência e abrangência identificadas; não equivale a coleta comercial avulsa. Correspondência material, código, unidade e valor documentada na memória; inexiste acréscimo automático de frete/BDI. Art. 28: documentação da fonte pública e justificativa excepcional a formalizar pelas áreas responsáveis, sem inventar pesquisas complementares.</t>
  </si>
  <si>
    <t>2560</t>
  </si>
  <si>
    <t>CONDULETE DE ALUMINIO TIPO C, PARA ELETRODUTO ROSCAVEL DE 1", COM TAMPA CEGA</t>
  </si>
  <si>
    <t>Referência SINAPI/MG, insumo 2560, unidade UN, preço de referência de setembro/2026. Relatório emitido em 09/10/2026: SINAPI_Referência_2026_09.xlsx, aba ISD, linha 1210. Arquivo anexado à pesquisa. Referência única de base oficial, formada pela metodologia de famílias homogêneas do SINAPI; não constitui cotação comercial isolada. Origem oficial: CR (calculado por coeficiente de representatividade).</t>
  </si>
  <si>
    <t>2580</t>
  </si>
  <si>
    <t>CONDULETE DE ALUMINIO TIPO X, PARA ELETRODUTO ROSCAVEL DE 3/4", COM TAMPA CEGA</t>
  </si>
  <si>
    <t>Referência SINAPI/MG, insumo 2580, unidade UN, preço de referência de setembro/2026. Relatório emitido em 09/10/2026: SINAPI_Referência_2026_09.xlsx, aba ISD, linha 1245. Arquivo anexado à pesquisa. Referência única de base oficial, formada pela metodologia de famílias homogêneas do SINAPI; não constitui cotação comercial isolada. Origem oficial: CR (calculado por coeficiente de representatividade).</t>
  </si>
  <si>
    <t>38085</t>
  </si>
  <si>
    <t>CAMPAINHA CIGARRA 127 V / 220 V, CONJUNTO MONTADO PARA EMBUTIR 4" X 2" (PLACA + SUPORTE + MODULO)</t>
  </si>
  <si>
    <t>Referência SINAPI/MG, insumo 38085, unidade UN, preço de referência de setembro/2026. Relatório emitido em 09/10/2026: SINAPI_Referência_2026_09.xlsx, aba ISD, linha 958. Arquivo anexado à pesquisa. Referência única de base oficial, formada pela metodologia de famílias homogêneas do SINAPI; não constitui cotação comercial isolada. Origem oficial: CR (calculado por coeficiente de representatividade).</t>
  </si>
  <si>
    <t>38094</t>
  </si>
  <si>
    <t>ESPELHO / PLACA DE 3 POSTOS 4" X 2", PARA INSTALACAO DE TOMADAS E INTERRUPTORES</t>
  </si>
  <si>
    <t>Referência SINAPI/MG, insumo 38094, unidade UN, preço de referência de setembro/2026. Relatório emitido em 09/10/2026: SINAPI_Referência_2026_09.xlsx, aba ISD, linha 1981. Arquivo anexado à pesquisa. Referência única de base oficial, formada pela metodologia de famílias homogêneas do SINAPI; não constitui cotação comercial isolada. Origem oficial: CR (calculado por coeficiente de representatividade).</t>
  </si>
  <si>
    <t>38095</t>
  </si>
  <si>
    <t>ESPELHO / PLACA CEGA 4" X 4", PARA INSTALACAO DE TOMADAS E INTERRUPTORES</t>
  </si>
  <si>
    <t>Referência SINAPI/MG, insumo 38095, unidade UN, preço de referência de setembro/2026. Relatório emitido em 09/10/2026: SINAPI_Referência_2026_09.xlsx, aba ISD, linha 1977. Arquivo anexado à pesquisa. Referência única de base oficial, formada pela metodologia de famílias homogêneas do SINAPI; não constitui cotação comercial isolada. Origem oficial: CR (calculado por coeficiente de representatividade).</t>
  </si>
  <si>
    <t>38064</t>
  </si>
  <si>
    <t>INTERRUPTOR BIPOLAR 10A, 250V, CONJUNTO MONTADO PARA EMBUTIR 4" X 2" (PLACA + SUPORTE + MODULO)</t>
  </si>
  <si>
    <t>Referência SINAPI/MG, insumo 38064, unidade UN, preço de referência de setembro/2026. Relatório emitido em 09/10/2026: SINAPI_Referência_2026_09.xlsx, aba ISD, linha 2282. Arquivo anexado à pesquisa. Referência única de base oficial, formada pela metodologia de famílias homogêneas do SINAPI; não constitui cotação comercial isolada. Origem oficial: CR (calculado por coeficiente de representatividade).</t>
  </si>
  <si>
    <t>39600</t>
  </si>
  <si>
    <t>CONECTOR / TOMADA FEMEA RJ 45, CATEGORIA 5 E (CAT 5E) PARA CABOS</t>
  </si>
  <si>
    <t>Referência SINAPI/MG, insumo 39600, unidade UN, preço de referência de setembro/2026. Relatório emitido em 09/10/2026: SINAPI_Referência_2026_09.xlsx, aba ISD, linha 1278. Arquivo anexado à pesquisa. Referência única de base oficial, formada pela metodologia de famílias homogêneas do SINAPI; não constitui cotação comercial isolada. Origem oficial: CR (calculado por coeficiente de representatividade).</t>
  </si>
  <si>
    <t>39602</t>
  </si>
  <si>
    <t>CONECTOR MACHO RJ 45, CATEGORIA 5 E (CAT 5E) PARA CABOS</t>
  </si>
  <si>
    <t>Referência SINAPI/MG, insumo 39602, unidade UN, preço de referência de setembro/2026. Relatório emitido em 09/10/2026: SINAPI_Referência_2026_09.xlsx, aba ISD, linha 1300. Arquivo anexado à pesquisa. Referência única de base oficial, formada pela metodologia de famílias homogêneas do SINAPI; não constitui cotação comercial isolada. Origem oficial: CR (calculado por coeficiente de representatividade).</t>
  </si>
  <si>
    <t>38077</t>
  </si>
  <si>
    <t>INTERRUPTOR SIMPLES + TOMADA 2P+T 10 A/250 V, CONJUNTO MONTADO PARA EMBUTIR 4" X 2" (PLACA + SUPORTE + MÓDULOS)</t>
  </si>
  <si>
    <t>Referência SINAPI/MG, insumo 38077, unidade UN, preço de referência de setembro/2026. Relatório emitido em 09/10/2026: SINAPI_Referência_2026_09.xlsx, aba ISD, linha 2292. Arquivo anexado à pesquisa. Referência única de base oficial, formada pela metodologia de famílias homogêneas do SINAPI; não constitui cotação comercial isolada. Origem oficial: CR (calculado por coeficiente de representatividade).</t>
  </si>
  <si>
    <t>38079</t>
  </si>
  <si>
    <t>INTERRUPTORES SIMPLES (2 MODULOS) + TOMADA 2P+T 10A, 250V, CONJUNTO MONTADO PARA EMBUTIR 4"X2" (PLACA + SUPORTE + MODULOS)</t>
  </si>
  <si>
    <t>Referência SINAPI/MG, insumo 38079, unidade UN, preço de referência de setembro/2026. Relatório emitido em 09/10/2026: SINAPI_Referência_2026_09.xlsx, aba ISD, linha 2301. Arquivo anexado à pesquisa. Referência única de base oficial, formada pela metodologia de famílias homogêneas do SINAPI; não constitui cotação comercial isolada. Origem oficial: CR (calculado por coeficiente de representatividade).</t>
  </si>
  <si>
    <t>38112×3 + 38094 + 38099</t>
  </si>
  <si>
    <t>CONJUNTO PARA INTERRUPTOR SIMPLES, 3 MÓDULOS 10 A/250 V, COM SUPORTE E PLACA 4" X 2"</t>
  </si>
  <si>
    <t>Composição própria EMAM — insumos SINAPI/MG, setembro/2026</t>
  </si>
  <si>
    <t>Composição própria EMAM de fornecimento. 3 módulos 38112 × R$ 7,18 + 1 placa 38094 × R$ 3,04 + 1 suporte 38099 × R$ 1,58 = R$ 26,16/conjunto. Insumos SINAPI/MG, setembro/2026, conferidos nos anexos oficiais. Uma unidade de compra é um conjunto; componentes contados uma única vez na composição. Os itens de peças separadas não acrescem parcelas à fórmula do conjunto. Quantidades de compra independentes preservadas, sem afirmar demanda adicional além da planilha. Sem mão de obra, instalação, montagem ou BDI. Não é composição oficial SINAPI.</t>
  </si>
  <si>
    <t>38116</t>
  </si>
  <si>
    <t>PULSADOR CAMPAINHA 10A, 250V (APENAS MODULO)</t>
  </si>
  <si>
    <t>Referência SINAPI/MG, insumo 38116, unidade UN, preço de referência de setembro/2026. Relatório emitido em 09/10/2026: SINAPI_Referência_2026_09.xlsx, aba ISD, linha 3624. Arquivo anexado à pesquisa. Referência única de base oficial, formada pela metodologia de famílias homogêneas do SINAPI; não constitui cotação comercial isolada. Origem oficial: CR (calculado por coeficiente de representatividade).</t>
  </si>
  <si>
    <t>38113</t>
  </si>
  <si>
    <t>INTERRUPTOR PARALELO 10A, 250V (APENAS MODULO)</t>
  </si>
  <si>
    <t>Referência SINAPI/MG, insumo 38113, unidade UN, preço de referência de setembro/2026. Relatório emitido em 09/10/2026: SINAPI_Referência_2026_09.xlsx, aba ISD, linha 2287. Arquivo anexado à pesquisa. Referência única de base oficial, formada pela metodologia de famílias homogêneas do SINAPI; não constitui cotação comercial isolada. Origem oficial: CR (calculado por coeficiente de representatividade).</t>
  </si>
  <si>
    <t>38078</t>
  </si>
  <si>
    <t>INTERRUPTOR PARALELO + TOMADA 2P+T 10A, 250V, CONJUNTO MONTADO PARA EMBUTIR 4" X 2" (PLACA + SUPORTE + MODULOS)</t>
  </si>
  <si>
    <t>Referência SINAPI/MG, insumo 38078, unidade UN, preço de referência de setembro/2026. Relatório emitido em 09/10/2026: SINAPI_Referência_2026_09.xlsx, aba ISD, linha 2286. Arquivo anexado à pesquisa. Referência única de base oficial, formada pela metodologia de famílias homogêneas do SINAPI; não constitui cotação comercial isolada. Origem oficial: CR (calculado por coeficiente de representatividade).</t>
  </si>
  <si>
    <t>12128</t>
  </si>
  <si>
    <t>INTERRUPTOR SIMPLES 10A, 250V, CONJUNTO MONTADO PARA SOBREPOR 4" X 2" (CAIXA + MODULO)</t>
  </si>
  <si>
    <t>Referência SINAPI/MG, insumo 12128, unidade UN, preço de referência de setembro/2026. Relatório emitido em 09/10/2026: SINAPI_Referência_2026_09.xlsx, aba ISD, linha 2296. Arquivo anexado à pesquisa. Referência única de base oficial, formada pela metodologia de famílias homogêneas do SINAPI; não constitui cotação comercial isolada. Origem oficial: CR (calculado por coeficiente de representatividade).</t>
  </si>
  <si>
    <t>38112×2</t>
  </si>
  <si>
    <t>CONJUNTO COM 2 MÓDULOS DE INTERRUPTOR SIMPLES 10 A/250 V, SEM SUPORTE E SEM PLACA</t>
  </si>
  <si>
    <t>Composição própria EMAM de fornecimento. 2 módulos 38112 × R$ 7,18 = R$ 14,36/conjunto; sem placa e sem suporte. Insumos SINAPI/MG, setembro/2026, conferidos nos anexos oficiais. Uma unidade de compra é um conjunto; componentes contados uma única vez na composição. Os itens de peças separadas não acrescem parcelas à fórmula do conjunto. Quantidades de compra independentes preservadas, sem afirmar demanda adicional além da planilha. Sem mão de obra, instalação, montagem ou BDI. Não é composição oficial SINAPI.</t>
  </si>
  <si>
    <t>38112</t>
  </si>
  <si>
    <t>INTERRUPTOR SIMPLES 10A, 250V (APENAS MODULO)</t>
  </si>
  <si>
    <t>Referência SINAPI/MG, insumo 38112, unidade UN, preço de referência de setembro/2026. Relatório emitido em 09/10/2026: SINAPI_Referência_2026_09.xlsx, aba ISD, linha 2293. Arquivo anexado à pesquisa. Referência única de base oficial, formada pela metodologia de famílias homogêneas do SINAPI; não constitui cotação comercial isolada. Origem oficial: CR (calculado por coeficiente de representatividade).</t>
  </si>
  <si>
    <t>14266</t>
  </si>
  <si>
    <t>PLUG FÊMEA 2P+T, ABNT, DE EMBUTIR, 10A</t>
  </si>
  <si>
    <t>ORSE; ref. 14266; PLUG FÊMEA 2P+T, ABNT, DE EMBUTIR, 10A; unidade UN; preço de material R$ 3.45/UN. Fonte/competência: Referência: agosto/2026-1 • SE • acesso: 12/10/2026. Fonte técnica de insumos em competência e abrangência identificadas; não equivale a coleta comercial avulsa. Correspondência material, código, unidade e valor documentada na memória; inexiste acréscimo automático de frete/BDI. Art. 28: documentação da fonte pública e justificativa excepcional a formalizar pelas áreas responsáveis, sem inventar pesquisas complementares.</t>
  </si>
  <si>
    <t>Alumbra / Fame 2147 / Pezzi</t>
  </si>
  <si>
    <t>PLUG FEMEA 2P+T 20A</t>
  </si>
  <si>
    <t>Telhanorte — plug fêmea 2P+T 20A Alumbra</t>
  </si>
  <si>
    <t>https://www.telhanorte.com.br/-femea-gig2p-t-padnbr-20a-branco-alumbra-1773585/p</t>
  </si>
  <si>
    <t>Acesso 13/10/2026; preço sem desconto condicionado; R$ 19.90/UN</t>
  </si>
  <si>
    <t>Catel HLM — plug fêmea 2P+T 20A Fame 2147</t>
  </si>
  <si>
    <t>https://catelhlm.com.br/eletrica-e-iluminacao/plugs-e-adaptadores/plug-femea/</t>
  </si>
  <si>
    <t>Acesso 13/10/2026; preço sem desconto condicionado; R$ 14.50/UN</t>
  </si>
  <si>
    <t>Eletrorastro — plug fêmea 2P+T 20A Pezzi</t>
  </si>
  <si>
    <t>https://www.eletrorastro.com.br/produto/plug-femea-2-p-t-20a-preto-com-prensa-cabo-pezzi-95166</t>
  </si>
  <si>
    <t>Acesso 13/10/2026; preço sem desconto condicionado; R$ 14.85/UN</t>
  </si>
  <si>
    <t>Três fornecedores independentes para plug fêmea 2P+T 20 A. Unidade de fornecimento uma peça. Não utilizadas variantes 10 A nem tomadas de parede.</t>
  </si>
  <si>
    <t>13370</t>
  </si>
  <si>
    <t>PLUG MACHO 2P+T, ABNT, DE EMBUTIR, 10 A</t>
  </si>
  <si>
    <t>ORSE; ref. 13370; PLUG MACHO 2P+T, ABNT, DE EMBUTIR, 10 A; unidade UN; preço de material R$ 2.60/UN. Fonte/competência: Referência: agosto/2026-1 • SE • acesso: 12/10/2026. Fonte técnica de insumos em competência e abrangência identificadas; não equivale a coleta comercial avulsa. Correspondência material, código, unidade e valor documentada na memória; inexiste acréscimo automático de frete/BDI. Art. 28: documentação da fonte pública e justificativa excepcional a formalizar pelas áreas responsáveis, sem inventar pesquisas complementares.</t>
  </si>
  <si>
    <t>Fame 2143 / Margirius 2P+T 20A</t>
  </si>
  <si>
    <t>PLUG MACHO 2P+T 20A</t>
  </si>
  <si>
    <t>Ferreira Costa — Fame 2143 2P+T 20A</t>
  </si>
  <si>
    <t>https://www.ferreiracosta.com/produto/207300/plug-macho-2p%2Bt-20a-preto-fame</t>
  </si>
  <si>
    <t>Acesso 13/10/2026; preço sem desconto condicionado; R$ 11.90/UN</t>
  </si>
  <si>
    <t>Amperial via Magalu — Fame 2143 2P+T 20A</t>
  </si>
  <si>
    <t>https://www.magazineluiza.com.br/plugue-macho-fame-2p-t-20a-250v-preto/p/agc6eka5h1/cj/plad/?seller_id=amperial1</t>
  </si>
  <si>
    <t>Akt Store via Magalu — Margirius 3 pinos 20A</t>
  </si>
  <si>
    <t>https://www.magazineluiza.com.br/plug-macho-20a-3-pinos-de-180o-preta-c-prensa-cabo-mg-margirius/p/ba40fh355e/cj/plad/</t>
  </si>
  <si>
    <t>Acesso 13/10/2026; preço sem desconto condicionado; R$ 25.96/UN</t>
  </si>
  <si>
    <t>Três vendedores independentes; normalizado por peça, três pinos (2P+T), 20 A. Excluídas variantes 2P sem terra e preço explicitamente sem imposto da Loja Eletropaulo. Não utilizadas condições PIX. Dispersão acima de 25%: mediana.</t>
  </si>
  <si>
    <t>12147</t>
  </si>
  <si>
    <t>TOMADA 2P+T 10A, 250V, CONJUNTO MONTADO PARA SOBREPOR 4" X 2" (CAIXA + MODULO)</t>
  </si>
  <si>
    <t>Referência SINAPI/MG, insumo 12147, unidade UN, preço de referência de setembro/2026. Relatório emitido em 09/10/2026: SINAPI_Referência_2026_09.xlsx, aba ISD, linha 4333. Arquivo anexado à pesquisa. Referência única de base oficial, formada pela metodologia de famílias homogêneas do SINAPI; não constitui cotação comercial isolada. Origem oficial: CR (calculado por coeficiente de representatividade).</t>
  </si>
  <si>
    <t>38075</t>
  </si>
  <si>
    <t>TOMADA 2P+T 20A - 250 V, CONJUNTO MONTADO PARA EMBUTIR 4"X2" (PLACA + SUPORTE + MODULO)</t>
  </si>
  <si>
    <t>Referência SINAPI/MG, insumo 38075, unidade UN, preço de referência de setembro/2026. Relatório emitido em 09/10/2026: SINAPI_Referência_2026_09.xlsx, aba ISD, linha 4334. Arquivo anexado à pesquisa. Referência única de base oficial, formada pela metodologia de famílias homogêneas do SINAPI; não constitui cotação comercial isolada. Origem oficial: CR (calculado por coeficiente de representatividade).</t>
  </si>
  <si>
    <t>38101</t>
  </si>
  <si>
    <t>TOMADA 2P+T 10A 250V (APENAS MODULO)</t>
  </si>
  <si>
    <t>Referência SINAPI/MG, insumo 38101, unidade UN, preço de referência de setembro/2026. Relatório emitido em 09/10/2026: SINAPI_Referência_2026_09.xlsx, aba ISD, linha 4331. Arquivo anexado à pesquisa. Referência única de base oficial, formada pela metodologia de famílias homogêneas do SINAPI; não constitui cotação comercial isolada. Origem oficial: CR (calculado por coeficiente de representatividade).</t>
  </si>
  <si>
    <t>38082</t>
  </si>
  <si>
    <t>TOMADA RJ11, 2 FIOS, CONJUNTO MONTADO PARA EMBUTIR 4" X 2" (PLACA + SUPORTE + MODULO)</t>
  </si>
  <si>
    <t>Referência SINAPI/MG, insumo 38082, unidade UN, preço de referência de setembro/2026. Relatório emitido em 09/10/2026: SINAPI_Referência_2026_09.xlsx, aba ISD, linha 4341. Arquivo anexado à pesquisa. Referência única de base oficial, formada pela metodologia de famílias homogêneas do SINAPI; não constitui cotação comercial isolada. Origem oficial: CR (calculado por coeficiente de representatividade).</t>
  </si>
  <si>
    <t>38076</t>
  </si>
  <si>
    <t>TOMADAS (2 MODULOS) 2P+T 10A, 250V, CONJUNTO MONTADO PARA EMBUTIR 4" X 2" (PLACA + SUPORTE + MODULOS)</t>
  </si>
  <si>
    <t>Referência SINAPI/MG, insumo 38076, unidade UN, preço de referência de setembro/2026. Relatório emitido em 09/10/2026: SINAPI_Referência_2026_09.xlsx, aba ISD, linha 4344. Arquivo anexado à pesquisa. Referência única de base oficial, formada pela metodologia de famílias homogêneas do SINAPI; não constitui cotação comercial isolada. Origem oficial: CR (calculado por coeficiente de representatividade).</t>
  </si>
  <si>
    <t>38083</t>
  </si>
  <si>
    <t>TOMADA RJ45, 8 FIOS, CAT 5E, CONJUNTO MONTADO PARA EMBUTIR 4"X2" (PLACA + SUPORTE + MODULO)</t>
  </si>
  <si>
    <t>Referência SINAPI/MG, insumo 38083, unidade UN, preço de referência de setembro/2026. Relatório emitido em 09/10/2026: SINAPI_Referência_2026_09.xlsx, aba ISD, linha 4343. Arquivo anexado à pesquisa. Referência única de base oficial, formada pela metodologia de famílias homogêneas do SINAPI; não constitui cotação comercial isolada. Origem oficial: CR (calculado por coeficiente de representatividade).</t>
  </si>
  <si>
    <t>221-612</t>
  </si>
  <si>
    <t>CONECTOR DE EMENDA COM ALAVANCA, 2 VIAS, PARA CONDUTORES RÍGIDOS, SEMIRRÍGIDOS E FLEXÍVEIS DE 0,5 A 6,0 MM², CORRENTE NOMINAL DE ATÉ 41 A E TENSÃO DE OPERAÇÃO DE ATÉ 450 V, CORPO ISOLANTE E SISTEMA DE CONEXÃO REUTILIZÁVEL. REFERÊNCIA: WAGO 221-612, OU SIMILAR OU DE MELHOR QUALIDADE.</t>
  </si>
  <si>
    <t>ELETRO GUIMARÃES — Wago 221-612</t>
  </si>
  <si>
    <t>https://www.eletroguimaraes.com.br/conector-wago-221-612-6mm-2-vias</t>
  </si>
  <si>
    <t>Acesso registrado na pesquisa original: 10/09/2026</t>
  </si>
  <si>
    <t>ELÉTRICA MARMOTA — Wago 221-612</t>
  </si>
  <si>
    <t>https://www.marmota.com.br/conector-emenda-2-polos-0-5-6-0mm-221-612-wago-p49612</t>
  </si>
  <si>
    <t>Validação: 18/09/2026 • corte econômico: 17/09/2026</t>
  </si>
  <si>
    <t>WEB-CONTINENTAL/MAGALU — Wago 221-612</t>
  </si>
  <si>
    <t>https://www.magazineluiza.com.br/conector-emenda-compacto-wago-221-612-2-polos-ate-6mm2-wago-brasil/p/becf0k1b8g/cj/cnmu/</t>
  </si>
  <si>
    <t>Fontes com preços reconfirmados em 12/10/2026: 3. Fontes 1, 2: preços históricos sem revalidação em 12/10/2026.</t>
  </si>
  <si>
    <t>IPR1010</t>
  </si>
  <si>
    <t>PORTEIRO ELETRÔNICO/INTERFONE DE SOBREPOR, BIVOLT, COM MONOFONE E ACIONAMENTO DE FECHADURA ELÉTRICA, OU EQUIVALENTE.</t>
  </si>
  <si>
    <t>INTELBRAS — Loja oficial, IPR 1010</t>
  </si>
  <si>
    <t>https://loja.intelbras.com.br/porteiro-residencial-ipr-1010/p</t>
  </si>
  <si>
    <t>CENTRAL DAS CÂMERAS — IPR 1010</t>
  </si>
  <si>
    <t>https://centraldascameras.com.br/produtos/detalhes/4521020/porteiro-residencial-intelbras-ipr-1010-pc/</t>
  </si>
  <si>
    <t>ELETROFIO BC / MAGALU — IPR 1010</t>
  </si>
  <si>
    <t>https://www.magazineluiza.com.br/porteiro-residencial-intelbras-ipr1010-base-interna-e-externa-intelbras/p/hd2hf52cb7/cj/inne/?seller_id=eletrofiobc</t>
  </si>
  <si>
    <t>39131</t>
  </si>
  <si>
    <t>ABRACADEIRA EM ACO PARA AMARRACAO DE ELETRODUTOS, TIPO D, COM 1 1/2" E CUNHA DE FIXACAO</t>
  </si>
  <si>
    <t>Referência SINAPI/MG, insumo 39131, unidade UN, preço de referência de setembro/2026. Relatório emitido em 09/10/2026: SINAPI_Referência_2026_09.xlsx, aba ISD, linha 18. Arquivo anexado à pesquisa. Referência única de base oficial, formada pela metodologia de famílias homogêneas do SINAPI; não constitui cotação comercial isolada. Origem oficial: CR (calculado por coeficiente de representatividade).</t>
  </si>
  <si>
    <t>39132</t>
  </si>
  <si>
    <t>ABRACADEIRA EM ACO PARA AMARRACAO DE ELETRODUTOS, TIPO D, COM 2" E CUNHA DE FIXACAO</t>
  </si>
  <si>
    <t>Referência SINAPI/MG, insumo 39132, unidade UN, preço de referência de setembro/2026. Relatório emitido em 09/10/2026: SINAPI_Referência_2026_09.xlsx, aba ISD, linha 28. Arquivo anexado à pesquisa. Referência única de base oficial, formada pela metodologia de famílias homogêneas do SINAPI; não constitui cotação comercial isolada. Origem oficial: CR (calculado por coeficiente de representatividade).</t>
  </si>
  <si>
    <t>39139</t>
  </si>
  <si>
    <t>ABRACADEIRA EM ACO PARA AMARRACAO DE ELETRODUTOS, TIPO U SIMPLES, COM 1"</t>
  </si>
  <si>
    <t>Referência SINAPI/MG, insumo 39139, unidade UN, preço de referência de setembro/2026. Relatório emitido em 09/10/2026: SINAPI_Referência_2026_09.xlsx, aba ISD, linha 41. Arquivo anexado à pesquisa. Referência única de base oficial, formada pela metodologia de famílias homogêneas do SINAPI; não constitui cotação comercial isolada. Origem oficial: CR (calculado por coeficiente de representatividade).</t>
  </si>
  <si>
    <t>39142</t>
  </si>
  <si>
    <t>ABRACADEIRA EM ACO PARA AMARRACAO DE ELETRODUTOS, TIPO U SIMPLES, COM 2"</t>
  </si>
  <si>
    <t>Referência SINAPI/MG, insumo 39142, unidade UN, preço de referência de setembro/2026. Relatório emitido em 09/10/2026: SINAPI_Referência_2026_09.xlsx, aba ISD, linha 44. Arquivo anexado à pesquisa. Referência única de base oficial, formada pela metodologia de famílias homogêneas do SINAPI; não constitui cotação comercial isolada. Origem oficial: CR (calculado por coeficiente de representatividade).</t>
  </si>
  <si>
    <t>39144</t>
  </si>
  <si>
    <t>ABRACADEIRA EM ACO PARA AMARRACAO DE ELETRODUTOS, TIPO U SIMPLES, COM 3"</t>
  </si>
  <si>
    <t>Referência SINAPI/MG, insumo 39144, unidade UN, preço de referência de setembro/2026. Relatório emitido em 09/10/2026: SINAPI_Referência_2026_09.xlsx, aba ISD, linha 45. Arquivo anexado à pesquisa. Referência única de base oficial, formada pela metodologia de famílias homogêneas do SINAPI; não constitui cotação comercial isolada. Origem oficial: CR (calculado por coeficiente de representatividade).</t>
  </si>
  <si>
    <t>39138</t>
  </si>
  <si>
    <t>ABRACADEIRA EM ACO PARA AMARRACAO DE ELETRODUTOS, TIPO U SIMPLES, COM 3/4"</t>
  </si>
  <si>
    <t>Referência SINAPI/MG, insumo 39138, unidade UN, preço de referência de setembro/2026. Relatório emitido em 09/10/2026: SINAPI_Referência_2026_09.xlsx, aba ISD, linha 46. Arquivo anexado à pesquisa. Referência única de base oficial, formada pela metodologia de famílias homogêneas do SINAPI; não constitui cotação comercial isolada. Origem oficial: CR (calculado por coeficiente de representatividade).</t>
  </si>
  <si>
    <t>39145</t>
  </si>
  <si>
    <t>ABRACADEIRA EM ACO PARA AMARRACAO DE ELETRODUTOS, TIPO U SIMPLES, COM 4"</t>
  </si>
  <si>
    <t>Referência SINAPI/MG, insumo 39145, unidade UN, preço de referência de setembro/2026. Relatório emitido em 09/10/2026: SINAPI_Referência_2026_09.xlsx, aba ISD, linha 48. Arquivo anexado à pesquisa. Referência única de base oficial, formada pela metodologia de famílias homogêneas do SINAPI; não constitui cotação comercial isolada. Origem oficial: CR (calculado por coeficiente de representatividade).</t>
  </si>
  <si>
    <t>39128</t>
  </si>
  <si>
    <t>ABRACADEIRA EM ACO PARA AMARRACAO DE ELETRODUTOS, TIPO D, COM 3/4" E CUNHA DE FIXACAO</t>
  </si>
  <si>
    <t>Referência SINAPI/MG, insumo 39128, unidade UN, preço de referência de setembro/2026. Relatório emitido em 09/10/2026: SINAPI_Referência_2026_09.xlsx, aba ISD, linha 33. Arquivo anexado à pesquisa. Referência única de base oficial, formada pela metodologia de famílias homogêneas do SINAPI; não constitui cotação comercial isolada. Origem oficial: CR (calculado por coeficiente de representatividade).</t>
  </si>
  <si>
    <t>39129</t>
  </si>
  <si>
    <t>ABRACADEIRA EM ACO PARA AMARRACAO DE ELETRODUTOS, TIPO D, COM 1" E CUNHA DE FIXACAO</t>
  </si>
  <si>
    <t>Referência SINAPI/MG, insumo 39129, unidade UN, preço de referência de setembro/2026. Relatório emitido em 09/10/2026: SINAPI_Referência_2026_09.xlsx, aba ISD, linha 22. Arquivo anexado à pesquisa. Referência única de base oficial, formada pela metodologia de famílias homogêneas do SINAPI; não constitui cotação comercial isolada. Origem oficial: CR (calculado por coeficiente de representatividade).</t>
  </si>
  <si>
    <t>39811</t>
  </si>
  <si>
    <t>CAIXA DE PASSAGEM ELETRICA DE PAREDE, DE EMBUTIR, EM PVC, COM TAMPA APARAFUSADA, DIMENSOES 150 X 150 X *75* MM</t>
  </si>
  <si>
    <t>Referência SINAPI/MG, insumo 39811, unidade UN, preço de referência de setembro/2026. Relatório emitido em 09/10/2026: SINAPI_Referência_2026_09.xlsx, aba ISD, linha 878. Arquivo anexado à pesquisa. Referência única de base oficial, formada pela metodologia de famílias homogêneas do SINAPI; não constitui cotação comercial isolada. Origem oficial: CR (calculado por coeficiente de representatividade).</t>
  </si>
  <si>
    <t>411</t>
  </si>
  <si>
    <t>ABRACADEIRA DE NYLON PARA AMARRACAO DE CABOS, COMPRIMENTO DE 200 X *4,6* MM</t>
  </si>
  <si>
    <t>Referência SINAPI/MG, insumo 411, unidade UN, preço de referência de setembro/2026. Relatório emitido em 09/10/2026: SINAPI_Referência_2026_09.xlsx, aba ISD, linha 16. Arquivo anexado à pesquisa. Referência única de base oficial, formada pela metodologia de famílias homogêneas do SINAPI; não constitui cotação comercial isolada. Origem oficial: C (coletado).</t>
  </si>
  <si>
    <t>92313060</t>
  </si>
  <si>
    <t>LIMPA CONTATO ELÉTRICO/ELETRÔNICO, AEROSSOL, 300 ML, SECAGEM RÁPIDA, SEM RESÍDUOS</t>
  </si>
  <si>
    <t>https://www.leroymerlin.com.br/limpa-contato-de-uso-geral-spray-300ml-etaniz_92313060</t>
  </si>
  <si>
    <t>Acesso: 21/08/2026 às 14h (horário de Brasília)</t>
  </si>
  <si>
    <t>SHOPBIKE — Limpa-contato Würth 300 ml</t>
  </si>
  <si>
    <t>https://www.shopbike.com.br/limpa-contato-wurth-300ml/p/9632</t>
  </si>
  <si>
    <t>LOJA BRAFER — Limpa-contato Tekbond 300 ml</t>
  </si>
  <si>
    <t>https://www.lojabrafer.com.br/limpa-contato-spray-300ml-tekbond/p/12492</t>
  </si>
  <si>
    <t>20111</t>
  </si>
  <si>
    <t>FITA ISOLANTE ADESIVA ANTICHAMA, USO ATE 750 V, EM ROLO DE 19 MM X 20 M</t>
  </si>
  <si>
    <t>Referência SINAPI/MG, insumo 20111, unidade UN, preço de referência de setembro/2026. Relatório emitido em 09/10/2026: SINAPI_Referência_2026_09.xlsx, aba ISD, linha 2106. Arquivo anexado à pesquisa. Referência única de base oficial, formada pela metodologia de famílias homogêneas do SINAPI; não constitui cotação comercial isolada. Origem oficial: CR (calculado por coeficiente de representatividade).</t>
  </si>
  <si>
    <t>404</t>
  </si>
  <si>
    <t>FITA ISOLANTE DE BORRACHA AUTOFUSAO, USO ATE 69 KV (ALTA TENSAO), LARGURA DE 19 MM</t>
  </si>
  <si>
    <t>Referência SINAPI/MG, insumo 404, unidade M, preço de referência de setembro/2026. Relatório emitido em 09/10/2026: SINAPI_Referência_2026_09.xlsx, aba ISD, linha 2108. Arquivo anexado à pesquisa. Referência única de base oficial, formada pela metodologia de famílias homogêneas do SINAPI; não constitui cotação comercial isolada. Origem oficial: C (coletado).</t>
  </si>
  <si>
    <t>11685</t>
  </si>
  <si>
    <t>BRACO / CANO PARA CHUVEIRO ELETRICO, EM ALUMINIO, 30 CM X 1/2"</t>
  </si>
  <si>
    <t>Referência SINAPI/MG, insumo 11685, unidade UN, preço de referência de setembro/2026. Relatório emitido em 09/10/2026: SINAPI_Referência_2026_09.xlsx, aba ISD, linha 568. Arquivo anexado à pesquisa. Referência única de base oficial, formada pela metodologia de famílias homogêneas do SINAPI; não constitui cotação comercial isolada. Origem oficial: CR (calculado por coeficiente de representatividade).</t>
  </si>
  <si>
    <t>1368</t>
  </si>
  <si>
    <t>CHUVEIRO COMUM EM PLASTICO BRANCO, COM CANO, 3 TEMPERATURAS, 5500 W (220 V)</t>
  </si>
  <si>
    <t>Referência SINAPI/MG, insumo 1368, unidade UN, preço de referência de setembro/2026. Relatório emitido em 09/10/2026: SINAPI_Referência_2026_09.xlsx, aba ISD, linha 1133. Arquivo anexado à pesquisa. Referência única de base oficial, formada pela metodologia de famílias homogêneas do SINAPI; não constitui cotação comercial isolada. Origem oficial: C (coletado).</t>
  </si>
  <si>
    <t>065-A</t>
  </si>
  <si>
    <t>RESISTÊNCIA ELÉTRICA, 3 TEMPERATURAS, 220 V, 5.500 W, PADRÃO 065-A, COMPATÍVEL COM CHUVEIROS/DUCHAS LORENZETTI MAXI DUCHA, MAXI BANHO, RELAX ULTRA E LOREN BELLO ULTRA QUE UTILIZEM A RESISTÊNCIA 065-A, ADMITIDA PEÇA ORIGINAL OU COMPATÍVEL DE QUALIDADE IGUAL OU SUPERIOR.</t>
  </si>
  <si>
    <t>TELHANORTE — Lorenzetti 065-A 3T 220V 5.500W</t>
  </si>
  <si>
    <t>https://www.telhanorte.com.br/resistencia-para-chuveiro-3t-loren-ultra-065a-5500w-220v-lorenzetti-1417762/p</t>
  </si>
  <si>
    <t>MAGNANI — Lorenzetti 065-A 220V 5.500W</t>
  </si>
  <si>
    <t>https://loja.magnani.com.br/resistencia-065a-220v-5500w-7589114-7589128-lorenzetti</t>
  </si>
  <si>
    <t>MAURO CENTER — Lorenzetti 065-A 3T 220V 5.500W</t>
  </si>
  <si>
    <t>https://www.maurocenter.com.br/lorenzetti-res-065-a-3t-5500w-220v</t>
  </si>
  <si>
    <t>20080</t>
  </si>
  <si>
    <t>ADESIVO PLASTICO PARA PVC, FRASCO COM 175 GR</t>
  </si>
  <si>
    <t>Referência SINAPI/MG, insumo 20080, unidade UN, preço de referência de setembro/2026. Relatório emitido em 09/10/2026: SINAPI_Referência_2026_09.xlsx, aba ISD, linha 138. Arquivo anexado à pesquisa. Referência única de base oficial, formada pela metodologia de famílias homogêneas do SINAPI; não constitui cotação comercial isolada. Origem oficial: CR (calculado por coeficiente de representatividade).</t>
  </si>
  <si>
    <t>3148</t>
  </si>
  <si>
    <t>FITA VEDA ROSCA, EM PTFE, ROLO DE 18 MM X 50 M (L X C)</t>
  </si>
  <si>
    <t>Referência SINAPI/MG, insumo 3148, unidade UN, preço de referência de setembro/2026. Relatório emitido em 09/10/2026: SINAPI_Referência_2026_09.xlsx, aba ISD, linha 2117. Arquivo anexado à pesquisa. Referência única de base oficial, formada pela metodologia de famílias homogêneas do SINAPI; não constitui cotação comercial isolada. Origem oficial: CR (calculado por coeficiente de representatividade).</t>
  </si>
  <si>
    <t>11927</t>
  </si>
  <si>
    <t>ABRACADEIRA, GALVANIZADA/ZINCADA, ROSCA SEM FIM, PARAFUSO INOX, LARGURA FITA *12,6 A *14 MM, D = 2" A 2 1/2"</t>
  </si>
  <si>
    <t>Referência SINAPI/MG, insumo 11927, unidade UN, preço de referência de setembro/2026. Relatório emitido em 09/10/2026: SINAPI_Referência_2026_09.xlsx, aba ISD, linha 50. Arquivo anexado à pesquisa. Referência única de base oficial, formada pela metodologia de famílias homogêneas do SINAPI; não constitui cotação comercial isolada. Origem oficial: CR (calculado por coeficiente de representatividade).</t>
  </si>
  <si>
    <t>Abraçadeira zincada 19–25 / equivalente 16–25</t>
  </si>
  <si>
    <t>ABRACADEIRA GALVANIZADA ROSCA SEM FIM 3/4"x1"</t>
  </si>
  <si>
    <t>Aqualuz — abraçadeira rosca sem fim zincada 19–25 mm</t>
  </si>
  <si>
    <t>https://www.aqualuzfrancana.com.br/produtos/abracadeira-rosca-sem-fim-19-25mm/</t>
  </si>
  <si>
    <t>Acesso 13/10/2026; preço sem desconto condicionado; R$ 2.55/UN</t>
  </si>
  <si>
    <t>Corremol — rosca sem fim aço carbono galvanizado 16–25 mm</t>
  </si>
  <si>
    <t>https://www.corremol.com.br/abracadeira-16-x-25mm-rosca-sem-fim-1pc/p/1999</t>
  </si>
  <si>
    <t>Acesso 13/10/2026; preço sem desconto condicionado; R$ 1.54/UN</t>
  </si>
  <si>
    <t>Duas referências de aço carbono zincado/galvanizado, rosca sem fim. A faixa 16–25 mm cobre integralmente o intervalo solicitado 19–25 mm (3/4–1 pol.); registra-se a equivalência funcional da faixa. Excluída referência de aço inox e kits sem quantidade comprovada. Amostra reduzida requer justificativa formal do art. 28 do RILC.</t>
  </si>
  <si>
    <t>301</t>
  </si>
  <si>
    <t>ANEL BORRACHA PARA TUBO ESGOTO PREDIAL, DN 100 MM (NBR 5688) PRETO</t>
  </si>
  <si>
    <t>Referência SINAPI/MG, insumo 301, unidade UN, preço de referência de setembro/2026. Relatório emitido em 09/10/2026: SINAPI_Referência_2026_09.xlsx, aba ISD, linha 191. Arquivo anexado à pesquisa. Referência única de base oficial, formada pela metodologia de famílias homogêneas do SINAPI; não constitui cotação comercial isolada. Origem oficial: C (coletado).</t>
  </si>
  <si>
    <t>Amanco DN40 / Tigre DN40 / Akio 10160</t>
  </si>
  <si>
    <t>ANEL DE VEDAÇÃO PARA TUBOS ADITIVADOS DN 40 MM</t>
  </si>
  <si>
    <t>LC Ferragens — anel vedação Amanco esgoto 40</t>
  </si>
  <si>
    <t>https://www.lcferragens.com.br/produto/anel-vedacao-amanco-esgoto-a-40/</t>
  </si>
  <si>
    <t>Acesso 13/10/2026; preço sem desconto condicionado; R$ 1.25/UN</t>
  </si>
  <si>
    <t>Mesquitão — anel borracha esgoto 40 mm Tigre</t>
  </si>
  <si>
    <t>https://www.mesquitao.com.br/produto/anel-de-vedacao-40mm-tigre/</t>
  </si>
  <si>
    <t>Acesso 13/10/2026; preço sem desconto condicionado; R$ 2.90/UN</t>
  </si>
  <si>
    <t>Akio — anel vedação 40 mm</t>
  </si>
  <si>
    <t>https://akio-distribuidora.com.br/produtos/anel-de-vedacao-40mm/</t>
  </si>
  <si>
    <t>Acesso 13/10/2026; preço sem desconto condicionado; R$ 1.00/UN</t>
  </si>
  <si>
    <t>Três ofertas atuais de anel de vedação de esgoto DN 40 mm, por peça; substituída a base CAEMA de dezembro/2019. Excluídos adaptadores para caixa d’água e anéis para aplicações distintas. CV superior a 25%: mediana.</t>
  </si>
  <si>
    <t>MAT015850</t>
  </si>
  <si>
    <t>BRACADEIRA DE ACO GALVANIZADO, TIPO ROSCA SEM FIM, DE 1/2"X9MM</t>
  </si>
  <si>
    <t>SCO-Rio — CGM, agosto/2026</t>
  </si>
  <si>
    <t>https://controladoria.prefeitura.rio/wp-content/uploads/sites/29/2026/09/ARQUIVOS-COM-CATALOGO-DAS-COMPOSICOES-D-EXCEL.zip</t>
  </si>
  <si>
    <t>Agosto/2026; RJ; arquivo oficial publicado em setembro/2026; consulta 12/10/2026</t>
  </si>
  <si>
    <t>SCO-Rio — CGM, agosto/2026; ref. MAT015850; BRACADEIRA DE ACO GALVANIZADO, TIPO ROSCA SEM FIM, DE 1/2"X9MM; unidade UN; preço de material R$ 0.93/UN. Fonte/competência: Agosto/2026; RJ; arquivo oficial publicado em setembro/2026; consulta 12/10/2026. Fonte técnica de insumos em competência e abrangência identificadas; não equivale a coleta comercial avulsa. Correspondência material, código, unidade e valor documentada na memória; inexiste acréscimo automático de frete/BDI. Art. 28: documentação da fonte pública e justificativa excepcional a formalizar pelas áreas responsáveis, sem inventar pesquisas complementares.</t>
  </si>
  <si>
    <t>798</t>
  </si>
  <si>
    <t>BUCHA DE REDUCAO PVC ROSCAVEL 3/4" X 1/2"</t>
  </si>
  <si>
    <t>Referência SINAPI/MG, insumo 798, unidade UN, preço de referência de setembro/2026. Relatório emitido em 09/10/2026: SINAPI_Referência_2026_09.xlsx, aba ISD, linha 657. Arquivo anexado à pesquisa. Referência única de base oficial, formada pela metodologia de famílias homogêneas do SINAPI; não constitui cotação comercial isolada. Origem oficial: CR (calculado por coeficiente de representatividade).</t>
  </si>
  <si>
    <t>828</t>
  </si>
  <si>
    <t>BUCHA DE REDUÇÃO DE PVC, SOLDAVEL, CURTA, COM 25X20 MM, PARA AGUA FRIA PREDIAL</t>
  </si>
  <si>
    <t>Referência SINAPI/MG, insumo 828, unidade UN, preço de referência de setembro/2026. Relatório emitido em 09/10/2026: SINAPI_Referência_2026_09.xlsx, aba ISD, linha 619. Arquivo anexado à pesquisa. Referência única de base oficial, formada pela metodologia de famílias homogêneas do SINAPI; não constitui cotação comercial isolada. Origem oficial: CR (calculado por coeficiente de representatividade).</t>
  </si>
  <si>
    <t>H125</t>
  </si>
  <si>
    <t>BUCHA DE REDUÇÃO SOLDAVEL CURTA DIAM. 75 X 60 MM</t>
  </si>
  <si>
    <t>GOINFRA — GO, junho/2026, tabela 343</t>
  </si>
  <si>
    <t>https://cdn.goinfra.go.gov.br/site/arquivos/arquivos/Obras%20Civis/T343_S/Material.pdf</t>
  </si>
  <si>
    <t>Junho/2026; emissão 03/09/2026; GO; consulta 12/10/2026</t>
  </si>
  <si>
    <t>GOINFRA, Tabela 343 de junho/2026, relatório de materiais sem bonificação, emissão 03/09/2026. Insumo H125, unidade un, preço R$ 18.42, correspondente ao material especificado. Referência única de base pública de fornecimento, sem mão de obra e sem BDI.</t>
  </si>
  <si>
    <t>812</t>
  </si>
  <si>
    <t>BUCHA DE REDUCAO DE PVC, SOLDAVEL, CURTA, COM 40 X 32 MM, PARA AGUA FRIA PREDIAL</t>
  </si>
  <si>
    <t>Referência SINAPI/MG, insumo 812, unidade UN, preço de referência de setembro/2026. Relatório emitido em 09/10/2026: SINAPI_Referência_2026_09.xlsx, aba ISD, linha 621. Arquivo anexado à pesquisa. Referência única de base oficial, formada pela metodologia de famílias homogêneas do SINAPI; não constitui cotação comercial isolada. Origem oficial: CR (calculado por coeficiente de representatividade).</t>
  </si>
  <si>
    <t>34636</t>
  </si>
  <si>
    <t>CAIXA D'AGUA / RESERVATORIO EM POLIETILENO, 1000 LITROS, COM TAMPA</t>
  </si>
  <si>
    <t>Referência SINAPI/MG, insumo 34636, unidade UN, preço de referência de setembro/2026. Relatório emitido em 09/10/2026: SINAPI_Referência_2026_09.xlsx, aba ISD, linha 838. Arquivo anexado à pesquisa. Referência única de base oficial, formada pela metodologia de famílias homogêneas do SINAPI; não constitui cotação comercial isolada. Origem oficial: C (coletado).</t>
  </si>
  <si>
    <t>34637</t>
  </si>
  <si>
    <t>CAIXA D'AGUA / RESERVATORIO EM POLIETILENO, 500 LITROS, COM TAMPA</t>
  </si>
  <si>
    <t>Referência SINAPI/MG, insumo 34637, unidade UN, preço de referência de setembro/2026. Relatório emitido em 09/10/2026: SINAPI_Referência_2026_09.xlsx, aba ISD, linha 842. Arquivo anexado à pesquisa. Referência única de base oficial, formada pela metodologia de famílias homogêneas do SINAPI; não constitui cotação comercial isolada. Origem oficial: CR (calculado por coeficiente de representatividade).</t>
  </si>
  <si>
    <t>35277</t>
  </si>
  <si>
    <t>CAIXA DE GORDURA EM PVC, DIÂMETRO MÍNIMO 300 MM, SAÍDA 100 MM, CAPACIDADE APROX. 18 L, COM TAMPA E CESTO</t>
  </si>
  <si>
    <t>Referência SINAPI/MG, insumo 35277, unidade UN, preço de referência de setembro/2026. Relatório emitido em 09/10/2026: SINAPI_Referência_2026_09.xlsx, aba ISD, linha 863. Arquivo anexado à pesquisa. Referência única de base oficial, formada pela metodologia de famílias homogêneas do SINAPI; não constitui cotação comercial isolada. Origem oficial: CR (calculado por coeficiente de representatividade).</t>
  </si>
  <si>
    <t>11712</t>
  </si>
  <si>
    <t>CAIXA SIFONADA, PVC, 150 X 150 X 50 MM, COM GRELHA QUADRADA, BRANCA (NBR 5688)</t>
  </si>
  <si>
    <t>Referência SINAPI/MG, insumo 11712, unidade UN, preço de referência de setembro/2026. Relatório emitido em 09/10/2026: SINAPI_Referência_2026_09.xlsx, aba ISD, linha 922. Arquivo anexado à pesquisa. Referência única de base oficial, formada pela metodologia de famílias homogêneas do SINAPI; não constitui cotação comercial isolada. Origem oficial: C (coletado).</t>
  </si>
  <si>
    <t>5103</t>
  </si>
  <si>
    <t>CAIXA SIFONADA PVC, 100 X 100 X 50 MM, COM GRELHA REDONDA, BRANCA</t>
  </si>
  <si>
    <t>Referência SINAPI/MG, insumo 5103, unidade UN, preço de referência de setembro/2026. Relatório emitido em 09/10/2026: SINAPI_Referência_2026_09.xlsx, aba ISD, linha 919. Arquivo anexado à pesquisa. Referência única de base oficial, formada pela metodologia de famílias homogêneas do SINAPI; não constitui cotação comercial isolada. Origem oficial: CR (calculado por coeficiente de representatividade).</t>
  </si>
  <si>
    <t>Tigre cap esgoto DN40</t>
  </si>
  <si>
    <t>CAP PVC ESGOTO SERIE NORMAL 40MM</t>
  </si>
  <si>
    <t>Eletriza — cap esgoto 40 mm Tigre</t>
  </si>
  <si>
    <t>https://eletriza.com.br/produtos/cap-esgoto-47344/</t>
  </si>
  <si>
    <t>Acesso 13/10/2026; preço sem desconto condicionado; R$ 3.53/UN</t>
  </si>
  <si>
    <t>Chatuba — cap esgoto 40 mm Tigre</t>
  </si>
  <si>
    <t>https://www.chatuba.com.br/cap-esgoto-40mm-tigre/p</t>
  </si>
  <si>
    <t>Acesso 13/10/2026; preço sem desconto condicionado; R$ 3.99/UN</t>
  </si>
  <si>
    <t>Jabu — cap esgoto secundário 40 mm Tigre</t>
  </si>
  <si>
    <t>https://www.jabu.com.br/hidraulica/cap-esg-sec-40mm-cb</t>
  </si>
  <si>
    <t>Acesso 13/10/2026; preço sem desconto condicionado; R$ 3.73/UN</t>
  </si>
  <si>
    <t>Três ofertas de cap PVC esgoto série normal 40 mm. Não utilizada a referência SINAPI 1193, de água fria soldável. Chatuba: preço em outras formas de pagamento R$ 3,99, sem usar PIX R$ 3,91.</t>
  </si>
  <si>
    <t>12909</t>
  </si>
  <si>
    <t>CAP PVC, SOLDAVEL, DN 50 MM, SERIE NORMAL, PARA ESGOTO PREDIAL</t>
  </si>
  <si>
    <t>Referência SINAPI/MG, insumo 12909, unidade UN, preço de referência de setembro/2026. Relatório emitido em 09/10/2026: SINAPI_Referência_2026_09.xlsx, aba ISD, linha 1007. Arquivo anexado à pesquisa. Referência única de base oficial, formada pela metodologia de famílias homogêneas do SINAPI; não constitui cotação comercial isolada. Origem oficial: CR (calculado por coeficiente de representatividade).</t>
  </si>
  <si>
    <t>12910</t>
  </si>
  <si>
    <t>CAP PVC, SOLDAVEL, DN 75 MM, SERIE NORMAL, PARA ESGOTO PREDIAL</t>
  </si>
  <si>
    <t>Referência SINAPI/MG, insumo 12910, unidade UN, preço de referência de setembro/2026. Relatório emitido em 09/10/2026: SINAPI_Referência_2026_09.xlsx, aba ISD, linha 1008. Arquivo anexado à pesquisa. Referência única de base oficial, formada pela metodologia de famílias homogêneas do SINAPI; não constitui cotação comercial isolada. Origem oficial: CR (calculado por coeficiente de representatividade).</t>
  </si>
  <si>
    <t>1189</t>
  </si>
  <si>
    <t>CAP PVC SOLDAVEL 1" DN 32 MM, PARA AGUA FRIA PREDIAL</t>
  </si>
  <si>
    <t>Referência SINAPI/MG, insumo 1189, unidade UN, preço de referência de setembro/2026. Relatório emitido em 09/10/2026: SINAPI_Referência_2026_09.xlsx, aba ISD, linha 1001. Arquivo anexado à pesquisa. Referência única de base oficial, formada pela metodologia de famílias homogêneas do SINAPI; não constitui cotação comercial isolada. Origem oficial: CR (calculado por coeficiente de representatividade).</t>
  </si>
  <si>
    <t>1191</t>
  </si>
  <si>
    <t>CAP PVC SOLDAVEL 1/2" DN 20 MM, PARA AGUA FRIA PREDIAL</t>
  </si>
  <si>
    <t>Referência SINAPI/MG, insumo 1191, unidade UN, preço de referência de setembro/2026. Relatório emitido em 09/10/2026: SINAPI_Referência_2026_09.xlsx, aba ISD, linha 999. Arquivo anexado à pesquisa. Referência única de base oficial, formada pela metodologia de famílias homogêneas do SINAPI; não constitui cotação comercial isolada. Origem oficial: CR (calculado por coeficiente de representatividade).</t>
  </si>
  <si>
    <t>1195</t>
  </si>
  <si>
    <t>CAPS PVC SOLDAVEL 2" DN 60MM, PARA AGUA FRIA</t>
  </si>
  <si>
    <t>Referência SINAPI/MG, insumo 1195, unidade UN, preço de referência de setembro/2026. Relatório emitido em 09/10/2026: SINAPI_Referência_2026_09.xlsx, aba ISD, linha 1004. Arquivo anexado à pesquisa. Referência única de base oficial, formada pela metodologia de famílias homogêneas do SINAPI; não constitui cotação comercial isolada. Origem oficial: CR (calculado por coeficiente de representatividade).</t>
  </si>
  <si>
    <t>1185</t>
  </si>
  <si>
    <t>CAP PVC SOLDAVEL 3/4" DN 25 MM, PARA AGUA FRIA PREDIAL</t>
  </si>
  <si>
    <t>Referência SINAPI/MG, insumo 1185, unidade UN, preço de referência de setembro/2026. Relatório emitido em 09/10/2026: SINAPI_Referência_2026_09.xlsx, aba ISD, linha 1000. Arquivo anexado à pesquisa. Referência única de base oficial, formada pela metodologia de famílias homogêneas do SINAPI; não constitui cotação comercial isolada. Origem oficial: CR (calculado por coeficiente de representatividade).</t>
  </si>
  <si>
    <t>1204</t>
  </si>
  <si>
    <t>CAPS PVC SOLDAVEL 75MM</t>
  </si>
  <si>
    <t>SINAPI/MG, insumo 1204, setembro/2026, emissão 09/10/2026, aba ISD, linha 1005, arquivo anexado à pesquisa. Unidade da fonte corresponde à unidade de fornecimento. Preço de fornecimento do material, sem instalação e sem BDI. Referência única de base oficial baseada em famílias homogêneas, adotada prioritariamente à referência privada sem extrato. Origem oficial: CR (calculado por coeficiente de representatividade).</t>
  </si>
  <si>
    <t>H289</t>
  </si>
  <si>
    <t>CAPS PVC SOLDAVEL 85MM</t>
  </si>
  <si>
    <t>GOINFRA, Tabela 343 de junho/2026, relatório de materiais sem bonificação, emissão 03/09/2026. Insumo H289, unidade un, preço R$ 61.46, correspondente ao material especificado. Referência única de base pública de fornecimento, sem mão de obra e sem BDI.</t>
  </si>
  <si>
    <t>1193</t>
  </si>
  <si>
    <t>CAP PVC SOLDAVEL 40MM, PARA AGUA FRIA PREDIAL</t>
  </si>
  <si>
    <t>Referência SINAPI/MG, insumo 1193, unidade UN, preço de referência de setembro/2026. Relatório emitido em 09/10/2026: SINAPI_Referência_2026_09.xlsx, aba ISD, linha 1002. Arquivo anexado à pesquisa. Referência única de base oficial, formada pela metodologia de famílias homogêneas do SINAPI; não constitui cotação comercial isolada. Origem oficial: CR (calculado por coeficiente de representatividade).</t>
  </si>
  <si>
    <t>11732</t>
  </si>
  <si>
    <t>GRELHA FIXA, PVC CROMADA, REDONDA, 150 MM, PARA RALOS E CAIXAS</t>
  </si>
  <si>
    <t>Referência SINAPI/MG, insumo 11732, unidade UN, preço de referência de setembro/2026. Relatório emitido em 09/10/2026: SINAPI_Referência_2026_09.xlsx, aba ISD, linha 2224. Arquivo anexado à pesquisa. Referência única de base oficial, formada pela metodologia de famílias homogêneas do SINAPI; não constitui cotação comercial isolada. Origem oficial: CR (calculado por coeficiente de representatividade).</t>
  </si>
  <si>
    <t>1454366</t>
  </si>
  <si>
    <t>GRELHA QUADRADA, EM PVC BRANCA, 150 X 150 MM, COM SISTEMA ABRE/FECHA, PARA RALOS E CAIXAS</t>
  </si>
  <si>
    <t>TELHANORTE</t>
  </si>
  <si>
    <t>https://www.telhanorte.com.br/grelha-quadrada-150mm-abrefecha-branca-tigre-1454366/p</t>
  </si>
  <si>
    <t>JURUNENSE — Grelha Tigre 150 mm abre/fecha</t>
  </si>
  <si>
    <t>https://www.jurunense.com/grelha-abre-fecha-quadrada-150mm-tigre/p</t>
  </si>
  <si>
    <t>TUMELERO — Grelha Tigre 150 mm abre/fecha</t>
  </si>
  <si>
    <t>https://www.tumelero.com.br/grelha-quadrada-150mm-abrefecha-branca-tigre-888807032/p</t>
  </si>
  <si>
    <t>11711</t>
  </si>
  <si>
    <t>RALO SECO CONICO, PVC, 100 X 40 MM, COM GRELHA QUADRADA BRANCA</t>
  </si>
  <si>
    <t>Referência SINAPI/MG, insumo 11711, unidade UN, preço de referência de setembro/2026. Relatório emitido em 09/10/2026: SINAPI_Referência_2026_09.xlsx, aba ISD, linha 3677. Arquivo anexado à pesquisa. Referência única de base oficial, formada pela metodologia de famílias homogêneas do SINAPI; não constitui cotação comercial isolada. Origem oficial: CR (calculado por coeficiente de representatividade).</t>
  </si>
  <si>
    <t>11731</t>
  </si>
  <si>
    <t>GRELHA FIXA, EM PVC BRANCA, QUADRADA, 150 X 150 MM, PARA RALOS E CAIXAS</t>
  </si>
  <si>
    <t>Referência SINAPI/MG, insumo 11731, unidade UN, preço de referência de setembro/2026. Relatório emitido em 09/10/2026: SINAPI_Referência_2026_09.xlsx, aba ISD, linha 2223. Arquivo anexado à pesquisa. Referência única de base oficial, formada pela metodologia de famílias homogêneas do SINAPI; não constitui cotação comercial isolada. Origem oficial: CR (calculado por coeficiente de representatividade).</t>
  </si>
  <si>
    <t>10909</t>
  </si>
  <si>
    <t>JUNÇÃO DE REDUÇÃO INVERTIDA "Y", PVC SOLDAVEL, 100X75MM - SERIE NORMAL PARA ESGOTO PREDIAL</t>
  </si>
  <si>
    <t>Referência SINAPI/MG, insumo 10909, unidade UN, preço de referência de setembro/2026. Relatório emitido em 09/10/2026: SINAPI_Referência_2026_09.xlsx, aba ISD, linha 2459. Arquivo anexado à pesquisa. Referência única de base oficial, formada pela metodologia de famílias homogêneas do SINAPI; não constitui cotação comercial isolada. Origem oficial: CR (calculado por coeficiente de representatividade).</t>
  </si>
  <si>
    <t>10911</t>
  </si>
  <si>
    <t>JUNÇÃO INVERTIDA "Y" , PVC SOLDAVEL, 75X75MM - SERIE NORMAL PARA ESGOTO PREDIAL</t>
  </si>
  <si>
    <t>Referência SINAPI/MG, insumo 10911, unidade UN, preço de referência de setembro/2026. Relatório emitido em 09/10/2026: SINAPI_Referência_2026_09.xlsx, aba ISD, linha 2463. Arquivo anexado à pesquisa. Referência única de base oficial, formada pela metodologia de famílias homogêneas do SINAPI; não constitui cotação comercial isolada. Origem oficial: CR (calculado por coeficiente de representatividade).</t>
  </si>
  <si>
    <t>3662</t>
  </si>
  <si>
    <t>JUNCAO SIMPLES, PVC, 45 GRAUS, DN 50 X 50 MM, SERIE NORMAL PARA ESGOTO PREDIAL</t>
  </si>
  <si>
    <t>Referência SINAPI/MG, insumo 3662, unidade UN, preço de referência de setembro/2026. Relatório emitido em 09/10/2026: SINAPI_Referência_2026_09.xlsx, aba ISD, linha 2475. Arquivo anexado à pesquisa. Referência única de base oficial, formada pela metodologia de famílias homogêneas do SINAPI; não constitui cotação comercial isolada. Origem oficial: CR (calculado por coeficiente de representatividade).</t>
  </si>
  <si>
    <t>3666</t>
  </si>
  <si>
    <t>JUNCAO SIMPLES, PVC, 45 GRAUS, DN 40 X 40 MM, SERIE NORMAL PARA ESGOTO PREDIAL</t>
  </si>
  <si>
    <t>Referência SINAPI/MG, insumo 3666, unidade UN, preço de referência de setembro/2026. Relatório emitido em 09/10/2026: SINAPI_Referência_2026_09.xlsx, aba ISD, linha 2474. Arquivo anexado à pesquisa. Referência única de base oficial, formada pela metodologia de famílias homogêneas do SINAPI; não constitui cotação comercial isolada. Origem oficial: CR (calculado por coeficiente de representatividade).</t>
  </si>
  <si>
    <t>3659</t>
  </si>
  <si>
    <t>JUNCAO SIMPLES DE REDUCAO, PVC, DN 100 X 50 MM, SERIE NORMAL PARA ESGOTO PREDIAL</t>
  </si>
  <si>
    <t>Referência SINAPI/MG, insumo 3659, unidade UN, preço de referência de setembro/2026. Relatório emitido em 09/10/2026: SINAPI_Referência_2026_09.xlsx, aba ISD, linha 2464. Arquivo anexado à pesquisa. Referência única de base oficial, formada pela metodologia de famílias homogêneas do SINAPI; não constitui cotação comercial isolada. Origem oficial: CR (calculado por coeficiente de representatividade).</t>
  </si>
  <si>
    <t>44907</t>
  </si>
  <si>
    <t>MANGUEIRA PARA AR E AGUA DE PVC/BORRACHA, PRESSAO 300 PSI, DIAMETRO DE 1 POLEGADA</t>
  </si>
  <si>
    <t>Referência SINAPI/MG, insumo 44907, unidade M, preço de referência de setembro/2026. Relatório emitido em 09/10/2026: SINAPI_Referência_2026_09.xlsx, aba ISD, linha 2888. Arquivo anexado à pesquisa. Referência única de base oficial, formada pela metodologia de famílias homogêneas do SINAPI; não constitui cotação comercial isolada. Origem oficial: CR (calculado por coeficiente de representatividade).</t>
  </si>
  <si>
    <t>15618</t>
  </si>
  <si>
    <t>MASSA PARA CALAFETAR EM FILETES, EMBALAGEM 350 G</t>
  </si>
  <si>
    <t>FERREIRA COSTA</t>
  </si>
  <si>
    <t>https://www.ferreiracosta.com/produto/15618/massa-para-calafetar-filetes-350g-pulvitec</t>
  </si>
  <si>
    <t>SODIMAC — Massa Pulvitec para calafetar 350 g</t>
  </si>
  <si>
    <t>https://www.sodimac.com.br/sodimac-br/product/23819/massa-para-calafetar-350g-3500l/23819/</t>
  </si>
  <si>
    <t>JOLI — Massa Pulvitec para calafetar 350 g</t>
  </si>
  <si>
    <t>https://www.joli.com.br/massa-calafetar-350g-pulvitec/p</t>
  </si>
  <si>
    <t>4893</t>
  </si>
  <si>
    <t>PLUG OU BUJAO DE FERRO GALVANIZADO, DE 1 1/2"</t>
  </si>
  <si>
    <t>Referência SINAPI/MG, insumo 4893, unidade UN, preço de referência de setembro/2026. Relatório emitido em 09/10/2026: SINAPI_Referência_2026_09.xlsx, aba ISD, linha 3426. Arquivo anexado à pesquisa. Referência única de base oficial, formada pela metodologia de famílias homogêneas do SINAPI; não constitui cotação comercial isolada. Origem oficial: CR (calculado por coeficiente de representatividade).</t>
  </si>
  <si>
    <t>4889</t>
  </si>
  <si>
    <t>PLUG OU BUJAO DE FERRO GALVANIZADO, DE 3/4"</t>
  </si>
  <si>
    <t>Referência SINAPI/MG, insumo 4889, unidade UN, preço de referência de setembro/2026. Relatório emitido em 09/10/2026: SINAPI_Referência_2026_09.xlsx, aba ISD, linha 3433. Arquivo anexado à pesquisa. Referência única de base oficial, formada pela metodologia de famílias homogêneas do SINAPI; não constitui cotação comercial isolada. Origem oficial: CR (calculado por coeficiente de representatividade).</t>
  </si>
  <si>
    <t>1784</t>
  </si>
  <si>
    <t>PLUG PVC ROSQUEAVEL 1/2"</t>
  </si>
  <si>
    <t>ORSE/CEHOP — SE, agosto/2026-1; ref. 1784; PLUG PVC ROSQUEAVEL 1/2"; unidade UN; preço de material R$ 0.96/UN. Fonte/competência: Agosto/2026-1; SE; consulta 12/10/2026. Fonte técnica de insumos em competência e abrangência identificadas; não equivale a coleta comercial avulsa. Correspondência material, código, unidade e valor documentada na memória; inexiste acréscimo automático de frete/BDI. Art. 28: documentação da fonte pública e justificativa excepcional a formalizar pelas áreas responsáveis, sem inventar pesquisas complementares.</t>
  </si>
  <si>
    <t>Tigre / Amanco plug roscável 1.1/2</t>
  </si>
  <si>
    <t>PLUG ROSCAVEL 1" 1/2 PVC</t>
  </si>
  <si>
    <t>Casas da Água — plug PVC 1.1/2 Tigre</t>
  </si>
  <si>
    <t>https://www.casasdaagua.com.br/plug-tigre-roscavel-pvc-1-1-2-/p</t>
  </si>
  <si>
    <t>Acesso 13/10/2026; preço sem desconto condicionado; R$ 32.00/UN</t>
  </si>
  <si>
    <t>Baradel — tampão plug PVC 1.1/2 Tigre</t>
  </si>
  <si>
    <t>https://www.baradelconstrucoes.com.br/produto/tampao-plug-pvc-roscavel-112-branco-50mm-tigre.html</t>
  </si>
  <si>
    <t>Acesso 13/10/2026; preço sem desconto condicionado; R$ 35.00/UN</t>
  </si>
  <si>
    <t>Siquemais — variante plug PVC Amanco 1.1/2</t>
  </si>
  <si>
    <t>https://www.siquemais.com.br/linha/plug-roscavel-pvc-branco-amanco</t>
  </si>
  <si>
    <t>Acesso 13/10/2026; preço sem desconto condicionado; R$ 24.46/UN</t>
  </si>
  <si>
    <t>Três fornecedores de plug roscável PVC branco de 1.1/2, preço por peça. A linha Siquemais apresenta diversas bitolas; adotada somente a variante 1.1/2 identificada a R$ 24,46. Sem usar o menor preço de 1/2 ou kits de três peças.</t>
  </si>
  <si>
    <t>11745</t>
  </si>
  <si>
    <t>RALO SIFONADO QUADRADO, PVC, 100 X 53 MM, SAIDA 40 MM, COM GRELHA QUADRADA BRANCA</t>
  </si>
  <si>
    <t>Referência SINAPI/MG, insumo 11745, unidade UN, preço de referência de setembro/2026. Relatório emitido em 09/10/2026: SINAPI_Referência_2026_09.xlsx, aba ISD, linha 3680. Arquivo anexado à pesquisa. Referência única de base oficial, formada pela metodologia de famílias homogêneas do SINAPI; não constitui cotação comercial isolada. Origem oficial: CR (calculado por coeficiente de representatividade).</t>
  </si>
  <si>
    <t>20086</t>
  </si>
  <si>
    <t>BUCHA DE REDUCAO DE PVC, SOLDAVEL, LONGA, 50 X 40 MM, PARA ESGOTO PREDIAL</t>
  </si>
  <si>
    <t>Referência SINAPI/MG, insumo 20086, unidade UN, preço de referência de setembro/2026. Relatório emitido em 09/10/2026: SINAPI_Referência_2026_09.xlsx, aba ISD, linha 624. Arquivo anexado à pesquisa. Referência única de base oficial, formada pela metodologia de famílias homogêneas do SINAPI; não constitui cotação comercial isolada. Origem oficial: CR (calculado por coeficiente de representatividade).</t>
  </si>
  <si>
    <t>834</t>
  </si>
  <si>
    <t>BUCHA DE REDUCAO PVC SOLDAVEL, LONGA, COM 40X25MM, PARA AGUA FRIA PREDIAL</t>
  </si>
  <si>
    <t>Referência SINAPI/MG, insumo 834, unidade UN, preço de referência de setembro/2026. Relatório emitido em 09/10/2026: SINAPI_Referência_2026_09.xlsx, aba ISD, linha 626. Arquivo anexado à pesquisa. Referência única de base oficial, formada pela metodologia de famílias homogêneas do SINAPI; não constitui cotação comercial isolada. Origem oficial: CR (calculado por coeficiente de representatividade).</t>
  </si>
  <si>
    <t>20043</t>
  </si>
  <si>
    <t>REDUCAO EXCENTRICA PVC, DN 100 X 50 MM, PARA ESGOTO PREDIAL</t>
  </si>
  <si>
    <t>Referência SINAPI/MG, insumo 20043, unidade UN, preço de referência de setembro/2026. Relatório emitido em 09/10/2026: SINAPI_Referência_2026_09.xlsx, aba ISD, linha 3698. Arquivo anexado à pesquisa. Referência única de base oficial, formada pela metodologia de famílias homogêneas do SINAPI; não constitui cotação comercial isolada. Origem oficial: CR (calculado por coeficiente de representatividade).</t>
  </si>
  <si>
    <t>20042</t>
  </si>
  <si>
    <t>REDUCAO EXCENTRICA PVC, DN 75 X 50 MM, PARA ESGOTO PREDIAL</t>
  </si>
  <si>
    <t>Referência SINAPI/MG, insumo 20042, unidade UN, preço de referência de setembro/2026. Relatório emitido em 09/10/2026: SINAPI_Referência_2026_09.xlsx, aba ISD, linha 3700. Arquivo anexado à pesquisa. Referência única de base oficial, formada pela metodologia de famílias homogêneas do SINAPI; não constitui cotação comercial isolada. Origem oficial: CR (calculado por coeficiente de representatividade).</t>
  </si>
  <si>
    <t>1197</t>
  </si>
  <si>
    <t>CAP PVC, ROSCAVEL, 1/2", PARA AGUA FRIA PREDIAL</t>
  </si>
  <si>
    <t>Referência SINAPI/MG, insumo 1197, unidade UN, preço de referência de setembro/2026. Relatório emitido em 09/10/2026: SINAPI_Referência_2026_09.xlsx, aba ISD, linha 994. Arquivo anexado à pesquisa. Referência única de base oficial, formada pela metodologia de famílias homogêneas do SINAPI; não constitui cotação comercial isolada. Origem oficial: CR (calculado por coeficiente de representatividade).</t>
  </si>
  <si>
    <t>1198</t>
  </si>
  <si>
    <t>CAP PVC, ROSCAVEL, 3/4", PARA AGUA FRIA PREDIAL</t>
  </si>
  <si>
    <t>Referência SINAPI/MG, insumo 1198, unidade UN, preço de referência de setembro/2026. Relatório emitido em 09/10/2026: SINAPI_Referência_2026_09.xlsx, aba ISD, linha 995. Arquivo anexado à pesquisa. Referência única de base oficial, formada pela metodologia de famílias homogêneas do SINAPI; não constitui cotação comercial isolada. Origem oficial: CR (calculado por coeficiente de representatividade).</t>
  </si>
  <si>
    <t>20089</t>
  </si>
  <si>
    <t>CAP PVC, SERIE R, DN 150 MM, PARA ESGOTO PREDIAL</t>
  </si>
  <si>
    <t>Referência SINAPI/MG, insumo 20089, unidade UN, preço de referência de setembro/2026. Relatório emitido em 09/10/2026: SINAPI_Referência_2026_09.xlsx, aba ISD, linha 997. Arquivo anexado à pesquisa. Referência única de base oficial, formada pela metodologia de famílias homogêneas do SINAPI; não constitui cotação comercial isolada. Origem oficial: CR (calculado por coeficiente de representatividade).</t>
  </si>
  <si>
    <t>99</t>
  </si>
  <si>
    <t>ADAPTADOR PVC SOLDAVEL, COM FLANGE E ANEL DE VEDACAO, 50 MM X 1 1/2", PARA CAIXA D'AGUA</t>
  </si>
  <si>
    <t>Referência SINAPI/MG, insumo 99, unidade UN, preço de referência de setembro/2026. Relatório emitido em 09/10/2026: SINAPI_Referência_2026_09.xlsx, aba ISD, linha 115. Arquivo anexado à pesquisa. Referência única de base oficial, formada pela metodologia de famílias homogêneas do SINAPI; não constitui cotação comercial isolada. Origem oficial: CR (calculado por coeficiente de representatividade).</t>
  </si>
  <si>
    <t>65</t>
  </si>
  <si>
    <t>ADAPTADOR PVC SOLDAVEL CURTO COM BOLSA E ROSCA 25MM X 3/4", PARA AGUA FRIA</t>
  </si>
  <si>
    <t>Referência SINAPI/MG, insumo 65, unidade UN, preço de referência de setembro/2026. Relatório emitido em 09/10/2026: SINAPI_Referência_2026_09.xlsx, aba ISD, linha 102. Arquivo anexado à pesquisa. Referência única de base oficial, formada pela metodologia de famílias homogêneas do SINAPI; não constitui cotação comercial isolada. Origem oficial: CR (calculado por coeficiente de representatividade).</t>
  </si>
  <si>
    <t>96</t>
  </si>
  <si>
    <t>ADAPTADOR PVC SOLDAVEL, COM FLANGE E ANEL DE VEDACAO, 25 MM X 3/4", PARA CAIXA D'AGUA</t>
  </si>
  <si>
    <t>Referência SINAPI/MG, insumo 96, unidade UN, preço de referência de setembro/2026. Relatório emitido em 09/10/2026: SINAPI_Referência_2026_09.xlsx, aba ISD, linha 112. Arquivo anexado à pesquisa. Referência única de base oficial, formada pela metodologia de famílias homogêneas do SINAPI; não constitui cotação comercial isolada. Origem oficial: CR (calculado por coeficiente de representatividade).</t>
  </si>
  <si>
    <t>107</t>
  </si>
  <si>
    <t>ADAPTADOR PVC SOLDAVEL CURTO COM BOLSA E ROSCA, 20 MM X 1/2", PARA AGUA FRIA</t>
  </si>
  <si>
    <t>Referência SINAPI/MG, insumo 107, unidade UN, preço de referência de setembro/2026. Relatório emitido em 09/10/2026: SINAPI_Referência_2026_09.xlsx, aba ISD, linha 101. Arquivo anexado à pesquisa. Referência única de base oficial, formada pela metodologia de famílias homogêneas do SINAPI; não constitui cotação comercial isolada. Origem oficial: CR (calculado por coeficiente de representatividade).</t>
  </si>
  <si>
    <t>102</t>
  </si>
  <si>
    <t>ADAPTADOR PVC SOLDAVEL CURTO COM BOLSA E ROSCA, 85 MM X 3", PARA AGUA FRIA</t>
  </si>
  <si>
    <t>Referência SINAPI/MG, insumo 102, unidade UN, preço de referência de setembro/2026. Relatório emitido em 09/10/2026: SINAPI_Referência_2026_09.xlsx, aba ISD, linha 110. Arquivo anexado à pesquisa. Referência única de base oficial, formada pela metodologia de famílias homogêneas do SINAPI; não constitui cotação comercial isolada. Origem oficial: CR (calculado por coeficiente de representatividade).</t>
  </si>
  <si>
    <t>97</t>
  </si>
  <si>
    <t>ADAPTADOR PVC SOLDAVEL, COM FLANGE E ANEL DE VEDACAO, 32 MM X 1", PARA CAIXA D'AGUA</t>
  </si>
  <si>
    <t>Referência SINAPI/MG, insumo 97, unidade UN, preço de referência de setembro/2026. Relatório emitido em 09/10/2026: SINAPI_Referência_2026_09.xlsx, aba ISD, linha 113. Arquivo anexado à pesquisa. Referência única de base oficial, formada pela metodologia de famílias homogêneas do SINAPI; não constitui cotação comercial isolada. Origem oficial: CR (calculado por coeficiente de representatividade).</t>
  </si>
  <si>
    <t>98</t>
  </si>
  <si>
    <t>ADAPTADOR PVC SOLDAVEL, COM FLANGE E ANEL DE VEDACAO, 40 MM X 1 1/4", PARA CAIXA D'AGUA</t>
  </si>
  <si>
    <t>Referência SINAPI/MG, insumo 98, unidade UN, preço de referência de setembro/2026. Relatório emitido em 09/10/2026: SINAPI_Referência_2026_09.xlsx, aba ISD, linha 114. Arquivo anexado à pesquisa. Referência única de base oficial, formada pela metodologia de famílias homogêneas do SINAPI; não constitui cotação comercial isolada. Origem oficial: CR (calculado por coeficiente de representatividade).</t>
  </si>
  <si>
    <t>112</t>
  </si>
  <si>
    <t>ADAPTADOR PVC SOLDAVEL CURTO COM BOLSA E ROSCA, 50 MM X1 1/2", PARA AGUA FRIA</t>
  </si>
  <si>
    <t>Referência SINAPI/MG, insumo 112, unidade UN, preço de referência de setembro/2026. Relatório emitido em 09/10/2026: SINAPI_Referência_2026_09.xlsx, aba ISD, linha 107. Arquivo anexado à pesquisa. Referência única de base oficial, formada pela metodologia de famílias homogêneas do SINAPI; não constitui cotação comercial isolada. Origem oficial: CR (calculado por coeficiente de representatividade).</t>
  </si>
  <si>
    <t>109</t>
  </si>
  <si>
    <t>ADAPTADOR PVC SOLDAVEL CURTO COM BOLSA E ROSCA, 40 MM X 1 1/4", PARA AGUA FRIA</t>
  </si>
  <si>
    <t>Referência SINAPI/MG, insumo 109, unidade UN, preço de referência de setembro/2026. Relatório emitido em 09/10/2026: SINAPI_Referência_2026_09.xlsx, aba ISD, linha 105. Arquivo anexado à pesquisa. Referência única de base oficial, formada pela metodologia de famílias homogêneas do SINAPI; não constitui cotação comercial isolada. Origem oficial: CR (calculado por coeficiente de representatividade).</t>
  </si>
  <si>
    <t>113</t>
  </si>
  <si>
    <t>ADAPTADOR PVC SOLDAVEL CURTO COM BOLSA E ROSCA, 60 MM X 2", PARA AGUA FRIA</t>
  </si>
  <si>
    <t>Referência SINAPI/MG, insumo 113, unidade UN, preço de referência de setembro/2026. Relatório emitido em 09/10/2026: SINAPI_Referência_2026_09.xlsx, aba ISD, linha 108. Arquivo anexado à pesquisa. Referência única de base oficial, formada pela metodologia de famílias homogêneas do SINAPI; não constitui cotação comercial isolada. Origem oficial: CR (calculado por coeficiente de representatividade).</t>
  </si>
  <si>
    <t>100</t>
  </si>
  <si>
    <t>ADAPTADOR PVC, SOLDAVEL, COM FLANGES E ANEL DE VEDACAO, 60 MM X 2", PARA CAIXA D'AGUA</t>
  </si>
  <si>
    <t>Referência SINAPI/MG, insumo 100, unidade UN, preço de referência de setembro/2026. Relatório emitido em 09/10/2026: SINAPI_Referência_2026_09.xlsx, aba ISD, linha 121. Arquivo anexado à pesquisa. Referência única de base oficial, formada pela metodologia de famílias homogêneas do SINAPI; não constitui cotação comercial isolada. Origem oficial: CR (calculado por coeficiente de representatividade).</t>
  </si>
  <si>
    <t>104</t>
  </si>
  <si>
    <t>ADAPTADOR PVC SOLDAVEL CURTO COM BOLSA E ROSCA, 75 MM X 2 1/2", PARA AGUA FRIA</t>
  </si>
  <si>
    <t>Referência SINAPI/MG, insumo 104, unidade UN, preço de referência de setembro/2026. Relatório emitido em 09/10/2026: SINAPI_Referência_2026_09.xlsx, aba ISD, linha 109. Arquivo anexado à pesquisa. Referência única de base oficial, formada pela metodologia de famílias homogêneas do SINAPI; não constitui cotação comercial isolada. Origem oficial: CR (calculado por coeficiente de representatividade).</t>
  </si>
  <si>
    <t>108</t>
  </si>
  <si>
    <t>ADAPTADOR PVC SOLDAVEL CURTO COM BOLSA E ROSCA, 32 MM X 1", PARA AGUA FRIA</t>
  </si>
  <si>
    <t>Referência SINAPI/MG, insumo 108, unidade UN, preço de referência de setembro/2026. Relatório emitido em 09/10/2026: SINAPI_Referência_2026_09.xlsx, aba ISD, linha 103. Arquivo anexado à pesquisa. Referência única de base oficial, formada pela metodologia de famílias homogêneas do SINAPI; não constitui cotação comercial isolada. Origem oficial: CR (calculado por coeficiente de representatividade).</t>
  </si>
  <si>
    <t>818</t>
  </si>
  <si>
    <t>BUCHA DE REDUCAO DE PVC, SOLDAVEL, CURTA, COM 60 X 50 MM, PARA AGUA FRIA PREDIAL</t>
  </si>
  <si>
    <t>Referência SINAPI/MG, insumo 818, unidade UN, preço de referência de setembro/2026. Relatório emitido em 09/10/2026: SINAPI_Referência_2026_09.xlsx, aba ISD, linha 623. Arquivo anexado à pesquisa. Referência única de base oficial, formada pela metodologia de famílias homogêneas do SINAPI; não constitui cotação comercial isolada. Origem oficial: CR (calculado por coeficiente de representatividade).</t>
  </si>
  <si>
    <t>821</t>
  </si>
  <si>
    <t>BUCHA DE REDUCAO DE PVC, SOLDAVEL, LONGA, COM 75 X 50 MM, PARA AGUA FRIA PREDIAL</t>
  </si>
  <si>
    <t>Referência SINAPI/MG, insumo 821, unidade UN, preço de referência de setembro/2026. Relatório emitido em 09/10/2026: SINAPI_Referência_2026_09.xlsx, aba ISD, linha 632. Arquivo anexado à pesquisa. Referência única de base oficial, formada pela metodologia de famílias homogêneas do SINAPI; não constitui cotação comercial isolada. Origem oficial: CR (calculado por coeficiente de representatividade).</t>
  </si>
  <si>
    <t>CISAM-SUL 02/2026 item 105; CISAM-SUL 020/2026 item 70; Caraúbas 30/2026 item 24</t>
  </si>
  <si>
    <t>BUCHA DE REDUÇÃO LONGA PVC SOLDAVEL 75X60MM</t>
  </si>
  <si>
    <t>CISAM-SUL — PE 02/2026, item 105 (bucha soldável LONGA 75x60 mm)</t>
  </si>
  <si>
    <t>https://www.cisam-sul.sc.gov.br/images/licitacoes/2026/Edital_02-2026_-_Tubos_e_Conex%C3%B5es.pdf</t>
  </si>
  <si>
    <t>Fev/2026; fonte primária: edital item 105; 565 UN, estimativa R$ 30,00/UN; consulta 15/10/2026</t>
  </si>
  <si>
    <t>CISAM-SUL — PE 020/2026, item 70 (bucha soldável LONGA 75x60 mm)</t>
  </si>
  <si>
    <t>https://www.todaslicitacoes.com.br/licitacao/portal-de-compras-publicas-registro-de-precos-para-futura-e-orleans-sc-08486180000175-2026-24</t>
  </si>
  <si>
    <t>Set/2026; repositório público item 70, 10 UN, estimativa R$ 32,00/UN; mesmo órgão da fonte 1; consulta 15/10/2026</t>
  </si>
  <si>
    <t>Prefeitura de Caraúbas/RN — PE 030/2026, item 24 (bucha soldável LONGA DN75x60)</t>
  </si>
  <si>
    <t>https://www.todaslicitacoes.com.br/licitacao/contratacao-de-pessoa-juridica-visando-o-fornecimento-de-caraubas-rn-08349102000129-2026-125</t>
  </si>
  <si>
    <t>Set/2026; repositório público item 24, 80 UN, estimativa R$ 14,42/UN; consulta 15/10/2026</t>
  </si>
  <si>
    <t>Bucha de redução soldável LONGA DN 75 × 60 mm. Estimativas públicas: CISAM-SUL PE 02/2026 (item 105) R$ 30,00/UN, CISAM-SUL PE 020/2026 (item 70) R$ 32,00/UN e Município de Caraúbas/RN PE 030/2026 (item 24) R$ 14,42/UN. Média R$ 25,4733; coeficiente de variação populacional 30,85% (&gt;25%): mediana R$ 30,00/UN. Duas observações pertencem a procedimentos do mesmo consórcio, o que consta expressamente na rastreabilidade; os valores são estimativas públicas, não preços homologados. Não se admite substituição por bucha curta. Código de catálogo Plastilit divergente não fundamenta equivalência dimensional. Fontes e condições individualizadas nas colunas próprias.</t>
  </si>
  <si>
    <t>829</t>
  </si>
  <si>
    <t>BUCHA DE REDUCAO DE PVC, SOLDAVEL, CURTA, COM 32 X 25 MM, PARA AGUA FRIA PREDIAL</t>
  </si>
  <si>
    <t>Referência SINAPI/MG, insumo 829, unidade UN, preço de referência de setembro/2026. Relatório emitido em 09/10/2026: SINAPI_Referência_2026_09.xlsx, aba ISD, linha 620. Arquivo anexado à pesquisa. Referência única de base oficial, formada pela metodologia de famílias homogêneas do SINAPI; não constitui cotação comercial isolada. Origem oficial: CR (calculado por coeficiente de representatividade).</t>
  </si>
  <si>
    <t>813</t>
  </si>
  <si>
    <t>BUCHA DE REDUCAO DE PVC, SOLDAVEL, LONGA, COM 50 X 25 MM, PARA AGUA FRIA PREDIAL</t>
  </si>
  <si>
    <t>Referência SINAPI/MG, insumo 813, unidade UN, preço de referência de setembro/2026. Relatório emitido em 09/10/2026: SINAPI_Referência_2026_09.xlsx, aba ISD, linha 627. Arquivo anexado à pesquisa. Referência única de base oficial, formada pela metodologia de famílias homogêneas do SINAPI; não constitui cotação comercial isolada. Origem oficial: CR (calculado por coeficiente de representatividade).</t>
  </si>
  <si>
    <t>3874</t>
  </si>
  <si>
    <t>LUVA SOLDAVEL COM BUCHA DE LATAO, PVC, 25 MM X 1/2"</t>
  </si>
  <si>
    <t>Referência SINAPI/MG, insumo 3874, unidade UN, preço de referência de setembro/2026. Relatório emitido em 09/10/2026: SINAPI_Referência_2026_09.xlsx, aba ISD, linha 2821. Arquivo anexado à pesquisa. Referência única de base oficial, formada pela metodologia de famílias homogêneas do SINAPI; não constitui cotação comercial isolada. Origem oficial: CR (calculado por coeficiente de representatividade).</t>
  </si>
  <si>
    <t>3870</t>
  </si>
  <si>
    <t>LUVA SOLDAVEL COM BUCHA DE LATAO, PVC, 25 MM X 3/4"</t>
  </si>
  <si>
    <t>Referência SINAPI/MG, insumo 3870, unidade UN, preço de referência de setembro/2026. Relatório emitido em 09/10/2026: SINAPI_Referência_2026_09.xlsx, aba ISD, linha 2822. Arquivo anexado à pesquisa. Referência única de base oficial, formada pela metodologia de famílias homogêneas do SINAPI; não constitui cotação comercial isolada. Origem oficial: CR (calculado por coeficiente de representatividade).</t>
  </si>
  <si>
    <t>7141</t>
  </si>
  <si>
    <t>TE SOLDAVEL, PVC, 90 GRAUS, 40 MM, PARA AGUA FRIA PREDIAL (NBR 5648)</t>
  </si>
  <si>
    <t>Referência SINAPI/MG, insumo 7141, unidade UN, preço de referência de setembro/2026. Relatório emitido em 09/10/2026: SINAPI_Referência_2026_09.xlsx, aba ISD, linha 4150. Arquivo anexado à pesquisa. Referência única de base oficial, formada pela metodologia de famílias homogêneas do SINAPI; não constitui cotação comercial isolada. Origem oficial: CR (calculado por coeficiente de representatividade).</t>
  </si>
  <si>
    <t>7091</t>
  </si>
  <si>
    <t>TE SANITARIO, PVC, DN 100 X 100 MM, SERIE NORMAL, PARA ESGOTO PREDIAL</t>
  </si>
  <si>
    <t>Referência SINAPI/MG, insumo 7091, unidade UN, preço de referência de setembro/2026. Relatório emitido em 09/10/2026: SINAPI_Referência_2026_09.xlsx, aba ISD, linha 4142. Arquivo anexado à pesquisa. Referência única de base oficial, formada pela metodologia de famílias homogêneas do SINAPI; não constitui cotação comercial isolada. Origem oficial: CR (calculado por coeficiente de representatividade).</t>
  </si>
  <si>
    <t>3528</t>
  </si>
  <si>
    <t>JOELHO PVC, SOLDAVEL, PB, 45 GRAUS, DN 100 MM, PARA ESGOTO PREDIAL</t>
  </si>
  <si>
    <t>Referência SINAPI/MG, insumo 3528, unidade UN, preço de referência de setembro/2026. Relatório emitido em 09/10/2026: SINAPI_Referência_2026_09.xlsx, aba ISD, linha 2404. Arquivo anexado à pesquisa. Referência única de base oficial, formada pela metodologia de famílias homogêneas do SINAPI; não constitui cotação comercial isolada. Origem oficial: CR (calculado por coeficiente de representatividade).</t>
  </si>
  <si>
    <t>37951</t>
  </si>
  <si>
    <t>JOELHO PVC, SOLDAVEL, PB, 45 GRAUS, DN 40 MM, PARA ESGOTO PREDIAL</t>
  </si>
  <si>
    <t>Referência SINAPI/MG, insumo 37951, unidade UN, preço de referência de setembro/2026. Relatório emitido em 09/10/2026: SINAPI_Referência_2026_09.xlsx, aba ISD, linha 2406. Arquivo anexado à pesquisa. Referência única de base oficial, formada pela metodologia de famílias homogêneas do SINAPI; não constitui cotação comercial isolada. Origem oficial: CR (calculado por coeficiente de representatividade).</t>
  </si>
  <si>
    <t>20147</t>
  </si>
  <si>
    <t>JOELHO PVC, SOLDAVEL, COM BUCHA DE LATAO, 90 GRAUS, 25 MM X 1/2", PARA AGUA FRIA PREDIAL</t>
  </si>
  <si>
    <t>Referência SINAPI/MG, insumo 20147, unidade UN, preço de referência de setembro/2026. Relatório emitido em 09/10/2026: SINAPI_Referência_2026_09.xlsx, aba ISD, linha 2401. Arquivo anexado à pesquisa. Referência única de base oficial, formada pela metodologia de famílias homogêneas do SINAPI; não constitui cotação comercial isolada. Origem oficial: CR (calculado por coeficiente de representatividade).</t>
  </si>
  <si>
    <t>3509</t>
  </si>
  <si>
    <t>JOELHO PVC, SOLDAVEL, PB, 90 GRAUS, DN 75 MM, PARA ESGOTO PREDIAL</t>
  </si>
  <si>
    <t>Referência SINAPI/MG, insumo 3509, unidade UN, preço de referência de setembro/2026. Relatório emitido em 09/10/2026: SINAPI_Referência_2026_09.xlsx, aba ISD, linha 2413. Arquivo anexado à pesquisa. Referência única de base oficial, formada pela metodologia de famílias homogêneas do SINAPI; não constitui cotação comercial isolada. Origem oficial: CR (calculado por coeficiente de representatividade).</t>
  </si>
  <si>
    <t>3526</t>
  </si>
  <si>
    <t>JOELHO PVC, SOLDAVEL, PB, 90 GRAUS, DN 50 MM, PARA ESGOTO PREDIAL</t>
  </si>
  <si>
    <t>Referência SINAPI/MG, insumo 3526, unidade UN, preço de referência de setembro/2026. Relatório emitido em 09/10/2026: SINAPI_Referência_2026_09.xlsx, aba ISD, linha 2412. Arquivo anexado à pesquisa. Referência única de base oficial, formada pela metodologia de famílias homogêneas do SINAPI; não constitui cotação comercial isolada. Origem oficial: CR (calculado por coeficiente de representatividade).</t>
  </si>
  <si>
    <t>H322</t>
  </si>
  <si>
    <t>CRUZETA PVC SOLDAVEL 25MM</t>
  </si>
  <si>
    <t>GOINFRA, Tabela 343 de junho/2026, relatório de materiais sem bonificação, emissão 03/09/2026. Insumo H322, unidade un, preço R$ 16.34, correspondente ao material especificado. Referência única de base pública de fornecimento, sem mão de obra e sem BDI.</t>
  </si>
  <si>
    <t>1927</t>
  </si>
  <si>
    <t>CURVA DE PVC 45 GRAUS, SOLDAVEL, 25 MM, COR MARROM, PARA AGUA FRIA PREDIAL</t>
  </si>
  <si>
    <t>Referência SINAPI/MG, insumo 1927, unidade UN, preço de referência de setembro/2026. Relatório emitido em 09/10/2026: SINAPI_Referência_2026_09.xlsx, aba ISD, linha 1620. Arquivo anexado à pesquisa. Referência única de base oficial, formada pela metodologia de famílias homogêneas do SINAPI; não constitui cotação comercial isolada. Origem oficial: CR (calculado por coeficiente de representatividade).</t>
  </si>
  <si>
    <t>1930</t>
  </si>
  <si>
    <t>CURVA DE PVC 45 GRAUS, SOLDAVEL, 50 MM, COR MARROM, PARA AGUA FRIA PREDIAL</t>
  </si>
  <si>
    <t>Referência SINAPI/MG, insumo 1930, unidade UN, preço de referência de setembro/2026. Relatório emitido em 09/10/2026: SINAPI_Referência_2026_09.xlsx, aba ISD, linha 1623. Arquivo anexado à pesquisa. Referência única de base oficial, formada pela metodologia de famílias homogêneas do SINAPI; não constitui cotação comercial isolada. Origem oficial: CR (calculado por coeficiente de representatividade).</t>
  </si>
  <si>
    <t>1959</t>
  </si>
  <si>
    <t>CURVA DE PVC 90 GRAUS, SOLDAVEL, 50 MM, COR MARROM, PARA AGUA FRIA PREDIAL</t>
  </si>
  <si>
    <t>Referência SINAPI/MG, insumo 1959, unidade UN, preço de referência de setembro/2026. Relatório emitido em 09/10/2026: SINAPI_Referência_2026_09.xlsx, aba ISD, linha 1632. Arquivo anexado à pesquisa. Referência única de base oficial, formada pela metodologia de famílias homogêneas do SINAPI; não constitui cotação comercial isolada. Origem oficial: CR (calculado por coeficiente de representatividade).</t>
  </si>
  <si>
    <t>1956</t>
  </si>
  <si>
    <t>CURVA DE PVC 90 GRAUS, SOLDAVEL, 25 MM, COR MARROM, PARA AGUA FRIA PREDIAL</t>
  </si>
  <si>
    <t>Referência SINAPI/MG, insumo 1956, unidade UN, preço de referência de setembro/2026. Relatório emitido em 09/10/2026: SINAPI_Referência_2026_09.xlsx, aba ISD, linha 1629. Arquivo anexado à pesquisa. Referência única de base oficial, formada pela metodologia de famílias homogêneas do SINAPI; não constitui cotação comercial isolada. Origem oficial: CR (calculado por coeficiente de representatividade).</t>
  </si>
  <si>
    <t>1970</t>
  </si>
  <si>
    <t>CURVA PVC LONGA 90 GRAUS, DN 100 MM, PARA ESGOTO PREDIAL</t>
  </si>
  <si>
    <t>Referência SINAPI/MG, insumo 1970, unidade UN, preço de referência de setembro/2026. Relatório emitido em 09/10/2026: SINAPI_Referência_2026_09.xlsx, aba ISD, linha 1672. Arquivo anexado à pesquisa. Referência única de base oficial, formada pela metodologia de famílias homogêneas do SINAPI; não constitui cotação comercial isolada. Origem oficial: CR (calculado por coeficiente de representatividade).</t>
  </si>
  <si>
    <t>1968</t>
  </si>
  <si>
    <t>CURVA PVC LONGA 90 GRAUS, DN 50 MM, PARA ESGOTO PREDIAL</t>
  </si>
  <si>
    <t>Referência SINAPI/MG, insumo 1968, unidade UN, preço de referência de setembro/2026. Relatório emitido em 09/10/2026: SINAPI_Referência_2026_09.xlsx, aba ISD, linha 1674. Arquivo anexado à pesquisa. Referência única de base oficial, formada pela metodologia de famílias homogêneas do SINAPI; não constitui cotação comercial isolada. Origem oficial: CR (calculado por coeficiente de representatividade).</t>
  </si>
  <si>
    <t>1957</t>
  </si>
  <si>
    <t>CURVA DE PVC 90 GRAUS, SOLDAVEL, 32 MM, COR MARROM, PARA AGUA FRIA PREDIAL</t>
  </si>
  <si>
    <t>Referência SINAPI/MG, insumo 1957, unidade UN, preço de referência de setembro/2026. Relatório emitido em 09/10/2026: SINAPI_Referência_2026_09.xlsx, aba ISD, linha 1630. Arquivo anexado à pesquisa. Referência única de base oficial, formada pela metodologia de famílias homogêneas do SINAPI; não constitui cotação comercial isolada. Origem oficial: CR (calculado por coeficiente de representatividade).</t>
  </si>
  <si>
    <t>1924</t>
  </si>
  <si>
    <t>CURVA DE PVC 45 GRAUS, SOLDAVEL, 60 MM, COR MARROM, PARA AGUA FRIA PREDIAL</t>
  </si>
  <si>
    <t>Referência SINAPI/MG, insumo 1924, unidade UN, preço de referência de setembro/2026. Relatório emitido em 09/10/2026: SINAPI_Referência_2026_09.xlsx, aba ISD, linha 1624. Arquivo anexado à pesquisa. Referência única de base oficial, formada pela metodologia de famílias homogêneas do SINAPI; não constitui cotação comercial isolada. Origem oficial: CR (calculado por coeficiente de representatividade).</t>
  </si>
  <si>
    <t>11681</t>
  </si>
  <si>
    <t>ENGATE/RABICHO FLEXÍVEL PLÁSTICO (PVC OU ABS) BRANCO 1/2" X 40 CM</t>
  </si>
  <si>
    <t>Referência SINAPI/MG, insumo 11681, unidade UN, preço de referência de setembro/2026. Relatório emitido em 09/10/2026: SINAPI_Referência_2026_09.xlsx, aba ISD, linha 1915. Arquivo anexado à pesquisa. Referência única de base oficial, formada pela metodologia de famílias homogêneas do SINAPI; não constitui cotação comercial isolada. Origem oficial: CR (calculado por coeficiente de representatividade).</t>
  </si>
  <si>
    <t>3531</t>
  </si>
  <si>
    <t>JOELHO PVC, SOLDAVEL COM ROSCA, 90 GRAUS, 25 MM X 1/2", COR MARROM, PARA AGUA FRIA PREDIAL</t>
  </si>
  <si>
    <t>Referência SINAPI/MG, insumo 3531, unidade UN, preço de referência de setembro/2026. Relatório emitido em 09/10/2026: SINAPI_Referência_2026_09.xlsx, aba ISD, linha 2387. Arquivo anexado à pesquisa. Referência única de base oficial, formada pela metodologia de famílias homogêneas do SINAPI; não constitui cotação comercial isolada. Origem oficial: CR (calculado por coeficiente de representatividade).</t>
  </si>
  <si>
    <t>3500</t>
  </si>
  <si>
    <t>JOELHO, PVC SOLDAVEL, 45 GRAUS, 25 MM, COR MARROM, PARA AGUA FRIA PREDIAL</t>
  </si>
  <si>
    <t>Referência SINAPI/MG, insumo 3500, unidade UN, preço de referência de setembro/2026. Relatório emitido em 09/10/2026: SINAPI_Referência_2026_09.xlsx, aba ISD, linha 2425. Arquivo anexado à pesquisa. Referência única de base oficial, formada pela metodologia de famílias homogêneas do SINAPI; não constitui cotação comercial isolada. Origem oficial: CR (calculado por coeficiente de representatividade).</t>
  </si>
  <si>
    <t>3517</t>
  </si>
  <si>
    <t>JOELHO PVC, SOLDAVEL, BB, 90 GRAUS, SEM ANEL, DN 40 MM, PARA ESGOTO PREDIAL SECUNDARIO</t>
  </si>
  <si>
    <t>Referência SINAPI/MG, insumo 3517, unidade UN, preço de referência de setembro/2026. Relatório emitido em 09/10/2026: SINAPI_Referência_2026_09.xlsx, aba ISD, linha 2399. Arquivo anexado à pesquisa. Referência única de base oficial, formada pela metodologia de famílias homogêneas do SINAPI; não constitui cotação comercial isolada. Origem oficial: CR (calculado por coeficiente de representatividade).</t>
  </si>
  <si>
    <t>3515</t>
  </si>
  <si>
    <t>JOELHO PVC, SOLDAVEL, COM BUCHA DE LATAO, 90 GRAUS, 20 MM X 1/2", PARA AGUA FRIA PREDIAL</t>
  </si>
  <si>
    <t>Referência SINAPI/MG, insumo 3515, unidade UN, preço de referência de setembro/2026. Relatório emitido em 09/10/2026: SINAPI_Referência_2026_09.xlsx, aba ISD, linha 2400. Arquivo anexado à pesquisa. Referência única de base oficial, formada pela metodologia de famílias homogêneas do SINAPI; não constitui cotação comercial isolada. Origem oficial: CR (calculado por coeficiente de representatividade).</t>
  </si>
  <si>
    <t>3535</t>
  </si>
  <si>
    <t>JOELHO PVC, SOLDAVEL, 90 GRAUS, 40 MM, COR MARROM, PARA AGUA FRIA PREDIAL</t>
  </si>
  <si>
    <t>Referência SINAPI/MG, insumo 3535, unidade UN, preço de referência de setembro/2026. Relatório emitido em 09/10/2026: SINAPI_Referência_2026_09.xlsx, aba ISD, linha 2394. Arquivo anexado à pesquisa. Referência única de base oficial, formada pela metodologia de famílias homogêneas do SINAPI; não constitui cotação comercial isolada. Origem oficial: CR (calculado por coeficiente de representatividade).</t>
  </si>
  <si>
    <t>3513</t>
  </si>
  <si>
    <t>JOELHO PVC, SOLDAVEL, 90 GRAUS, 85 MM, COR MARROM, PARA AGUA FRIA PREDIAL</t>
  </si>
  <si>
    <t>Referência SINAPI/MG, insumo 3513, unidade UN, preço de referência de setembro/2026. Relatório emitido em 09/10/2026: SINAPI_Referência_2026_09.xlsx, aba ISD, linha 2397. Arquivo anexado à pesquisa. Referência única de base oficial, formada pela metodologia de famílias homogêneas do SINAPI; não constitui cotação comercial isolada. Origem oficial: CR (calculado por coeficiente de representatividade).</t>
  </si>
  <si>
    <t>3524</t>
  </si>
  <si>
    <t>JOELHO BUCHA LATÃO LR 3/4 X 25 MM</t>
  </si>
  <si>
    <t>Referência SINAPI/MG, insumo 3524, unidade UN, preço de referência de setembro/2026. Relatório emitido em 09/10/2026: SINAPI_Referência_2026_09.xlsx, aba ISD, linha 2402. Arquivo anexado à pesquisa. Referência única de base oficial, formada pela metodologia de famílias homogêneas do SINAPI; não constitui cotação comercial isolada. Origem oficial: CR (calculado por coeficiente de representatividade).</t>
  </si>
  <si>
    <t>3518</t>
  </si>
  <si>
    <t>JOELHO ESGOTO 50MM X 45º JOELHO PVC, SOLDAVEL, PB, 45 GRAUS, DN 50 MM, PARA ESGOTO PREDIAL</t>
  </si>
  <si>
    <t>Referência SINAPI/MG, insumo 3518, unidade UN, preço de referência de setembro/2026. Relatório emitido em 09/10/2026: SINAPI_Referência_2026_09.xlsx, aba ISD, linha 2407. Arquivo anexado à pesquisa. Referência única de base oficial, formada pela metodologia de famílias homogêneas do SINAPI; não constitui cotação comercial isolada. Origem oficial: CR (calculado por coeficiente de representatividade).</t>
  </si>
  <si>
    <t>3520</t>
  </si>
  <si>
    <t>JOELHO PVC, SOLDAVEL, PB, 90 GRAUS, DN 100 MM, PARA ESGOTO PREDIAL</t>
  </si>
  <si>
    <t>Referência SINAPI/MG, insumo 3520, unidade UN, preço de referência de setembro/2026. Relatório emitido em 09/10/2026: SINAPI_Referência_2026_09.xlsx, aba ISD, linha 2409. Arquivo anexado à pesquisa. Referência única de base oficial, formada pela metodologia de famílias homogêneas do SINAPI; não constitui cotação comercial isolada. Origem oficial: CR (calculado por coeficiente de representatividade).</t>
  </si>
  <si>
    <t>3519</t>
  </si>
  <si>
    <t>JOELHO PVC, SOLDAVEL, PB, 45 GRAUS, DN 75 MM, PARA ESGOTO PREDIAL</t>
  </si>
  <si>
    <t>Referência SINAPI/MG, insumo 3519, unidade UN, preço de referência de setembro/2026. Relatório emitido em 09/10/2026: SINAPI_Referência_2026_09.xlsx, aba ISD, linha 2408. Arquivo anexado à pesquisa. Referência única de base oficial, formada pela metodologia de famílias homogêneas do SINAPI; não constitui cotação comercial isolada. Origem oficial: CR (calculado por coeficiente de representatividade).</t>
  </si>
  <si>
    <t>3505</t>
  </si>
  <si>
    <t>JOELHO PVC, ROSCAVEL, 90 GRAUS, 3/4", COR BRANCA, PARA AGUA FRIA PREDIAL</t>
  </si>
  <si>
    <t>Referência SINAPI/MG, insumo 3505, unidade UN, preço de referência de setembro/2026. Relatório emitido em 09/10/2026: SINAPI_Referência_2026_09.xlsx, aba ISD, linha 2385. Arquivo anexado à pesquisa. Referência única de base oficial, formada pela metodologia de famílias homogêneas do SINAPI; não constitui cotação comercial isolada. Origem oficial: CR (calculado por coeficiente de representatividade).</t>
  </si>
  <si>
    <t>3499</t>
  </si>
  <si>
    <t>JOELHO, PVC SOLDAVEL, 45 GRAUS, 20 MM, COR MARROM, PARA AGUA FRIA PREDIAL</t>
  </si>
  <si>
    <t>Referência SINAPI/MG, insumo 3499, unidade UN, preço de referência de setembro/2026. Relatório emitido em 09/10/2026: SINAPI_Referência_2026_09.xlsx, aba ISD, linha 2424. Arquivo anexado à pesquisa. Referência única de base oficial, formada pela metodologia de famílias homogêneas do SINAPI; não constitui cotação comercial isolada. Origem oficial: CR (calculado por coeficiente de representatividade).</t>
  </si>
  <si>
    <t>3542</t>
  </si>
  <si>
    <t>JOELHO PVC, SOLDAVEL, 90 GRAUS, 20 MM, COR MARROM, PARA AGUA FRIA PREDIAL</t>
  </si>
  <si>
    <t>Referência SINAPI/MG, insumo 3542, unidade UN, preço de referência de setembro/2026. Relatório emitido em 09/10/2026: SINAPI_Referência_2026_09.xlsx, aba ISD, linha 2391. Arquivo anexado à pesquisa. Referência única de base oficial, formada pela metodologia de famílias homogêneas do SINAPI; não constitui cotação comercial isolada. Origem oficial: CR (calculado por coeficiente de representatividade).</t>
  </si>
  <si>
    <t>3529</t>
  </si>
  <si>
    <t>JOELHO PVC, SOLDAVEL, 90 GRAUS, 25 MM, COR MARROM, PARA AGUA FRIA PREDIAL</t>
  </si>
  <si>
    <t>Referência SINAPI/MG, insumo 3529, unidade UN, preço de referência de setembro/2026. Relatório emitido em 09/10/2026: SINAPI_Referência_2026_09.xlsx, aba ISD, linha 2392. Arquivo anexado à pesquisa. Referência única de base oficial, formada pela metodologia de famílias homogêneas do SINAPI; não constitui cotação comercial isolada. Origem oficial: CR (calculado por coeficiente de representatividade).</t>
  </si>
  <si>
    <t>3501</t>
  </si>
  <si>
    <t>JOELHO, PVC SOLDAVEL, 45 GRAUS, 32 MM, COR MARROM, PARA AGUA FRIA PREDIAL</t>
  </si>
  <si>
    <t>Referência SINAPI/MG, insumo 3501, unidade UN, preço de referência de setembro/2026. Relatório emitido em 09/10/2026: SINAPI_Referência_2026_09.xlsx, aba ISD, linha 2426. Arquivo anexado à pesquisa. Referência única de base oficial, formada pela metodologia de famílias homogêneas do SINAPI; não constitui cotação comercial isolada. Origem oficial: CR (calculado por coeficiente de representatividade).</t>
  </si>
  <si>
    <t>3539</t>
  </si>
  <si>
    <t>JOELHO PVC, SOLDAVEL, 90 GRAUS, 60 MM, COR MARROM, PARA AGUA FRIA PREDIAL</t>
  </si>
  <si>
    <t>Referência SINAPI/MG, insumo 3539, unidade UN, preço de referência de setembro/2026. Relatório emitido em 09/10/2026: SINAPI_Referência_2026_09.xlsx, aba ISD, linha 2396. Arquivo anexado à pesquisa. Referência única de base oficial, formada pela metodologia de famílias homogêneas do SINAPI; não constitui cotação comercial isolada. Origem oficial: CR (calculado por coeficiente de representatividade).</t>
  </si>
  <si>
    <t>3511</t>
  </si>
  <si>
    <t>JOELHO, PVC SOLDAVEL, 90 GRAUS, 75 MM, COR MARROM, PARA AGUA FRIA PREDIAL</t>
  </si>
  <si>
    <t>Referência SINAPI/MG, insumo 3511, unidade UN, preço de referência de setembro/2026. Relatório emitido em 09/10/2026: SINAPI_Referência_2026_09.xlsx, aba ISD, linha 2432. Arquivo anexado à pesquisa. Referência única de base oficial, formada pela metodologia de famílias homogêneas do SINAPI; não constitui cotação comercial isolada. Origem oficial: CR (calculado por coeficiente de representatividade).</t>
  </si>
  <si>
    <t>3536</t>
  </si>
  <si>
    <t>JOELHO PVC, SOLDAVEL, 90 GRAUS, 32 MM, COR MARROM, PARA AGUA FRIA PREDIAL</t>
  </si>
  <si>
    <t>Referência SINAPI/MG, insumo 3536, unidade UN, preço de referência de setembro/2026. Relatório emitido em 09/10/2026: SINAPI_Referência_2026_09.xlsx, aba ISD, linha 2393. Arquivo anexado à pesquisa. Referência única de base oficial, formada pela metodologia de famílias homogêneas do SINAPI; não constitui cotação comercial isolada. Origem oficial: CR (calculado por coeficiente de representatividade).</t>
  </si>
  <si>
    <t>3503</t>
  </si>
  <si>
    <t>JOELHO, PVC SOLDAVEL, 45 GRAUS, 50 MM, COR MARROM, PARA AGUA FRIA PREDIAL</t>
  </si>
  <si>
    <t>Referência SINAPI/MG, insumo 3503, unidade UN, preço de referência de setembro/2026. Relatório emitido em 09/10/2026: SINAPI_Referência_2026_09.xlsx, aba ISD, linha 2428. Arquivo anexado à pesquisa. Referência única de base oficial, formada pela metodologia de famílias homogêneas do SINAPI; não constitui cotação comercial isolada. Origem oficial: CR (calculado por coeficiente de representatividade).</t>
  </si>
  <si>
    <t>38022</t>
  </si>
  <si>
    <t>LUVA DE CORRER PARA TUBO SOLDAVEL, PVC, 60 MM, PARA AGUA FRIA PREDIAL</t>
  </si>
  <si>
    <t>Referência SINAPI/MG, insumo 38022, unidade UN, preço de referência de setembro/2026. Relatório emitido em 09/10/2026: SINAPI_Referência_2026_09.xlsx, aba ISD, linha 2674. Arquivo anexado à pesquisa. Referência única de base oficial, formada pela metodologia de famílias homogêneas do SINAPI; não constitui cotação comercial isolada. Origem oficial: CR (calculado por coeficiente de representatividade).</t>
  </si>
  <si>
    <t>3847</t>
  </si>
  <si>
    <t>LUVA DE CORRER PARA TUBO SOLDAVEL, PVC, 50 MM, PARA AGUA FRIA PREDIAL</t>
  </si>
  <si>
    <t>Referência SINAPI/MG, insumo 3847, unidade UN, preço de referência de setembro/2026. Relatório emitido em 09/10/2026: SINAPI_Referência_2026_09.xlsx, aba ISD, linha 2673. Arquivo anexado à pesquisa. Referência única de base oficial, formada pela metodologia de famílias homogêneas do SINAPI; não constitui cotação comercial isolada. Origem oficial: CR (calculado por coeficiente de representatividade).</t>
  </si>
  <si>
    <t>3873</t>
  </si>
  <si>
    <t>LUVA DE CORRER PARA TUBO SOLDAVEL, PVC, 25 MM, PARA AGUA FRIA PREDIAL</t>
  </si>
  <si>
    <t>Referência SINAPI/MG, insumo 3873, unidade UN, preço de referência de setembro/2026. Relatório emitido em 09/10/2026: SINAPI_Referência_2026_09.xlsx, aba ISD, linha 2670. Arquivo anexado à pesquisa. Referência única de base oficial, formada pela metodologia de famílias homogêneas do SINAPI; não constitui cotação comercial isolada. Origem oficial: CR (calculado por coeficiente de representatividade).</t>
  </si>
  <si>
    <t>38021</t>
  </si>
  <si>
    <t>LUVA DE CORRER PVC SOLDAVEL 32MM</t>
  </si>
  <si>
    <t>SINAPI/MG, insumo 38021, setembro/2026, emissão 09/10/2026, aba ISD, linha 2671, arquivo anexado à pesquisa. Unidade da fonte corresponde à unidade de fornecimento. Preço de fornecimento do material, sem instalação e sem BDI. Referência única de base oficial baseada em famílias homogêneas, adotada prioritariamente à referência privada sem extrato. Origem oficial: CR (calculado por coeficiente de representatividade).</t>
  </si>
  <si>
    <t>43838</t>
  </si>
  <si>
    <t>LUVA DE CORRER PVC SOLDAVEL 40 MM</t>
  </si>
  <si>
    <t>SINAPI/MG, insumo 43838, setembro/2026, emissão 09/10/2026, aba ISD, linha 2672, arquivo anexado à pesquisa. Unidade da fonte corresponde à unidade de fornecimento. Preço de fornecimento do material, sem instalação e sem BDI. Referência única de base oficial baseada em famílias homogêneas, adotada prioritariamente à referência privada sem extrato. Origem oficial: CR (calculado por coeficiente de representatividade).</t>
  </si>
  <si>
    <t>Plast Tub — luva correr PVC 75 mm</t>
  </si>
  <si>
    <t>LUVA DE CORRER PVC SOLDAVEL 75mm</t>
  </si>
  <si>
    <t>SF Acabamentos via Magalu — luva correr PVC75 mm com anéis</t>
  </si>
  <si>
    <t>https://www.magazineluiza.com.br/luva-correr-pvc-75mm-2-1-2-polegadas-pba-soldavel-c-aneis-plast-tub/p/ha490gdc4j/cj/cohl/</t>
  </si>
  <si>
    <t>Acesso 13/10/2026; preço sem desconto condicionado; R$ 51.03/UN</t>
  </si>
  <si>
    <t>Luva de correr PVC 75 mm, linha PBA/soldável com anéis: anúncio do vendedor SF Acabamentos via Magalu identifica referência 75 mm/2 1/2 pol. e unidade comercial por R$ 51,03. Não utilizada luva para esgoto nem a referência SINAPI 3827 (DE85), por divergência. Na conferência de recebimento deverá ser assegurada a compatibilidade dimensional com a tubulação efetivamente utilizada pela EMAM; a simples indicação 75 mm não substitui o requisito funcional da especificação. Fonte comercial única justificada na forma do art. 28, §§ 2º e 3º, RILC.</t>
  </si>
  <si>
    <t>3848</t>
  </si>
  <si>
    <t>LUVA DE CORRER, PVC, DN 50 MM, PARA ESGOTO PREDIAL</t>
  </si>
  <si>
    <t>Referência SINAPI/MG, insumo 3848, unidade UN, preço de referência de setembro/2026. Relatório emitido em 09/10/2026: SINAPI_Referência_2026_09.xlsx, aba ISD, linha 2688. Arquivo anexado à pesquisa. Referência única de base oficial, formada pela metodologia de famílias homogêneas do SINAPI; não constitui cotação comercial isolada. Origem oficial: CR (calculado por coeficiente de representatividade).</t>
  </si>
  <si>
    <t>3893</t>
  </si>
  <si>
    <t>LUVA DE CORRER, PVC, DN 100 MM, PARA ESGOTO PREDIAL</t>
  </si>
  <si>
    <t>Referência SINAPI/MG, insumo 3893, unidade UN, preço de referência de setembro/2026. Relatório emitido em 09/10/2026: SINAPI_Referência_2026_09.xlsx, aba ISD, linha 2687. Arquivo anexado à pesquisa. Referência única de base oficial, formada pela metodologia de famílias homogêneas do SINAPI; não constitui cotação comercial isolada. Origem oficial: CR (calculado por coeficiente de representatividade).</t>
  </si>
  <si>
    <t>3866</t>
  </si>
  <si>
    <t>LUVA PVC SOLDAVEL, 85 MM, PARA AGUA FRIA PREDIAL</t>
  </si>
  <si>
    <t>Referência SINAPI/MG, insumo 3866, unidade UN, preço de referência de setembro/2026. Relatório emitido em 09/10/2026: SINAPI_Referência_2026_09.xlsx, aba ISD, linha 2792. Arquivo anexado à pesquisa. Referência única de base oficial, formada pela metodologia de famílias homogêneas do SINAPI; não constitui cotação comercial isolada. Origem oficial: CR (calculado por coeficiente de representatividade).</t>
  </si>
  <si>
    <t>38023</t>
  </si>
  <si>
    <t>LUVA DE REDUCAO, SOLDAVEL, PVC, 50 X 25 MM, PARA AGUA FRIA PREDIAL</t>
  </si>
  <si>
    <t>Referência SINAPI/MG, insumo 38023, unidade UN, preço de referência de setembro/2026. Relatório emitido em 09/10/2026: SINAPI_Referência_2026_09.xlsx, aba ISD, linha 2744. Arquivo anexado à pesquisa. Referência única de base oficial, formada pela metodologia de famílias homogêneas do SINAPI; não constitui cotação comercial isolada. Origem oficial: CR (calculado por coeficiente de representatividade).</t>
  </si>
  <si>
    <t>9900</t>
  </si>
  <si>
    <t>LUVA DE UNIAO PVC, ROSCAVEL, 1", AGUA FRIA PREDIAL</t>
  </si>
  <si>
    <t>Referência SINAPI/MG, insumo 9900, unidade UN, preço de referência de setembro/2026. Relatório emitido em 09/10/2026: SINAPI_Referência_2026_09.xlsx, aba ISD, linha 4751. Arquivo anexado à pesquisa. Referência única de base oficial, formada pela metodologia de famílias homogêneas do SINAPI; não constitui cotação comercial isolada. Origem oficial: CR (calculado por coeficiente de representatividade).</t>
  </si>
  <si>
    <t>9901</t>
  </si>
  <si>
    <t>LUVA DE UNIAO PVC, , ROSCAVEL, 1 1/2", AGUA FRIA PREDIAL</t>
  </si>
  <si>
    <t>Referência SINAPI/MG, insumo 9901, unidade UN, preço de referência de setembro/2026. Relatório emitido em 09/10/2026: SINAPI_Referência_2026_09.xlsx, aba ISD, linha 4750. Arquivo anexado à pesquisa. Referência única de base oficial, formada pela metodologia de famílias homogêneas do SINAPI; não constitui cotação comercial isolada. Origem oficial: CR (calculado por coeficiente de representatividade).</t>
  </si>
  <si>
    <t>3875</t>
  </si>
  <si>
    <t>LUVA SIMPLES, PVC, SOLDAVEL, DN 50 MM, SERIE NORMAL, PARA ESGOTO PREDIAL</t>
  </si>
  <si>
    <t>Referência SINAPI/MG, insumo 3875, unidade UN, preço de referência de setembro/2026. Relatório emitido em 09/10/2026: SINAPI_Referência_2026_09.xlsx, aba ISD, linha 2818. Arquivo anexado à pesquisa. Referência única de base oficial, formada pela metodologia de famílias homogêneas do SINAPI; não constitui cotação comercial isolada. Origem oficial: CR (calculado por coeficiente de representatividade).</t>
  </si>
  <si>
    <t>3871</t>
  </si>
  <si>
    <t>LUVA SOLDAVEL COM ROSCA, PVC, 50 MM X 1 1/2", PARA AGUA FRIA PREDIAL</t>
  </si>
  <si>
    <t>Referência SINAPI/MG, insumo 3871, unidade UN, preço de referência de setembro/2026. Relatório emitido em 09/10/2026: SINAPI_Referência_2026_09.xlsx, aba ISD, linha 2829. Arquivo anexado à pesquisa. Referência única de base oficial, formada pela metodologia de famílias homogêneas do SINAPI; não constitui cotação comercial isolada. Origem oficial: CR (calculado por coeficiente de representatividade).</t>
  </si>
  <si>
    <t>3878</t>
  </si>
  <si>
    <t>LUVA PVC, ROSCAVEL, 1 1/2", AGUA FRIA PREDIAL</t>
  </si>
  <si>
    <t>Referência SINAPI/MG, insumo 3878, unidade UN, preço de referência de setembro/2026. Relatório emitido em 09/10/2026: SINAPI_Referência_2026_09.xlsx, aba ISD, linha 2793. Arquivo anexado à pesquisa. Referência única de base oficial, formada pela metodologia de famílias homogêneas do SINAPI; não constitui cotação comercial isolada. Origem oficial: CR (calculado por coeficiente de representatividade).</t>
  </si>
  <si>
    <t>3863</t>
  </si>
  <si>
    <t>LUVA PVC SOLDAVEL, 50 MM, PARA AGUA FRIA PREDIAL</t>
  </si>
  <si>
    <t>Referência SINAPI/MG, insumo 3863, unidade UN, preço de referência de setembro/2026. Relatório emitido em 09/10/2026: SINAPI_Referência_2026_09.xlsx, aba ISD, linha 2789. Arquivo anexado à pesquisa. Referência única de base oficial, formada pela metodologia de famílias homogêneas do SINAPI; não constitui cotação comercial isolada. Origem oficial: CR (calculado por coeficiente de representatividade).</t>
  </si>
  <si>
    <t>9897</t>
  </si>
  <si>
    <t>LUVA DE UNIAO PVC, SOLDAVEL, 50 MM, PARA AGUA FRIA PREDIAL</t>
  </si>
  <si>
    <t>Referência SINAPI/MG, insumo 9897, unidade UN, preço de referência de setembro/2026. Relatório emitido em 09/10/2026: SINAPI_Referência_2026_09.xlsx, aba ISD, linha 4758. Arquivo anexado à pesquisa. Referência única de base oficial, formada pela metodologia de famílias homogêneas do SINAPI; não constitui cotação comercial isolada. Origem oficial: CR (calculado por coeficiente de representatividade).</t>
  </si>
  <si>
    <t>3883</t>
  </si>
  <si>
    <t>LUVA PVC, ROSCAVEL, 1/2", AGUA FRIA PREDIAL</t>
  </si>
  <si>
    <t>Referência SINAPI/MG, insumo 3883, unidade UN, preço de referência de setembro/2026. Relatório emitido em 09/10/2026: SINAPI_Referência_2026_09.xlsx, aba ISD, linha 2795. Arquivo anexado à pesquisa. Referência única de base oficial, formada pela metodologia de famílias homogêneas do SINAPI; não constitui cotação comercial isolada. Origem oficial: CR (calculado por coeficiente de representatividade).</t>
  </si>
  <si>
    <t>3897</t>
  </si>
  <si>
    <t>LUVA SIMPLES, PVC, SOLDAVEL, DN 40 MM, SERIE NORMAL, PARA ESGOTO PREDIAL</t>
  </si>
  <si>
    <t>Referência SINAPI/MG, insumo 3897, unidade UN, preço de referência de setembro/2026. Relatório emitido em 09/10/2026: SINAPI_Referência_2026_09.xlsx, aba ISD, linha 2817. Arquivo anexado à pesquisa. Referência única de base oficial, formada pela metodologia de famílias homogêneas do SINAPI; não constitui cotação comercial isolada. Origem oficial: CR (calculado por coeficiente de representatividade).</t>
  </si>
  <si>
    <t>3898</t>
  </si>
  <si>
    <t>LUVA SIMPLES, PVC, SOLDAVEL, DN 75 MM, SERIE NORMAL, PARA ESGOTO PREDIAL</t>
  </si>
  <si>
    <t>Referência SINAPI/MG, insumo 3898, unidade UN, preço de referência de setembro/2026. Relatório emitido em 09/10/2026: SINAPI_Referência_2026_09.xlsx, aba ISD, linha 2819. Arquivo anexado à pesquisa. Referência única de base oficial, formada pela metodologia de famílias homogêneas do SINAPI; não constitui cotação comercial isolada. Origem oficial: CR (calculado por coeficiente de representatividade).</t>
  </si>
  <si>
    <t>3861</t>
  </si>
  <si>
    <t>LUVA PVC SOLDAVEL, 20 MM, PARA AGUA FRIA PREDIAL</t>
  </si>
  <si>
    <t>Referência SINAPI/MG, insumo 3861, unidade UN, preço de referência de setembro/2026. Relatório emitido em 09/10/2026: SINAPI_Referência_2026_09.xlsx, aba ISD, linha 2785. Arquivo anexado à pesquisa. Referência única de base oficial, formada pela metodologia de famílias homogêneas do SINAPI; não constitui cotação comercial isolada. Origem oficial: CR (calculado por coeficiente de representatividade).</t>
  </si>
  <si>
    <t>3904</t>
  </si>
  <si>
    <t>LUVA PVC SOLDAVEL, 25 MM, PARA AGUA FRIA PREDIAL</t>
  </si>
  <si>
    <t>Referência SINAPI/MG, insumo 3904, unidade UN, preço de referência de setembro/2026. Relatório emitido em 09/10/2026: SINAPI_Referência_2026_09.xlsx, aba ISD, linha 2786. Arquivo anexado à pesquisa. Referência única de base oficial, formada pela metodologia de famílias homogêneas do SINAPI; não constitui cotação comercial isolada. Origem oficial: CR (calculado por coeficiente de representatividade).</t>
  </si>
  <si>
    <t>3903</t>
  </si>
  <si>
    <t>LUVA PVC SOLDAVEL, 32 MM, PARA AGUA FRIA PREDIAL</t>
  </si>
  <si>
    <t>Referência SINAPI/MG, insumo 3903, unidade UN, preço de referência de setembro/2026. Relatório emitido em 09/10/2026: SINAPI_Referência_2026_09.xlsx, aba ISD, linha 2787. Arquivo anexado à pesquisa. Referência única de base oficial, formada pela metodologia de famílias homogêneas do SINAPI; não constitui cotação comercial isolada. Origem oficial: CR (calculado por coeficiente de representatividade).</t>
  </si>
  <si>
    <t>3862</t>
  </si>
  <si>
    <t>LUVA PVC SOLDAVEL, 40 MM, PARA AGUA FRIA PREDIAL</t>
  </si>
  <si>
    <t>Referência SINAPI/MG, insumo 3862, unidade UN, preço de referência de setembro/2026. Relatório emitido em 09/10/2026: SINAPI_Referência_2026_09.xlsx, aba ISD, linha 2788. Arquivo anexado à pesquisa. Referência única de base oficial, formada pela metodologia de famílias homogêneas do SINAPI; não constitui cotação comercial isolada. Origem oficial: CR (calculado por coeficiente de representatividade).</t>
  </si>
  <si>
    <t>3864</t>
  </si>
  <si>
    <t>LUVA PVC SOLDAVEL, 60 MM, PARA AGUA FRIA PREDIAL</t>
  </si>
  <si>
    <t>Referência SINAPI/MG, insumo 3864, unidade UN, preço de referência de setembro/2026. Relatório emitido em 09/10/2026: SINAPI_Referência_2026_09.xlsx, aba ISD, linha 2790. Arquivo anexado à pesquisa. Referência única de base oficial, formada pela metodologia de famílias homogêneas do SINAPI; não constitui cotação comercial isolada. Origem oficial: CR (calculado por coeficiente de representatividade).</t>
  </si>
  <si>
    <t>3865</t>
  </si>
  <si>
    <t>LUVA PVC SOLDAVEL, 75 MM, PARA AGUA FRIA PREDIAL</t>
  </si>
  <si>
    <t>Referência SINAPI/MG, insumo 3865, unidade UN, preço de referência de setembro/2026. Relatório emitido em 09/10/2026: SINAPI_Referência_2026_09.xlsx, aba ISD, linha 2791. Arquivo anexado à pesquisa. Referência única de base oficial, formada pela metodologia de famílias homogêneas do SINAPI; não constitui cotação comercial isolada. Origem oficial: CR (calculado por coeficiente de representatividade).</t>
  </si>
  <si>
    <t>3899</t>
  </si>
  <si>
    <t>LUVA SIMPLES, PVC, SOLDAVEL, DN 100 MM, SERIE NORMAL, PARA ESGOTO PREDIAL</t>
  </si>
  <si>
    <t>Referência SINAPI/MG, insumo 3899, unidade UN, preço de referência de setembro/2026. Relatório emitido em 09/10/2026: SINAPI_Referência_2026_09.xlsx, aba ISD, linha 2815. Arquivo anexado à pesquisa. Referência única de base oficial, formada pela metodologia de famílias homogêneas do SINAPI; não constitui cotação comercial isolada. Origem oficial: CR (calculado por coeficiente de representatividade).</t>
  </si>
  <si>
    <t>38676</t>
  </si>
  <si>
    <t>LUVA SIMPLES, PVC, SOLDAVEL, DN 150 MM, SERIE NORMAL, PARA ESGOTO PREDIAL</t>
  </si>
  <si>
    <t>Referência SINAPI/MG, insumo 38676, unidade UN, preço de referência de setembro/2026. Relatório emitido em 09/10/2026: SINAPI_Referência_2026_09.xlsx, aba ISD, linha 2816. Arquivo anexado à pesquisa. Referência única de base oficial, formada pela metodologia de famílias homogêneas do SINAPI; não constitui cotação comercial isolada. Origem oficial: CR (calculado por coeficiente de representatividade).</t>
  </si>
  <si>
    <t>9905</t>
  </si>
  <si>
    <t>UNIAO DE UNIAO PVC, SOLDAVEL, 20 MM, PARA AGUA FRIA PREDIAL</t>
  </si>
  <si>
    <t>Referência SINAPI/MG, insumo 9905, unidade UN, preço de referência de setembro/2026. Relatório emitido em 09/10/2026: SINAPI_Referência_2026_09.xlsx, aba ISD, linha 4754. Arquivo anexado à pesquisa. Referência única de base oficial, formada pela metodologia de famílias homogêneas do SINAPI; não constitui cotação comercial isolada. Origem oficial: CR (calculado por coeficiente de representatividade).</t>
  </si>
  <si>
    <t>9906</t>
  </si>
  <si>
    <t>LUVA DE UNIAO PVC, SOLDAVEL, 25 MM, PARA AGUA FRIA PREDIAL</t>
  </si>
  <si>
    <t>Referência SINAPI/MG, insumo 9906, unidade UN, preço de referência de setembro/2026. Relatório emitido em 09/10/2026: SINAPI_Referência_2026_09.xlsx, aba ISD, linha 4755. Arquivo anexado à pesquisa. Referência única de base oficial, formada pela metodologia de famílias homogêneas do SINAPI; não constitui cotação comercial isolada. Origem oficial: CR (calculado por coeficiente de representatividade).</t>
  </si>
  <si>
    <t>MAT091300</t>
  </si>
  <si>
    <t>NIPLE ROSQUEADO PVC 1"</t>
  </si>
  <si>
    <t>SCO-Rio oficial — insumo MAT091300, niple PVC rígido roscável 1", unidade UN</t>
  </si>
  <si>
    <t>https://controladoria.prefeitura.rio/wp-content/uploads/sites/29/2026/05/Res-CGM-2142-Tabelas.pdf</t>
  </si>
  <si>
    <t>Competência abril/2026; Diário Oficial do Rio, suplemento de 26/05/2026; consulta 16/10/2026</t>
  </si>
  <si>
    <t>Fonte primária SCO-Rio abril/2026: MAT091300 niple PVC roscável 1", unidade UN, R$2,99/UN. Substitui valor atribuído a agosto/2026 cujo extrato primário não estava arquivado. Competência, UF (RJ) e condições territoriais não são apresentadas como MG. Base pública oficial; justificativa amostra reduzida nos termos do art.28 do RILC.</t>
  </si>
  <si>
    <t>MAT091250</t>
  </si>
  <si>
    <t>NIPLE ROSQUEADO PVC 1/2"</t>
  </si>
  <si>
    <t>SCO-Rio oficial — insumo MAT091250, niple PVC rígido roscável 1/2", unidade UN</t>
  </si>
  <si>
    <t>Fonte primária SCO-Rio abril/2026: MAT091250 niple PVC roscável 1/2", unidade UN, R$0,78/UN. Substitui valor atribuído a agosto/2026 cujo extrato primário não estava arquivado. Competência, UF (RJ) e condições territoriais não são apresentadas como MG. Base pública oficial; justificativa amostra reduzida nos termos do art.28 do RILC.</t>
  </si>
  <si>
    <t>MAT091500</t>
  </si>
  <si>
    <t>NIPLE ROSQUEADO PVC 3/4"</t>
  </si>
  <si>
    <t>SCO-Rio oficial — insumo MAT091500, niple PVC rígido roscável 3/4", unidade UN</t>
  </si>
  <si>
    <t>Fonte primária SCO-Rio abril/2026: MAT091500 niple PVC roscável 3/4", unidade UN, R$1,66/UN. Substitui valor atribuído a agosto/2026 cujo extrato primário não estava arquivado. Competência, UF (RJ) e condições territoriais não são apresentadas como MG. Base pública oficial; justificativa amostra reduzida nos termos do art.28 do RILC.</t>
  </si>
  <si>
    <t>1200</t>
  </si>
  <si>
    <t>CAP PVC, SOLDAVEL, DN 100 MM, SERIE NORMAL, PARA ESGOTO PREDIAL</t>
  </si>
  <si>
    <t>Referência SINAPI/MG, insumo 1200, unidade UN, preço de referência de setembro/2026. Relatório emitido em 09/10/2026: SINAPI_Referência_2026_09.xlsx, aba ISD, linha 1006. Arquivo anexado à pesquisa. Referência única de base oficial, formada pela metodologia de famílias homogêneas do SINAPI; não constitui cotação comercial isolada. Origem oficial: CR (calculado por coeficiente de representatividade).</t>
  </si>
  <si>
    <t>CAP PVC, SOLDAVEL, 75 MM, PARA AGUA FRIA PREDIAL</t>
  </si>
  <si>
    <t>Referência SINAPI/MG, insumo 1204, unidade UN, preço de referência de setembro/2026. Relatório emitido em 09/10/2026: SINAPI_Referência_2026_09.xlsx, aba ISD, linha 1005. Arquivo anexado à pesquisa. Referência única de base oficial, formada pela metodologia de famílias homogêneas do SINAPI; não constitui cotação comercial isolada. Origem oficial: CR (calculado por coeficiente de representatividade).</t>
  </si>
  <si>
    <t>11655</t>
  </si>
  <si>
    <t>TE SANITARIO DE REDUCAO, PVC, DN 100 X 50 MM, SERIE NORMAL, PARA ESGOTO PREDIAL</t>
  </si>
  <si>
    <t>Referência SINAPI/MG, insumo 11655, unidade UN, preço de referência de setembro/2026. Relatório emitido em 09/10/2026: SINAPI_Referência_2026_09.xlsx, aba ISD, linha 4140. Arquivo anexado à pesquisa. Referência única de base oficial, formada pela metodologia de famílias homogêneas do SINAPI; não constitui cotação comercial isolada. Origem oficial: CR (calculado por coeficiente de representatividade).</t>
  </si>
  <si>
    <t>11656</t>
  </si>
  <si>
    <t>TE SANITARIO DE REDUCAO, PVC, DN 100 X 75 MM, SERIE NORMAL PARA ESGOTO PREDIAL</t>
  </si>
  <si>
    <t>Referência SINAPI/MG, insumo 11656, unidade UN, preço de referência de setembro/2026. Relatório emitido em 09/10/2026: SINAPI_Referência_2026_09.xlsx, aba ISD, linha 4141. Arquivo anexado à pesquisa. Referência única de base oficial, formada pela metodologia de famílias homogêneas do SINAPI; não constitui cotação comercial isolada. Origem oficial: CR (calculado por coeficiente de representatividade).</t>
  </si>
  <si>
    <t>H415</t>
  </si>
  <si>
    <t>TE SANITARIO DIAMETRO 75 X 50 mm - (ESGOTO)</t>
  </si>
  <si>
    <t>GOINFRA, Tabela 343 de junho/2026, relatório de materiais sem bonificação, emissão 03/09/2026. Insumo H415, unidade un, preço R$ 12.45, correspondente ao material especificado. Referência única de base pública de fornecimento, sem mão de obra e sem BDI.</t>
  </si>
  <si>
    <t>7097</t>
  </si>
  <si>
    <t>TE SANITARIO, PVC, DN 50 X 50 MM, SERIE NORMAL, PARA ESGOTO PREDIAL</t>
  </si>
  <si>
    <t>Referência SINAPI/MG, insumo 7097, unidade UN, preço de referência de setembro/2026. Relatório emitido em 09/10/2026: SINAPI_Referência_2026_09.xlsx, aba ISD, linha 4144. Arquivo anexado à pesquisa. Referência única de base oficial, formada pela metodologia de famílias homogêneas do SINAPI; não constitui cotação comercial isolada. Origem oficial: CR (calculado por coeficiente de representatividade).</t>
  </si>
  <si>
    <t>7137</t>
  </si>
  <si>
    <t>TE PVC, SOLDAVEL, COM BUCHA DE LATAO NA BOLSA CENTRAL, 90 GRAUS, 25 MM X 1/2", PARA AGUA FRIA PREDIAL</t>
  </si>
  <si>
    <t>Referência SINAPI/MG, insumo 7137, unidade UN, preço de referência de setembro/2026. Relatório emitido em 09/10/2026: SINAPI_Referência_2026_09.xlsx, aba ISD, linha 4127. Arquivo anexado à pesquisa. Referência única de base oficial, formada pela metodologia de famílias homogêneas do SINAPI; não constitui cotação comercial isolada. Origem oficial: CR (calculado por coeficiente de representatividade).</t>
  </si>
  <si>
    <t>7116</t>
  </si>
  <si>
    <t>TE PVC SOLDAVEL, BBB, 90 GRAUS, DN 40 MM, PARA ESGOTO SECUNDARIO PREDIAL</t>
  </si>
  <si>
    <t>Referência SINAPI/MG, insumo 7116, unidade UN, preço de referência de setembro/2026. Relatório emitido em 09/10/2026: SINAPI_Referência_2026_09.xlsx, aba ISD, linha 4121. Arquivo anexado à pesquisa. Referência única de base oficial, formada pela metodologia de famílias homogêneas do SINAPI; não constitui cotação comercial isolada. Origem oficial: CR (calculado por coeficiente de representatividade).</t>
  </si>
  <si>
    <t>11658</t>
  </si>
  <si>
    <t>TE SANITARIO, PVC, DN 75 X 75 MM, SERIE NORMAL PARA ESGOTO PREDIAL</t>
  </si>
  <si>
    <t>Referência SINAPI/MG, insumo 11658, unidade UN, preço de referência de setembro/2026. Relatório emitido em 09/10/2026: SINAPI_Referência_2026_09.xlsx, aba ISD, linha 4145. Arquivo anexado à pesquisa. Referência única de base oficial, formada pela metodologia de famílias homogêneas do SINAPI; não constitui cotação comercial isolada. Origem oficial: CR (calculado por coeficiente de representatividade).</t>
  </si>
  <si>
    <t>7142</t>
  </si>
  <si>
    <t>TE SOLDAVEL, PVC, 90 GRAUS,50 MM, PARA AGUA FRIA PREDIAL (NBR 5648)</t>
  </si>
  <si>
    <t>Referência SINAPI/MG, insumo 7142, unidade UN, preço de referência de setembro/2026. Relatório emitido em 09/10/2026: SINAPI_Referência_2026_09.xlsx, aba ISD, linha 4154. Arquivo anexado à pesquisa. Referência única de base oficial, formada pela metodologia de famílias homogêneas do SINAPI; não constitui cotação comercial isolada. Origem oficial: CR (calculado por coeficiente de representatividade).</t>
  </si>
  <si>
    <t>7143</t>
  </si>
  <si>
    <t>TE SOLDAVEL, PVC, 90 GRAUS, 60 MM, PARA AGUA FRIA PREDIAL (NBR 5648)</t>
  </si>
  <si>
    <t>Referência SINAPI/MG, insumo 7143, unidade UN, preço de referência de setembro/2026. Relatório emitido em 09/10/2026: SINAPI_Referência_2026_09.xlsx, aba ISD, linha 4151. Arquivo anexado à pesquisa. Referência única de base oficial, formada pela metodologia de famílias homogêneas do SINAPI; não constitui cotação comercial isolada. Origem oficial: CR (calculado por coeficiente de representatividade).</t>
  </si>
  <si>
    <t>7129</t>
  </si>
  <si>
    <t>TE DE REDUCAO, PVC, SOLDAVEL, 90 GRAUS, 50 MM X 25 MM, PARA AGUA FRIA PREDIAL</t>
  </si>
  <si>
    <t>Referência SINAPI/MG, insumo 7129, unidade UN, preço de referência de setembro/2026. Relatório emitido em 09/10/2026: SINAPI_Referência_2026_09.xlsx, aba ISD, linha 4067. Arquivo anexado à pesquisa. Referência única de base oficial, formada pela metodologia de famílias homogêneas do SINAPI; não constitui cotação comercial isolada. Origem oficial: CR (calculado por coeficiente de representatividade).</t>
  </si>
  <si>
    <t>7138</t>
  </si>
  <si>
    <t>TE SOLDAVEL, PVC, 90 GRAUS, 20 MM, PARA AGUA FRIA PREDIAL (NBR 5648)</t>
  </si>
  <si>
    <t>Referência SINAPI/MG, insumo 7138, unidade UN, preço de referência de setembro/2026. Relatório emitido em 09/10/2026: SINAPI_Referência_2026_09.xlsx, aba ISD, linha 4147. Arquivo anexado à pesquisa. Referência única de base oficial, formada pela metodologia de famílias homogêneas do SINAPI; não constitui cotação comercial isolada. Origem oficial: CR (calculado por coeficiente de representatividade).</t>
  </si>
  <si>
    <t>7140</t>
  </si>
  <si>
    <t>TE SOLDAVEL, PVC, 90 GRAUS, 32 MM, PARA AGUA FRIA PREDIAL (NBR 5648)</t>
  </si>
  <si>
    <t>Referência SINAPI/MG, insumo 7140, unidade UN, preço de referência de setembro/2026. Relatório emitido em 09/10/2026: SINAPI_Referência_2026_09.xlsx, aba ISD, linha 4149. Arquivo anexado à pesquisa. Referência única de base oficial, formada pela metodologia de famílias homogêneas do SINAPI; não constitui cotação comercial isolada. Origem oficial: CR (calculado por coeficiente de representatividade).</t>
  </si>
  <si>
    <t>7139</t>
  </si>
  <si>
    <t>TE SOLDAVEL, PVC, 90 GRAUS, 25 MM, PARA AGUA FRIA PREDIAL (NBR 5648)</t>
  </si>
  <si>
    <t>Referência SINAPI/MG, insumo 7139, unidade UN, preço de referência de setembro/2026. Relatório emitido em 09/10/2026: SINAPI_Referência_2026_09.xlsx, aba ISD, linha 4148. Arquivo anexado à pesquisa. Referência única de base oficial, formada pela metodologia de famílias homogêneas do SINAPI; não constitui cotação comercial isolada. Origem oficial: CR (calculado por coeficiente de representatividade).</t>
  </si>
  <si>
    <t>7145</t>
  </si>
  <si>
    <t>TE SOLDAVEL, PVC, 90 GRAUS, 85 MM, PARA AGUA FRIA PREDIAL (NBR 5648)</t>
  </si>
  <si>
    <t>Referência SINAPI/MG, insumo 7145, unidade UN, preço de referência de setembro/2026. Relatório emitido em 09/10/2026: SINAPI_Referência_2026_09.xlsx, aba ISD, linha 4153. Arquivo anexado à pesquisa. Referência única de base oficial, formada pela metodologia de famílias homogêneas do SINAPI; não constitui cotação comercial isolada. Origem oficial: CR (calculado por coeficiente de representatividade).</t>
  </si>
  <si>
    <t>9874</t>
  </si>
  <si>
    <t>TUBO PVC, SOLDAVEL, DE 40 MM, AGUA FRIA (NBR-5648)</t>
  </si>
  <si>
    <t>Referência SINAPI/MG, insumo 9874, unidade M, preço de referência de setembro/2026. Relatório emitido em 09/10/2026: SINAPI_Referência_2026_09.xlsx, aba ISD, linha 4713. Arquivo anexado à pesquisa. Referência única de base oficial, formada pela metodologia de famílias homogêneas do SINAPI; não constitui cotação comercial isolada. Origem oficial: CR (calculado por coeficiente de representatividade).</t>
  </si>
  <si>
    <t>9860</t>
  </si>
  <si>
    <t>TUBO PVC, ROSCAVEL, 2", PARA AGUA FRIA PREDIAL</t>
  </si>
  <si>
    <t>Referência SINAPI/MG, insumo 9860, unidade M, preço de referência de setembro/2026. Relatório emitido em 09/10/2026: SINAPI_Referência_2026_09.xlsx, aba ISD, linha 4703. Arquivo anexado à pesquisa. Referência única de base oficial, formada pela metodologia de famílias homogêneas do SINAPI; não constitui cotação comercial isolada. Origem oficial: CR (calculado por coeficiente de representatividade).</t>
  </si>
  <si>
    <t>9868</t>
  </si>
  <si>
    <t>TUBO PVC, SOLDAVEL, DE 25 MM, AGUA FRIA (NBR-5648)</t>
  </si>
  <si>
    <t>Referência SINAPI/MG, insumo 9868, unidade M, preço de referência de setembro/2026. Relatório emitido em 09/10/2026: SINAPI_Referência_2026_09.xlsx, aba ISD, linha 4711. Arquivo anexado à pesquisa. Referência única de base oficial, formada pela metodologia de famílias homogêneas do SINAPI; não constitui cotação comercial isolada. Origem oficial: C (coletado).</t>
  </si>
  <si>
    <t>9836</t>
  </si>
  <si>
    <t>TUBO PVC SERIE NORMAL, DN 100 MM, PARA ESGOTO PREDIAL (NBR 5688)</t>
  </si>
  <si>
    <t>Referência SINAPI/MG, insumo 9836, unidade M, preço de referência de setembro/2026. Relatório emitido em 09/10/2026: SINAPI_Referência_2026_09.xlsx, aba ISD, linha 4692. Arquivo anexado à pesquisa. Referência única de base oficial, formada pela metodologia de famílias homogêneas do SINAPI; não constitui cotação comercial isolada. Origem oficial: C (coletado).</t>
  </si>
  <si>
    <t>20065</t>
  </si>
  <si>
    <t>TUBO PVC SERIE NORMAL, DN 150 MM, PARA ESGOTO PREDIAL (NBR 5688)</t>
  </si>
  <si>
    <t>Referência SINAPI/MG, insumo 20065, unidade M, preço de referência de setembro/2026. Relatório emitido em 09/10/2026: SINAPI_Referência_2026_09.xlsx, aba ISD, linha 4693. Arquivo anexado à pesquisa. Referência única de base oficial, formada pela metodologia de famílias homogêneas do SINAPI; não constitui cotação comercial isolada. Origem oficial: CR (calculado por coeficiente de representatividade).</t>
  </si>
  <si>
    <t>9835</t>
  </si>
  <si>
    <t>TUBO PVC SERIE NORMAL, DN 40 MM, PARA ESGOTO PREDIAL (NBR 5688)</t>
  </si>
  <si>
    <t>Referência SINAPI/MG, insumo 9835, unidade M, preço de referência de setembro/2026. Relatório emitido em 09/10/2026: SINAPI_Referência_2026_09.xlsx, aba ISD, linha 4694. Arquivo anexado à pesquisa. Referência única de base oficial, formada pela metodologia de famílias homogêneas do SINAPI; não constitui cotação comercial isolada. Origem oficial: CR (calculado por coeficiente de representatividade).</t>
  </si>
  <si>
    <t>9838</t>
  </si>
  <si>
    <t>TUBO PVC SERIE NORMAL, DN 50 MM, PARA ESGOTO PREDIAL (NBR 5688)</t>
  </si>
  <si>
    <t>Referência SINAPI/MG, insumo 9838, unidade M, preço de referência de setembro/2026. Relatório emitido em 09/10/2026: SINAPI_Referência_2026_09.xlsx, aba ISD, linha 4695. Arquivo anexado à pesquisa. Referência única de base oficial, formada pela metodologia de famílias homogêneas do SINAPI; não constitui cotação comercial isolada. Origem oficial: CR (calculado por coeficiente de representatividade).</t>
  </si>
  <si>
    <t>9837</t>
  </si>
  <si>
    <t>TUBO PVC SERIE NORMAL, DN 75 MM, PARA ESGOTO PREDIAL (NBR 5688)</t>
  </si>
  <si>
    <t>Referência SINAPI/MG, insumo 9837, unidade M, preço de referência de setembro/2026. Relatório emitido em 09/10/2026: SINAPI_Referência_2026_09.xlsx, aba ISD, linha 4696. Arquivo anexado à pesquisa. Referência única de base oficial, formada pela metodologia de famílias homogêneas do SINAPI; não constitui cotação comercial isolada. Origem oficial: CR (calculado por coeficiente de representatividade).</t>
  </si>
  <si>
    <t>9867</t>
  </si>
  <si>
    <t>TUBO PVC, SOLDAVEL, DE 20 MM, AGUA FRIA (NBR-5648)</t>
  </si>
  <si>
    <t>Referência SINAPI/MG, insumo 9867, unidade M, preço de referência de setembro/2026. Relatório emitido em 09/10/2026: SINAPI_Referência_2026_09.xlsx, aba ISD, linha 4710. Arquivo anexado à pesquisa. Referência única de base oficial, formada pela metodologia de famílias homogêneas do SINAPI; não constitui cotação comercial isolada. Origem oficial: CR (calculado por coeficiente de representatividade).</t>
  </si>
  <si>
    <t>9869</t>
  </si>
  <si>
    <t>TUBO PVC, SOLDAVEL, DE 32 MM, AGUA FRIA (NBR-5648)</t>
  </si>
  <si>
    <t>Referência SINAPI/MG, insumo 9869, unidade M, preço de referência de setembro/2026. Relatório emitido em 09/10/2026: SINAPI_Referência_2026_09.xlsx, aba ISD, linha 4712. Arquivo anexado à pesquisa. Referência única de base oficial, formada pela metodologia de famílias homogêneas do SINAPI; não constitui cotação comercial isolada. Origem oficial: CR (calculado por coeficiente de representatividade).</t>
  </si>
  <si>
    <t>9875</t>
  </si>
  <si>
    <t>TUBO PVC, SOLDAVEL, DE 50 MM, AGUA FRIA (NBR-5648)</t>
  </si>
  <si>
    <t>Referência SINAPI/MG, insumo 9875, unidade M, preço de referência de setembro/2026. Relatório emitido em 09/10/2026: SINAPI_Referência_2026_09.xlsx, aba ISD, linha 4714. Arquivo anexado à pesquisa. Referência única de base oficial, formada pela metodologia de famílias homogêneas do SINAPI; não constitui cotação comercial isolada. Origem oficial: CR (calculado por coeficiente de representatividade).</t>
  </si>
  <si>
    <t>9873</t>
  </si>
  <si>
    <t>TUBO PVC, SOLDAVEL, DE 60 MM, AGUA FRIA (NBR-5648)</t>
  </si>
  <si>
    <t>Referência SINAPI/MG, insumo 9873, unidade M, preço de referência de setembro/2026. Relatório emitido em 09/10/2026: SINAPI_Referência_2026_09.xlsx, aba ISD, linha 4715. Arquivo anexado à pesquisa. Referência única de base oficial, formada pela metodologia de famílias homogêneas do SINAPI; não constitui cotação comercial isolada. Origem oficial: CR (calculado por coeficiente de representatividade).</t>
  </si>
  <si>
    <t>9871</t>
  </si>
  <si>
    <t>TUBO PVC, SOLDAVEL, DE 75 MM, AGUA FRIA (NBR-5648)</t>
  </si>
  <si>
    <t>Referência SINAPI/MG, insumo 9871, unidade M, preço de referência de setembro/2026. Relatório emitido em 09/10/2026: SINAPI_Referência_2026_09.xlsx, aba ISD, linha 4716. Arquivo anexado à pesquisa. Referência única de base oficial, formada pela metodologia de famílias homogêneas do SINAPI; não constitui cotação comercial isolada. Origem oficial: CR (calculado por coeficiente de representatividade).</t>
  </si>
  <si>
    <t>9872</t>
  </si>
  <si>
    <t>TUBO PVC, SOLDAVEL, DE 85 MM, AGUA FRIA (NBR-5648)</t>
  </si>
  <si>
    <t>Referência SINAPI/MG, insumo 9872, unidade M, preço de referência de setembro/2026. Relatório emitido em 09/10/2026: SINAPI_Referência_2026_09.xlsx, aba ISD, linha 4717. Arquivo anexado à pesquisa. Referência única de base oficial, formada pela metodologia de famílias homogêneas do SINAPI; não constitui cotação comercial isolada. Origem oficial: CR (calculado por coeficiente de representatividade).</t>
  </si>
  <si>
    <t>CISAM-SUL (itens 443+444)</t>
  </si>
  <si>
    <t>KIT DE LIGAÇÃO PARA HIDRÔMETRO 3/4", COM 01 TUBETE CURTO (47 MM REFERENCIAIS), 01 TUBETE LONGO (122 MM REFERENCIAIS), 02 PORCAS DE 1" E 02 ANÉIS DE VEDAÇÃO; ACEITAS VARIAÇÕES DIMENSIONAIS COMPATÍVEIS COM HIDRÔMETROS E INSTALAÇÕES EXISTENTES, ASSEGURADAS MONTAGEM, VEDAÇÃO E FUNCIONAMENTO; SEM CAVALETE OU REGISTRO</t>
  </si>
  <si>
    <t>KIT</t>
  </si>
  <si>
    <t>CISAM-SUL — Pregão Eletrônico 02/2026, itens 443 (curto) e 444 (longo), valores estimados</t>
  </si>
  <si>
    <t>Edital 02/2026 de 10/02/2026; itens 443 e 444 página 77: R$8,48+R$11,16 por kit completo</t>
  </si>
  <si>
    <t>CISAM-SUL — Pregão 020/2026 publicado 21/09/2026, itens 222 (curto) e 223 (longo), valores estimados</t>
  </si>
  <si>
    <t>https://ia.mabus.com.br/licitacao/6284167/pregao-eletronico-consorcio-intermunicipal-de-saneamento-ambiental-orleans-sc</t>
  </si>
  <si>
    <t>Publicado 21/09/2026; itens 222 e 223: R$14,88+R$17,05 por kit completo; consulta 15/10/2026</t>
  </si>
  <si>
    <t>Kit de ligação DN20 (3/4 pol.) composto por 1 tubete curto (47 mm referenciais), 1 tubete longo (122 mm referenciais), 2 porcas de 1 pol. e 2 anéis de vedação, sem cavalete ou registro. Por decisão técnica da EMAM, os comprimentos não são absolutos: admitem-se variações dimensionais compatíveis com os hidrômetros e as instalações existentes, desde que assegurados montagem, vedação e funcionamento adequados. O edital primário CISAM-SUL PE 02/2026, itens 443 e 444 (p. 77), especifica kit curto com porca/anel por R$ 8,48 e kit longo com porca/anel por R$ 11,16, total R$ 19,64; o PE 020/2026 do mesmo consórcio apresenta R$ 14,88 + R$ 17,05 = R$ 31,93. São referências de procedimentos distintos da mesma entidade, não cotações independentes de fornecedores. Média dos dois custos de conjunto: R$ 25,785, arredondada para R$ 25,79/KIT. Os editais comprovam composição funcional e bitolas, mas não especificam os comprimentos: essa ausência não constitui incompatibilidade, pois as medidas são referenciais conforme aceitação da EMAM. A compatibilidade dimensional e funcional do produto entregue será verificada no recebimento. O SINAPI 00003729 (cavalete completo com registro) descreve objeto distinto e não substitui esta referência. Pesquisa excepcional de duas referências, nos termos do art. 28, §§ 2º e 3º, do RILC.</t>
  </si>
  <si>
    <t>3909</t>
  </si>
  <si>
    <t>LUVA DE FERRO GALVANIZADO, COM ROSCA BSP, DE 3/4"</t>
  </si>
  <si>
    <t>Referência SINAPI/MG, insumo 3909, unidade UN, preço de referência de setembro/2026. Relatório emitido em 09/10/2026: SINAPI_Referência_2026_09.xlsx, aba ISD, linha 2698. Arquivo anexado à pesquisa. Referência única de base oficial, formada pela metodologia de famílias homogêneas do SINAPI; não constitui cotação comercial isolada. Origem oficial: CR (calculado por coeficiente de representatividade).</t>
  </si>
  <si>
    <t>3910</t>
  </si>
  <si>
    <t>LUVA DE FERRO GALVANIZADO, COM ROSCA BSP, DE 1"</t>
  </si>
  <si>
    <t>Referência SINAPI/MG, insumo 3910, unidade UN, preço de referência de setembro/2026. Relatório emitido em 09/10/2026: SINAPI_Referência_2026_09.xlsx, aba ISD, linha 2693. Arquivo anexado à pesquisa. Referência única de base oficial, formada pela metodologia de famílias homogêneas do SINAPI; não constitui cotação comercial isolada. Origem oficial: CR (calculado por coeficiente de representatividade).</t>
  </si>
  <si>
    <t>3911</t>
  </si>
  <si>
    <t>LUVA DE FERRO GALVANIZADO, COM ROSCA BSP, DE 1 1/4"</t>
  </si>
  <si>
    <t>Referência SINAPI/MG, insumo 3911, unidade UN, preço de referência de setembro/2026. Relatório emitido em 09/10/2026: SINAPI_Referência_2026_09.xlsx, aba ISD, linha 2692. Arquivo anexado à pesquisa. Referência única de base oficial, formada pela metodologia de famílias homogêneas do SINAPI; não constitui cotação comercial isolada. Origem oficial: CR (calculado por coeficiente de representatividade).</t>
  </si>
  <si>
    <t>3939</t>
  </si>
  <si>
    <t>LUVA DE FERRO GALVANIZADO, COM ROSCA BSP, DE 1 1/2"</t>
  </si>
  <si>
    <t>Referência SINAPI/MG, insumo 3939, unidade UN, preço de referência de setembro/2026. Relatório emitido em 09/10/2026: SINAPI_Referência_2026_09.xlsx, aba ISD, linha 2691. Arquivo anexado à pesquisa. Referência única de base oficial, formada pela metodologia de famílias homogêneas do SINAPI; não constitui cotação comercial isolada. Origem oficial: CR (calculado por coeficiente de representatividade).</t>
  </si>
  <si>
    <t>3913</t>
  </si>
  <si>
    <t>LUVA DE FERRO GALVANIZADO, COM ROSCA BSP, DE 2 1/2"</t>
  </si>
  <si>
    <t>Referência SINAPI/MG, insumo 3913, unidade UN, preço de referência de setembro/2026. Relatório emitido em 09/10/2026: SINAPI_Referência_2026_09.xlsx, aba ISD, linha 2695. Arquivo anexado à pesquisa. Referência única de base oficial, formada pela metodologia de famílias homogêneas do SINAPI; não constitui cotação comercial isolada. Origem oficial: CR (calculado por coeficiente de representatividade).</t>
  </si>
  <si>
    <t>3912</t>
  </si>
  <si>
    <t>LUVA DE FERRO GALVANIZADO, COM ROSCA BSP, DE 2"</t>
  </si>
  <si>
    <t>Referência SINAPI/MG, insumo 3912, unidade UN, preço de referência de setembro/2026. Relatório emitido em 09/10/2026: SINAPI_Referência_2026_09.xlsx, aba ISD, linha 2696. Arquivo anexado à pesquisa. Referência única de base oficial, formada pela metodologia de famílias homogêneas do SINAPI; não constitui cotação comercial isolada. Origem oficial: CR (calculado por coeficiente de representatividade).</t>
  </si>
  <si>
    <t>6295</t>
  </si>
  <si>
    <t>TE DE FERRO GALVANIZADO, DE 3/4"</t>
  </si>
  <si>
    <t>Referência SINAPI/MG, insumo 6295, unidade UN, preço de referência de setembro/2026. Relatório emitido em 09/10/2026: SINAPI_Referência_2026_09.xlsx, aba ISD, linha 4024. Arquivo anexado à pesquisa. Referência única de base oficial, formada pela metodologia de famílias homogêneas do SINAPI; não constitui cotação comercial isolada. Origem oficial: CR (calculado por coeficiente de representatividade).</t>
  </si>
  <si>
    <t>6323</t>
  </si>
  <si>
    <t>TE DE FERRO GALVANIZADO, DE 1"</t>
  </si>
  <si>
    <t>Referência SINAPI/MG, insumo 6323, unidade UN, preço de referência de setembro/2026. Relatório emitido em 09/10/2026: SINAPI_Referência_2026_09.xlsx, aba ISD, linha 4019. Arquivo anexado à pesquisa. Referência única de base oficial, formada pela metodologia de famílias homogêneas do SINAPI; não constitui cotação comercial isolada. Origem oficial: CR (calculado por coeficiente de representatividade).</t>
  </si>
  <si>
    <t>6296</t>
  </si>
  <si>
    <t>TE DE FERRO GALVANIZADO, DE 1 1/4"</t>
  </si>
  <si>
    <t>Referência SINAPI/MG, insumo 6296, unidade UN, preço de referência de setembro/2026. Relatório emitido em 09/10/2026: SINAPI_Referência_2026_09.xlsx, aba ISD, linha 4018. Arquivo anexado à pesquisa. Referência única de base oficial, formada pela metodologia de famílias homogêneas do SINAPI; não constitui cotação comercial isolada. Origem oficial: CR (calculado por coeficiente de representatividade).</t>
  </si>
  <si>
    <t>6297</t>
  </si>
  <si>
    <t>TE DE FERRO GALVANIZADO, DE 1 1/2"</t>
  </si>
  <si>
    <t>Referência SINAPI/MG, insumo 6297, unidade UN, preço de referência de setembro/2026. Relatório emitido em 09/10/2026: SINAPI_Referência_2026_09.xlsx, aba ISD, linha 4017. Arquivo anexado à pesquisa. Referência única de base oficial, formada pela metodologia de famílias homogêneas do SINAPI; não constitui cotação comercial isolada. Origem oficial: CR (calculado por coeficiente de representatividade).</t>
  </si>
  <si>
    <t>6298</t>
  </si>
  <si>
    <t>TE DE FERRO GALVANIZADO, DE 2"</t>
  </si>
  <si>
    <t>Referência SINAPI/MG, insumo 6298, unidade UN, preço de referência de setembro/2026. Relatório emitido em 09/10/2026: SINAPI_Referência_2026_09.xlsx, aba ISD, linha 4022. Arquivo anexado à pesquisa. Referência única de base oficial, formada pela metodologia de famílias homogêneas do SINAPI; não constitui cotação comercial isolada. Origem oficial: CR (calculado por coeficiente de representatividade).</t>
  </si>
  <si>
    <t>6299</t>
  </si>
  <si>
    <t>TE DE FERRO GALVANIZADO, DE 2 1/2"</t>
  </si>
  <si>
    <t>Referência SINAPI/MG, insumo 6299, unidade UN, preço de referência de setembro/2026. Relatório emitido em 09/10/2026: SINAPI_Referência_2026_09.xlsx, aba ISD, linha 4021. Arquivo anexado à pesquisa. Referência única de base oficial, formada pela metodologia de famílias homogêneas do SINAPI; não constitui cotação comercial isolada. Origem oficial: CR (calculado por coeficiente de representatividade).</t>
  </si>
  <si>
    <t>765</t>
  </si>
  <si>
    <t>BUCHA DE REDUCAO DE FERRO GALVANIZADO, COM ROSCA BSP, DE 1" X 3/4"</t>
  </si>
  <si>
    <t>Referência SINAPI/MG, insumo 765, unidade UN, preço de referência de setembro/2026. Relatório emitido em 09/10/2026: SINAPI_Referência_2026_09.xlsx, aba ISD, linha 598. Arquivo anexado à pesquisa. Referência única de base oficial, formada pela metodologia de famílias homogêneas do SINAPI; não constitui cotação comercial isolada. Origem oficial: CR (calculado por coeficiente de representatividade).</t>
  </si>
  <si>
    <t>771</t>
  </si>
  <si>
    <t>BUCHA DE REDUCAO DE FERRO GALVANIZADO, COM ROSCA BSP, DE 2" X 1"</t>
  </si>
  <si>
    <t>Referência SINAPI/MG, insumo 771, unidade UN, preço de referência de setembro/2026. Relatório emitido em 09/10/2026: SINAPI_Referência_2026_09.xlsx, aba ISD, linha 607. Arquivo anexado à pesquisa. Referência única de base oficial, formada pela metodologia de famílias homogêneas do SINAPI; não constitui cotação comercial isolada. Origem oficial: CR (calculado por coeficiente de representatividade).</t>
  </si>
  <si>
    <t>791</t>
  </si>
  <si>
    <t>BUCHA DE REDUCAO DE FERRO GALVANIZADO, COM ROSCA BSP, DE 1 1/2" X 1"</t>
  </si>
  <si>
    <t>Referência SINAPI/MG, insumo 791, unidade UN, preço de referência de setembro/2026. Relatório emitido em 09/10/2026: SINAPI_Referência_2026_09.xlsx, aba ISD, linha 591. Arquivo anexado à pesquisa. Referência única de base oficial, formada pela metodologia de famílias homogêneas do SINAPI; não constitui cotação comercial isolada. Origem oficial: CR (calculado por coeficiente de representatividade).</t>
  </si>
  <si>
    <t>788</t>
  </si>
  <si>
    <t>BUCHA DE REDUCAO DE FERRO GALVANIZADO, COM ROSCA BSP, DE 2" X 1 1/2"</t>
  </si>
  <si>
    <t>Referência SINAPI/MG, insumo 788, unidade UN, preço de referência de setembro/2026. Relatório emitido em 09/10/2026: SINAPI_Referência_2026_09.xlsx, aba ISD, linha 605. Arquivo anexado à pesquisa. Referência única de base oficial, formada pela metodologia de famílias homogêneas do SINAPI; não constitui cotação comercial isolada. Origem oficial: CR (calculado por coeficiente de representatividade).</t>
  </si>
  <si>
    <t>4178</t>
  </si>
  <si>
    <t>NIPLE DE FERRO GALVANIZADO, COM ROSCA BSP, DE 3/4"</t>
  </si>
  <si>
    <t>Referência SINAPI/MG, insumo 4178, unidade UN, preço de referência de setembro/2026. Relatório emitido em 09/10/2026: SINAPI_Referência_2026_09.xlsx, aba ISD, linha 3074. Arquivo anexado à pesquisa. Referência única de base oficial, formada pela metodologia de famílias homogêneas do SINAPI; não constitui cotação comercial isolada. Origem oficial: CR (calculado por coeficiente de representatividade).</t>
  </si>
  <si>
    <t>4179</t>
  </si>
  <si>
    <t>NIPLE DE FERRO GALVANIZADO, COM ROSCA BSP, DE 1"</t>
  </si>
  <si>
    <t>Referência SINAPI/MG, insumo 4179, unidade UN, preço de referência de setembro/2026. Relatório emitido em 09/10/2026: SINAPI_Referência_2026_09.xlsx, aba ISD, linha 3069. Arquivo anexado à pesquisa. Referência única de base oficial, formada pela metodologia de famílias homogêneas do SINAPI; não constitui cotação comercial isolada. Origem oficial: CR (calculado por coeficiente de representatividade).</t>
  </si>
  <si>
    <t>4180</t>
  </si>
  <si>
    <t>NIPLE DE FERRO GALVANIZADO, COM ROSCA BSP, DE 1 1/4"</t>
  </si>
  <si>
    <t>Referência SINAPI/MG, insumo 4180, unidade UN, preço de referência de setembro/2026. Relatório emitido em 09/10/2026: SINAPI_Referência_2026_09.xlsx, aba ISD, linha 3068. Arquivo anexado à pesquisa. Referência única de base oficial, formada pela metodologia de famílias homogêneas do SINAPI; não constitui cotação comercial isolada. Origem oficial: CR (calculado por coeficiente de representatividade).</t>
  </si>
  <si>
    <t>4209</t>
  </si>
  <si>
    <t>NIPLE DE FERRO GALVANIZADO, COM ROSCA BSP, DE 1 1/2"</t>
  </si>
  <si>
    <t>Referência SINAPI/MG, insumo 4209, unidade UN, preço de referência de setembro/2026. Relatório emitido em 09/10/2026: SINAPI_Referência_2026_09.xlsx, aba ISD, linha 3067. Arquivo anexado à pesquisa. Referência única de base oficial, formada pela metodologia de famílias homogêneas do SINAPI; não constitui cotação comercial isolada. Origem oficial: CR (calculado por coeficiente de representatividade).</t>
  </si>
  <si>
    <t>4181</t>
  </si>
  <si>
    <t>NIPLE DE FERRO GALVANIZADO, COM ROSCA BSP, DE 2"</t>
  </si>
  <si>
    <t>Referência SINAPI/MG, insumo 4181, unidade UN, preço de referência de setembro/2026. Relatório emitido em 09/10/2026: SINAPI_Referência_2026_09.xlsx, aba ISD, linha 3072. Arquivo anexado à pesquisa. Referência única de base oficial, formada pela metodologia de famílias homogêneas do SINAPI; não constitui cotação comercial isolada. Origem oficial: CR (calculado por coeficiente de representatividade).</t>
  </si>
  <si>
    <t>4208</t>
  </si>
  <si>
    <t>NIPLE DE FERRO GALVANIZADO, COM ROSCA BSP, DE 2 1/2"</t>
  </si>
  <si>
    <t>Referência SINAPI/MG, insumo 4208, unidade UN, preço de referência de setembro/2026. Relatório emitido em 09/10/2026: SINAPI_Referência_2026_09.xlsx, aba ISD, linha 3071. Arquivo anexado à pesquisa. Referência única de base oficial, formada pela metodologia de famílias homogêneas do SINAPI; não constitui cotação comercial isolada. Origem oficial: CR (calculado por coeficiente de representatividade).</t>
  </si>
  <si>
    <t>3456</t>
  </si>
  <si>
    <t>COTOVELO 90 GRAUS DE FERRO GALVANIZADO, COM ROSCA BSP, DE 3/4"</t>
  </si>
  <si>
    <t>Referência SINAPI/MG, insumo 3456, unidade UN, preço de referência de setembro/2026. Relatório emitido em 09/10/2026: SINAPI_Referência_2026_09.xlsx, aba ISD, linha 1418. Arquivo anexado à pesquisa. Referência única de base oficial, formada pela metodologia de famílias homogêneas do SINAPI; não constitui cotação comercial isolada. Origem oficial: CR (calculado por coeficiente de representatividade).</t>
  </si>
  <si>
    <t>3472</t>
  </si>
  <si>
    <t>COTOVELO 90 GRAUS DE FERRO GALVANIZADO, COM ROSCA BSP, DE 1"</t>
  </si>
  <si>
    <t>Referência SINAPI/MG, insumo 3472, unidade UN, preço de referência de setembro/2026. Relatório emitido em 09/10/2026: SINAPI_Referência_2026_09.xlsx, aba ISD, linha 1413. Arquivo anexado à pesquisa. Referência única de base oficial, formada pela metodologia de famílias homogêneas do SINAPI; não constitui cotação comercial isolada. Origem oficial: CR (calculado por coeficiente de representatividade).</t>
  </si>
  <si>
    <t>3457</t>
  </si>
  <si>
    <t>COTOVELO 90 GRAUS DE FERRO GALVANIZADO, COM ROSCA BSP, DE 1 1/4"</t>
  </si>
  <si>
    <t>Referência SINAPI/MG, insumo 3457, unidade UN, preço de referência de setembro/2026. Relatório emitido em 09/10/2026: SINAPI_Referência_2026_09.xlsx, aba ISD, linha 1412. Arquivo anexado à pesquisa. Referência única de base oficial, formada pela metodologia de famílias homogêneas do SINAPI; não constitui cotação comercial isolada. Origem oficial: CR (calculado por coeficiente de representatividade).</t>
  </si>
  <si>
    <t>3458</t>
  </si>
  <si>
    <t>COTOVELO 90 GRAUS DE FERRO GALVANIZADO, COM ROSCA BSP, DE 1 1/2"</t>
  </si>
  <si>
    <t>Referência SINAPI/MG, insumo 3458, unidade UN, preço de referência de setembro/2026. Relatório emitido em 09/10/2026: SINAPI_Referência_2026_09.xlsx, aba ISD, linha 1411. Arquivo anexado à pesquisa. Referência única de base oficial, formada pela metodologia de famílias homogêneas do SINAPI; não constitui cotação comercial isolada. Origem oficial: CR (calculado por coeficiente de representatividade).</t>
  </si>
  <si>
    <t>3471</t>
  </si>
  <si>
    <t>COTOVELO 90 GRAUS DE FERRO GALVANIZADO, COM ROSCA BSP, DE 2"</t>
  </si>
  <si>
    <t>Referência SINAPI/MG, insumo 3471, unidade UN, preço de referência de setembro/2026. Relatório emitido em 09/10/2026: SINAPI_Referência_2026_09.xlsx, aba ISD, linha 1416. Arquivo anexado à pesquisa. Referência única de base oficial, formada pela metodologia de famílias homogêneas do SINAPI; não constitui cotação comercial isolada. Origem oficial: CR (calculado por coeficiente de representatividade).</t>
  </si>
  <si>
    <t>3470</t>
  </si>
  <si>
    <t>COTOVELO 90 GRAUS DE FERRO GALVANIZADO, COM ROSCA BSP, DE 2 1/2"</t>
  </si>
  <si>
    <t>Referência SINAPI/MG, insumo 3470, unidade UN, preço de referência de setembro/2026. Relatório emitido em 09/10/2026: SINAPI_Referência_2026_09.xlsx, aba ISD, linha 1415. Arquivo anexado à pesquisa. Referência única de base oficial, formada pela metodologia de famílias homogêneas do SINAPI; não constitui cotação comercial isolada. Origem oficial: CR (calculado por coeficiente de representatividade).</t>
  </si>
  <si>
    <t>21010</t>
  </si>
  <si>
    <t>TUBO ACO GALVANIZADO COM COSTURA, CLASSE LEVE, DN 25 MM (1"), E = 2,65 MM, *2,11* KG/M (NBR 5580)</t>
  </si>
  <si>
    <t>Referência SINAPI/MG, insumo 21010, unidade M, preço de referência de setembro/2026. Relatório emitido em 09/10/2026: SINAPI_Referência_2026_09.xlsx, aba ISD, linha 4448. Arquivo anexado à pesquisa. Referência única de base oficial, formada pela metodologia de famílias homogêneas do SINAPI; não constitui cotação comercial isolada. Origem oficial: C (coletado).</t>
  </si>
  <si>
    <t>6138</t>
  </si>
  <si>
    <t>ANEL DE VEDACAO, PVC FLEXIVEL, 100 MM, PARA SAIDA DE BACIA / VASO SANITARIO</t>
  </si>
  <si>
    <t>Referência SINAPI/MG, insumo 6138, unidade UN, preço de referência de setembro/2026. Relatório emitido em 09/10/2026: SINAPI_Referência_2026_09.xlsx, aba ISD, linha 226. Arquivo anexado à pesquisa. Referência única de base oficial, formada pela metodologia de famílias homogêneas do SINAPI; não constitui cotação comercial isolada. Origem oficial: CR (calculado por coeficiente de representatividade).</t>
  </si>
  <si>
    <t>11761</t>
  </si>
  <si>
    <t>ASSENTO PARA VASO INFANTIL</t>
  </si>
  <si>
    <t>Referência SINAPI/MG, insumo 11761, unidade UN, preço de referência de setembro/2026. Relatório emitido em 09/10/2026: SINAPI_Referência_2026_09.xlsx, aba ISD, linha 370. Arquivo anexado à pesquisa. Referência única de base oficial, formada pela metodologia de famílias homogêneas do SINAPI; não constitui cotação comercial isolada. Origem oficial: CR (calculado por coeficiente de representatividade).</t>
  </si>
  <si>
    <t>377</t>
  </si>
  <si>
    <t>ASSENTO SANITARIO DE PLASTICO, TIPO CONVENCIONAL</t>
  </si>
  <si>
    <t>Referência SINAPI/MG, insumo 377, unidade UN, preço de referência de setembro/2026. Relatório emitido em 09/10/2026: SINAPI_Referência_2026_09.xlsx, aba ISD, linha 369. Arquivo anexado à pesquisa. Referência única de base oficial, formada pela metodologia de famílias homogêneas do SINAPI; não constitui cotação comercial isolada. Origem oficial: C (coletado).</t>
  </si>
  <si>
    <t>4293</t>
  </si>
  <si>
    <t>COLUNA PARA LAVATORIO</t>
  </si>
  <si>
    <t>ORSE/CEHOP, agosto/2026-1, SE, insumo 4293, unidade original un, R$ 69.90. Preço obtido na consulta pública por descrição, com extrato anexado. Referência única de base pública de material, sem instalação e sem BDI. Reexame13/10/2026: ORSE04293 é coluna de louça RavenaC9, uma peça; preço69,90/UN, agosto/2026. A comparação anterior119,90 era SBC sem extrato. A diferença não decorre de conversão de unidade. O objeto genérico não identifica o modelo do lavatório: a referência de preço é coluna comum e a aceitação deverá comprovar compatibilidade com o lavatório fornecido/atendido.</t>
  </si>
  <si>
    <t>20269</t>
  </si>
  <si>
    <t>LAVATORIO / CUBA DE EMBUTIR, OVAL, DE LOUCA BRANCA, SEM LADRAO, DIMENSOES *50 X 35* CM (L X C)</t>
  </si>
  <si>
    <t>Referência SINAPI/MG, insumo 20269, unidade UN, preço de referência de setembro/2026. Relatório emitido em 09/10/2026: SINAPI_Referência_2026_09.xlsx, aba ISD, linha 2569. Arquivo anexado à pesquisa. Referência única de base oficial, formada pela metodologia de famílias homogêneas do SINAPI; não constitui cotação comercial isolada. Origem oficial: CR (calculado por coeficiente de representatividade).</t>
  </si>
  <si>
    <t>H700</t>
  </si>
  <si>
    <t>ESPUDE BORRACHA BRANCO PARA LIGAÇÃO DE VASO SANITÁRIO</t>
  </si>
  <si>
    <t>AGETOP-CIVIL</t>
  </si>
  <si>
    <t>https://www.goinfra.go.gov.br/</t>
  </si>
  <si>
    <t>ESPUDE BORRACHA BRANCO PARA LIGAÇÃO DE VASO SANITÁRIO. AGETOP-CIVIL: R$ 5.87/UN (Consulta: 21/08/2026 • competência e abrangência territorial conforme publicação da fonte). Preço final R$ 5.87/UN, conforme critério REFERÊNCIA ÚNICA (ART. 28). Amostra inferior a três referências: justificar pesquisa e aderência do valor ao mercado nos termos do art. 28, §§2º-3º, sem declarar diligências não documentadas.</t>
  </si>
  <si>
    <t>065256</t>
  </si>
  <si>
    <t>CAIXA ACOPLADA PARA VASO COM ACIONAMENTO DUPLO ASPEN/FAST/RAVENA DECA OU EQUIVALENTE</t>
  </si>
  <si>
    <t>DER-ES, tabela oficial de insumos maio/2026, código 065256, unidade UN, R$ 248.60. Material de fornecimento, sem serviço e sem BDI. Referência única de base pública para a mesma especificação; não tratada como cotação comercial isolada. A referência CD.00F é de caixa acoplada Deca com duplo acionamento, preservada a compatibilidade requerida no objeto.</t>
  </si>
  <si>
    <t>4351</t>
  </si>
  <si>
    <t>PARAFUSO NIQUELADO 3 1/2" COM ACABAMENTO CROMADO PARA FIXAR PECA SANITARIA, INCLUI PORCA CEGA, ARRUELA E BUCHA DE NYLON TAMANHO S-8</t>
  </si>
  <si>
    <t>Referência SINAPI/MG, insumo 4351, unidade UN, preço de referência de setembro/2026. Relatório emitido em 09/10/2026: SINAPI_Referência_2026_09.xlsx, aba ISD, linha 3213. Arquivo anexado à pesquisa. Referência única de base oficial, formada pela metodologia de famílias homogêneas do SINAPI; não constitui cotação comercial isolada. Origem oficial: CR (calculado por coeficiente de representatividade).</t>
  </si>
  <si>
    <t>SP.13.01</t>
  </si>
  <si>
    <t>CONJUNTO/KIT DE FIXAÇÃO PARA VASO SANITÁRIO E BIDÊ, CONTENDO 2 PARAFUSOS, SP.13.01 DECA OU EQUIVALENTE.</t>
  </si>
  <si>
    <t>Cia das Louças — SP.13.01, kit com 2 parafusos</t>
  </si>
  <si>
    <t>https://www.ciadasloucas.com.br/acessorios-e-complementos/itens-para-instalacao/conjunto-parafuso-fixador-com-bucha-no10-deca</t>
  </si>
  <si>
    <t>Consulta 12/10/2026; preço normal, sem desconto Pix</t>
  </si>
  <si>
    <t>Lojas Solar — SP.13.01, kit com 2 parafusos</t>
  </si>
  <si>
    <t>https://www.lojasolar.com.br/kit-parafuso-para-fixar-bacias-10-pecas-sp-13-01-deca/p</t>
  </si>
  <si>
    <t>Apotiguar — SP.13.01, kit com 2 parafusos</t>
  </si>
  <si>
    <t>https://www.apotiguar.com.br/produto/conjunto-de-fixacao-para-bacias-e-bides-cromado-sp-13-01-deca-84855</t>
  </si>
  <si>
    <t>Consulta 12/10/2026; oferta individual SP.13.01 em estoque</t>
  </si>
  <si>
    <t>240 UN correspondem a 240 kits, cada qual com dois parafusos de fixação e seus acessórios. O anúncio de 10 peças enumera dois parafusos, duas porcas, duas buchas, duas arruelas e duas capas, formando um kit. Preços normais por kit, sem divisão por dois e sem descontos condicionados a Pix. Três fornecedores independentes.</t>
  </si>
  <si>
    <t>10420</t>
  </si>
  <si>
    <t>BACIA SANITARIA (VASO) CONVENCIONAL, DE LOUCA BRANCA, SIFAO APARENTE, SAIDA VERTICAL (SEM ASSENTO)</t>
  </si>
  <si>
    <t>Referência SINAPI/MG, insumo 10420, unidade UN, preço de referência de setembro/2026. Relatório emitido em 09/10/2026: SINAPI_Referência_2026_09.xlsx, aba ISD, linha 398. Arquivo anexado à pesquisa. Referência única de base oficial, formada pela metodologia de famílias homogêneas do SINAPI; não constitui cotação comercial isolada. Origem oficial: C (coletado).</t>
  </si>
  <si>
    <t>11786</t>
  </si>
  <si>
    <t>BACIA SANITARIA (VASO) INFANTIL, SIFONADO, DE LOUCA BRANCA, (SEM ASSENTO)</t>
  </si>
  <si>
    <t>Referência SINAPI/MG, insumo 11786, unidade UN, preço de referência de setembro/2026. Relatório emitido em 09/10/2026: SINAPI_Referência_2026_09.xlsx, aba ISD, linha 400. Arquivo anexado à pesquisa. Referência única de base oficial, formada pela metodologia de famílias homogêneas do SINAPI; não constitui cotação comercial isolada. Origem oficial: CR (calculado por coeficiente de representatividade).</t>
  </si>
  <si>
    <t>10422</t>
  </si>
  <si>
    <t>BACIA SANITARIA (VASO) COM CAIXA ACOPLADA, SIFAO APARENTE, DE LOUCA BRANCA (SEM ASSENTO)</t>
  </si>
  <si>
    <t>Referência SINAPI/MG, insumo 10422, unidade UN, preço de referência de setembro/2026. Relatório emitido em 09/10/2026: SINAPI_Referência_2026_09.xlsx, aba ISD, linha 394. Arquivo anexado à pesquisa. Referência única de base oficial, formada pela metodologia de famílias homogêneas do SINAPI; não constitui cotação comercial isolada. Origem oficial: CR (calculado por coeficiente de representatividade).</t>
  </si>
  <si>
    <t>M022200050</t>
  </si>
  <si>
    <t>VEDANTE EM PVC, PARA TONEIRA, 1/2"</t>
  </si>
  <si>
    <t>EMBASA</t>
  </si>
  <si>
    <t>https://www.embasa.ba.gov.br/</t>
  </si>
  <si>
    <t>Referência da base técnica EMBASA, código/ref. M022200050, com correspondência entre especificação, unidade de fornecimento e abrangência territorial aplicável. O valor integra a planilha técnica equivalente.</t>
  </si>
  <si>
    <t>49428</t>
  </si>
  <si>
    <t>VEDANTE TIPO BUCHA PARA TORNEIRA 3/4" DE SILICONE</t>
  </si>
  <si>
    <t>MR HOME</t>
  </si>
  <si>
    <t>https://mrhome.com.br/produtos/vedante-p-torneira-3-4-silicone/</t>
  </si>
  <si>
    <t>VEDANTE TIPO BUCHA PARA TORNEIRA 3/4" DE SILICONE. MR HOME: R$ 1.00/UN (Acesso e cotejo: 12/10/2026 • preço sem desconto condicionado a Pix/boleto). Preço final R$ 1.00/UN, conforme critério REFERÊNCIA ÚNICA (ART. 28). Amostra inferior a três referências: justificar pesquisa e aderência do valor ao mercado nos termos do art. 28, §§2º-3º, sem declarar diligências não documentadas.</t>
  </si>
  <si>
    <t>6141</t>
  </si>
  <si>
    <t>ENGATE/RABICHO FLEXIVEL PLASTICO (PVC OU ABS) BRANCO 1/2" X 30 CM</t>
  </si>
  <si>
    <t>Referência SINAPI/MG, insumo 6141, unidade UN, preço de referência de setembro/2026. Relatório emitido em 09/10/2026: SINAPI_Referência_2026_09.xlsx, aba ISD, linha 1914. Arquivo anexado à pesquisa. Referência única de base oficial, formada pela metodologia de famílias homogêneas do SINAPI; não constitui cotação comercial isolada. Origem oficial: CR (calculado por coeficiente de representatividade).</t>
  </si>
  <si>
    <t>M-0001BR</t>
  </si>
  <si>
    <t>PROLONGADOR/DISTANCIADOR EM ALUMINIO CROMADO 1", COMPRIMENTO 2,5cm</t>
  </si>
  <si>
    <t>MOLDUSERV</t>
  </si>
  <si>
    <t>https://www.molduserv.com.br/loja/produtos/apoios_e_tubos/2%2C5_cm_-_1_polegadas_br_-_esc/5715/prolongador_de_aluminio_1_x_25_mm_-_2%2C5_cm_cromado</t>
  </si>
  <si>
    <t>PROLONGADOR/DISTANCIADOR EM ALUMINIO CROMADO 1", COMPRIMENTO 2,5cm. MOLDUSERV: R$ 6.66/UN (Acesso e cotejo: 12/10/2026 • preço sem desconto condicionado a Pix/boleto). Preço final R$ 6.66/UN, conforme critério REFERÊNCIA ÚNICA (ART. 28). Amostra inferior a três referências: justificar pesquisa e aderência do valor ao mercado nos termos do art. 28, §§2º-3º, sem declarar diligências não documentadas.</t>
  </si>
  <si>
    <t>P28202260L / Nacional005616</t>
  </si>
  <si>
    <t>PROLONGADOR P/ TORNEIRA MÉDIO 1/2 (5,5CM)</t>
  </si>
  <si>
    <t>Energia — Emmeti1/2,55mm</t>
  </si>
  <si>
    <t>https://www.energiaaquecimento.com.br/prolongador-1-2-longo-55mm</t>
  </si>
  <si>
    <t>Acesso 13/10/2026; preço sem desconto condicionado; R$ 32.93/UN</t>
  </si>
  <si>
    <t>Tua Casa Ferragem — Nacional1/2,55mm</t>
  </si>
  <si>
    <t>https://tuacasaferragem.com.br/produto/prolongador-para-torneira-e-chuveiro-55cm-rosca-1-2-medio-nacional/</t>
  </si>
  <si>
    <t>Acesso 13/10/2026; preço sem desconto condicionado; R$ 26.95/UN</t>
  </si>
  <si>
    <t>Cotações reorganizadas nas fontes1e2. Preços normais R$32,93eR$26,95, semPIX. Excluído R$25,06, que é descontoPIX na TuaCasa; preço anterior estava erroneamente rotulado como normal. Média correta R$29,94. Duas ofertas atuais, uma peça de1/2e55mm; referênciaRedemac excluída. Necessária justificativa formal da amostra reduzida, sem exigir frete individual para encerrar automaticamente este item.</t>
  </si>
  <si>
    <t>6149</t>
  </si>
  <si>
    <t>SIFAO PLASTICO TIPO COPO PARA PIA OU LAVATORIO, 1 X 1.1/2"</t>
  </si>
  <si>
    <t>Referência SINAPI/MG, insumo 6149, unidade UN, preço de referência de setembro/2026. Relatório emitido em 09/10/2026: SINAPI_Referência_2026_09.xlsx, aba ISD, linha 3859. Arquivo anexado à pesquisa. Referência única de base oficial, formada pela metodologia de famílias homogêneas do SINAPI; não constitui cotação comercial isolada. Origem oficial: CR (calculado por coeficiente de representatividade).</t>
  </si>
  <si>
    <t>6146</t>
  </si>
  <si>
    <t>SIFAO PLASTICO TIPO COPO PARA TANQUE, 1.1/4 X 1.1/2"</t>
  </si>
  <si>
    <t>Referência SINAPI/MG, insumo 6146, unidade UN, preço de referência de setembro/2026. Relatório emitido em 09/10/2026: SINAPI_Referência_2026_09.xlsx, aba ISD, linha 3860. Arquivo anexado à pesquisa. Referência única de base oficial, formada pela metodologia de famílias homogêneas do SINAPI; não constitui cotação comercial isolada. Origem oficial: CR (calculado por coeficiente de representatividade).</t>
  </si>
  <si>
    <t>6136</t>
  </si>
  <si>
    <t>SIFAO EM METAL CROMADO PARA PIA OU LAVATORIO, 1 X 1.1/2"</t>
  </si>
  <si>
    <t>Referência SINAPI/MG, insumo 6136, unidade UN, preço de referência de setembro/2026. Relatório emitido em 09/10/2026: SINAPI_Referência_2026_09.xlsx, aba ISD, linha 3855. Arquivo anexado à pesquisa. Referência única de base oficial, formada pela metodologia de famílias homogêneas do SINAPI; não constitui cotação comercial isolada. Origem oficial: C (coletado).</t>
  </si>
  <si>
    <t>44945</t>
  </si>
  <si>
    <t>SIFAO / TUBO SINFONADO EXTENSIVEL/SANFONADO, UNIVERSAL/ SIMPLES, ENTRE *50 A 70* CM, DE PLASTICO BRANCO</t>
  </si>
  <si>
    <t>Referência SINAPI/MG, insumo 44945, unidade UN, preço de referência de setembro/2026. Relatório emitido em 09/10/2026: SINAPI_Referência_2026_09.xlsx, aba ISD, linha 3852. Arquivo anexado à pesquisa. Referência única de base oficial, formada pela metodologia de famílias homogêneas do SINAPI; não constitui cotação comercial isolada. Origem oficial: C (coletado).</t>
  </si>
  <si>
    <t>11773</t>
  </si>
  <si>
    <t>TORNEIRA METALICA CROMADA DE PAREDE, PARA COZINHA, BICA MOVEL, COM AREJADOR, 1/2"</t>
  </si>
  <si>
    <t>Referência SINAPI/MG, insumo 11773, unidade UN, preço de referência de setembro/2026. Relatório emitido em 09/10/2026: SINAPI_Referência_2026_09.xlsx, aba ISD, linha 4369. Arquivo anexado à pesquisa. Referência única de base oficial, formada pela metodologia de famílias homogêneas do SINAPI; não constitui cotação comercial isolada. Origem oficial: CR (calculado por coeficiente de representatividade).</t>
  </si>
  <si>
    <t>11772</t>
  </si>
  <si>
    <t>TORNEIRA METALICA CROMADA, DE MESA/BANCADA, PARA COZINHA, BICA MOVEL, COM AREJADOR, 1/2"</t>
  </si>
  <si>
    <t>Referência SINAPI/MG, insumo 11772, unidade UN, preço de referência de setembro/2026. Relatório emitido em 09/10/2026: SINAPI_Referência_2026_09.xlsx, aba ISD, linha 4373. Arquivo anexado à pesquisa. Referência única de base oficial, formada pela metodologia de famílias homogêneas do SINAPI; não constitui cotação comercial isolada. Origem oficial: CR (calculado por coeficiente de representatividade).</t>
  </si>
  <si>
    <t>13415</t>
  </si>
  <si>
    <t>TORNEIRA DE MESA/BANCADA, PARA LAVATORIO, FIXA, METALICA CROMADA, PADRAO POPULAR, 1/2" OU 3/4" - TAM. 1/2"</t>
  </si>
  <si>
    <t>Referência SINAPI/MG, insumo 13415, unidade UN, preço de referência de setembro/2026. Relatório emitido em 09/10/2026: SINAPI_Referência_2026_09.xlsx, aba ISD, linha 4360. Arquivo anexado à pesquisa. Referência única de base oficial, formada pela metodologia de famílias homogêneas do SINAPI; não constitui cotação comercial isolada. Origem oficial: C (coletado).</t>
  </si>
  <si>
    <t>11762</t>
  </si>
  <si>
    <t>TORNEIRA METALICA CROMADA PARA JARDIM / TANQUE, COM BICO PLASTICO, CANO LONGO, DE PAREDE, PADRAO POPULAR / USO GERAL, 1/2"</t>
  </si>
  <si>
    <t>Referência SINAPI/MG, insumo 11762, unidade UN, preço de referência de setembro/2026. Relatório emitido em 09/10/2026: SINAPI_Referência_2026_09.xlsx, aba ISD, linha 4370. Arquivo anexado à pesquisa. Referência única de base oficial, formada pela metodologia de famílias homogêneas do SINAPI; não constitui cotação comercial isolada. Origem oficial: CR (calculado por coeficiente de representatividade).</t>
  </si>
  <si>
    <t>7604</t>
  </si>
  <si>
    <t>TORNEIRA METALICA CROMADA PARA TANQUE / JARDIM, SEM BICO, CANO LONGO, DE PAREDE, PADRAO POPULAR / USO GERAL, 1/2"</t>
  </si>
  <si>
    <t>Referência SINAPI/MG, insumo 7604, unidade UN, preço de referência de setembro/2026. Relatório emitido em 09/10/2026: SINAPI_Referência_2026_09.xlsx, aba ISD, linha 4371. Arquivo anexado à pesquisa. Referência única de base oficial, formada pela metodologia de famílias homogêneas do SINAPI; não constitui cotação comercial isolada. Origem oficial: CR (calculado por coeficiente de representatividade).</t>
  </si>
  <si>
    <t>13417</t>
  </si>
  <si>
    <t>TORNEIRA METALICA CROMADA CANO CURTO, SEM BICO, SEM AREJADOR, DE PAREDE, PARA TANQUE E USO GERAL, 1/2" OU 3/4"</t>
  </si>
  <si>
    <t>Referência SINAPI/MG, insumo 13417, unidade UN, preço de referência de setembro/2026. Relatório emitido em 09/10/2026: SINAPI_Referência_2026_09.xlsx, aba ISD, linha 4364. Arquivo anexado à pesquisa. Referência única de base oficial, formada pela metodologia de famílias homogêneas do SINAPI; não constitui cotação comercial isolada. Origem oficial: CR (calculado por coeficiente de representatividade).</t>
  </si>
  <si>
    <t>Docol 90015005006</t>
  </si>
  <si>
    <t>ACABAMENTO CROMADO PARA VÁLVULA DE DESCARGA, ACIONAMENTO POR BOTÃO, COMPATÍVEL COM VÁLVULAS DE DESCARGA DOCOL, REFERÊNCIA DOCOL LUXUS, CÓD. 90015005006, OU OUTRO DE FABRICANTE DIVERSO COM A MESMA COMPATIBILIDADE DIMENSIONAL E FUNCIONAL E QUALIDADE IGUAL OU SUPERIOR.</t>
  </si>
  <si>
    <t>Copalux — Docol Luxus 90015005006</t>
  </si>
  <si>
    <t>https://www.copalux.com.br/acabamento-para-valvula-de-descarga-docol-luxus-1500506-cromado</t>
  </si>
  <si>
    <t>Acesso 13/10/2026; preço sem desconto condicionado; R$ 155.44/UN</t>
  </si>
  <si>
    <t>Casa dos Construtores — Docol Luxus 90015005006</t>
  </si>
  <si>
    <t>https://www.casadosconstrutores.com.br/metais/registro-valvula-e-outros/acabamento-para-valvula-de-descarga-luxus-cromado-docol</t>
  </si>
  <si>
    <t>Acesso 13/10/2026; preço sem desconto condicionado; R$ 241.00/UN</t>
  </si>
  <si>
    <t>AcabaObra — Docol Luxus 90015005006</t>
  </si>
  <si>
    <t>https://www.acabaobra.com.br/p/2892-acabamento-para-valvula-de-descarga-cromado-docol-luxus-chrome</t>
  </si>
  <si>
    <t>Acesso 13/10/2026; preço sem desconto condicionado; R$ 285.39/UN</t>
  </si>
  <si>
    <t>Três ofertas do MESMO código Docol90015005006, acabamento Luxus cromado. Não utilizado Docol90015050006, que é antivandalismo. Preço Copalux sem desconto PIX: R$155,44 (não R$139,90 da oferta à vista). Preservados compatibilidade e objeto, com equivalentes técnicos permitidos no edital.</t>
  </si>
  <si>
    <t>4900.E.MAX.BR</t>
  </si>
  <si>
    <t>ACABAMENTO BRANCO PARA VÁLVULA DE DESCARGA, COMPATÍVEL COM VÁLVULA HYDRA MAX, REFERÊNCIA DECA/HYDRA 4900.E.MAX.BR, OU OUTRO DE FABRICANTE DIVERSO COM A MESMA COMPATIBILIDADE DIMENSIONAL E FUNCIONAL E QUALIDADE IGUAL OU SUPERIOR.</t>
  </si>
  <si>
    <t>https://www.leroymerlin.com.br/acabamento-para-valvula-de-descarga-branco-hydra-max-deca_85503096?store_code=29</t>
  </si>
  <si>
    <t>Acesso: 09/09/2026 às 13h (horário de Brasília)</t>
  </si>
  <si>
    <t>MERCADO LIVRE</t>
  </si>
  <si>
    <t>https://www.mercadolivre.com.br/acabamento-para-valvula-de-descarga-hydra-max-branco-deca-2550/p/MLB26713543?matt_tool=18956390&amp;pdp_filters=item_id%3AMLB4546429955&amp;from=gshop</t>
  </si>
  <si>
    <t>SODIMAC</t>
  </si>
  <si>
    <t>https://www.sodimac.com.br/sodimac-br/product/38257001/acabamento-de-vlvula-hidra-max-branco/38257001/</t>
  </si>
  <si>
    <t>Deca 4900.C.LXO</t>
  </si>
  <si>
    <t>ACABAMENTO CROMADO PARA VÁLVULA DE DESCARGA, COMPATÍVEL COM VÁLVULAS HYDRA LUXO, BITOLAS 1.1/4" E 1.1/2", REFERÊNCIA DECA/HYDRA 4900.C.LXO, OU OUTRO DE FABRICANTE DIVERSO COM A MESMA COMPATIBILIDADE DIMENSIONAL E FUNCIONAL E QUALIDADE IGUAL OU SUPERIOR.</t>
  </si>
  <si>
    <t>Casa Hydro — Hydra Luxo 4900.C.LXO</t>
  </si>
  <si>
    <t>https://www.casahydro.com.br/hydra/valvulas-hydra/pecas-e-reparos-valvulas-hydra/acabamento-valvula-hydra-luxo-latao-cr-4900-c-lxo-original-4900clxo</t>
  </si>
  <si>
    <t>Acesso 13/10/2026; preço sem desconto condicionado; R$ 242.06/UN</t>
  </si>
  <si>
    <t>Condec — Hydra Luxo 4900.C.LXO</t>
  </si>
  <si>
    <t>https://www.condec.com.br/acabamento-para-valvula-de-descarga-hydra-luxo-cromado-deca</t>
  </si>
  <si>
    <t>Acesso 13/10/2026; preço sem desconto condicionado; R$ 170.42/UN</t>
  </si>
  <si>
    <t>AcabaObra — Hydra Luxo 4900.C.LXO</t>
  </si>
  <si>
    <t>https://www.acabaobra.com.br/p/30064-acabamento-deca-para-valvula-de-descarga</t>
  </si>
  <si>
    <t>Acesso 13/10/2026; preço sem desconto condicionado; R$ 210.70/UN</t>
  </si>
  <si>
    <t>Três ofertas do acabamento completo cromado Deca/Hydra Luxo4900.C.LXO. Sem usar canopla avulsa nem acabamento Hydra Max. Excluídos descontos PIX: Casa Hydro229,96 e Condec161,90; usados242,06 e170,42. Compatibilidade 1.1/4 e1.1/2 do objeto preservada.</t>
  </si>
  <si>
    <t>0141</t>
  </si>
  <si>
    <t>RETENTOR PARA ACIONADOR DE VÁLVULA DE DESCARGA, BITOLA 1.1/2", COMPATÍVEL COM VÁLVULAS DOCOL MODELOS 484/676, REFERÊNCIA CENSI 0141, OU EQUIVALENTE COM A MESMA COMPATIBILIDADE DIMENSIONAL E FUNCIONAL E QUALIDADE IGUAL OU SUPERIOR.</t>
  </si>
  <si>
    <t>https://mrhome.com.br/produtos/anel-retentor-p-valvula-docol-1-1-2/</t>
  </si>
  <si>
    <t>CASA MIMOSA — Retentor Censi para válvula Docol 1.1/2 pol.</t>
  </si>
  <si>
    <t>https://www.casamimosa.com.br/retentor-para-valvula-de-descarga-docol-de-1-1-2--modelo-484-676-ref--0141-censi-0141-01010/p</t>
  </si>
  <si>
    <t>Acesso13/10/2026; preço normalR$2,42, CasaMimosaCensi0141</t>
  </si>
  <si>
    <t>Fontes com preços reconfirmados em 12/10/2026: 1. Fontes 2, 3: preços históricos sem revalidação em 12/10/2026. Ressalva: Segunda URL é categoria de anéis de vedação, sem identificação inequívoca do produto e preço. Falta cotação individual. Tratamento da amostra em 13/10/2026: excluídas da estatística referências sem preço primário atual, página genérica/índice secundário ou oferta sem estoque. Fontes remanescentes com menos de3preços demandam justificativa formal.</t>
  </si>
  <si>
    <t>349403</t>
  </si>
  <si>
    <t>RETENTOR PARA EIXO DE VÁLVULA DE DESCARGA, COMPATÍVEL COM VÁLVULA HYDRA MAX E DEMAIS MODELOS EXPRESSAMENTE COMPATÍVEIS COM A REFERÊNCIA, REFERÊNCIA BLUKIT 349403, OU EQUIVALENTE COM A MESMA COMPATIBILIDADE DIMENSIONAL E FUNCIONAL E QUALIDADE IGUAL OU SUPERIOR.</t>
  </si>
  <si>
    <t>https://mrhome.com.br/produtos/anel-retentor-p-valvula-hydra-max/</t>
  </si>
  <si>
    <t>AQUATECH BAURU — Retentor para válvula Hydra</t>
  </si>
  <si>
    <t>https://aquatechbauru.com.br/product/retentor-para-valvula-de-descarga-hydra/</t>
  </si>
  <si>
    <t>SANTEC — Retentor Blukit 349403 para válvula Hydra Max</t>
  </si>
  <si>
    <t>https://www.santeconline.com.br/retentor-para-valvula-hydra-max-349403-blukit-34822</t>
  </si>
  <si>
    <t>M029600115</t>
  </si>
  <si>
    <t>KIT PARA REPARO DE VALVULA DE DESCARGA, 1.1/4 E 1.1/2</t>
  </si>
  <si>
    <t>Referência da base técnica EMBASA, código/ref. M029600115, com correspondência entre especificação, unidade de fornecimento e abrangência territorial aplicável. O valor integra a planilha técnica equivalente.</t>
  </si>
  <si>
    <t>36794</t>
  </si>
  <si>
    <t>LAVATORIO DE LOUCA BRANCA, COM COLUNA, DIMENSOES *44 X 35* CM (L X C)</t>
  </si>
  <si>
    <t>Referência SINAPI/MG, insumo 36794, unidade UN, preço de referência de setembro/2026. Relatório emitido em 09/10/2026: SINAPI_Referência_2026_09.xlsx, aba ISD, linha 2575. Arquivo anexado à pesquisa. Referência única de base oficial, formada pela metodologia de famílias homogêneas do SINAPI; não constitui cotação comercial isolada. Origem oficial: CR (calculado por coeficiente de representatividade).</t>
  </si>
  <si>
    <t>0121 / 4180.522</t>
  </si>
  <si>
    <t>PARAFUSO DE AJUSTE/ACIONAMENTO ALONGADO PARA VÁLVULA DE DESCARGA, COMPATÍVEL COM HYDRA LUXO 2520, HYDRA MASTER 2530 E HYDRA MAX 2550, COM PROLONGAMENTO APROXIMADO DE 2 CM EM RELAÇÃO AO MODELO PADRÃO. REFERÊNCIAS TÉCNICAS: CENSI 0121 (ROSCA 10/32" × 55 MM) OU DECA 4180.522, OU EQUIVALENTE COM A MESMA COMPATIBILIDADE DIMENSIONAL E FUNCIONAL E QUALIDADE IGUAL OU SUPERIOR.</t>
  </si>
  <si>
    <t>ALL BANHO — Deca 4180.522, parafuso acionador válvula Hydra +2 cm</t>
  </si>
  <si>
    <t>https://www.allbanho.com.br/pecas-de-reposicao/reposicao-para-sistemas-de-descargas/parafuso-acionador-valvula-hydra-2-cm-deca</t>
  </si>
  <si>
    <t>HIDROSHOP — Deca 4180.522, parafuso acionador válvula Hydra +2 cm</t>
  </si>
  <si>
    <t>https://www.hidroshop.com.br/parafuso-acionador-valvula-hydra-2-cm-4180522</t>
  </si>
  <si>
    <t>Validação comercial: 22/09/2026</t>
  </si>
  <si>
    <t>SHOPEE / DECATEC ALPHA — Deca 4180522, parafuso acionador válvula Hydra +2 cm</t>
  </si>
  <si>
    <t>https://shopee.com.br/Parafuso-Deca-4180522-Para-Acionamento-V%C3%A1lvula-Hydra-2cm-i.564690390.17965591335</t>
  </si>
  <si>
    <t>Fontes com preços reconfirmados em 12/10/2026: 1. Fontes 2, 3: preços históricos sem revalidação em 12/10/2026.</t>
  </si>
  <si>
    <t>0123</t>
  </si>
  <si>
    <t>PARAFUSO PARA FIXAÇÃO DO ACABAMENTO DE VÁLVULA DE DESCARGA, EM AÇO INOXIDÁVEL, ROSCA 5/32", COMPRIMENTO 50 MM, COMPATÍVEL COM HYDRA LUXO/MASTER/MAX, REFERÊNCIA CENSI 0123, EAN 7898128470736, OU EQUIVALENTE COM AS MESMAS DIMENSÕES, MATERIAL E COMPATIBILIDADE.</t>
  </si>
  <si>
    <t>CASA CONEXÃO</t>
  </si>
  <si>
    <t>https://casaconexao.com.br/produto/25121-parafuso-para-fixacao-de-acabamento-hydra-luxomastermax-rosca-532quot%3B-x-50mm</t>
  </si>
  <si>
    <t>Mantida a fonte comercial e o preço já validados. A descrição foi consolidada conforme a referência Censi 0123/EAN 7898128470736: aço inoxidável, rosca 5/32" x 50 mm, compatível com Hydra Luxo/Master/Max, admitindo equivalente com as mesmas dimensões, material e compatibilidade.</t>
  </si>
  <si>
    <t>23922</t>
  </si>
  <si>
    <t>KIT DE PARAFUSOS FIXADORES PARA ACABAMENTO DE VÁLVULA DE DESCARGA, ROSCA M5, COMPRIMENTO 45 MM, EM LIGA METÁLICA, COMPATÍVEL COM VÁLVULAS DOCOL</t>
  </si>
  <si>
    <t>TOSEL</t>
  </si>
  <si>
    <t>https://www.tosel.com.br/kit-blukit-parafuso-fixador-para-valvula-docol/p</t>
  </si>
  <si>
    <t>Acesso13/10/2026; ToselBlukit340403-21R$30,20; identidade dimensional ainda não encerrada</t>
  </si>
  <si>
    <t>Blukit 340403: fabricante confirma M5×45 mm, liga de cobre, uso com DOCOL RI-484 1.1/4 e 1.1/2 e RI-676. Referência comercial TOSEL SKU 23922, R$30,20/kit, preço normal. Fonte monetária única, distinta da comprovação técnica de compatibilidade. Página do fabricante: https://www.blukit.com.br/produto-detalhe/kit-fixador-e-acionador-iv-p-valvula-descarga-docol-114-e-112-340404-2</t>
  </si>
  <si>
    <t>6028</t>
  </si>
  <si>
    <t>REGISTRO GAVETA BRUTO EM LATAO FORJADO, BITOLA 2"</t>
  </si>
  <si>
    <t>Referência SINAPI/MG, insumo 6028, unidade UN, preço de referência de setembro/2026. Relatório emitido em 09/10/2026: SINAPI_Referência_2026_09.xlsx, aba ISD, linha 3734. Arquivo anexado à pesquisa. Referência única de base oficial, formada pela metodologia de famílias homogêneas do SINAPI; não constitui cotação comercial isolada. Origem oficial: CR (calculado por coeficiente de representatividade).</t>
  </si>
  <si>
    <t>6013</t>
  </si>
  <si>
    <t>REGISTRO GAVETA COM ACABAMENTO E CANOPLA CROMADOS, SIMPLES, BITOLA 1"</t>
  </si>
  <si>
    <t>Referência SINAPI/MG, insumo 6013, unidade UN, preço de referência de setembro/2026. Relatório emitido em 09/10/2026: SINAPI_Referência_2026_09.xlsx, aba ISD, linha 3740. Arquivo anexado à pesquisa. Referência única de base oficial, formada pela metodologia de famílias homogêneas do SINAPI; não constitui cotação comercial isolada. Origem oficial: CR (calculado por coeficiente de representatividade).</t>
  </si>
  <si>
    <t>6005</t>
  </si>
  <si>
    <t>REGISTRO GAVETA COM ACABAMENTO E CANOPLA CROMADOS, SIMPLES, BITOLA 3/4"</t>
  </si>
  <si>
    <t>Referência SINAPI/MG, insumo 6005, unidade UN, preço de referência de setembro/2026. Relatório emitido em 09/10/2026: SINAPI_Referência_2026_09.xlsx, aba ISD, linha 3742. Arquivo anexado à pesquisa. Referência única de base oficial, formada pela metodologia de famílias homogêneas do SINAPI; não constitui cotação comercial isolada. Origem oficial: C (coletado).</t>
  </si>
  <si>
    <t>6019</t>
  </si>
  <si>
    <t>REGISTRO GAVETA BRUTO EM LATAO FORJADO, BITOLA 1"</t>
  </si>
  <si>
    <t>Referência SINAPI/MG, insumo 6019, unidade UN, preço de referência de setembro/2026. Relatório emitido em 09/10/2026: SINAPI_Referência_2026_09.xlsx, aba ISD, linha 3731. Arquivo anexado à pesquisa. Referência única de base oficial, formada pela metodologia de famílias homogêneas do SINAPI; não constitui cotação comercial isolada. Origem oficial: CR (calculado por coeficiente de representatividade).</t>
  </si>
  <si>
    <t>6010</t>
  </si>
  <si>
    <t>REGISTRO GAVETA BRUTO EM LATAO FORJADO, BITOLA 1 1/2"</t>
  </si>
  <si>
    <t>Referência SINAPI/MG, insumo 6010, unidade UN, preço de referência de setembro/2026. Relatório emitido em 09/10/2026: SINAPI_Referência_2026_09.xlsx, aba ISD, linha 3729. Arquivo anexado à pesquisa. Referência única de base oficial, formada pela metodologia de famílias homogêneas do SINAPI; não constitui cotação comercial isolada. Origem oficial: CR (calculado por coeficiente de representatividade).</t>
  </si>
  <si>
    <t>6011</t>
  </si>
  <si>
    <t>REGISTRO GAVETA BRUTO EM LATAO FORJADO, BITOLA 2 1/2"</t>
  </si>
  <si>
    <t>Referência SINAPI/MG, insumo 6011, unidade UN, preço de referência de setembro/2026. Relatório emitido em 09/10/2026: SINAPI_Referência_2026_09.xlsx, aba ISD, linha 3733. Arquivo anexado à pesquisa. Referência única de base oficial, formada pela metodologia de famílias homogêneas do SINAPI; não constitui cotação comercial isolada. Origem oficial: CR (calculado por coeficiente de representatividade).</t>
  </si>
  <si>
    <t>6024</t>
  </si>
  <si>
    <t>REGISTRO PRESSAO COM ACABAMENTO E CANOPLA CROMADA, SIMPLES, BITOLA 3/4"</t>
  </si>
  <si>
    <t>Referência SINAPI/MG, insumo 6024, unidade UN, preço de referência de setembro/2026. Relatório emitido em 09/10/2026: SINAPI_Referência_2026_09.xlsx, aba ISD, linha 3748. Arquivo anexado à pesquisa. Referência única de base oficial, formada pela metodologia de famílias homogêneas do SINAPI; não constitui cotação comercial isolada. Origem oficial: CR (calculado por coeficiente de representatividade).</t>
  </si>
  <si>
    <t>6012</t>
  </si>
  <si>
    <t>REGISTRO GAVETA BRUTO EM LATAO FORJADO, BITOLA 3"</t>
  </si>
  <si>
    <t>Referência SINAPI/MG, insumo 6012, unidade UN, preço de referência de setembro/2026. Relatório emitido em 09/10/2026: SINAPI_Referência_2026_09.xlsx, aba ISD, linha 3735. Arquivo anexado à pesquisa. Referência única de base oficial, formada pela metodologia de famílias homogêneas do SINAPI; não constitui cotação comercial isolada. Origem oficial: CR (calculado por coeficiente de representatividade).</t>
  </si>
  <si>
    <t>11753</t>
  </si>
  <si>
    <t>REGISTRO PRESSAO BRUTO EM LATAO FORJADO, BITOLA 3/4"</t>
  </si>
  <si>
    <t>Referência SINAPI/MG, insumo 11753, unidade UN, preço de referência de setembro/2026. Relatório emitido em 09/10/2026: SINAPI_Referência_2026_09.xlsx, aba ISD, linha 3746. Arquivo anexado à pesquisa. Referência única de base oficial, formada pela metodologia de famílias homogêneas do SINAPI; não constitui cotação comercial isolada. Origem oficial: CR (calculado por coeficiente de representatividade).</t>
  </si>
  <si>
    <t>11749</t>
  </si>
  <si>
    <t>REGISTRO/VALVULA DE ESFERA BRUTA EM BRONZE, BITOLA 3/4</t>
  </si>
  <si>
    <t>Referência SINAPI/MG, insumo 11749, unidade UN, preço de referência de setembro/2026. Relatório emitido em 09/10/2026: SINAPI_Referência_2026_09.xlsx, aba ISD, linha 4789. Arquivo anexado à pesquisa. Referência única de base oficial, formada pela metodologia de famílias homogêneas do SINAPI; não constitui cotação comercial isolada. Origem oficial: CR (calculado por coeficiente de representatividade).</t>
  </si>
  <si>
    <t>6015</t>
  </si>
  <si>
    <t>REGISTRO GAVETA COM ACABAMENTO E CANOPLA CROMADOS, SIMPLES, BITOLA 1 1/2"</t>
  </si>
  <si>
    <t>Referência SINAPI/MG, insumo 6015, unidade UN, preço de referência de setembro/2026. Relatório emitido em 09/10/2026: SINAPI_Referência_2026_09.xlsx, aba ISD, linha 3738. Arquivo anexado à pesquisa. Referência única de base oficial, formada pela metodologia de famílias homogêneas do SINAPI; não constitui cotação comercial isolada. Origem oficial: CR (calculado por coeficiente de representatividade).</t>
  </si>
  <si>
    <t>6016</t>
  </si>
  <si>
    <t>REGISTRO GAVETA BRUTO EM LATAO FORJADO, BITOLA 3/4"</t>
  </si>
  <si>
    <t>Referência SINAPI/MG, insumo 6016, unidade UN, preço de referência de setembro/2026. Relatório emitido em 09/10/2026: SINAPI_Referência_2026_09.xlsx, aba ISD, linha 3736. Arquivo anexado à pesquisa. Referência única de base oficial, formada pela metodologia de famílias homogêneas do SINAPI; não constitui cotação comercial isolada. Origem oficial: CR (calculado por coeficiente de representatividade).</t>
  </si>
  <si>
    <t>MAT121600</t>
  </si>
  <si>
    <t>REPARO PARA VÁLVULA DE DESCARGA, DIÂMETRO NOMINAL DE 1 1/2"</t>
  </si>
  <si>
    <t>SCO-Rio — CGM, agosto/2026; ref. MAT121600; REPARO PARA VÁLVULA DE DESCARGA, DIÂMETRO NOMINAL DE 1 1/2"; unidade UN; preço de material R$ 68.87/UN. Fonte/competência: Agosto/2026; RJ; arquivo oficial publicado em setembro/2026; consulta 12/10/2026. Fonte técnica de insumos em competência e abrangência identificadas; não equivale a coleta comercial avulsa. Correspondência material, código, unidade e valor documentada na memória; inexiste acréscimo automático de frete/BDI. Art. 28: documentação da fonte pública e justificativa excepcional a formalizar pelas áreas responsáveis, sem inventar pesquisas complementares.</t>
  </si>
  <si>
    <t>335563</t>
  </si>
  <si>
    <t>RETENTOR VEDANTE PARA EIXO DE VÁLVULA DE DESCARGA, COMPATÍVEL COM VÁLVULAS PADRÃO HYDRA MAX E DEMAIS LINHAS COMPATÍVEIS</t>
  </si>
  <si>
    <t>CASA MIMOSA</t>
  </si>
  <si>
    <t>https://www.casamimosa.com.br/retentor-valvula-4162020-hydra-max-deca-416220/p</t>
  </si>
  <si>
    <t>Acesso13/10/2026; preço normalCasaMimosaR$11,53</t>
  </si>
  <si>
    <t>AQUATECH BAURU — Retentor Censi para válvula Hydra</t>
  </si>
  <si>
    <t>Fontes com preços reconfirmados em 12/10/2026: 1, 3. Fontes 2: preços históricos sem revalidação em 12/10/2026. Ressalva: Fonte Aqualuz: produto específico declarado sem estoque. Valor histórico mantido sem validação atual; substituir a referência ou comprovar disponibilidade. Tratamento da amostra em 13/10/2026: excluídas da estatística referências sem preço primário atual, página genérica/índice secundário ou oferta sem estoque. Fontes remanescentes com menos de3preços demandam justificativa formal.</t>
  </si>
  <si>
    <t>060101</t>
  </si>
  <si>
    <t>KIT MULTIMARCAS PARA REPARO E ADAPTAÇÃO DE REGISTRO DE PRESSÃO, TIPO 10 EM 1, COMPATÍVEL COM PADRÕES DECA, DOCOL E FABRIMAR, COM COMPONENTES E CONVERSORES NECESSÁRIOS À ADAPTAÇÃO. REFERÊNCIA: BLUKIT KIT FÁCIL SALVA REGISTRO 10 EM 1, REF. 060101, OU SIMILAR OU DE MELHOR QUALIDADE.</t>
  </si>
  <si>
    <t>REFERÊNCIA TÉCNICA — Blukit Kit Fácil 10 em 1</t>
  </si>
  <si>
    <t>https://www.bec.sp.gov.br/BEC_Catalogo_ui/CatalogDetalheNovo.aspx?cod_id=4830750&amp;origem=CatalogoPesquisa3</t>
  </si>
  <si>
    <t>Validação técnica: 22/09/2026</t>
  </si>
  <si>
    <t>Mantido o preço da base técnica EMBASA. A descrição foi aberta para kit multimarca de reparo/adaptação 10 em 1 compatível com padrões Deca, Docol e Fabrimar, usando Blukit 060101 apenas como referência. Acrescentada validação técnica complementar sem compor a amostra monetária.</t>
  </si>
  <si>
    <t>7520</t>
  </si>
  <si>
    <t>SEDE PARA VÁLVULA DE DESCARGA, 1.1/4" E 1.1/2", COMPATÍVEL COM HYDRA CLEAN/MAX/PRO</t>
  </si>
  <si>
    <t>CONSTRU F</t>
  </si>
  <si>
    <t>https://www.construf.com.br/product/554690/sede-para-valvula-de-descarga-hydra-1518-censi</t>
  </si>
  <si>
    <t>CATEL — Sede Censi 1518 para válvula Hydra</t>
  </si>
  <si>
    <t>https://catelhlm.com.br/produtos/sede-para-valvula-de-descarga-hydra-clean-max-e-pro-de-1-1-2-e-1-1-4-censi-1518-118c4/</t>
  </si>
  <si>
    <t>C&amp;S CONSTRUÇÃO — Sede Censi 1518 para válvula Hydra</t>
  </si>
  <si>
    <t>https://cesconstrucao.com.br/reparo-sede-p-valvula-descarga-hydra-max-1518-censi</t>
  </si>
  <si>
    <t>6157</t>
  </si>
  <si>
    <t>VALVULA EM METAL CROMADO PARA PIA AMERICANA 3.1/2 X 1.1/2"</t>
  </si>
  <si>
    <t>Referência SINAPI/MG, insumo 6157, unidade UN, preço de referência de setembro/2026. Relatório emitido em 09/10/2026: SINAPI_Referência_2026_09.xlsx, aba ISD, linha 4817. Arquivo anexado à pesquisa. Referência única de base oficial, formada pela metodologia de famílias homogêneas do SINAPI; não constitui cotação comercial isolada. Origem oficial: CR (calculado por coeficiente de representatividade).</t>
  </si>
  <si>
    <t>10228</t>
  </si>
  <si>
    <t>VALVULA DE DESCARGA METALICA, BASE 1 1/2" E ACABAMENTO METALICO CROMADO</t>
  </si>
  <si>
    <t>Referência SINAPI/MG, insumo 10228, unidade UN, preço de referência de setembro/2026. Relatório emitido em 09/10/2026: SINAPI_Referência_2026_09.xlsx, aba ISD, linha 4781. Arquivo anexado à pesquisa. Referência única de base oficial, formada pela metodologia de famílias homogêneas do SINAPI; não constitui cotação comercial isolada. Origem oficial: C (coletado).</t>
  </si>
  <si>
    <t>10412</t>
  </si>
  <si>
    <t>VALVULA DE RETENCAO HORIZONTAL, DE BRONZE (PN-25), 3/4", 400 PSI, TAMPA DE PORCA DE UNIAO, EXTREMIDADES COM ROSCA</t>
  </si>
  <si>
    <t>Referência SINAPI/MG, insumo 10412, unidade UN, preço de referência de setembro/2026. Relatório emitido em 09/10/2026: SINAPI_Referência_2026_09.xlsx, aba ISD, linha 4805. Arquivo anexado à pesquisa. Referência única de base oficial, formada pela metodologia de famílias homogêneas do SINAPI; não constitui cotação comercial isolada. Origem oficial: CR (calculado por coeficiente de representatividade).</t>
  </si>
  <si>
    <t>10416</t>
  </si>
  <si>
    <t>VALVULA DE RETENCAO VERTICAL, DE BRONZE (PN-16), 1 1/2", 200 PSI, EXTREMIDADES COM ROSCA</t>
  </si>
  <si>
    <t>Referência SINAPI/MG, insumo 10416, unidade UN, preço de referência de setembro/2026. Relatório emitido em 09/10/2026: SINAPI_Referência_2026_09.xlsx, aba ISD, linha 4807. Arquivo anexado à pesquisa. Referência única de base oficial, formada pela metodologia de famílias homogêneas do SINAPI; não constitui cotação comercial isolada. Origem oficial: CR (calculado por coeficiente de representatividade).</t>
  </si>
  <si>
    <t>38643</t>
  </si>
  <si>
    <t>VALVULA EM METAL CROMADO PARA LAVATORIO, 1" SEM LADRAO</t>
  </si>
  <si>
    <t>Referência SINAPI/MG, insumo 38643, unidade UN, preço de referência de setembro/2026. Relatório emitido em 09/10/2026: SINAPI_Referência_2026_09.xlsx, aba ISD, linha 4816. Arquivo anexado à pesquisa. Referência única de base oficial, formada pela metodologia de famílias homogêneas do SINAPI; não constitui cotação comercial isolada. Origem oficial: CR (calculado por coeficiente de representatividade).</t>
  </si>
  <si>
    <t>10229</t>
  </si>
  <si>
    <t>VALVULA DE RETENCAO DE BRONZE, PE COM CRIVOS, EXTREMIDADE COM ROSCA, DE 3/4", PARA FUNDO DE POCO</t>
  </si>
  <si>
    <t>Referência SINAPI/MG, insumo 10229, unidade UN, preço de referência de setembro/2026. Relatório emitido em 09/10/2026: SINAPI_Referência_2026_09.xlsx, aba ISD, linha 4796. Arquivo anexado à pesquisa. Referência única de base oficial, formada pela metodologia de famílias homogêneas do SINAPI; não constitui cotação comercial isolada. Origem oficial: C (coletado).</t>
  </si>
  <si>
    <t>10234</t>
  </si>
  <si>
    <t>VALVULA DE RETENCAO DE BRONZE, PE COM CRIVOS, EXTREMIDADE COM ROSCA, DE 1", PARA FUNDO DE POCO</t>
  </si>
  <si>
    <t>Referência SINAPI/MG, insumo 10234, unidade UN, preço de referência de setembro/2026. Relatório emitido em 09/10/2026: SINAPI_Referência_2026_09.xlsx, aba ISD, linha 4792. Arquivo anexado à pesquisa. Referência única de base oficial, formada pela metodologia de famílias homogêneas do SINAPI; não constitui cotação comercial isolada. Origem oficial: CR (calculado por coeficiente de representatividade).</t>
  </si>
  <si>
    <t>10236</t>
  </si>
  <si>
    <t>VALVULA DE RETENCAO DE BRONZE, PE COM CRIVOS, EXTREMIDADE COM ROSCA, DE 1 1/2", PARA FUNDO DE POCO</t>
  </si>
  <si>
    <t>Referência SINAPI/MG, insumo 10236, unidade UN, preço de referência de setembro/2026. Relatório emitido em 09/10/2026: SINAPI_Referência_2026_09.xlsx, aba ISD, linha 4790. Arquivo anexado à pesquisa. Referência única de base oficial, formada pela metodologia de famílias homogêneas do SINAPI; não constitui cotação comercial isolada. Origem oficial: CR (calculado por coeficiente de representatividade).</t>
  </si>
  <si>
    <t>6154</t>
  </si>
  <si>
    <t>VALVULA EM PLASTICO CROMADO PARA LAVATORIO 1", SEM UNHO, COM LADRAO</t>
  </si>
  <si>
    <t>Referência SINAPI/MG, insumo 6154, unidade UN, preço de referência de setembro/2026. Relatório emitido em 09/10/2026: SINAPI_Referência_2026_09.xlsx, aba ISD, linha 4821. Arquivo anexado à pesquisa. Referência única de base oficial, formada pela metodologia de famílias homogêneas do SINAPI; não constitui cotação comercial isolada. Origem oficial: CR (calculado por coeficiente de representatividade).</t>
  </si>
  <si>
    <t>6156</t>
  </si>
  <si>
    <t>VALVULA EM PLASTICO BRANCO PARA TANQUE 1.1/4" X 1.1/2", SEM UNHO E SEM LADRAO</t>
  </si>
  <si>
    <t>Referência SINAPI/MG, insumo 6156, unidade UN, preço de referência de setembro/2026. Relatório emitido em 09/10/2026: SINAPI_Referência_2026_09.xlsx, aba ISD, linha 4819. Arquivo anexado à pesquisa. Referência única de base oficial, formada pela metodologia de famílias homogêneas do SINAPI; não constitui cotação comercial isolada. Origem oficial: CR (calculado por coeficiente de representatividade).</t>
  </si>
  <si>
    <t>37588</t>
  </si>
  <si>
    <t>VALVULA DE ESCOAMENTO PARA TANQUE, EM METAL CROMADO, 1.1/2", SEM LADRAO, COM TAMPAO PLASTICO</t>
  </si>
  <si>
    <t>Referência SINAPI/MG, insumo 37588, unidade UN, preço de referência de setembro/2026. Relatório emitido em 09/10/2026: SINAPI_Referência_2026_09.xlsx, aba ISD, linha 4783. Arquivo anexado à pesquisa. Referência única de base oficial, formada pela metodologia de famílias homogêneas do SINAPI; não constitui cotação comercial isolada. Origem oficial: CR (calculado por coeficiente de representatividade).</t>
  </si>
  <si>
    <t>4148614</t>
  </si>
  <si>
    <t>GUARNICAO DE POLIURETANO DO EMBOLO PARA VALVULA HYDRA ANTIGA, BITOLA 1.1/2", COMPATIVEL COM HYDRA VCR 2511, LISA I, VCE 2516/2517, LUXO 2520 E MASTER 2530 — REF. DECA/HYDRA 4148.614</t>
  </si>
  <si>
    <t>HIDROSHOP — Deca/Hydra 4148.614</t>
  </si>
  <si>
    <t>https://www.hidroshop.com.br/hydra/valvulas-hydra/pecas-e-reparos-valvulas-hydra/guarnicao-poliuretano-valvula-hydra-antigas-4148614</t>
  </si>
  <si>
    <t>Nova cotação: 02/10/2026 — preço sem desconto condicionado ao Pix; frete não incluído</t>
  </si>
  <si>
    <t>NOVA COTAÇÃO em 02/10/2026: guarnição em poliuretano para válvulas Hydra antigas, referência 4148.614, preço unitário R$ 18,14 sem desconto Pix. O valor histórico R$ 28,43 não foi comprovado na página consultada. Mantidos objeto, compatibilidade e 300 UN; não substituído por Censi 0013. Oferta unitária; disponibilidade do quantitativo e frete dependem de consulta comercial.</t>
  </si>
  <si>
    <t>70613</t>
  </si>
  <si>
    <t>KIT RETENTOR PARA VÁLVULA DE DESCARGA, BITOLA 1.1/2", COMPATÍVEL COM VÁLVULAS DOCOL</t>
  </si>
  <si>
    <t>CASA MIMOSA — Docol 01995500</t>
  </si>
  <si>
    <t>https://www.casamimosa.com.br/kit-retentor-valvula-de-descarga-112-01995500-docol-1995500/p</t>
  </si>
  <si>
    <t>OBRALIGHT — Kit retentor Docol 1.1/2</t>
  </si>
  <si>
    <t>https://www.obralight.com.br/produtos/kit_retentor_para_valvula_de_descarga_112_676779484_docol/</t>
  </si>
  <si>
    <t>CASA DAS TORNEIRAS — Docol 01995500</t>
  </si>
  <si>
    <t>https://www.casadastorneiras-sa.com.br/01995500-kit-retentor-para-valvila-de-descarga-112-docol</t>
  </si>
  <si>
    <t>36081</t>
  </si>
  <si>
    <t>BARRA DE APOIO RETA, EM ACO INOX POLIDO, COMPRIMENTO 80CM, DIAMETRO MINIMO 3 CM</t>
  </si>
  <si>
    <t>Referência SINAPI/MG, insumo 36081, unidade UN, preço de referência de setembro/2026. Relatório emitido em 09/10/2026: SINAPI_Referência_2026_09.xlsx, aba ISD, linha 443. Arquivo anexado à pesquisa. Referência única de base oficial, formada pela metodologia de famílias homogêneas do SINAPI; não constitui cotação comercial isolada. Origem oficial: C (coletado).</t>
  </si>
  <si>
    <t>SUDECAP 73.51.22 / Deca 1350.BSA.012</t>
  </si>
  <si>
    <t>TORNEIRA DE BOIA LATAO 1/2" COM BALAO PLASTICO</t>
  </si>
  <si>
    <t>SUDECAP/PBH — material 73.51.22</t>
  </si>
  <si>
    <t>https://prefeitura.pbh.gov.br/sites/default/files/estrutura-de-governo/sudecap/2026/2026.07-tabela-de-insumos-onerada.xls</t>
  </si>
  <si>
    <t>Julho/2026; publicação 08/09/2026; MG; acesso 13/10/2026</t>
  </si>
  <si>
    <t>Cocil — Deca 1350.BSA.012 1/2</t>
  </si>
  <si>
    <t>https://www.cocil.com.br/hidraulica/reparos-hidraulicos/torneira-boia-para-caixa-d-agua-12-deca-1350-bsa-012</t>
  </si>
  <si>
    <t>Acesso 13/10/2026; preço sem desconto condicionado; R$ 102.20/UN</t>
  </si>
  <si>
    <t>Jabu — Deca 1350.BSA.012 1/2</t>
  </si>
  <si>
    <t>https://www.jabu.com.br/hidraulica/torneira-de-boia-sede-anti-corrosiva-12-dn15</t>
  </si>
  <si>
    <t>Acesso 13/10/2026; preço sem desconto condicionado; R$ 131.58/UN</t>
  </si>
  <si>
    <t>Torneira de boia 1/2 com corpo metálico Deca 1350 e balão plástico. Tabela de materiais SUDECAP e duas ofertas individualizadas do modelo 1350.BSA.012. Não utilizado o SINAPI 11829, cuja descrição genérica de corpo metálico não demonstraria latão. Verificação de liga de cobre/latão e balão plástico nas fontes; preservadas bitola e configuração.</t>
  </si>
  <si>
    <t>SUDECAP 73.51.23 / Deca 1350 3/4</t>
  </si>
  <si>
    <t>TORNEIRA DE BOIA LATAO 3/4" COM BALAO PLASTICO</t>
  </si>
  <si>
    <t>SUDECAP/PBH — material 73.51.23</t>
  </si>
  <si>
    <t>Terwal — Deca 1350 3/4, bronze/latão e balão plástico</t>
  </si>
  <si>
    <t>https://www.terwal.com.br/bombas-de-agua/boia-automatica-de-nivel/torneira-boia-metalica-balao-plastico-pn-150-mca-34-bsp</t>
  </si>
  <si>
    <t>Acesso 13/10/2026; preço sem desconto condicionado; R$ 118.48/UN</t>
  </si>
  <si>
    <t>Duas referências de torneira boia Deca 1350 3/4. A fonte Terwal identifica material bronze/latão e balão em plástico de engenharia. Preço normal de R$ 118,48, sem desconto à vista de R$ 112,56. A referência SUDECAP é material isolado. Excluído SINAPI genérico por falta de demonstração de latão; amostra reduzida sujeita a justificativa formal do art. 28 do RILC.</t>
  </si>
  <si>
    <t>11825</t>
  </si>
  <si>
    <t>TORNEIRA DE BOIA CONVENCIONAL PARA CAIXA D'ÁGUA, 1", ÁGUA FRIA, COM HASTE E TORNEIRA METÁLICOS E BALÃO PLÁSTICO</t>
  </si>
  <si>
    <t>Referência SINAPI/MG, insumo 11825, unidade UN, preço de referência de setembro/2026. Relatório emitido em 09/10/2026: SINAPI_Referência_2026_09.xlsx, aba ISD, linha 4349. Arquivo anexado à pesquisa. Referência única de base oficial, formada pela metodologia de famílias homogêneas do SINAPI; não constitui cotação comercial isolada. Origem oficial: CR (calculado por coeficiente de representatividade).</t>
  </si>
  <si>
    <t>11826</t>
  </si>
  <si>
    <t>TORNEIRA DE BOIA BALAO METALICO, VAZAO TOTAL, PARA CAIXA D'AGUA, AGUA QUENTE, ROSCA 1/2", COM HASTE, TORNEIRA E BALAO METALICOS</t>
  </si>
  <si>
    <t>Referência SINAPI/MG, insumo 11826, unidade UN, preço de referência de setembro/2026. Relatório emitido em 09/10/2026: SINAPI_Referência_2026_09.xlsx, aba ISD, linha 4347. Arquivo anexado à pesquisa. Referência única de base oficial, formada pela metodologia de famílias homogêneas do SINAPI; não constitui cotação comercial isolada. Origem oficial: CR (calculado por coeficiente de representatividade).</t>
  </si>
  <si>
    <t>7606</t>
  </si>
  <si>
    <t>TORNEIRA DE BOIA BALAO METALICO, VAZAO TOTAL, PARA CAIXA D'AGUA, AGUA QUENTE, ROSCA 3/4", COM HASTE, TORNEIRA E BALAO METALICOS</t>
  </si>
  <si>
    <t>Referência SINAPI/MG, insumo 7606, unidade UN, preço de referência de setembro/2026. Relatório emitido em 09/10/2026: SINAPI_Referência_2026_09.xlsx, aba ISD, linha 4348. Arquivo anexado à pesquisa. Referência única de base oficial, formada pela metodologia de famílias homogêneas do SINAPI; não constitui cotação comercial isolada. Origem oficial: CR (calculado por coeficiente de representatividade).</t>
  </si>
  <si>
    <t>11830</t>
  </si>
  <si>
    <t>TORNEIRA DE BOIA CONVENCIONAL PARA CAIXA D'AGUA, AGUA FRIA, 3/4", COM HASTE E TORNEIRA METALICOS E BALAO PLASTICO</t>
  </si>
  <si>
    <t>Referência SINAPI/MG, insumo 11830, unidade UN, preço de referência de setembro/2026. Relatório emitido em 09/10/2026: SINAPI_Referência_2026_09.xlsx, aba ISD, linha 4354. Arquivo anexado à pesquisa. Referência única de base oficial, formada pela metodologia de famílias homogêneas do SINAPI; não constitui cotação comercial isolada. Origem oficial: CR (calculado por coeficiente de representatividade).</t>
  </si>
  <si>
    <t>1030</t>
  </si>
  <si>
    <t>CAIXA DE DESCARGA PLASTICA PARA BACIA / VASO SANITARIO, EXTERNA, CAPACIDADE 9 LITROS, PUXADOR FIO DE NYLON, NAO INCLUSO CANO, BOLSA, ENGATE</t>
  </si>
  <si>
    <t>Referência SINAPI/MG, insumo 1030, unidade UN, preço de referência de setembro/2026. Relatório emitido em 09/10/2026: SINAPI_Referência_2026_09.xlsx, aba ISD, linha 861. Arquivo anexado à pesquisa. Referência única de base oficial, formada pela metodologia de famílias homogêneas do SINAPI; não constitui cotação comercial isolada. Origem oficial: C (coletado).</t>
  </si>
  <si>
    <t>1747</t>
  </si>
  <si>
    <t>CUBA ACO INOX (AISI 304) DE EMBUTIR COM VALVULA DE 3 1/2", DE *56 X 33 X 12* CM</t>
  </si>
  <si>
    <t>Referência SINAPI/MG, insumo 1747, unidade UN, preço de referência de setembro/2026. Relatório emitido em 09/10/2026: SINAPI_Referência_2026_09.xlsx, aba ISD, linha 1492. Arquivo anexado à pesquisa. Referência única de base oficial, formada pela metodologia de famílias homogêneas do SINAPI; não constitui cotação comercial isolada. Origem oficial: CR (calculado por coeficiente de representatividade).</t>
  </si>
  <si>
    <t>1370</t>
  </si>
  <si>
    <t>DUCHA HIGIENICA PLASTICA COM REGISTRO METALICO 1/2"</t>
  </si>
  <si>
    <t>Referência SINAPI/MG, insumo 1370, unidade UN, preço de referência de setembro/2026. Relatório emitido em 09/10/2026: SINAPI_Referência_2026_09.xlsx, aba ISD, linha 1799. Arquivo anexado à pesquisa. Referência única de base oficial, formada pela metodologia de famílias homogêneas do SINAPI; não constitui cotação comercial isolada. Origem oficial: CR (calculado por coeficiente de representatividade).</t>
  </si>
  <si>
    <t>Esteves VPF950CWG</t>
  </si>
  <si>
    <t>PARAFUSO DE FIXAÇÃO C/BUCHA P/TANQUE [12CM]</t>
  </si>
  <si>
    <t>Casa Mimosa — fixação tanque 1/4×120 mm, duas peças</t>
  </si>
  <si>
    <t>https://www.casamimosa.com.br/parafuso-de-fixacao-para-tanque-de-14x120mm-2-pecas-ref-vpf950cwg-cromado-esteves-vpf950cwg/p</t>
  </si>
  <si>
    <t>Acesso 13/10/2026; preço sem desconto condicionado; R$ 39.44 / 2 unidades da unidade-base</t>
  </si>
  <si>
    <t>Parafuso de fixação para tanque com 12 cm, com bucha, embalagem de duas peças. Unidade do item é UN (uma peça), não kit: R$ 39,44 / 2 = R$ 19,72. Quantidade do edital preservada. Excluída oferta Romar sem preço publicado. Uma referência atual comparável; requer justificativa formal de amostra reduzida.</t>
  </si>
  <si>
    <t>Blukit 061403-212 — kit salva registro</t>
  </si>
  <si>
    <t>REPARO SALVA REG PRESSÃO 3/4</t>
  </si>
  <si>
    <t>Cocil — salva registro de pressão 9 em 1 Blukit</t>
  </si>
  <si>
    <t>https://www.cocil.com.br/hidraulica/reparos-hidraulicos/kit-facil-salva-registro-de-pressao-9-em-1-em-pps-blukit</t>
  </si>
  <si>
    <t>Acesso 13/10/2026; preço sem desconto condicionado; R$ 63.50/UN</t>
  </si>
  <si>
    <t>Copafer — salva registro de pressão 9 em 1 Blukit</t>
  </si>
  <si>
    <t>https://www.copafer.com.br/kit-salva-registro-de-pressao-9-em-1-pps---blukit/p</t>
  </si>
  <si>
    <t>Acesso 13/10/2026; preço sem desconto condicionado; R$ 58.99/UN</t>
  </si>
  <si>
    <t>GTN Shop — salva registro de pressão 9 em 1 Blukit</t>
  </si>
  <si>
    <t>https://www.gtnshop.com.br/salva-registro-9-em1-em-pps-blukit-unico</t>
  </si>
  <si>
    <t>Acesso 13/10/2026; preço sem desconto condicionado; R$ 60.99/UN</t>
  </si>
  <si>
    <t>Três referências de kit de reparo salva registro de pressão, com aplicação à bitola 3/4, sem substituir por registro de gaveta ou registro completo. Uma unidade é um kit de reparo; não se divide por nove. Copafer: preço normal R$ 58,99; GTN: R$ 60,99, sem desconto PIX. A compatibilidade específica do registro instalado deve integrar a aceitação do equivalente ofertado.</t>
  </si>
  <si>
    <t>10423</t>
  </si>
  <si>
    <t>TANQUE DE LOUCA BRANCA, SUSPENSO, *20* L</t>
  </si>
  <si>
    <t>Referência SINAPI/MG, insumo 10423, unidade UN, preço de referência de setembro/2026. Relatório emitido em 09/10/2026: SINAPI_Referência_2026_09.xlsx, aba ISD, linha 3974. Arquivo anexado à pesquisa. Referência única de base oficial, formada pela metodologia de famílias homogêneas do SINAPI; não constitui cotação comercial isolada. Origem oficial: CR (calculado por coeficiente de representatividade).</t>
  </si>
  <si>
    <t>Censi1331 — referência do objeto</t>
  </si>
  <si>
    <t>CRUZETA ISOLADA PARA VÁLVULA DE DESCARGA, REFERÊNCIA CENSI 1331, OU EQUIVALENTE TÉCNICO</t>
  </si>
  <si>
    <t>Solução Hidroelétrica — Censi 1331, código 10051331, cruzeta interna avulsa de plástico de engenharia</t>
  </si>
  <si>
    <t>https://www.solucaohidroeletrica.com.br/produtos/cruzeta-para-valvula-de-descarga-hydra-maxcleanpro-de-114-e-112-censi-ref-1331-codigo-10051331</t>
  </si>
  <si>
    <t>Consulta 16/10/2026; R$3,89/UN; disponibilidade e preço sujeitos à confirmação do fornecedor</t>
  </si>
  <si>
    <t>Hidroshop — volante isolado Hydra4108.060</t>
  </si>
  <si>
    <t>https://www.hidroshop.com.br/valvulas-hydra/reparo-valvula-descarga/valvula-hydra-max/volante-valvula-hydra-max-2550</t>
  </si>
  <si>
    <t>Acesso 13/10/2026; preço sem desconto condicionado; R$ 15.69/UN</t>
  </si>
  <si>
    <t>CORREÇÃO DE OBJETO: excluídas as referências a volante externo Hydra 4108.060, não equivalentes à cruzeta interna Censi 1331. Oferta primária identifica exatamente Censi 1331 (código 10051331) para Hydra Max/Clean/Pro, de 1 1/4 e 1 1/2 pol., por R$3,89/un. Outra oferta de R$3,20 indicada em diligência anterior não foi reinserida por ausência de URL/captura individual reconfirmada nesta revisão. Preço de referência única, com reserva documental do art.28 §§2-3 e disponibilidade sujeita à confirmação.</t>
  </si>
  <si>
    <t>1330</t>
  </si>
  <si>
    <t>CONJUNTO DE CRUZETA, MOLA E PARAFUSO PARA VÁLVULA DE DESCARGA, COMPATÍVEL COM HYDRA MAX/CLEAN/PRO, BITOLAS 1.1/4" E 1.1/2", REFERÊNCIA CENSI 1330, OU EQUIVALENTE COM A MESMA COMPATIBILIDADE DIMENSIONAL E FUNCIONAL E QUALIDADE IGUAL OU SUPERIOR.</t>
  </si>
  <si>
    <t>https://casaconexao.com.br/produto/13933-cruzeta--mola-e-parafuso-para-valvula-de-descarga-hydra-maxcleanpro-114quot%3B-e-112quot%3B</t>
  </si>
  <si>
    <t>CASA MIMOSA — Conjunto Censi 1330</t>
  </si>
  <si>
    <t>https://www.casamimosa.com.br/conjunto-cruzeta-mola-e-parafuso-hydra-max-1330-censi-1330-1/p</t>
  </si>
  <si>
    <t>LOJAS 2001 — Kit cruzeta compatível Blukit 349401</t>
  </si>
  <si>
    <t>https://lojas2001.com/kit-reparo-cruzeta-para-valvula-de-descarga-hydra-max--blukit--349401-667598-1</t>
  </si>
  <si>
    <t>Acesso: 24/08/2026 às 16h55 (horário de Brasília)</t>
  </si>
  <si>
    <t>Fontes com preços reconfirmados em 12/10/2026: 2. Fontes 1, 3: preços históricos sem revalidação em 12/10/2026.</t>
  </si>
  <si>
    <t>Tubo ligação 1.1/2×25 cm Silva / Esteves</t>
  </si>
  <si>
    <t>TUBO DE LIGACAO P/VASO SANITARIO; 1.1/2X25CM</t>
  </si>
  <si>
    <t>Tosel — tubo ligação Silva 1.1/2×25 cm</t>
  </si>
  <si>
    <t>https://www.tosel.com.br/tubo-ligacao-rainha-silva-1-1-2x25cm-ajustavel/p</t>
  </si>
  <si>
    <t>Acesso 13/10/2026; preço sem desconto condicionado; R$ 43.20/UN</t>
  </si>
  <si>
    <t>Sodimac — tubo ligação Esteves 1.1/2×25 cm</t>
  </si>
  <si>
    <t>https://www.sodimac.com.br/sodimac-br/product/35407/tubo-liga%C3%A7ao-para-bacia-cromado-7x45x3-11-2-25cm/35407/</t>
  </si>
  <si>
    <t>Acesso 13/10/2026; preço sem desconto condicionado; R$ 68.90/UN</t>
  </si>
  <si>
    <t>Duas ofertas com bitola 1.1/2 e comprimento 25 cm, unidade peça. Não utilizadas variantes 40 cm nem acabamentos especiais preto fosco. Amostra reduzida requer justificativa formal do art.28 do RILC.</t>
  </si>
  <si>
    <t>1301004012</t>
  </si>
  <si>
    <t>TUBO DE DESCARGA DE PVC, PARA VALVULA DE DESCARGA (TUBO PONTA AZUL) - 38MM</t>
  </si>
  <si>
    <t>TUBO DE DESCARGA DE PVC, PARA VALVULA DE DESCARGA (TUBO PONTA AZUL) - 38MM. AGESUL: R$ 9.79/UN (Consulta: 21/08/2026 • competência e abrangência territorial conforme publicação da fonte). Preço final R$ 9.79/UN, conforme critério REFERÊNCIA ÚNICA (ART. 28). Amostra inferior a três referências: justificar pesquisa e aderência do valor ao mercado nos termos do art. 28, §§2º-3º, sem declarar diligências não documentadas.</t>
  </si>
  <si>
    <t>123030</t>
  </si>
  <si>
    <t>PARAFUSO PARA FIXAÇÃO DE VASO SANITÁRIO E MICTÓRIO, COM BUCHA S8 (8 MM) E ARRUELA</t>
  </si>
  <si>
    <t>MADARELI</t>
  </si>
  <si>
    <t>https://www.madareli.com.br/casa-e-construcao/hidraulico/parafuso-p-vaso-sanitario-bucha-8-mm-100-un</t>
  </si>
  <si>
    <t>Acesso13/10/2026; R$99,50/100peças=R$0,995porpeça; preço normal</t>
  </si>
  <si>
    <t>DEPÓSITO SÃO JUDAS — Kit com 2 parafusos/buchas; R$ 7,90/2 = R$ 3,95 por unidade</t>
  </si>
  <si>
    <t>https://www.depositosaojudas.com.br/produto/24167/24167</t>
  </si>
  <si>
    <t>Fontes com preços reconfirmados em 12/10/2026: 1. Fontes 2, 3: preços históricos sem revalidação em 12/10/2026. Conversão Madareli: R$ 99,50/100 = R$ 0,995 → R$ 1,00/UN. Ressalva: Oferta Madareli é de 100 unidades e preço atual sem Pix de R$ 99,50, equivalente a R$ 1,00/UN arredondado. Outras fontes exigem confirmar kit de 2 e referência pública individual. Tratamento da amostra em 13/10/2026: excluídas da estatística referências sem preço primário atual, página genérica/índice secundário ou oferta sem estoque. Fontes remanescentes com menos de3preços demandam justificativa formal.</t>
  </si>
  <si>
    <t>1351</t>
  </si>
  <si>
    <t>FILTRO DE ÁGUA COMPLETO TIPO BIG BLUE 10", COM CARCAÇA, ELEMENTO FILTRANTE PLISSADO LAVÁVEL, CHAVE E SUPORTE, CONEXÃO 1" OU 1.1/2", VAZÃO MÍNIMA DE 3.000 L/H</t>
  </si>
  <si>
    <t>SUPERFILTER</t>
  </si>
  <si>
    <t>https://www.superfilter.com.br/acessorios-e-conexoes/carcacas-para-filtros/carcacas-big-diametro-4-5/filtro-big-blue-10-com-plissado-lavavel-chave-e-suporte</t>
  </si>
  <si>
    <t>Referência comercial específica, disponível e rastreável, com preço normal, unidade compatível, URL, data e hora de acesso. A referência corresponde ao conjunto Big Blue 10 pol. completo, com carcaça, elemento plissado lavável, chave, suporte, conexão e vazão mínima especificados. As demais ofertas localizadas eram carcaças avulsas, utilizavam elemento de carvão ou não reuniam todos os componentes exigidos. Comprovação documental necessária: URL retorna produto não encontrado. Não há cotação vigente comprovada do filtro completo e vazão mínima.</t>
  </si>
  <si>
    <t>M19-001K3</t>
  </si>
  <si>
    <t>MANGUEIRA ATÓXICA PARA PURIFICADOR DE ÁGUA, BITOLA 1/4" (APROX. 6,35 MM), COMPATÍVEL COM PURIFICADORES IBBL, FORNECIMENTO POR METRO</t>
  </si>
  <si>
    <t>TOTAL FILTROS — Mangueira 1/4 pol., rolo de 3 m; R$ 18,00/3 = R$ 6,00 por m</t>
  </si>
  <si>
    <t>https://www.totalfiltros.com.br/ac-mangueira-1-4-4-3-x-6-4-mm-pebd-3-mt</t>
  </si>
  <si>
    <t>VALTEC SHOP — Mangueira 1/4 pol., rolo de 3 m; R$ 19,50/3 = R$ 6,50 por m</t>
  </si>
  <si>
    <t>https://www.valtecshop.com.br/produto/3m-mangueira-purificador-filtro-bebedouro-latina-ibbl-torn.html</t>
  </si>
  <si>
    <t>Acesso e cotejo: 12/10/2026 • preço sem desconto condicionado a Pix/boleto • preço convertido para a unidade licitada</t>
  </si>
  <si>
    <t>DSFRIO — Mangueira 1/4 pol., rolo de 3 m; R$ 10,00/3 = R$ 3,33 por m</t>
  </si>
  <si>
    <t>https://www.dsfrio.com.br/mangueira-de-14-para-filtros-purificadores-de-agua-3-mts</t>
  </si>
  <si>
    <t>Fontes com preços reconfirmados em 12/10/2026: 3, 2. Fontes 1: preços históricos sem revalidação em 12/10/2026. Conversão: Valtec R$ 21,50/3 m = R$ 7,17/m; DSfrio R$ 10,00/3 m = R$ 3,33/m.</t>
  </si>
  <si>
    <t>UMX5S4C5M</t>
  </si>
  <si>
    <t>MANGUEIRA ATÓXICA DE POLIETILENO/EVA PARA PURIFICADOR DE ÁGUA, DIÂMETRO EXTERNO 9,5 MM E INTERNO 6,3 MM (3/8"), COMPATÍVEL COM PURIFICADORES PADRÃO SOFT EVEREST</t>
  </si>
  <si>
    <t>ÁGUA VIDA</t>
  </si>
  <si>
    <t>https://www.aguavidapurificadores.com.br/mangueira-everest-soft-polietilenoeva-ext-95-x-int-63mm-ou-38-atoxica-metro</t>
  </si>
  <si>
    <t>REDMAG — Mangueira atóxica 3/8 pol., preço por metro</t>
  </si>
  <si>
    <t>https://www.redmag.com.br/produto/mangueira-38-95mm-para-purificador-de-agua-soft-1-metros.html</t>
  </si>
  <si>
    <t>PURIFICAR — Tubo PE 3/8 pol., preço por metro</t>
  </si>
  <si>
    <t>https://www.purificaragua.com.br/tubo-pe-38-mangueira-atoxica-10mm-x-1-metro</t>
  </si>
  <si>
    <t>AP10-EF</t>
  </si>
  <si>
    <t>ELEMENTO FILTRANTE AP-10, DIMENSÕES APROXIMADAS 10" × 2.1/2" (247 × 72 MM), SEM ROSCA, COM DUPLA FILTRAÇÃO FÍSICA E QUÍMICA, MEIO FILTRANTE PARA RETENÇÃO DE SEDIMENTOS E CARVÃO ATIVADO PARA REDUÇÃO DE CLORO, GOSTOS E ODORES, GRAU DE FILTRAÇÃO DE 5 MICRA E REDUÇÃO DE CLORO LIVRE DE, NO MÍNIMO, 75%. REFERÊNCIA: EF AP10, OU SIMILAR OU DE MELHOR QUALIDADE.</t>
  </si>
  <si>
    <t>VIA FILTROS — Refil AP10 EF 10" x 2 1/2"</t>
  </si>
  <si>
    <t>https://loja.viafiltros.com.br/refil-ap10-ef-10-x-2</t>
  </si>
  <si>
    <t>ELEMENTO FILTRANTE AP-10, DIMENSÕES APROXIMADAS 10" × 2.1/2" (247 × 72 MM), SEM ROSCA, COM DUPLA FILTRAÇÃO FÍSICA E QUÍMICA, MEIO FILTRANTE PARA RETENÇÃO DE SEDIMENTOS E CARVÃO ATIVADO PARA REDUÇÃO DE CLORO, GOSTOS E ODORES, GRAU DE FILTRAÇÃO DE 5 MICRA E REDUÇÃO DE CLORO LIVRE DE, NO MÍNIMO, 75%. REFERÊNCIA: EF AP10, OU SIMILAR OU DE MELHOR QUALIDADE.. VIA FILTROS — Refil AP10 EF 10" x 2 1/2": R$ 70.00/UN (Acesso e cotejo: 12/10/2026 • preço sem desconto condicionado a Pix/boleto). Preço final R$ 70.00/UN, conforme critério REFERÊNCIA ÚNICA (ART. 28). Amostra inferior a três referências: justificar pesquisa e aderência do valor ao mercado nos termos do art. 28, §§2º-3º, sem declarar diligências não documentadas.</t>
  </si>
  <si>
    <t>HB004420103</t>
  </si>
  <si>
    <t>ELEMENTO FILTRANTE/REFIL COMPATÍVEL COM FILTRO 3M AQUALAR AP200, COM ENCAIXE DIMENSIONAL E FUNCIONAL COMPATÍVEL COM O CORPO DO EQUIPAMENTO EXISTENTE, RETENÇÃO DE PARTÍCULAS CLASSE D OU SUPERIOR, RETENÇÃO MÍNIMA DE 85% DAS PARTÍCULAS NA FAIXA CORRESPONDENTE, REDUÇÃO DE CLORO LIVRE DE, NO MÍNIMO, 75%, VAZÃO MÁXIMA NOMINAL DE REFERÊNCIA DE 680 L/H, VIDA ÚTIL NOMINAL MÍNIMA DE 2.500 L E ATENDIMENTO À NBR 16098. REFERÊNCIA: REFIL 3M AQUALAR AP200, OU COMPATÍVEL DE DESEMPENHO IGUAL OU SUPERIOR.</t>
  </si>
  <si>
    <t>PREÇO PÚBLICO — Dispensa 160/2026, Araraquara/SP — Ref. HB004420103</t>
  </si>
  <si>
    <t>https://www.todaslicitacoes.com.br/licitacao/aquisicao-de-filtros-para-substituicao-nos-bebedouros-de-araraquara-sp-48031918000124-2026-2387</t>
  </si>
  <si>
    <t>Referência pública de setembro/2026 • validação em 22/09/2026</t>
  </si>
  <si>
    <t>SOLVENTUM/3M — especificação técnica oficial do Aqualar AP200</t>
  </si>
  <si>
    <t>https://www.solventum.com/pt-br/home/f/b5005090021/</t>
  </si>
  <si>
    <t>A fonte comercial anterior foi afastada porque o refil compatível pesquisado apresentava vazão de 60 L/h, insuficiente para a especificação adotada. O preço foi substituído por referência pública recente de item HB004420103, aplicação Aqualar 3M AP200 e vazão de 680 L/h. A especificação técnica foi conferida em fonte oficial Solventum/3M. Admite-se equivalente apenas se mantidos compatibilidade, desempenho e requisitos mínimos. Comprovação documental necessária: Fonte monetária é indexador de contratação pública. Necessário extrato oficial do item HB004420103; ficha Solventum comprova características, não o preço da licitação.</t>
  </si>
  <si>
    <t>1001-0001</t>
  </si>
  <si>
    <t>ELEMENTO FILTRANTE EM POLIPROPILENO, PADRÃO 9.3/4" X APROX. 2.1/2", PARA RETENÇÃO DE SEDIMENTOS, COMPATÍVEL COM CARCAÇAS QUE UTILIZEM CARTUCHOS PADRÃO AP110 E SIMILARES.</t>
  </si>
  <si>
    <t>ACQUABIOS</t>
  </si>
  <si>
    <t>https://lojaoficial.acquabios.com.br/refil-ranhurado-poe-934/p</t>
  </si>
  <si>
    <t>LOJA SOLAR — Refil ranhurado 9.3/4 pol. Acquabios</t>
  </si>
  <si>
    <t>https://www.lojasolar.com.br/refil-ranhurado-poe-para-filtro-caixa-d-agua-9-3-4--acquabios/p</t>
  </si>
  <si>
    <t>LA CASA URUGUAY — Refil ranhurado 9.3/4 pol. Acquabios</t>
  </si>
  <si>
    <t>https://www.lacasauruguay.com.br/refil-filtro-de-agua-ranhurado-934-25-micra-acquabios-1001-0001-refil-filtro-purificador-de-agua-branco-maxima-efic</t>
  </si>
  <si>
    <t>Fontes com preços reconfirmados em 12/10/2026: 1, 2. Fontes 3: preços históricos sem revalidação em 12/10/2026.</t>
  </si>
  <si>
    <t>1900-002A</t>
  </si>
  <si>
    <t>REFIL / ELEMENTO FILTRANTE PARA PURIFICADOR DE ÁGUA IBBL, PADRÃO NATURAL C+3 OU COMPATÍVEL, PARA RETENÇÃO DE PARTÍCULAS E REDUÇÃO DE CLORO LIVRE, CAPACIDADE MÍNIMA DE 3.000 L</t>
  </si>
  <si>
    <t>TOTAL FILTROS</t>
  </si>
  <si>
    <t>https://www.totalfiltros.com.br/refil-ibbl-c-3</t>
  </si>
  <si>
    <t>IBBL — Refil natural C+3; preço normal apurado pela soma das parcelas</t>
  </si>
  <si>
    <t>https://www.ibbl.com.br/filtro-de-agua-natural-lacrado---c---3-24010051/p</t>
  </si>
  <si>
    <t>FILTROS APOL — Refil IBBL C+3</t>
  </si>
  <si>
    <t>https://filtrosapol.com.br/loja/filtros-para-purificadores/refil-original-ibbl/refil-ibbl-c3-original/</t>
  </si>
  <si>
    <t>2000-001</t>
  </si>
  <si>
    <t>REFIL / ELEMENTO FILTRANTE PARA PURIFICADOR DE ÁGUA, PADRÃO P355, COM ELEMENTOS FILTRANTES EM POLIPROPILENO E CARVÃO ATIVADO, COMPATÍVEL COM PURIFICADORES LATINA PA335, PA355, XPA375, PURITRONIC, PURIICE, PURIMIX, PA-E, PA4.0 E PAHC</t>
  </si>
  <si>
    <t>https://www.totalfiltros.com.br/refilp355</t>
  </si>
  <si>
    <t>AQUA SYSTEM — Refil P355 compatível com purificadores Latina</t>
  </si>
  <si>
    <t>https://www.aquasystemfiltros.com.br/refil-p355-latina</t>
  </si>
  <si>
    <t>PURIFICAR — Refil P355 compatível com purificadores Latina</t>
  </si>
  <si>
    <t>https://www.purificaragua.com.br/refil-latina-p355</t>
  </si>
  <si>
    <t>1005-0144</t>
  </si>
  <si>
    <t>REFIL / ELEMENTO FILTRANTE PARA PURIFICADOR DE ÁGUA, COM 3 ETAPAS DE FILTRAÇÃO, RETENÇÃO DE PARTÍCULAS CLASSE C E REDUÇÃO DE CLORO LIVRE</t>
  </si>
  <si>
    <t>https://lojaoficial.acquabios.com.br/refil-max-color/p</t>
  </si>
  <si>
    <t>REFRIAL — Refil Max Color Acquabios compatível Colormaq CPU</t>
  </si>
  <si>
    <t>https://refrial.com.br/produtos/refil-max-color-acquabios-compativel-colormaq-cpu/</t>
  </si>
  <si>
    <t>EMOVE/Mercado Livre — refil compatível Colormaq eletrônico/Acquabios</t>
  </si>
  <si>
    <t>https://lista.mercadolivre.com.br/refil-purificador-colormaq-eletr%C3%B4nico</t>
  </si>
  <si>
    <t>consulta 07/10/2026</t>
  </si>
  <si>
    <t>AP110</t>
  </si>
  <si>
    <t>ELEMENTO FILTRANTE AP110, RETENÇÃO NOMINAL DE 5 MICRA, PARA RETENÇÃO DE PARTÍCULAS, FIXAÇÃO TIPO ROSCA, VAZÃO MÁXIMA DE REFERÊNCIA DE 680 L/H, COMPATÍVEL COM FILTRO ACQUABIOS ACQUA A230, OU ELEMENTO EQUIVALENTE COM A MESMA COMPATIBILIDADE DIMENSIONAL E FUNCIONAL E DESEMPENHO IGUAL OU SUPERIOR.</t>
  </si>
  <si>
    <t>https://www.totalfiltros.com.br/aqualar-cuno-3m/ap110-</t>
  </si>
  <si>
    <t>REFERÊNCIA TÉCNICA — AP110 / Acquabios Acqua A230</t>
  </si>
  <si>
    <t>https://mabus.com.br/licitacao/4975374/dispensa-departamento-municipal-de-agua-e-esgoto-uberlandia-mg</t>
  </si>
  <si>
    <t>Validação técnica complementar: 22/09/2026</t>
  </si>
  <si>
    <t>Mantida a referência comercial AP110 e o preço já registrado. Corrigida a identificação do equipamento para filtro Acquabios Acqua A230 e explicitados retenção nominal de 5 micra, fixação por rosca e vazão de referência de 680 L/h. Acrescentada validação técnica complementar sem impacto no preço.</t>
  </si>
  <si>
    <t>903-0578</t>
  </si>
  <si>
    <t>REFIL ELEMENTO FILTRANTE SOFT 2X1</t>
  </si>
  <si>
    <t>TOTAL FILTROS — HF-SFT 903-0578</t>
  </si>
  <si>
    <t>https://www.totalfiltros.com.br/refil-hf-sft-903-0578-hidrofiltros</t>
  </si>
  <si>
    <t>Acesso registrado na pesquisa original: 21/08/2026</t>
  </si>
  <si>
    <t>CASA MIMOSA — HF-SFT 903-0578</t>
  </si>
  <si>
    <t>https://www.casamimosa.com.br/refil-hf-sft-soft-everest-ref-903-0578-hidrofiltros-903-0578/p</t>
  </si>
  <si>
    <t>COMPRE NA NET / MAGALU — HF-SFT 903-0578</t>
  </si>
  <si>
    <t>https://www.magazineluiza.com.br/refil-filtro-compativel-com-purificador-soft-everest-star-slim-fit-baby-plus-hidrofiltros-903-0578/p/kd34j67fhb/ep/pcbp/</t>
  </si>
  <si>
    <t>1570884333</t>
  </si>
  <si>
    <t>CILINDRO (MIOLO) PARA FECHADURA DE PORTA, COMPRIMENTO 90 MM, MODELO TRADICIONAL, EM ZAMAC OU MATERIAL DE RESISTÊNCIA EQUIVALENTE, ACABAMENTO CROMADO, ACOMPANHADO DE NO MÍNIMO 2 CHAVES E PARAFUSO DE FIXAÇÃO.</t>
  </si>
  <si>
    <t>https://www.leroymerlin.com.br/cilindro-pado-tradicional-para-fechadura-90mm-cromado_1570884333</t>
  </si>
  <si>
    <t>Referência comercial específica, disponível e rastreável, com preço normal, unidade compatível, URL, data e hora de acesso. A referência corresponde a cilindro tradicional de 90 mm, acabamento cromado, com chaves e fixação. A pesquisa complementar não localizou outras ofertas diretas disponíveis com coincidência do comprimento de 90 mm e dos acessórios exigidos.</t>
  </si>
  <si>
    <t>89637863</t>
  </si>
  <si>
    <t>CILINDRO PARA FECHADURA DE PORTA, COM CHAVES, COMPRIMENTO 60 MM OU 70 MM, ACABAMENTO CROMADO, COMPATÍVEL COM FECHADURA DE EMBUTIR, ACOMPANHADO DE PARAFUSO DE FIXAÇÃO</t>
  </si>
  <si>
    <t>OBRAMAX</t>
  </si>
  <si>
    <t>https://www.obramax.com.br/cilindro-com-parafuso-py-para-fechadura-stam-02-chaves-60mm-cromado-89637863/p</t>
  </si>
  <si>
    <t>TRAVA FORTE — Cilindro 3F/Papaiz 60 mm cromado, com 2 chaves</t>
  </si>
  <si>
    <t>https://www.travaforte.com.br/cilindro-3f-072-fechadura-papaiz-60mm-oval-cromado-8005</t>
  </si>
  <si>
    <t>Mercado Livre — cilindro STAM 60 mm cromado</t>
  </si>
  <si>
    <t>https://lista.mercadolivre.com.br/cilindro-stam-60mm</t>
  </si>
  <si>
    <t>2432</t>
  </si>
  <si>
    <t>DOBRADICA EM ACO/FERRO, 3 1/2" X 3", E= 1,9 A 2 MM, COM ANEL, CROMADO OU ZINCADO, TAMPA BOLA, COM PARAFUSOS</t>
  </si>
  <si>
    <t>Referência SINAPI/MG, insumo 2432, unidade UN, preço de referência de setembro/2026. Relatório emitido em 09/10/2026: SINAPI_Referência_2026_09.xlsx, aba ISD, linha 1788. Arquivo anexado à pesquisa. Referência única de base oficial, formada pela metodologia de famílias homogêneas do SINAPI; não constitui cotação comercial isolada. Origem oficial: CR (calculado por coeficiente de representatividade).</t>
  </si>
  <si>
    <t>43612</t>
  </si>
  <si>
    <t>FECHADURA BICO DE PAPAGAIO PARA PORTA DE CORRER EXTERNA, EM ACO INOX COM ACABAMENTO CROMADO, MAQUINA COM 45 MM, INCLUINDO CHAVE TIPO CILINDRO</t>
  </si>
  <si>
    <t>Referência SINAPI/MG, insumo 43612, unidade CJ, preço de referência de setembro/2026. Relatório emitido em 09/10/2026: SINAPI_Referência_2026_09.xlsx, aba ISD, linha 2016. Arquivo anexado à pesquisa. Referência única de base oficial, formada pela metodologia de famílias homogêneas do SINAPI; não constitui cotação comercial isolada. Origem oficial: CR (calculado por coeficiente de representatividade).</t>
  </si>
  <si>
    <t>43613</t>
  </si>
  <si>
    <t>FECHADURA BICO DE PAPAGAIO PARA PORTA DE CORRER INTERNA, EM ACO INOX COM ACABAMENTO CROMADO, MAQUINA COM 45 MM, INCLUINDO CHAVE TIPO BIPARTIDA</t>
  </si>
  <si>
    <t>Referência SINAPI/MG, insumo 43613, unidade CJ, preço de referência de setembro/2026. Relatório emitido em 09/10/2026: SINAPI_Referência_2026_09.xlsx, aba ISD, linha 2017. Arquivo anexado à pesquisa. Referência única de base oficial, formada pela metodologia de famílias homogêneas do SINAPI; não constitui cotação comercial isolada. Origem oficial: CR (calculado por coeficiente de representatividade).</t>
  </si>
  <si>
    <t>38151</t>
  </si>
  <si>
    <t>FECHADURA ROSETA REDONDA PARA PORTA EXTERNA, EM ACO INOX (MAQUINA, TESTA E CONTRA-TESTA) E EM ZAMAC (MACANETA, LINGUETA E TRINCOS) COM ACABAMENTO CROMADO, MAQUINA DE 40 MM, INCLUINDO CHAVE TIPO CILINDRO</t>
  </si>
  <si>
    <t>Referência SINAPI/MG, insumo 38151, unidade CJ, preço de referência de setembro/2026. Relatório emitido em 09/10/2026: SINAPI_Referência_2026_09.xlsx, aba ISD, linha 2032. Arquivo anexado à pesquisa. Referência única de base oficial, formada pela metodologia de famílias homogêneas do SINAPI; não constitui cotação comercial isolada. Origem oficial: CR (calculado por coeficiente de representatividade).</t>
  </si>
  <si>
    <t>38152</t>
  </si>
  <si>
    <t>FECHADURA ROSETA REDONDA PARA PORTA EXTERNA, EM ACO INOX (MAQUINA, TESTA E CONTRA-TESTA) E EM ZAMAC (MACANETA, LINGUETA E TRINCOS) COM ACABAMENTO CROMADO, MAQUINA DE 55 MM, INCLUINDO CHAVE TIPO CILINDRO</t>
  </si>
  <si>
    <t>Referência SINAPI/MG, insumo 38152, unidade CJ, preço de referência de setembro/2026. Relatório emitido em 09/10/2026: SINAPI_Referência_2026_09.xlsx, aba ISD, linha 2033. Arquivo anexado à pesquisa. Referência única de base oficial, formada pela metodologia de famílias homogêneas do SINAPI; não constitui cotação comercial isolada. Origem oficial: CR (calculado por coeficiente de representatividade).</t>
  </si>
  <si>
    <t>43610</t>
  </si>
  <si>
    <t>FECHADURA ROSETA REDONDA PARA PORTA INTERNA, EM ACO INOX (MAQUINA, TESTA E CONTRA-TESTA) E EM ZAMAC (MACANETA, LINGUETA E TRINCOS) COM ACABAMENTO CROMADO, MAQUINA DE 40 MM, INCLUINDO CHAVE TIPO INTERNA (CONJUNTO DE FECHADURAS)</t>
  </si>
  <si>
    <t>Referência SINAPI/MG, insumo 43610, unidade CJ, preço de referência de setembro/2026. Relatório emitido em 09/10/2026: SINAPI_Referência_2026_09.xlsx, aba ISD, linha 2034. Arquivo anexado à pesquisa. Referência única de base oficial, formada pela metodologia de famílias homogêneas do SINAPI; não constitui cotação comercial isolada. Origem oficial: CR (calculado por coeficiente de representatividade).</t>
  </si>
  <si>
    <t>3093</t>
  </si>
  <si>
    <t>FECHADURA ROSETA REDONDA PARA PORTA INTERNA, EM ACO INOX (MAQUINA, TESTA E CONTRA-TESTA) E EM ZAMAC (MACANETA, LINGUETA E TRINCOS) COM ACABAMENTO CROMADO, MAQUINA DE 55 MM, INCLUINDO CHAVE TIPO INTERNA</t>
  </si>
  <si>
    <t>Referência SINAPI/MG, insumo 3093, unidade CJ, preço de referência de setembro/2026. Relatório emitido em 09/10/2026: SINAPI_Referência_2026_09.xlsx, aba ISD, linha 2035. Arquivo anexado à pesquisa. Referência única de base oficial, formada pela metodologia de famílias homogêneas do SINAPI; não constitui cotação comercial isolada. Origem oficial: CR (calculado por coeficiente de representatividade).</t>
  </si>
  <si>
    <t>11484</t>
  </si>
  <si>
    <t>FECHADURA DE SOBREPOR PARA PORTAO, EM ACO INOX COM ACABAMENTO CROMADO, CAIXA DE 100 MM, INCLUINDO CHAVE TIPO CILINDRO</t>
  </si>
  <si>
    <t>Referência SINAPI/MG, insumo 11484, unidade UN, preço de referência de setembro/2026. Relatório emitido em 09/10/2026: SINAPI_Referência_2026_09.xlsx, aba ISD, linha 2020. Arquivo anexado à pesquisa. Referência única de base oficial, formada pela metodologia de famílias homogêneas do SINAPI; não constitui cotação comercial isolada. Origem oficial: CR (calculado por coeficiente de representatividade).</t>
  </si>
  <si>
    <t>38155</t>
  </si>
  <si>
    <t>FECHADURA DE SOBREPOR PARA PORTAO, EM ACO INOX COM ACABAMENTO CROMADO, CAIXA DE 100 MM, INCLUINDO CHAVE TIPO TETRA</t>
  </si>
  <si>
    <t>Referência SINAPI/MG, insumo 38155, unidade UN, preço de referência de setembro/2026. Relatório emitido em 09/10/2026: SINAPI_Referência_2026_09.xlsx, aba ISD, linha 2021. Arquivo anexado à pesquisa. Referência única de base oficial, formada pela metodologia de famílias homogêneas do SINAPI; não constitui cotação comercial isolada. Origem oficial: CR (calculado por coeficiente de representatividade).</t>
  </si>
  <si>
    <t>38153</t>
  </si>
  <si>
    <t>FECHADURA ESPELHO PARA PORTA DE BANHEIRO, EM ACO INOX (MAQUINA, TESTA E CONTRA-TESTA) E EM ZAMAC (MACANETA, LINGUETA E TRINCOS) COM ACABAMENTO CROMADO, MAQUINA DE 40 MM, INCLUINDO CHAVE TIPO TRANQUETA</t>
  </si>
  <si>
    <t>Referência SINAPI/MG, insumo 38153, unidade CJ, preço de referência de setembro/2026. Relatório emitido em 09/10/2026: SINAPI_Referência_2026_09.xlsx, aba ISD, linha 2023. Arquivo anexado à pesquisa. Referência única de base oficial, formada pela metodologia de famílias homogêneas do SINAPI; não constitui cotação comercial isolada. Origem oficial: CR (calculado por coeficiente de representatividade).</t>
  </si>
  <si>
    <t>43607</t>
  </si>
  <si>
    <t>FECHADURA ESPELHO PARA PORTA DE BANHEIRO, EM ACO INOX (MAQUINA, TESTA E CONTRA-TESTA) E EM ZAMAC (MACANETA, LINGUETA E TRINCOS) COM ACABAMENTO CROMADO, MAQUINA DE 55 MM, INCLUINDO CHAVE TIPO TRANQUETA (CONJUNTO DE FECHADURAS)</t>
  </si>
  <si>
    <t>Referência SINAPI/MG, insumo 43607, unidade CJ, preço de referência de setembro/2026. Relatório emitido em 09/10/2026: SINAPI_Referência_2026_09.xlsx, aba ISD, linha 2024. Arquivo anexado à pesquisa. Referência única de base oficial, formada pela metodologia de famílias homogêneas do SINAPI; não constitui cotação comercial isolada. Origem oficial: CR (calculado por coeficiente de representatividade).</t>
  </si>
  <si>
    <t>3080</t>
  </si>
  <si>
    <t>FECHADURA ESPELHO PARA PORTA EXTERNA, EM ACO INOX (MAQUINA, TESTA E CONTRA-TESTA) E EM ZAMAC (MACANETA, LINGUETA E TRINCOS) COM ACABAMENTO CROMADO, MAQUINA DE 40 MM, INCLUINDO CHAVE TIPO CILINDRO</t>
  </si>
  <si>
    <t>Referência SINAPI/MG, insumo 3080, unidade CJ, preço de referência de setembro/2026. Relatório emitido em 09/10/2026: SINAPI_Referência_2026_09.xlsx, aba ISD, linha 2025. Arquivo anexado à pesquisa. Referência única de base oficial, formada pela metodologia de famílias homogêneas do SINAPI; não constitui cotação comercial isolada. Origem oficial: C (coletado).</t>
  </si>
  <si>
    <t>3081</t>
  </si>
  <si>
    <t>FECHADURA ESPELHO PARA PORTA EXTERNA, EM ACO INOX (MAQUINA, TESTA E CONTRA-TESTA) E EM ZAMAC (MACANETA, LINGUETA E TRINCOS) COM ACABAMENTO CROMADO, MAQUINA DE 55 MM, INCLUINDO CHAVE TIPO CILINDRO</t>
  </si>
  <si>
    <t>Referência SINAPI/MG, insumo 3081, unidade CJ, preço de referência de setembro/2026. Relatório emitido em 09/10/2026: SINAPI_Referência_2026_09.xlsx, aba ISD, linha 2026. Arquivo anexado à pesquisa. Referência única de base oficial, formada pela metodologia de famílias homogêneas do SINAPI; não constitui cotação comercial isolada. Origem oficial: CR (calculado por coeficiente de representatividade).</t>
  </si>
  <si>
    <t>3090</t>
  </si>
  <si>
    <t>FECHADURA ESPELHO PARA PORTA INTERNA, EM ACO INOX (MAQUINA, TESTA E CONTRA-TESTA) E EM ZAMAC (MACANETA, LINGUETA E TRINCOS) COM ACABAMENTO CROMADO, MAQUINA DE 40 MM, INCLUINDO CHAVE TIPO INTERNA</t>
  </si>
  <si>
    <t>Referência SINAPI/MG, insumo 3090, unidade CJ, preço de referência de setembro/2026. Relatório emitido em 09/10/2026: SINAPI_Referência_2026_09.xlsx, aba ISD, linha 2027. Arquivo anexado à pesquisa. Referência única de base oficial, formada pela metodologia de famílias homogêneas do SINAPI; não constitui cotação comercial isolada. Origem oficial: CR (calculado por coeficiente de representatividade).</t>
  </si>
  <si>
    <t>43611</t>
  </si>
  <si>
    <t>FECHADURA ESPELHO PARA PORTA INTERNA, EM ACO INOX (MAQUINA, TESTA E CONTRA-TESTA) E EM ZAMAC (MACANETA, LINGUETA E TRINCOS) COM ACABAMENTO CROMADO, MAQUINA DE 55 MM, INCLUINDO CHAVE TIPO INTERNA</t>
  </si>
  <si>
    <t>Referência SINAPI/MG, insumo 43611, unidade CJ, preço de referência de setembro/2026. Relatório emitido em 09/10/2026: SINAPI_Referência_2026_09.xlsx, aba ISD, linha 2028. Arquivo anexado à pesquisa. Referência única de base oficial, formada pela metodologia de famílias homogêneas do SINAPI; não constitui cotação comercial isolada. Origem oficial: CR (calculado por coeficiente de representatividade).</t>
  </si>
  <si>
    <t>035211</t>
  </si>
  <si>
    <t>GONZO DIAM. 1" (MACHO/FEMEA) PARA PORTAO, DE SOBREPOR, COM ABA — PAR COMPLETO</t>
  </si>
  <si>
    <t>PAR</t>
  </si>
  <si>
    <t>DER-ES / IOPES — Referencial de Preços de Edificações</t>
  </si>
  <si>
    <t>https://der.es.gov.br/referencial-de-precos-edificacoes</t>
  </si>
  <si>
    <t>Referência oficial: maio/2026 • ES • insumo 035211</t>
  </si>
  <si>
    <t>Base oficial DER-ES/IOPES, maio/2026, insumo 035211: unidade PAR, preço R$ 19,02. A unidade foi corrigida de UN para PAR porque a própria referência corresponde ao conjunto macho/fêmea. O quantitativo de 120 é mantido como 120 pares completos.</t>
  </si>
  <si>
    <t>D400000080</t>
  </si>
  <si>
    <t>GONZO EM AÇO GALVANIZADO DE 3/4 COM ABA</t>
  </si>
  <si>
    <t>GONZO EM AÇO GALVANIZADO DE 3/4 COM ABA. EMBASA: R$ 14.87/UN (Consulta: 21/08/2026 • competência e abrangência territorial conforme publicação da fonte). Preço final R$ 14.87/UN, conforme critério REFERÊNCIA ÚNICA (ART. 28). Amostra inferior a três referências: justificar pesquisa e aderência do valor ao mercado nos termos do art. 28, §§2º-3º, sem declarar diligências não documentadas.</t>
  </si>
  <si>
    <t>65.78.90</t>
  </si>
  <si>
    <t>DOBRADIÇA GONZO COM ABA D=1/2" COM ABA</t>
  </si>
  <si>
    <t>SUDECAP</t>
  </si>
  <si>
    <t>https://prefeitura.pbh.gov.br/sudecap</t>
  </si>
  <si>
    <t>SUDECAP; ref. 65.78.90; DOBRADIÇA GONZO COM ABA D=1/2" COM ABA; unidade UN; preço de material R$ 2.75/UN. Fonte/competência: Consulta: 21/08/2026 • competência e abrangência territorial conforme publicação da fonte. Fonte técnica de insumos em competência e abrangência identificadas; não equivale a coleta comercial avulsa. Correspondência material, código, unidade e valor documentada na memória; inexiste acréscimo automático de frete/BDI. Art. 28: documentação da fonte pública e justificativa excepcional a formalizar pelas áreas responsáveis, sem inventar pesquisas complementares.</t>
  </si>
  <si>
    <t>MATED-21603</t>
  </si>
  <si>
    <t>DOBRADIÇA DE FERRO PARA PORTÃO ( TIPO: GONZO N°1|DIÂMETRO DO PINO: 5/8"|LARGURA DA ABA: 3/4"|ACABAMENTO: BICROMATIZADO)</t>
  </si>
  <si>
    <t>SICOR-MG / DER-MG — base técnica oficial</t>
  </si>
  <si>
    <t>Referência da base técnica SICOR-MG/DER-MG, código MATED-21603, com correspondência entre a especificação, a unidade de fornecimento e a abrangência territorial aplicável. O código MATED foi confirmado em publicação que identifica expressamente a metodologia SICOR; o valor integra a planilha técnica equivalente do processo.</t>
  </si>
  <si>
    <t>5088</t>
  </si>
  <si>
    <t>PORTA CADEADO EM ACO GALVANIZADO, COMPRIMENTO DE 3 1/2"</t>
  </si>
  <si>
    <t>Referência SINAPI/MG, insumo 5088, unidade UN, preço de referência de setembro/2026. Relatório emitido em 09/10/2026: SINAPI_Referência_2026_09.xlsx, aba ISD, linha 3463. Arquivo anexado à pesquisa. Referência única de base oficial, formada pela metodologia de famílias homogêneas do SINAPI; não constitui cotação comercial isolada. Origem oficial: CR (calculado por coeficiente de representatividade).</t>
  </si>
  <si>
    <t>MATED-13879</t>
  </si>
  <si>
    <t>ROLDANA GUIA SUPERIOR COM ROLAMENTO (DIÂMETRO*: 70MM|MATERIAL: AÇO| ACABAMENTO: NATURAL)*VALORES REFERENCIAIS APROXIMADOS</t>
  </si>
  <si>
    <t>SICOR-MG; ref. MATED-13879; ROLDANA GUIA SUPERIOR COM ROLAMENTO (DIÂMETRO*: 70MM|MATERIAL: AÇO| ACABAMENTO: NATURAL)*VALORES REFERENCIAIS APROXIMADOS; unidade UN; preço de material R$ 24.86/UN. Fonte/competência: Consulta: 21/08/2026 • competência e abrangência territorial conforme publicação da fonte. Fonte técnica de insumos em competência e abrangência identificadas; não equivale a coleta comercial avulsa. Correspondência material, código, unidade e valor documentada na memória; inexiste acréscimo automático de frete/BDI. Art. 28: documentação da fonte pública e justificativa excepcional a formalizar pelas áreas responsáveis, sem inventar pesquisas complementares.</t>
  </si>
  <si>
    <t>5080</t>
  </si>
  <si>
    <t>PUXADOR TIPO ALCA, EM ZAMAC CROMADO, COM ROSETAS, COMPRIMENTO DE APROX *100* MM, PARA PORTAS E JANELAS DE MADEIRA, INCLUINDO PARAFUSOS</t>
  </si>
  <si>
    <t>Referência SINAPI/MG, insumo 5080, unidade UN, preço de referência de setembro/2026. Relatório emitido em 09/10/2026: SINAPI_Referência_2026_09.xlsx, aba ISD, linha 3631. Arquivo anexado à pesquisa. Referência única de base oficial, formada pela metodologia de famílias homogêneas do SINAPI; não constitui cotação comercial isolada. Origem oficial: CR (calculado por coeficiente de representatividade).</t>
  </si>
  <si>
    <t>10931</t>
  </si>
  <si>
    <t>TELA DE ARAME GALVANIZADA, HEXAGONAL, FIO 0,56 MM (24 BWG), MALHA 1/2", H = 1 M</t>
  </si>
  <si>
    <t>Referência SINAPI/MG, insumo 10931, unidade M2, preço de referência de setembro/2026. Relatório emitido em 09/10/2026: SINAPI_Referência_2026_09.xlsx, aba ISD, linha 4202. Arquivo anexado à pesquisa. Referência única de base oficial, formada pela metodologia de famílias homogêneas do SINAPI; não constitui cotação comercial isolada. Origem oficial: CR (calculado por coeficiente de representatividade).</t>
  </si>
  <si>
    <t>3107</t>
  </si>
  <si>
    <t>FERROLHO COM FECHO CHATO E PORTA CADEADO, EM ACO GALVANIZADO / ZINCADO, DE SOBREPOR, COM COMPRIMENTO DE 3" A 4"</t>
  </si>
  <si>
    <t>Referência SINAPI/MG, insumo 3107, unidade UN, preço de referência de setembro/2026. Relatório emitido em 09/10/2026: SINAPI_Referência_2026_09.xlsx, aba ISD, linha 2075. Arquivo anexado à pesquisa. Referência única de base oficial, formada pela metodologia de famílias homogêneas do SINAPI; não constitui cotação comercial isolada. Origem oficial: CR (calculado por coeficiente de representatividade).</t>
  </si>
  <si>
    <t>1569751603</t>
  </si>
  <si>
    <t>BROCA PARA CONCRETO, DIÂMETRO 10 MM, PONTA DE METAL DURO (VÍDEA/WÍDEA), HASTE CILÍNDRICA, PARA USO EM FURADEIRA COMUM OU DE IMPACTO.</t>
  </si>
  <si>
    <t>https://www.leroymerlin.com.br/broca-widea-concreto-10%2C0mm---3-8-heavy-duty-tamanho-10%2C0mm-3-8_1569751603</t>
  </si>
  <si>
    <t>SÍNDICO SHOP — Broca para concreto MTX 10 x 120 mm</t>
  </si>
  <si>
    <t>https://www.sindicoshop.com.br/broca-para-concreto-10-x-120-mm-golden-line-haste-cilindrica-mtx</t>
  </si>
  <si>
    <t>WEBINSTALAR — Broca para concreto Irwin 10 mm</t>
  </si>
  <si>
    <t>https://www.webinstalar.com.br/broca-concreto-10-mm</t>
  </si>
  <si>
    <t>J030000083</t>
  </si>
  <si>
    <t>BROCA DE VIDEA 12 MM PARA CONCRETO</t>
  </si>
  <si>
    <t>Referência da base técnica EMBASA, código/ref. J030000083, com correspondência entre especificação, unidade de fornecimento e abrangência territorial aplicável. O valor integra a planilha técnica equivalente.</t>
  </si>
  <si>
    <t>3033</t>
  </si>
  <si>
    <t>BROCA PARA CONCRETO, DIÂMETRO 6 MM, PONTA DE METAL DURO (VÍDEA/WÍDEA), HASTE CILÍNDRICA</t>
  </si>
  <si>
    <t>FERTEK</t>
  </si>
  <si>
    <t>https://www.fertekferramentas.com.br/broca-widea-concreto-6mm-fertak-1222-3033</t>
  </si>
  <si>
    <t>ELÉTRICA KING — Broca para concreto MTX 6 x 100 mm</t>
  </si>
  <si>
    <t>https://eletricaking.com.br/produtos/broca-para-concreto-6-x-100mm-golden-line-mtx/</t>
  </si>
  <si>
    <t>SUPERPRO — Broca para concreto Bosch 6 x 100 mm</t>
  </si>
  <si>
    <t>https://www.superproatacado.com.br/broca-para-concreto-6-x-100mm-cyl-1-bosch-313823/p</t>
  </si>
  <si>
    <t>J030000086</t>
  </si>
  <si>
    <t>BROCA DE VIDEA 8MM PARA CONCRETO</t>
  </si>
  <si>
    <t>Referência da base técnica EMBASA, código/ref. J030000086, com correspondência entre especificação, unidade de fornecimento e abrangência territorial aplicável. O valor integra a planilha técnica equivalente.</t>
  </si>
  <si>
    <t>91946722</t>
  </si>
  <si>
    <t>BROCA PARA MADEIRA, DIÂMETRO 10 MM, TIPO 3 PONTAS, HASTE CILÍNDRICA</t>
  </si>
  <si>
    <t>https://www.leroymerlin.com.br/broca-para-madeira-10x120mm-com-haste-redonda-dexter_91946722</t>
  </si>
  <si>
    <t>ECONOMINET — Broca 3 pontas para madeira 10 mm</t>
  </si>
  <si>
    <t>https://www.econominet.com.br/ferramentas/manuais/broca/broca-3-pontas-para-madeira-10mm</t>
  </si>
  <si>
    <t>MEGAFERR — Broca 3 pontas para madeira 10 mm</t>
  </si>
  <si>
    <t>https://www.megaferrp.com.br/broca-para-madeira-3-pontas-10mm</t>
  </si>
  <si>
    <t>162200</t>
  </si>
  <si>
    <t>BROCA PARA MADEIRA, DIÂMETRO 16 MM, TIPO 3 PONTAS</t>
  </si>
  <si>
    <t>ANHANGUERA FERRAMENTAS</t>
  </si>
  <si>
    <t>https://www.anhangueraferramentas.com.br/produto/broca-3-pontas-para-madeira-16mm-5301160000-vonder-133980</t>
  </si>
  <si>
    <t>FERCOSA — Broca 3 pontas Vonder 16 mm</t>
  </si>
  <si>
    <t>https://www.fercosa.com.br/broca-3-pontas-para-madeira-16-mm-vonder</t>
  </si>
  <si>
    <t>EBFIX — Broca 3 pontas Berwanger 16 mm</t>
  </si>
  <si>
    <t>https://www.ebfixcomercial.com.br/broca-3-pontas-para-madeira-16x160mm-3516-berwanger</t>
  </si>
  <si>
    <t>J030000084</t>
  </si>
  <si>
    <t>BROCA DE VIDEA 5 MM PARA CONCRETO</t>
  </si>
  <si>
    <t>Referência da base técnica EMBASA, código/ref. J030000084, com correspondência entre especificação, unidade de fornecimento e abrangência territorial aplicável. O valor integra a planilha técnica equivalente.</t>
  </si>
  <si>
    <t>4791</t>
  </si>
  <si>
    <t>ADESIVO ACRILICO DE BASE AQUOSA / COLA DE CONTATO</t>
  </si>
  <si>
    <t>Referência SINAPI/MG, insumo 4791, unidade KG, preço de referência de setembro/2026. Relatório emitido em 09/10/2026: SINAPI_Referência_2026_09.xlsx, aba ISD, linha 131. Arquivo anexado à pesquisa. Referência única de base oficial, formada pela metodologia de famílias homogêneas do SINAPI; não constitui cotação comercial isolada. Origem oficial: CR (calculado por coeficiente de representatividade).</t>
  </si>
  <si>
    <t>164599</t>
  </si>
  <si>
    <t>BROCA HELICOIDAL EM AÇO RÁPIDO (HSS), DIÂMETRO 4 MM, HASTE CILÍNDRICA, PARA PERFURAÇÃO DE METAIS</t>
  </si>
  <si>
    <t>https://www.anhangueraferramentas.com.br/produto/broca-de-aco-rapido-4-00mm-din-338-hss-5337004000-vonder-130921</t>
  </si>
  <si>
    <t>ARTIPEÇAS — Broca HSS Vonder 4 mm</t>
  </si>
  <si>
    <t>https://www.artipecas.com.br/broca-aco-rapido-hss-4mm-vonder.html</t>
  </si>
  <si>
    <t>CASA DO MARCENEIRO — Broca HSS MTX 4 mm</t>
  </si>
  <si>
    <t>https://casadomarceneiro.com.br/products/broca-aco-rapido-mtx-4mm-714199</t>
  </si>
  <si>
    <t>164647</t>
  </si>
  <si>
    <t>BROCA HELICOIDAL EM AÇO RÁPIDO (HSS), DIÂMETRO 6 MM, HASTE CILÍNDRICA, PARA PERFURAÇÃO DE METAIS.</t>
  </si>
  <si>
    <t>https://www.anhangueraferramentas.com.br/produto/broca-hp-hss-din-338n-6-0mm-5337006000-vonder-143878</t>
  </si>
  <si>
    <t>CASA DO MARCENEIRO — Broca HSS MTX 6 mm</t>
  </si>
  <si>
    <t>https://casadomarceneiro.com.br/products/broca-aco-rapido-mtx-6mm-714369</t>
  </si>
  <si>
    <t>PARAFUTRECOS — Broca HSS Rocast 6 x 93 mm</t>
  </si>
  <si>
    <t>https://parafutrecos.com.br/broca-helicoidal-metal-aco-rapido-hss-6x93mm-rocast-56-0009.html</t>
  </si>
  <si>
    <t>Estimativa obtida pela mediana dos 3 preços relacionados, na unidade de fornecimento indicada.</t>
  </si>
  <si>
    <t>23084</t>
  </si>
  <si>
    <t>REFIL DE COLA QUENTE FINA, EM BASTÃO, TRANSPARENTE, DIÂMETRO APROXIMADO DE 7 A 7,5 MM, PACOTE COM 500 G</t>
  </si>
  <si>
    <t>KALUNGA</t>
  </si>
  <si>
    <t>https://www.kalunga.com.br/prod/refil-de-cola-fina-7x300-500g-stick-glue-pt-1-un/023084</t>
  </si>
  <si>
    <t>TK SHOPPING — Refil fino de cola quente, pacote 500 g</t>
  </si>
  <si>
    <t>https://www.tkshopping.com.br/produto/cola-quente-refil-fina-500gtransp75x30cm</t>
  </si>
  <si>
    <t>PAPELARIA TOLEDO — Refil fino de cola quente, pacote 500 g</t>
  </si>
  <si>
    <t>https://www.papelariatoledo.com.br/cola-quente-refil-fina-500g-transp-75x30cm-rendicolla-pacote</t>
  </si>
  <si>
    <t>Estimativa obtida pela média aritmética dos 3 preços relacionados, na unidade de fornecimento indicada.</t>
  </si>
  <si>
    <t>39997</t>
  </si>
  <si>
    <t>PORCA ZINCADA, SEXTAVADA, DIAMETRO 1/4"</t>
  </si>
  <si>
    <t>Referência SINAPI/MG, insumo 39997, unidade UN, preço de referência de setembro/2026. Relatório emitido em 09/10/2026: SINAPI_Referência_2026_09.xlsx, aba ISD, linha 3459. Arquivo anexado à pesquisa. Referência única de base oficial, formada pela metodologia de famílias homogêneas do SINAPI; não constitui cotação comercial isolada. Origem oficial: CR (calculado por coeficiente de representatividade).</t>
  </si>
  <si>
    <t>4330</t>
  </si>
  <si>
    <t>PORCA ZINCADA, SEXTAVADA, DIAMETRO 5/16"</t>
  </si>
  <si>
    <t>Referência SINAPI/MG, insumo 4330, unidade UN, preço de referência de setembro/2026. Relatório emitido em 09/10/2026: SINAPI_Referência_2026_09.xlsx, aba ISD, linha 3461. Arquivo anexado à pesquisa. Referência única de base oficial, formada pela metodologia de famílias homogêneas do SINAPI; não constitui cotação comercial isolada. Origem oficial: CR (calculado por coeficiente de representatividade).</t>
  </si>
  <si>
    <t>MAT007550</t>
  </si>
  <si>
    <t>ARRUELA LISA AÇO GALVANIZADO 1/4'</t>
  </si>
  <si>
    <t>SCO-Rio, agosto/2026, item elementar MAT007550, relatório FGV04 publicado no portal da CGM em setembro/2026. Unidade original un, preço R$ 0.06. Referência pública de fornecimento, sem mão de obra e sem BDI. Empregada por inexistência de referência SINAPI/MG correspondente entre os insumos consultados. A abrangência da fonte é Rio de Janeiro; comprovar adequação territorial e frete a Uberlândia.</t>
  </si>
  <si>
    <t>Jofepar 1215 / LUTEC LVAL5-16LA</t>
  </si>
  <si>
    <t>ARRUELA LISA LATÃO 5/16'</t>
  </si>
  <si>
    <t>Jofepar — arruela lisa latão 5/16</t>
  </si>
  <si>
    <t>https://www.jofepar.com.br/arruela-lisa-latao-5-16-p1215</t>
  </si>
  <si>
    <t>Acesso 13/10/2026; preço sem desconto condicionado; R$ 1.14/UN</t>
  </si>
  <si>
    <t>LUTEC — arruela lisa latão 5/16, pacote20</t>
  </si>
  <si>
    <t>https://www.lutecparafusoferramenta.com.br/arruela-lisa-516-latao-embalagem-20-pecas</t>
  </si>
  <si>
    <t>Acesso 13/10/2026; preço sem desconto condicionado; R$ 45.50 / 20 unidades da unidade-base</t>
  </si>
  <si>
    <t>Arruela lisa de latão, 5/16. Jofepar R$1,14 por peça; LUTEC R$45,50/20=R$2,275 por peça. Excluída Copal por oferta sem estoque; não utilizada arruela de aço zincado como latão. Amostra de duas referências necessita justificativa formal de suficiência.</t>
  </si>
  <si>
    <t>7551</t>
  </si>
  <si>
    <t>BARRA ROSCADA ZINCADA 1/4"</t>
  </si>
  <si>
    <t>ORSE; ref. 7551; BARRA ROSCADA ZINCADA 1/4"; unidade M; preço de material R$ 3.35/M. Fonte/competência: Referência: agosto/2026-1 • SE • acesso: 12/10/2026. Fonte técnica de insumos em competência e abrangência identificadas; não equivale a coleta comercial avulsa. Correspondência material, código, unidade e valor documentada na memória; inexiste acréscimo automático de frete/BDI. Art. 28: documentação da fonte pública e justificativa excepcional a formalizar pelas áreas responsáveis, sem inventar pesquisas complementares.</t>
  </si>
  <si>
    <t>10738</t>
  </si>
  <si>
    <t>BARRA ROSCADA ZINCADA 5/16"</t>
  </si>
  <si>
    <t>ORSE; ref. 10738; BARRA ROSCADA ZINCADA 5/16"; unidade M; preço de material R$ 5.83/M. Fonte/competência: Referência: agosto/2026-1 • SE • acesso: 12/10/2026. Fonte técnica de insumos em competência e abrangência identificadas; não equivale a coleta comercial avulsa. Correspondência material, código, unidade e valor documentada na memória; inexiste acréscimo automático de frete/BDI. Art. 28: documentação da fonte pública e justificativa excepcional a formalizar pelas áreas responsáveis, sem inventar pesquisas complementares.</t>
  </si>
  <si>
    <t>4374</t>
  </si>
  <si>
    <t>BUCHA DE FIXACAO, EM NYLON, SEM ABA, TAMANHO S-10</t>
  </si>
  <si>
    <t>Referência SINAPI/MG, insumo 4374, unidade UN, preço de referência de setembro/2026. Relatório emitido em 09/10/2026: SINAPI_Referência_2026_09.xlsx, aba ISD, linha 573. Arquivo anexado à pesquisa. Referência única de base oficial, formada pela metodologia de famílias homogêneas do SINAPI; não constitui cotação comercial isolada. Origem oficial: CR (calculado por coeficiente de representatividade).</t>
  </si>
  <si>
    <t>4376</t>
  </si>
  <si>
    <t>BUCHA DE FIXACAO, EM NYLON, SEM ABA, TAMANHO S-8</t>
  </si>
  <si>
    <t>Referência SINAPI/MG, insumo 4376, unidade UN, preço de referência de setembro/2026. Relatório emitido em 09/10/2026: SINAPI_Referência_2026_09.xlsx, aba ISD, linha 580. Arquivo anexado à pesquisa. Referência única de base oficial, formada pela metodologia de famílias homogêneas do SINAPI; não constitui cotação comercial isolada. Origem oficial: CR (calculado por coeficiente de representatividade).</t>
  </si>
  <si>
    <t>4375</t>
  </si>
  <si>
    <t>BUCHA DE NYLON SEM ABA S6</t>
  </si>
  <si>
    <t>Referência SINAPI/MG, insumo 4375, unidade UN, preço de referência de setembro/2026. Relatório emitido em 09/10/2026: SINAPI_Referência_2026_09.xlsx, aba ISD, linha 578. Arquivo anexado à pesquisa. Referência única de base oficial, formada pela metodologia de famílias homogêneas do SINAPI; não constitui cotação comercial isolada. Origem oficial: C (coletado).</t>
  </si>
  <si>
    <t>MAT019450</t>
  </si>
  <si>
    <t>BUCHA DE NYLON, TAMANHO S-12</t>
  </si>
  <si>
    <t>SCO-Rio — CGM, agosto/2026; ref. MAT019450; BUCHA DE NYLON, TAMANHO S-12; unidade UN; preço de material R$ 0.40/UN. Fonte/competência: Agosto/2026; RJ; arquivo oficial publicado em setembro/2026; consulta 12/10/2026. Fonte técnica de insumos em competência e abrangência identificadas; não equivale a coleta comercial avulsa. Correspondência material, código, unidade e valor documentada na memória; inexiste acréscimo automático de frete/BDI. Art. 28: documentação da fonte pública e justificativa excepcional a formalizar pelas áreas responsáveis, sem inventar pesquisas complementares.</t>
  </si>
  <si>
    <t>78483</t>
  </si>
  <si>
    <t>PARAFUSO MÁQUINA, CABEÇA PANELA, FENDA PHILLIPS, M4 X 50 MM, EM AÇO CARBONO, ACABAMENTO ZINCADO OU BICROMATIZADO</t>
  </si>
  <si>
    <t>CCP VIRTUAL</t>
  </si>
  <si>
    <t>https://www.ccpvirtual.com.br/parafuso-panela-phillips-bicromatizado-m4-x-50-mm-100-pecas-78483/p</t>
  </si>
  <si>
    <t>Consulta 12/10/2026; R$ 17,25/100 peças = R$ 0,1725/UN, preço normal</t>
  </si>
  <si>
    <t>MIXPAR — Parafuso máquina M4 x 50 mm zincado preto, preço unitário</t>
  </si>
  <si>
    <t>https://www.lojasmixpar.com.br/item/parafuso-maquina-panela-zincado-preto-m4-x-50mm</t>
  </si>
  <si>
    <t>Consulta 12/10/2026; R$ 0,54/UN; opção unitária</t>
  </si>
  <si>
    <t>Victor Decor — M4 × 50 mm, panela Phillips, bicromatizado, SKU 13371</t>
  </si>
  <si>
    <t>https://www.acessorios.victordecor.com.br/parafuso-philips-para-fixacao-cabeca-panela-m4-x-50-mm-bicromatizado</t>
  </si>
  <si>
    <t>Consulta 12/10/2026; preço normal R$ 0,78/UN, em estoque</t>
  </si>
  <si>
    <t>Três ofertas individualizadas para M4 × 50 mm, cabeça panela Phillips e acabamento zincado ou bicromatizado. CCP: pacote com 100 peças, R$ 17,25 ÷ 100 = R$ 0,1725/UN, preservada a precisão da conversão. Mixpar: opção unitária a R$ 0,54. Victor Decor: uma peça a R$ 0,78, material aço carbono e acabamento bicromatizado informados na descrição. CV calculado pela dispersão populacional; sendo superior a 25%, adota-se a mediana.</t>
  </si>
  <si>
    <t>1.01.210.002.0032</t>
  </si>
  <si>
    <t>RODÍZIO GIRATÓRIO ZINCADO, COM FREIO, RODA DE 2" (50 MM), FIXAÇÃO POR PLACA</t>
  </si>
  <si>
    <t>SCHIOPPA</t>
  </si>
  <si>
    <t>https://marketplace.schioppa.com.br/rodizio-giratorio-com-freio-gl-210-bp-fpi/p</t>
  </si>
  <si>
    <t>MEGAFER — Rodízio Schioppa 2 pol., placa giratória com freio</t>
  </si>
  <si>
    <t>https://www.megaferrp.com.br/rodizio-2-placa-giratoria-com-freio-schioppa</t>
  </si>
  <si>
    <t>METALSHOP — Rodízio Colson 2 pol., placa giratória com freio</t>
  </si>
  <si>
    <t>https://metalshopbrasil.com.br/produto/rod-gir-210-placa-freio-e-r-em-pvc-c-pp-furo-pas-cz-1496-45kg-colson/</t>
  </si>
  <si>
    <t>Fontes com preços reconfirmados em 12/10/2026: 1, 2. Fontes 3: preços históricos sem revalidação em 12/10/2026. Ressalva: Metalshop apresenta texto de rodízio sem freio no título e preço não localizado para a oferta exata com freio. Verificar identidade e inclusão do freio.</t>
  </si>
  <si>
    <t>Rei das Roldanas — tecnil33mm</t>
  </si>
  <si>
    <t>ROLDANA DE TECNIL/NYLON, DIÂMETRO 33 MM, PARA PORTÃO DESLIZANTE</t>
  </si>
  <si>
    <t>Rei das Roldanas / Roldanas e Companhia — fabricante em Uberlândia</t>
  </si>
  <si>
    <t>https://rei-das-roldanas.catalog.kyte.site/tecnil</t>
  </si>
  <si>
    <t>Acesso 13/10/2026; preço sem desconto condicionado; R$ 5.70/UN</t>
  </si>
  <si>
    <t>Referência anterior Tecroll01602 foi rejeitada: a página descreve diâmetro externo110, não33mm. Catálogo primário do fabricante local Rei das Roldanas identifica TECNIL DE33MM (guia de portão), preçoR$5,70/UN. EndereçoAv.AldoBorgesLeão1875,Uberlândia; telefone(34)99824-5168. Preservados materialtecnil/nylon,diâmetro33mm,aplicação em portão deslizante e unidade. Uma referência local identificada, sem substituição por roldana de móveis; amostra reduzida demanda justificativa formal do RILC.</t>
  </si>
  <si>
    <t>Casa Verde K2-4372 / Enprotec40mm</t>
  </si>
  <si>
    <t>ROLDANA DE NYLON/TECNIL, DIÂMETRO 40 MM</t>
  </si>
  <si>
    <t>Casa Verde Parafusos — guia superior aço/nylon40mm,duaspeças</t>
  </si>
  <si>
    <t>https://casaverdeparafusos.com.br/produtos/roldana-guia-superior-p-portao-deslizante-40mm-aco-nylon-2-un/</t>
  </si>
  <si>
    <t>Acesso 13/10/2026; preço sem desconto condicionado; R$ 24.90 / 2 unidades da unidade-base</t>
  </si>
  <si>
    <t>Cofam viaMagalu — Enprotec guia superiornylon40mm</t>
  </si>
  <si>
    <t>https://www.magazineluiza.com.br/roldana-de-guia-superior-em-nylon-de-40mm-com-rosca-enprotec/p/ebe01894j4/cj/csfe/?seller_id=cofam</t>
  </si>
  <si>
    <t>Acesso 13/10/2026; preço sem desconto condicionado; R$ 24.73/UN</t>
  </si>
  <si>
    <t>Substituída ofertaCial não reconfirmada (erroHTTP406/500) por duas páginas de produto identificadas. CasaVerde: pacote2guias aço/nylon40mm porR$24,90, isto éR$12,45porpeça. Cofam/Enprotec: nylon40mmcomrosca,R$24,73normal porpeça, semPIX21,27. Diâmetro40mm e materialda roda nylon preservados. Amostra de duas referências necessita justificativa formal de suficiência.</t>
  </si>
  <si>
    <t>303771</t>
  </si>
  <si>
    <t>ROLDANA PARA PORTÃO DE CORRER, DIÂMETRO 2.1/2", PERFIL TIPO “U”, EM AÇO ZINCADO, COM ROLAMENTO E BUCHA</t>
  </si>
  <si>
    <t>https://www.anhangueraferramentas.com.br/produto/roldana-para-portao-2-1-2-tipo-u-aco-zincado-com-rolamento-bucha-3212212192-vonder-131952</t>
  </si>
  <si>
    <t>LEROY MERLIN — Roldana Vonder 2.1/2 pol., perfil U, aço zincado</t>
  </si>
  <si>
    <t>https://www.leroymerlin.com.br/roldana-p--portao-2-1-2-tipo-u-aco-zincado-r-pino-vonder_1569974508</t>
  </si>
  <si>
    <t>Refer Comércio — Vonder 3212212192</t>
  </si>
  <si>
    <t>https://www.refercomercio.com.br/roldana-para-portao-2-1-2-tipo-u-aco-zincado-sem-caixa-com-rolamento-e-buch-3212212192</t>
  </si>
  <si>
    <t>MATED-13878</t>
  </si>
  <si>
    <t>ROLDANA PARA PORTÃO (TIPO: U OU MEIA CANA|DIÂMETRO: 3"|CAPACIDADE DE CARGA*: 200KG| MATERIAL: AÇO|ACABAMENTO: ZINCADO|PESO*: 0,535KG )*VALORES REFERENCIAIS APROXIMADOS</t>
  </si>
  <si>
    <t>Referência da base técnica SICOR-MG/DER-MG, código MATED-13878, correspondente à roldana para portão especificada. O código MATED é identificado em planilhas públicas como SICOR. Mantém-se o preço da planilha técnica equivalente, com endereço institucional de consulta registrado no campo da fonte.</t>
  </si>
  <si>
    <t>293386</t>
  </si>
  <si>
    <t>ROLDANA PARA PORTÃO DE CORRER, DIÂMETRO 2.1/2", PERFIL TIPO “V”, EM AÇO ZINCADO, COM ROLAMENTO</t>
  </si>
  <si>
    <t>https://www.anhangueraferramentas.com.br/produto/roldana-para-portao-2-1-2-tipo-v-aco-zincado-sem-caixa-3212212200-vonder-126139</t>
  </si>
  <si>
    <t>COREMMA — Roldana Vonder 2.1/2 pol., perfil V, aço zincado</t>
  </si>
  <si>
    <t>https://www.coremma.com.br/roldana-portao-2-1-2-v-aco-zincado-vonder-3212212200-69915-3212212200</t>
  </si>
  <si>
    <t>Refer Comércio — Vonder 3212212200</t>
  </si>
  <si>
    <t>https://www.refercomercio.com.br/roldana-para-portao-2-1-2-tipo-v-aco-zincado-sem-caixa-vonder-3212212200</t>
  </si>
  <si>
    <t>32.12.300.400</t>
  </si>
  <si>
    <t>ROLDANA PARA PORTÃO DE CORRER, DIÂMETRO 3", PERFIL TIPO “V”, EM AÇO ZINCADO, COM CAIXA FECHADA DE 30 MM, ROLAMENTO E PARAFUSO.</t>
  </si>
  <si>
    <t>DUTRA</t>
  </si>
  <si>
    <t>https://www.dutramaquinas.com.br/p/roldana-para-portao-3-tipo-v-aco-zincado-caixa-fechada-32-12-300-400</t>
  </si>
  <si>
    <t>Acesso13/10/2026; preço normalR$75,50no cartão; excluídosR$67,95PIX eR$88,82riscado</t>
  </si>
  <si>
    <t>Referência comercial específica, disponível e rastreável, com preço normal, unidade compatível, URL, data e hora de acesso. A referência corresponde a roldana de aço de 3 pol., perfil V, com caixa fechada, rolamento e parafuso. A pesquisa complementar não localizou outras ofertas diretas disponíveis com o mesmo conjunto de dimensões e componentes. Reexame13/10/2026: preço normal atual publicado em até2xR$37,75 éR$75,50. ExcluídosR$67,95PIX eR$88,82riscado. Uma oferta do conjunto Vonder32.12.300.400,3pol.,tipoV,açozincado,caixa fechada; amostra reduzida exige justificativa formal.</t>
  </si>
  <si>
    <t>14005</t>
  </si>
  <si>
    <t>ROLDANA PARA PORTÃO DE CORRER, DIÂMETRO 3.1/2", PERFIL TIPO “V”, EM AÇO, COM ROLAMENTO E CAIXA/SUPORTE PARA PERFIL METÁLICO DE 30 MM</t>
  </si>
  <si>
    <t>SERRALHERIA.COM</t>
  </si>
  <si>
    <t>https://www.serralheria.com.br/produto/roldana-em-aco-3-1-2-canal-v-com-suporte-e-rolamento-jocec-181013</t>
  </si>
  <si>
    <t>ROLDANA PARA PORTÃO DE CORRER, DIÂMETRO 3.1/2", PERFIL TIPO “V”, EM AÇO, COM ROLAMENTO E CAIXA/SUPORTE PARA PERFIL METÁLICO DE 30 MM. SERRALHERIA.COM: R$ 83.90/UN (Acesso e cotejo: 12/10/2026 • preço sem desconto condicionado a Pix/boleto). Preço final R$ 83.90/UN, conforme critério REFERÊNCIA ÚNICA (ART. 28). Amostra inferior a três referências: justificar pesquisa e aderência do valor ao mercado nos termos do art. 28, §§2º-3º, sem declarar diligências não documentadas.</t>
  </si>
  <si>
    <t>LT-40</t>
  </si>
  <si>
    <t>CADEADO 40 MM, CORPO EM LATÃO MACIÇO, HASTE EM AÇO CEMENTADO E CROMADO, COM DUAS CHAVES, RESISTENTE À CORROSÃO E AO CORTE, REFERÊNCIA PADO LT-40 OU SIMILAR OU DE MELHOR QUALIDADE.</t>
  </si>
  <si>
    <t>TELHANORTE — Cadeado Pado LT-40</t>
  </si>
  <si>
    <t>https://www.telhanorte.com.br/cadeado-latao-lt40mm-pado-9741/p</t>
  </si>
  <si>
    <t>ANHANGUERA FERRAMENTAS — Pado LT-40</t>
  </si>
  <si>
    <t>https://www.anhangueraferramentas.com.br/produto/cadeado-tradicional-de-latao-40mm-com-chave-lt-40-pado-79064</t>
  </si>
  <si>
    <t>Stech Produtos — Pado LT-40, 40 mm</t>
  </si>
  <si>
    <t>https://www.stechprodutos.com.br/produtos/cadeado-latao-40mm-pado/</t>
  </si>
  <si>
    <t>Consulta 12/10/2026; R$ 41,00, preço normal; em estoque</t>
  </si>
  <si>
    <t>Três ofertas individualizadas do Pado LT-40 de 40 mm, com corpo de latão e haste em aço, preservadas as características do objeto. Telhanorte: R$ 49,90 no cartão; Anhanguera: R$ 34,27 no cartão; Stech: R$ 41,00 sem desconto Pix.</t>
  </si>
  <si>
    <t>LT-50</t>
  </si>
  <si>
    <t>CADEADO 50 MM, CORPO EM LATÃO MACIÇO, HASTE EM AÇO CEMENTADO E CROMADO, COM DUAS CHAVES, RESISTENTE À CORROSÃO E AO CORTE, REFERÊNCIA PADO LT-50 OU SIMILAR OU DE MELHOR QUALIDADE.</t>
  </si>
  <si>
    <t>LUITEX — Cadeado Pado LT-50</t>
  </si>
  <si>
    <t>https://www.luitex.com.br/cadeado-50mm-pado/p</t>
  </si>
  <si>
    <t>ANHANGUERA FERRAMENTAS — Pado LT-50</t>
  </si>
  <si>
    <t>https://www.anhangueraferramentas.com.br/produto/cadeado-tradicional-de-latao-50mm-com-chave-lt-50-pado-79221</t>
  </si>
  <si>
    <t>Olímpico — Pado LT-50, 50 mm</t>
  </si>
  <si>
    <t>https://www.olimpico.com.br/cadeado-lt-50mm-pado-51000019</t>
  </si>
  <si>
    <t>Consulta 12/10/2026; preço normal R$ 58,99; em estoque</t>
  </si>
  <si>
    <t>Três ofertas individualizadas do Pado LT-50 de 50 mm, com corpo de latão e haste em aço, preservadas as características do objeto. Preços normais, sem desconto condicionado a Pix. A oferta Olímpico corresponde a R$ 58,99, frente a R$ 57,22 à vista com desconto.</t>
  </si>
  <si>
    <t>4679061</t>
  </si>
  <si>
    <t>FECHADURA ELÉTRICA DE SOBREPOR, PARA PORTAS OU PORTÕES DE METAL OU MADEIRA, LINGUETA REVERSÍVEL, CILINDRO FIXO DE 40 MM, FURAÇÃO PADRÃO DE MERCADO, ALIMENTAÇÃO 12 V AC/DC, COR PRETA. REFERÊNCIA: INTELBRAS FX 1500 PRETA, CÓD. 4679061, OU SIMILAR OU DE MELHOR QUALIDADE.</t>
  </si>
  <si>
    <t>INTELBRAS — Loja oficial FX 1500 preta</t>
  </si>
  <si>
    <t>https://loja.intelbras.com.br/fechadura-eletrica-fx-1500-preta/p</t>
  </si>
  <si>
    <t>OM SECURITY — Intelbras FX 1500 preta, cód. 4679061</t>
  </si>
  <si>
    <t>https://omsecurity.com.br/produtos/detalhes/4679061/fechadura-eletrica-de-sobrepor-fx-1500-cilindro-fixo-e-duplo-preta-intelbras-pc/</t>
  </si>
  <si>
    <t>KABUM — Intelbras FX 1500 preta</t>
  </si>
  <si>
    <t>https://www.kabum.com.br/produto/520698/fechadura-eletrica-intelbras-preta-fx-1500</t>
  </si>
  <si>
    <t>34349</t>
  </si>
  <si>
    <t>HASTE RETA DE ACO GALVANIZADO, H = *30* CM, BASE RETANGULAR, P/ FIXACAO DE CONCERTINA SIMPLES DE 30 CM</t>
  </si>
  <si>
    <t>Referência SINAPI/MG, insumo 34349, unidade UN, preço de referência de setembro/2026. Relatório emitido em 09/10/2026: SINAPI_Referência_2026_09.xlsx, aba ISD, linha 2256. Arquivo anexado à pesquisa. Referência única de base oficial, formada pela metodologia de famílias homogêneas do SINAPI; não constitui cotação comercial isolada. Origem oficial: CR (calculado por coeficiente de representatividade).</t>
  </si>
  <si>
    <t>7158</t>
  </si>
  <si>
    <t>TELA DE ARAME GALVANIZADA QUADRANGULAR / LOSANGULAR, FIO 2,77 MM (12 BWG), MALHA 5 X 5 CM, H = 2 M</t>
  </si>
  <si>
    <t>Referência SINAPI/MG, insumo 7158, unidade M2, preço de referência de setembro/2026. Relatório emitido em 09/10/2026: SINAPI_Referência_2026_09.xlsx, aba ISD, linha 4196. Arquivo anexado à pesquisa. Referência única de base oficial, formada pela metodologia de famílias homogêneas do SINAPI; não constitui cotação comercial isolada. Origem oficial: C (coletado).</t>
  </si>
  <si>
    <t>DAPCO 2SBM8X110 — DIN 571</t>
  </si>
  <si>
    <t>PARAFUSO SEXTAVADO ROSCA SOBERBA, AÇO INOX AISI 304 (A2), DIÂMETRO NOMINAL 5/16" (M8), COMPRIMENTO 110 MM, SEM ARRUELAS</t>
  </si>
  <si>
    <t>CCP Virtual — inox A2/304 DIN 571 M8×110, cód.42656; pacote de 10 peças, preço normal a prazo (4×R$34,36)</t>
  </si>
  <si>
    <t>https://www.ccpvirtual.com.br/parafuso-sextavado-rosca-soberba-inox-304-m8-x-110/p</t>
  </si>
  <si>
    <t>16/10/2026; R$137,44/10=R$13,744/UN; preço unitário arredondado R$13,74. Embalagem 50 UN R$558,31 à vista não agregada como cotação independente.</t>
  </si>
  <si>
    <t>CCP Virtual — parafuso rosca soberba A2 inox 304 M8×110, cód.42656, 10 un</t>
  </si>
  <si>
    <t>Consulta 15/10/2026; preço normal em cartão 4 × R$34,36 por 10 = R$13,744/un</t>
  </si>
  <si>
    <t>Mercado Livre — oferta de 100 parafusos M8×110 inox mencionada em pesquisa histórica paulista; vendedor não identificado</t>
  </si>
  <si>
    <t>https://smastr16.blob.core.windows.net/fundacaoflorestal/2026/01/SEI_262.00007557_2025_75.pdf</t>
  </si>
  <si>
    <t>Anexo VII, p.71, pesquisa histórica com R$11,50/UN; anúncio atual e data original não reconfirmados em 16/10/2026</t>
  </si>
  <si>
    <t>Fonte comercial primária CCP Virtual para produto exato DIN 571 inox A2/304 M8×110 sem vedação. Preço NORMAL (não condicionado ao pagamento à vista) para embalagem de 10 peças: R$137,44/10 = R$13,744, arredondado a R$13,74/UN. Pacote de 50 peças por R$558,31 à vista, referência apenas de sensibilidade (R$11,1662/UN), não segunda fonte. Melinox R$2,34 e Mercado Livre R$11,50 retirados da composição por inexistência de extrato atual independente. Preço referencial único, sujeito às justificativas do art.28, §§2º e 3º. Fornecimento de 3.000 unidades é parcelado.</t>
  </si>
  <si>
    <t>D200000090</t>
  </si>
  <si>
    <t>CORRENTE GALVANIZADA 3MM</t>
  </si>
  <si>
    <t>Referência da base técnica EMBASA, código/ref. D200000090, com correspondência entre especificação, unidade de fornecimento e abrangência territorial aplicável. O valor integra a planilha técnica equivalente.</t>
  </si>
  <si>
    <t>MATED-31493</t>
  </si>
  <si>
    <t>FITA DUPLA FACE (LARGURA: 12MM|COR: TRANSPARENTE|COMPRIMENTO DO ROLO*: 20M| APLICAÇÃO: USO GERAL)*VALORES REFERENCIAIS APROXIMADOS</t>
  </si>
  <si>
    <t>SICOR-MG; ref. MATED-31493; FITA DUPLA FACE (LARGURA: 12MM|COR: TRANSPARENTE|COMPRIMENTO DO ROLO*: 20M| APLICAÇÃO: USO GERAL)*VALORES REFERENCIAIS APROXIMADOS; unidade M; preço de material R$ 1.85/M. Fonte/competência: Consulta: 21/08/2026 • competência e abrangência territorial conforme publicação da fonte. Fonte técnica de insumos em competência e abrangência identificadas; não equivale a coleta comercial avulsa. Correspondência material, código, unidade e valor documentada na memória; inexiste acréscimo automático de frete/BDI. Art. 28: documentação da fonte pública e justificativa excepcional a formalizar pelas áreas responsáveis, sem inventar pesquisas complementares.</t>
  </si>
  <si>
    <t>4229</t>
  </si>
  <si>
    <t>GRAXA LUBRIFICANTE A BASE DE LITIO, DE MULTIPLAS APLICACOES E CONTENDO ADITIVOS DE EXTREMA PRESSAO (GRAU DE VISCOSIDADE NLGI 2)</t>
  </si>
  <si>
    <t>Referência SINAPI/MG, insumo 4229, unidade KG, preço de referência de setembro/2026. Relatório emitido em 09/10/2026: SINAPI_Referência_2026_09.xlsx, aba ISD, linha 2222. Arquivo anexado à pesquisa. Referência única de base oficial, formada pela metodologia de famílias homogêneas do SINAPI; não constitui cotação comercial isolada. Origem oficial: CR (calculado por coeficiente de representatividade).</t>
  </si>
  <si>
    <t>14153</t>
  </si>
  <si>
    <t>FITA METALICA PERFURADA, L = *18* MM, ROLO DE 30 M, CARGA RECOMENDADA = *30* KGF</t>
  </si>
  <si>
    <t>Referência SINAPI/MG, insumo 14153, unidade UN, preço de referência de setembro/2026. Relatório emitido em 09/10/2026: SINAPI_Referência_2026_09.xlsx, aba ISD, linha 2110. Arquivo anexado à pesquisa. Referência única de base oficial, formada pela metodologia de famílias homogêneas do SINAPI; não constitui cotação comercial isolada. Origem oficial: CR (calculado por coeficiente de representatividade).</t>
  </si>
  <si>
    <t>SUDECAP 74.51.28 / Ciser 28126400 / CCP 42633</t>
  </si>
  <si>
    <t>PARAFUSO SEXTAVADO ROSCA SOBERBA EM INOX Ø M6 X 45 MM</t>
  </si>
  <si>
    <t>SUDECAP/PBH — material 74.51.28</t>
  </si>
  <si>
    <t>Lojas Tamoyo — Ciser inox A2 6×45</t>
  </si>
  <si>
    <t>https://www.lojastamoyo.com.br/parafuso-sextavado-rosca-soberba-inox-a2-6-x-45-28126400-ciser</t>
  </si>
  <si>
    <t>Acesso 13/10/2026; preço sem desconto condicionado; R$ 1.10/UN</t>
  </si>
  <si>
    <t>CCP — inox304 sextavado soberba M6×45, pacote 20</t>
  </si>
  <si>
    <t>https://www.ccpvirtual.com.br/parafuso-sextavado-rosca-soberba-inox-304-m6-x-45/p</t>
  </si>
  <si>
    <t>Acesso 13/10/2026; preço sem desconto condicionado; R$ 14.71 / 20 unidades da unidade-base</t>
  </si>
  <si>
    <t>Três referências de fornecimento isolado para sextavado rosca soberba inox M6 × 45 mm. SUDECAP julho/2026, material 74.51.28, linha 1056: R$ 1,21. Ciser 28126400, inox A2 6×45: R$ 1,10. CCP: preço normal R$ 14,71 por 20 peças, não R$ 13,24 à vista. Excluído preço com BDI do orçamento MPMG; sem mão de obra, serviço ou instalação.</t>
  </si>
  <si>
    <t>40547</t>
  </si>
  <si>
    <t>PARAFUSO ZINCADO, AUTO BROCANTE, FLANGEADO, 4,2 MM X 19 MM</t>
  </si>
  <si>
    <t>CENTO</t>
  </si>
  <si>
    <t>Referência SINAPI/MG, insumo 40547, unidade CENTO, preço de referência de setembro/2026. Relatório emitido em 09/10/2026: SINAPI_Referência_2026_09.xlsx, aba ISD, linha 3233. Arquivo anexado à pesquisa. Referência única de base oficial, formada pela metodologia de famílias homogêneas do SINAPI; não constitui cotação comercial isolada. Origem oficial: CR (calculado por coeficiente de representatividade).</t>
  </si>
  <si>
    <t>PRD00151</t>
  </si>
  <si>
    <t>PERFIL T DE AÇO CARBONO ASTM A36, 3/4" X 1/8" (19,05 X 3,18 MM), BARRA DE 6,00 M</t>
  </si>
  <si>
    <t>BR</t>
  </si>
  <si>
    <t>MENDES &amp; MENDES</t>
  </si>
  <si>
    <t>https://loja.mendesemendesferroeaco.com.br/ferro-tee-3-4-x-1-8-6-metros</t>
  </si>
  <si>
    <t>FLEXO ABRASIVOS — Perfil T de aço 3/4 x 1/8 pol., barra de 6 m</t>
  </si>
  <si>
    <t>https://www.flexoabrasivos.com.br/perfil-t</t>
  </si>
  <si>
    <t>Perfil T 3/4 pol. × 1/8 pol., barra 6,00 m. Fonte Mendes &amp; Mendes confirma expressamente dimensões, comprimento de 6 m e preço normal R$ 84,90 por barra. A página de variantes Flexo Abrasivos apresenta opção 3/4 × 1/8 pol. por R$ 61,70 (preço normal), sem declarar expressamente o comprimento na visualização consultada; a unidade-base de 6 m deve ser observada na aceitação do fornecimento. Média simples R$ 73,30/BR entre duas ofertas de vendedores distintos. Não foram utilizados preços condicionados a pagamento Pix ou índices genéricos como referência estatística. Justificativa de amostra reduzida art. 28, RILC.</t>
  </si>
  <si>
    <t>2566</t>
  </si>
  <si>
    <t>CANTONEIRA ALUMINIO ANODIZADO COR PRETA, 1/2" X 1/16" - 0,102Kg/m</t>
  </si>
  <si>
    <t>ORSE; ref. 2566; CANTONEIRA ALUMINIO ANODIZADO COR PRETA, 1/2" X 1/16" - 0,102Kg/m; unidade M; preço de material R$ 6.32/M. Fonte/competência: Referência: agosto/2026-1 • SE • acesso: 12/10/2026. Fonte técnica de insumos em competência e abrangência identificadas; não equivale a coleta comercial avulsa. Correspondência material, código, unidade e valor documentada na memória; inexiste acréscimo automático de frete/BDI. Art. 28: documentação da fonte pública e justificativa excepcional a formalizar pelas áreas responsáveis, sem inventar pesquisas complementares.</t>
  </si>
  <si>
    <t>4777</t>
  </si>
  <si>
    <t>CANTONEIRA AÇO ABAS IGUAIS (QUALQUER BITOLA), ESPESSURA ENTRE 1/8" E 1/4"</t>
  </si>
  <si>
    <t>SINAPI — SP (CAIXA/IBGE; setembro/2026)</t>
  </si>
  <si>
    <t>Setembro/2026; emissão 09/10/2026; SP; consulta aos anexos em 12/10/2026</t>
  </si>
  <si>
    <t>Referência SINAPI/SP, insumo 4777, unidade KG, preço de referência de setembro/2026. Relatório emitido em 09/10/2026: SINAPI_Referência_2026_09.xlsx, aba ISD, linha 973. Arquivo anexado à pesquisa. Referência única de base oficial, formada pela metodologia de famílias homogêneas do SINAPI; não constitui cotação comercial isolada. A tabela não contém preço de MG para este insumo em setembro/2026. Mantida a UF da referência anterior, sem atribuir o valor a MG. Referência da UF indicada, preservada porque não há preço MG; não há ajuste territorial percentual. Produto de pequeno porte, avaliado pela identidade do insumo. A ausência de frete individual não é impedimento automático. Origem oficial: CR (calculado por coeficiente de representatividade).</t>
  </si>
  <si>
    <t>11046</t>
  </si>
  <si>
    <t>CHAPA DE ACO GALVANIZADA LISA, 1200 X 3000 MM, BITOLA GSG 18, ESPESSURA 1,25 MM (10,00 KG/M2)</t>
  </si>
  <si>
    <t>Referência SINAPI/MG, insumo 11046, unidade KG, preço de referência de setembro/2026. Relatório emitido em 09/10/2026: SINAPI_Referência_2026_09.xlsx, aba ISD, linha 1069. Arquivo anexado à pesquisa. Referência única de base oficial, formada pela metodologia de famílias homogêneas do SINAPI; não constitui cotação comercial isolada. Origem oficial: CR (calculado por coeficiente de representatividade).</t>
  </si>
  <si>
    <t>201204</t>
  </si>
  <si>
    <t>CHAPA DE AÇO FINO A QUENTE 6,30MM (CHAPA 1/4) 2M X 1,2M</t>
  </si>
  <si>
    <t>AÇO CEARENSE</t>
  </si>
  <si>
    <t>https://loja.acocearense.com.br/chapa-de-aco-fino-a-quente-630mm-chapa-14-2m-12m-182/p</t>
  </si>
  <si>
    <t>Acesso: 04/09/2026 às 17h (horário de Brasília)</t>
  </si>
  <si>
    <t>A referência corresponde à chapa de aço fino a quente de 6,30 mm (1/4), dimensão 2,00 m x 1,20 m. Não foi validada amostra adicional direta com coincidência simultânea de espessura e dimensões da chapa e preço por unidade comparável; chapas com outras medidas exigiriam conversão com risco de distorção comercial. Mantém-se a referência específica e auditável.</t>
  </si>
  <si>
    <t>14309</t>
  </si>
  <si>
    <t>TUBO METALON GALVANIZADO DE 20 X 20 - CHAPA 20</t>
  </si>
  <si>
    <t>ORSE; ref. 14309; TUBO METALON GALVANIZADO DE 20 X 20 - CHAPA 20; unidade M; preço de material R$ 6.82/M. Fonte/competência: Referência: agosto/2026-1 • SE • acesso: 12/10/2026. Fonte técnica de insumos em competência e abrangência identificadas; não equivale a coleta comercial avulsa. Correspondência material, código, unidade e valor documentada na memória; inexiste acréscimo automático de frete/BDI. Art. 28: documentação da fonte pública e justificativa excepcional a formalizar pelas áreas responsáveis, sem inventar pesquisas complementares.</t>
  </si>
  <si>
    <t>2389</t>
  </si>
  <si>
    <t>METALON 20X30 CHAPA 18 (1,20 MM)</t>
  </si>
  <si>
    <t>GOINFRA, Tabela 343 de junho/2026, relatório de materiais sem bonificação, emissão 03/09/2026. Insumo 2389, unidade Kg, preço R$ 9.98, correspondente ao material especificado. Referência única de base pública de fornecimento, sem mão de obra e sem BDI.</t>
  </si>
  <si>
    <t>14964</t>
  </si>
  <si>
    <t>TUBO METALON QUADRADO DE 30 X 30 - CH 14</t>
  </si>
  <si>
    <t>ORSE; ref. 14964; TUBO METALON QUADRADO DE 30 X 30 - CH 14; unidade M; preço de material R$ 26.43/M. Fonte/competência: Referência: agosto/2026-1 • SE • acesso: 12/10/2026. Fonte técnica de insumos em competência e abrangência identificadas; não equivale a coleta comercial avulsa. Correspondência material, código, unidade e valor documentada na memória; inexiste acréscimo automático de frete/BDI. Art. 28: documentação da fonte pública e justificativa excepcional a formalizar pelas áreas responsáveis, sem inventar pesquisas complementares.</t>
  </si>
  <si>
    <t>14311</t>
  </si>
  <si>
    <t>TUBO RETANGULAR METALON 50 x 30 1,25 GALVANIZADO CHAPA 18</t>
  </si>
  <si>
    <t>ORSE/CEHOP-SE, insumo 14311 ago/2026-1: tubo retangular galvanizado 50x30 mm chapa 18, unidade M, R$18,20/m. Catálogo/anúncio comercial de metalon galvanizado 50x30 chapa 18 informa espessura 1,25 mm, coerente com a descrição técnica. O anúncio NÃO é fonte do preço ORSE. Manter UF SE declarada e preço de material, sem mão de obra/frete presumido.</t>
  </si>
  <si>
    <t>14618</t>
  </si>
  <si>
    <t>TUBO RETANGULAR EM AÇO GALVANIZADO 70x30 e=1,25mm (1,84 KG/m)</t>
  </si>
  <si>
    <t>ORSE/CEHOP — base oficial de Sergipe</t>
  </si>
  <si>
    <t>ORSE/CEHOP — base oficial de Sergipe; ref. 14618; TUBO RETANGULAR EM AÇO GALVANIZADO 70x30 e=1,25mm (1,84 KG/m); unidade M; preço de material R$ 177.64/M. Fonte/competência: Referência: agosto/2026-1 • SE • acesso: 12/10/2026. Fonte técnica de insumos em competência e abrangência identificadas; não equivale a coleta comercial avulsa. Correspondência material, código, unidade e valor documentada na memória; inexiste acréscimo automático de frete/BDI. Art. 28: documentação da fonte pública e justificativa excepcional a formalizar pelas áreas responsáveis, sem inventar pesquisas complementares.</t>
  </si>
  <si>
    <t>40535</t>
  </si>
  <si>
    <t>PERFIL "U" SIMPLES, EM CHAPA DOBRADA DE ACO LAMINADO, E = 2,65 MM, H = 75 MM, L = 40 MM (3,04 KG/M)</t>
  </si>
  <si>
    <t>Referência SINAPI/SP, insumo 40535, unidade KG, preço de referência de setembro/2026. Relatório emitido em 09/10/2026: SINAPI_Referência_2026_09.xlsx, aba ISD, linha 3291. Arquivo anexado à pesquisa. Referência única de base oficial, formada pela metodologia de famílias homogêneas do SINAPI; não constitui cotação comercial isolada. A tabela não contém preço de MG para este insumo em setembro/2026. Mantida a UF da referência anterior, sem atribuir o valor a MG. Referência da UF indicada, preservada porque não há preço MG; não há ajuste territorial percentual. Produto de pequeno porte, avaliado pela identidade do insumo. A ausência de frete individual não é impedimento automático. Origem oficial: CR (calculado por coeficiente de representatividade).</t>
  </si>
  <si>
    <t>39015</t>
  </si>
  <si>
    <t>PONTEIRA PLASTICA DE PROTECAO PARA VERGALHAO</t>
  </si>
  <si>
    <t>SINAPI/MG, insumo 39015, setembro/2026, emissão 09/10/2026, aba ISD, linha 3621, arquivo anexado à pesquisa. Unidade da fonte corresponde à unidade de fornecimento. Preço de fornecimento do material, sem instalação e sem BDI. Referência única de base oficial baseada em famílias homogêneas, adotada prioritariamente à referência privada sem extrato. Origem oficial: C (coletado).</t>
  </si>
  <si>
    <t>34</t>
  </si>
  <si>
    <t>AÇO CA-50, 10,0 MM, VERGALHÃO</t>
  </si>
  <si>
    <t>Referência SINAPI/MG, insumo 34, unidade KG, preço de referência de setembro/2026. Relatório emitido em 09/10/2026: SINAPI_Referência_2026_09.xlsx, aba ISD, linha 68. Arquivo anexado à pesquisa. Referência única de base oficial, formada pela metodologia de famílias homogêneas do SINAPI; não constitui cotação comercial isolada. Origem oficial: CR (calculado por coeficiente de representatividade).</t>
  </si>
  <si>
    <t>10170</t>
  </si>
  <si>
    <t>GRELHA EM AÇO INOX PARA CALHA, DIM. 100 X 15 X 2,5 CM, INCLUSIVE QUADRO DE CANTONEIRA 1/8 X 1</t>
  </si>
  <si>
    <t>ORSE/CEHOP — base oficial de Sergipe; ref. 10170; GRELHA EM AÇO INOX PARA CALHA, DIM. 100 X 15 X 2,5 CM, INCLUSIVE QUADRO DE CANTONEIRA 1/8 X 1; unidade UN; preço de material R$ 1097.14/UN. Fonte/competência: Referência: agosto/2026-1 • SE • acesso: 12/10/2026. Fonte técnica de insumos em competência e abrangência identificadas; não equivale a coleta comercial avulsa. Correspondência material, código, unidade e valor documentada na memória; inexiste acréscimo automático de frete/BDI. Art. 28: documentação da fonte pública e justificativa excepcional a formalizar pelas áreas responsáveis, sem inventar pesquisas complementares.</t>
  </si>
  <si>
    <t>43059</t>
  </si>
  <si>
    <t>AÇO CA-60, 4,2 MM A 7,0 MM, VERGALHAO</t>
  </si>
  <si>
    <t>Referência SINAPI/MG, insumo 43059, unidade KG, preço de referência de setembro/2026. Relatório emitido em 09/10/2026: SINAPI_Referência_2026_09.xlsx, aba ISD, linha 76. Arquivo anexado à pesquisa. Referência única de base oficial, formada pela metodologia de famílias homogêneas do SINAPI; não constitui cotação comercial isolada. Origem oficial: CR (calculado por coeficiente de representatividade).</t>
  </si>
  <si>
    <t>32</t>
  </si>
  <si>
    <t>ACO CA-50, 6,3 MM, VERGALHAO</t>
  </si>
  <si>
    <t>Referência SINAPI/MG, insumo 32, unidade KG, preço de referência de setembro/2026. Relatório emitido em 09/10/2026: SINAPI_Referência_2026_09.xlsx, aba ISD, linha 73. Arquivo anexado à pesquisa. Referência única de base oficial, formada pela metodologia de famílias homogêneas do SINAPI; não constitui cotação comercial isolada. Origem oficial: CR (calculado por coeficiente de representatividade).</t>
  </si>
  <si>
    <t>33</t>
  </si>
  <si>
    <t>ACO CA-50, 8,0 MM, VERGALHAO</t>
  </si>
  <si>
    <t>Referência SINAPI/MG, insumo 33, unidade KG, preço de referência de setembro/2026. Relatório emitido em 09/10/2026: SINAPI_Referência_2026_09.xlsx, aba ISD, linha 74. Arquivo anexado à pesquisa. Referência única de base oficial, formada pela metodologia de famílias homogêneas do SINAPI; não constitui cotação comercial isolada. Origem oficial: CR (calculado por coeficiente de representatividade).</t>
  </si>
  <si>
    <t>2716</t>
  </si>
  <si>
    <t>FERRO QUADRADO 3/8" ( CHEIO)</t>
  </si>
  <si>
    <t>GOINFRA, Tabela 343 de junho/2026, relatório de materiais sem bonificação, emissão 03/09/2026. Insumo 2716, unidade Kg, preço R$ 9.52, correspondente ao material especificado. Referência única de base pública de fornecimento, sem mão de obra e sem BDI.</t>
  </si>
  <si>
    <t>503</t>
  </si>
  <si>
    <t>BARRA QUADRADA MACIÇA DE AÇO CARBONO, 1" (25,40 X 25,40 MM)</t>
  </si>
  <si>
    <t>HIPERFERRO</t>
  </si>
  <si>
    <t>https://hiperferro.com.br/barras-e-perfis/barra-quadrada.html</t>
  </si>
  <si>
    <t>VALIDAÇÃO em 02/10/2026 da oferta Hiperferro: barra quadrada maciça de aço carbono 1 pol. (25,40 mm), comprimento 6,00 m, peso linear 5,06 kg/m, preço R$ 343,10/barra. Conversão: R$ 343,10 / (6,00 m x 5,06 kg/m) = R$ 11,301054/kg, arredondado a R$ 11,30/kg. Mantida data original de coleta em H. Oferta unitária; disponibilidade do quantitativo e frete dependem de consulta comercial. Comprovação documental necessária: Página com várias bitolas. Necessária identificação da variante 1 pol., unidade KG e preço unitário adotado.</t>
  </si>
  <si>
    <t>MATED-13881</t>
  </si>
  <si>
    <t>CHAPA GALVANIZADA (TIPO: LAMBRIL ONDULADA OU BÚZIOS|BITOLA: #18|ESPESSURA: 1,25MM| MATERIAL: AÇO GALVANIZADO|ACABAMENTO: NATURAL| MASSA LINEAR: 9,81KG/M2)</t>
  </si>
  <si>
    <t>SICOR-MG; ref. MATED-13881; CHAPA GALVANIZADA (TIPO: LAMBRIL ONDULADA OU BÚZIOS|BITOLA: #18|ESPESSURA: 1,25MM| MATERIAL: AÇO GALVANIZADO|ACABAMENTO: NATURAL| MASSA LINEAR: 9,81KG/M2); unidade M2; preço de material R$ 101.17/M2. Fonte/competência: Consulta: 21/08/2026 • competência e abrangência territorial conforme publicação da fonte. Fonte técnica de insumos em competência e abrangência identificadas; não equivale a coleta comercial avulsa. Correspondência material, código, unidade e valor documentada na memória; inexiste acréscimo automático de frete/BDI. Art. 28: documentação da fonte pública e justificativa excepcional a formalizar pelas áreas responsáveis, sem inventar pesquisas complementares.</t>
  </si>
  <si>
    <t>344</t>
  </si>
  <si>
    <t>ARAME GALVANIZADO 16 BWG, D = 1,65MM (0,0166 KG/M)</t>
  </si>
  <si>
    <t>Referência SINAPI/MG, insumo 344, unidade KG, preço de referência de setembro/2026. Relatório emitido em 09/10/2026: SINAPI_Referência_2026_09.xlsx, aba ISD, linha 306. Arquivo anexado à pesquisa. Referência única de base oficial, formada pela metodologia de famílias homogêneas do SINAPI; não constitui cotação comercial isolada. Origem oficial: CR (calculado por coeficiente de representatividade).</t>
  </si>
  <si>
    <t>43130</t>
  </si>
  <si>
    <t>ARAME GALVANIZADO 14 BWG, D = 2,11 MM (0,026 KG/M)</t>
  </si>
  <si>
    <t>Referência SINAPI/MG, insumo 43130, unidade KG, preço de referência de setembro/2026. Relatório emitido em 09/10/2026: SINAPI_Referência_2026_09.xlsx, aba ISD, linha 305. Arquivo anexado à pesquisa. Referência única de base oficial, formada pela metodologia de famílias homogêneas do SINAPI; não constitui cotação comercial isolada. Origem oficial: C (coletado).</t>
  </si>
  <si>
    <t>43132</t>
  </si>
  <si>
    <t>ARAME RECOZIDO 16 BWG, D = 1,65 MM (0,016 KG/M)</t>
  </si>
  <si>
    <t>Referência SINAPI/MG, insumo 43132, unidade KG, preço de referência de setembro/2026. Relatório emitido em 09/10/2026: SINAPI_Referência_2026_09.xlsx, aba ISD, linha 310. Arquivo anexado à pesquisa. Referência única de base oficial, formada pela metodologia de famílias homogêneas do SINAPI; não constitui cotação comercial isolada. Origem oficial: CR (calculado por coeficiente de representatividade).</t>
  </si>
  <si>
    <t>942763</t>
  </si>
  <si>
    <t>DISCO DE CORTE FINO ABRASIVO, 4.1/2" X 3/64" X 7/8", PARA CORTE DE AÇO CARBONO E AÇO INOX</t>
  </si>
  <si>
    <t>FERRAMAC</t>
  </si>
  <si>
    <t>https://www.ferramac.com.br/8569/disco-de-corte-412-x-364-x-78-standard-norton</t>
  </si>
  <si>
    <t>Acesso13/10/2026; FerramacR$2,13normal, semPIX2,02</t>
  </si>
  <si>
    <t>Fontes com preços reconfirmados em 12/10/2026: 1. Fontes 2, 3: preços históricos sem revalidação em 12/10/2026. Ressalva: Segunda URL redireciona para a página inicial da BC Ferramentaria. Valor histórico R$ 2,58 sem cotejo atual do kit e da conversão. Tratamento da amostra em 13/10/2026: excluídas da estatística referências sem preço primário atual, página genérica/índice secundário ou oferta sem estoque. Fontes remanescentes com menos de3preços demandam justificativa formal.</t>
  </si>
  <si>
    <t>MAT047500</t>
  </si>
  <si>
    <t>DISCO DE CORTE, COM DIÂMETRO DE 7"</t>
  </si>
  <si>
    <t>SCO-Rio — CGM, agosto/2026; ref. MAT047500; DISCO DE CORTE, COM DIÂMETRO DE 7"; unidade UN; preço de material R$ 7.82/UN. Fonte/competência: Agosto/2026; RJ; arquivo oficial publicado em setembro/2026; consulta 12/10/2026. Fonte técnica de insumos em competência e abrangência identificadas; não equivale a coleta comercial avulsa. Correspondência material, código, unidade e valor documentada na memória; inexiste acréscimo automático de frete/BDI. Art. 28: documentação da fonte pública e justificativa excepcional a formalizar pelas áreas responsáveis, sem inventar pesquisas complementares.</t>
  </si>
  <si>
    <t>13887</t>
  </si>
  <si>
    <t>DISCO DE CORTE DIAMANTADO SEGMENTADO PARA CONCRETO/ASFALTO, DIAMETRO DE 350 MM, FURO DE 25,40 MM</t>
  </si>
  <si>
    <t>Referência SINAPI/MG, insumo 13887, unidade UN, preço de referência de setembro/2026. Relatório emitido em 09/10/2026: SINAPI_Referência_2026_09.xlsx, aba ISD, linha 1705. Arquivo anexado à pesquisa. Referência única de base oficial, formada pela metodologia de famílias homogêneas do SINAPI; não constitui cotação comercial isolada. Origem oficial: CR (calculado por coeficiente de representatividade).</t>
  </si>
  <si>
    <t>120026</t>
  </si>
  <si>
    <t>DISCO ABRASIVO DE CORTE PARA POLICORTE, 14" X 1/8" X 1" (355 X 3,0 X 25,4 MM), PARA CORTE DE AÇO/METAIS FERROSOS</t>
  </si>
  <si>
    <t>https://www.anhangueraferramentas.com.br/produto/disco-de-corte-pro-metal-14-x-1-8-x-1-centro-reto-2608602759-bosch-79824</t>
  </si>
  <si>
    <t>MEGAFER — Disco de corte Redescor 14 x 1/8 x 1 pol.</t>
  </si>
  <si>
    <t>https://www.megaferrp.com.br/disco-de-corte-14-x-18-x-1-redescor-unidade</t>
  </si>
  <si>
    <t>Fontes com preços reconfirmados em 12/10/2026: 1, 3. Fontes 2: preços históricos sem revalidação em 12/10/2026. Ressalva: Universo das Ferragens declara produto sem estoque. Valor histórico R$ 23,25 não validado como oferta atual. Tratamento da amostra em 13/10/2026: excluídas da estatística referências sem preço primário atual, página genérica/índice secundário ou oferta sem estoque. Fontes remanescentes com menos de3preços demandam justificativa formal.</t>
  </si>
  <si>
    <t>856073</t>
  </si>
  <si>
    <t>DISCO DE SERRA CIRCULAR COM DENTES DE VÍDEA (METAL DURO), 7.1/4" (APROX. 185 MM), 36 DENTES, PARA MADEIRA</t>
  </si>
  <si>
    <t>LOJA DO MECÂNICO (Cód. 124993 / Ref. 61448)</t>
  </si>
  <si>
    <t>https://www.lojadomecanico.com.br/produto/124993/37/431/lamina-de-serra-circular-185mm-36-dentes-cortag-61448</t>
  </si>
  <si>
    <t>DRYSTORE (Ref. 2055)</t>
  </si>
  <si>
    <t>https://www.drystore.com.br/ferramentas/acessorios-para-ferramentas/discos-de-serras/disco-de-serra-videa-p-madeira-185-mm-36-dentes-stamaco</t>
  </si>
  <si>
    <t>LEROY MERLIN (Cód. 1566880711)</t>
  </si>
  <si>
    <t>https://www.leroymerlin.com.br/disco-de-serra-para-madeira-185-x-20-mm-36-dentes-vonder_1566880711</t>
  </si>
  <si>
    <t>38140</t>
  </si>
  <si>
    <t>DISCO DE CORTE DIAMANTADO SEGMENTADO, DIAMETRO DE *110* MM, FURO DE 20 MM</t>
  </si>
  <si>
    <t>Referência SINAPI/MG, insumo 38140, unidade UN, preço de referência de setembro/2026. Relatório emitido em 09/10/2026: SINAPI_Referência_2026_09.xlsx, aba ISD, linha 1706. Arquivo anexado à pesquisa. Referência única de base oficial, formada pela metodologia de famílias homogêneas do SINAPI; não constitui cotação comercial isolada. Origem oficial: CR (calculado por coeficiente de representatividade).</t>
  </si>
  <si>
    <t>166748</t>
  </si>
  <si>
    <t>DISCO DE SERRA CIRCULAR COM DENTES DE METAL DURO (VÍDEA), DIÂMETRO 110 MM (4.3/8"), 24 DENTES, PARA CORTE DE MADEIRA</t>
  </si>
  <si>
    <t>https://www.anhangueraferramentas.com.br/produto/lamina-de-serra-circular-com-24-dentes-110x20-4668111224-nove54-126055</t>
  </si>
  <si>
    <t>LOJA CARAVELAS — Disco de serra 110 mm, 24 dentes, vídea</t>
  </si>
  <si>
    <t>https://www.lojacaravelas.com.br/disco-serra-circular-p-madeira-4-3-8-24-dentes-110mm-widea-omega-mix</t>
  </si>
  <si>
    <t>ANT FERRAMENTAS — Disco Würth 110 mm, 24 dentes, vídea</t>
  </si>
  <si>
    <t>https://www.antferramentas.com.br/serra-circular-widea-para-madeira-110mm-24dentes-wurth-0610024110/p</t>
  </si>
  <si>
    <t>MAT047550</t>
  </si>
  <si>
    <t>DISCO DE DESBASTE, COM DIÂMETRO DE 7" (7X1/4X7/8)</t>
  </si>
  <si>
    <t>SCO-Rio — CGM, agosto/2026; ref. MAT047550; DISCO DE DESBASTE, COM DIÂMETRO DE 7" (7X1/4X7/8); unidade UN; preço de material R$ 10.51/UN. Fonte/competência: Agosto/2026; RJ; arquivo oficial publicado em setembro/2026; consulta 12/10/2026. Fonte técnica de insumos em competência e abrangência identificadas; não equivale a coleta comercial avulsa. Correspondência material, código, unidade e valor documentada na memória; inexiste acréscimo automático de frete/BDI. Art. 28: documentação da fonte pública e justificativa excepcional a formalizar pelas áreas responsáveis, sem inventar pesquisas complementares.</t>
  </si>
  <si>
    <t>AMM-MT 846980 — item 330</t>
  </si>
  <si>
    <t>DISCO DE LIXA, DIÂMETRO 115 MM (4 1/2"), GRÃO 80.</t>
  </si>
  <si>
    <t>Diário Oficial/AMM-MT — referência pública</t>
  </si>
  <si>
    <t>https://cdn-amm.diariomunicipal.org/edicoes/2025/08/29/edicao-4811-29-08-2025-0d7f58ac-84d2-47c2-bdb2-7721169f1111.pdf</t>
  </si>
  <si>
    <t>Publicação AMM-MT: 29/08/2025 • cotejo: 12/10/2026</t>
  </si>
  <si>
    <t>Disco de lixa Ø 115 mm (4 1/2 pol.), grão 80, UN. A estimativa de R$ 6,48 decorre de registro público discriminado no Diário AMM-MT de 29/08/2025, item 330, código público 846980, cujo valor é obtido do custo R$ 4,98 acrescido de 30%; o código interno MATED-17858 não está demonstrado nessa publicação e não foi utilizado como comprovação. Consulta complementar de mercado em outubro/2026 encontrou preços de discos abrasivos de 115 mm/grão 80 de diversas construções, usados somente como verificação de plausibilidade e não inseridos na média por não se comprovar equivalência de montagem. O preço público original está documentalmente demonstrado; sua data histórica e a limitação de comparabilidade estão declaradas, para apreciação da área responsável.</t>
  </si>
  <si>
    <t>MAT047600</t>
  </si>
  <si>
    <t>DISCO DE LIXA 7", PARA FERRO, GRÃO 80, CARBORUNDUM OU SIMILAR.</t>
  </si>
  <si>
    <t>SCO-Rio — CGM, agosto/2026; ref. MAT047600; DISCO DE LIXA 7", PARA FERRO, GRÃO 80, CARBORUNDUM OU SIMILAR.; unidade UN; preço de material R$ 7.24/UN. Fonte/competência: Agosto/2026; RJ; arquivo oficial publicado em setembro/2026; consulta 12/10/2026. Fonte técnica de insumos em competência e abrangência identificadas; não equivale a coleta comercial avulsa. Correspondência material, código, unidade e valor documentada na memória; inexiste acréscimo automático de frete/BDI. Art. 28: documentação da fonte pública e justificativa excepcional a formalizar pelas áreas responsáveis, sem inventar pesquisas complementares.</t>
  </si>
  <si>
    <t>947303</t>
  </si>
  <si>
    <t>DISCO FLAP COM SUPORTE EM FIBRA DE VIDRO, GRÃO 120, 4.1/2" X 7/8" (115 X 22,23 MM)</t>
  </si>
  <si>
    <t>https://www.ferramac.com.br/1297/disco-flap-41-2-x-7-8-g120-starrett</t>
  </si>
  <si>
    <t>LOJA UTILÍSSIMA — Disco flap 4.1/2 pol., grão 120</t>
  </si>
  <si>
    <t>https://www.lojautilissima.com.br/product-page/disco-flap-fib-vidro-4-1-2-gr-o-120-fds115-120fc</t>
  </si>
  <si>
    <t>CENTRAL DE FERRAMENTAS — Disco flap Starrett 4.1/2 pol., grão 120</t>
  </si>
  <si>
    <t>https://www.centraldeferramentas.com.br/disco-flap-fibra-41-2-gr-120-starrett-9999/p</t>
  </si>
  <si>
    <t>Fontes com preços reconfirmados em 12/10/2026: 1, 3. Fontes 2: preços históricos sem revalidação em 12/10/2026.</t>
  </si>
  <si>
    <t>11002</t>
  </si>
  <si>
    <t>ELETRODO EM AÇO CARBONO E-6013 DIAM 2,50 MM</t>
  </si>
  <si>
    <t>Referência SINAPI/MG, insumo 11002, unidade KG, preço de referência de setembro/2026. Relatório emitido em 09/10/2026: SINAPI_Referência_2026_09.xlsx, aba ISD, linha 1831. Arquivo anexado à pesquisa. Referência única de base oficial, formada pela metodologia de famílias homogêneas do SINAPI; não constitui cotação comercial isolada. Origem oficial: CR (calculado por coeficiente de representatividade).</t>
  </si>
  <si>
    <t>8216</t>
  </si>
  <si>
    <t>LAMINA DE SERRA 1/2x12"</t>
  </si>
  <si>
    <t>ORSE; ref. 8216; LAMINA DE SERRA 1/2x12"; unidade UN; preço de material R$ 12.00/UN. Fonte/competência: Referência: agosto/2026-1 • SE • acesso: 12/10/2026. Fonte técnica de insumos em competência e abrangência identificadas; não equivale a coleta comercial avulsa. Correspondência material, código, unidade e valor documentada na memória; inexiste acréscimo automático de frete/BDI. Art. 28: documentação da fonte pública e justificativa excepcional a formalizar pelas áreas responsáveis, sem inventar pesquisas complementares.</t>
  </si>
  <si>
    <t>4741</t>
  </si>
  <si>
    <t>FUNDO PREPARADOR DE PAREDE A BASE DAGUA PARA SUPERFICIES INTERNA E EXTERNA (EUCATEX OU SIMILAR) BRANCO</t>
  </si>
  <si>
    <t>ORSE; ref. 4741; FUNDO PREPARADOR DE PAREDE A BASE DAGUA PARA SUPERFICIES INTERNA E EXTERNA (EUCATEX OU SIMILAR) BRANCO; unidade L; preço de material R$ 38.86/L. Fonte/competência: Referência: agosto/2026-1 • SE • acesso: 12/10/2026. Fonte técnica de insumos em competência e abrangência identificadas; não equivale a coleta comercial avulsa. Correspondência material, código, unidade e valor documentada na memória; inexiste acréscimo automático de frete/BDI. Art. 28: documentação da fonte pública e justificativa excepcional a formalizar pelas áreas responsáveis, sem inventar pesquisas complementares.</t>
  </si>
  <si>
    <t>Super Galvite8050501 ou equivalente</t>
  </si>
  <si>
    <t>FUNDO PREPARADOR PARA METAIS, SHERWIN-WILLIAMS SUPER GALVITE OU EQUIVALENTE TÉCNICO, COR BRANCO GELO, EMBALAGEM 3,6 L</t>
  </si>
  <si>
    <t>C&amp;S Construção — Super Galvite3,6L</t>
  </si>
  <si>
    <t>https://cesconstrucao.com.br/fundo-preparador-super-galvite-3-6l-branco-sherwin-williams</t>
  </si>
  <si>
    <t>Acesso 13/10/2026; preço sem desconto condicionado; R$ 236.15/UN</t>
  </si>
  <si>
    <t>Brasil Tintas viaMagalu — Super Galvite3,6L</t>
  </si>
  <si>
    <t>https://www.magazineluiza.com.br/fundo-preparador-super-galvite-36-litros-branco-sherwin-williams-sherwin-willians/p/jfke8b00a1/cj/tiac/</t>
  </si>
  <si>
    <t>Acesso 13/10/2026; preço sem desconto condicionado; R$ 245.90/UN</t>
  </si>
  <si>
    <t>AcabaObra — Super Galvite3,6L</t>
  </si>
  <si>
    <t>https://www.acabaobra.com.br/p/30800-fundo-galvanizado-sw-super-galvite-3-6l-1199642</t>
  </si>
  <si>
    <t>Acesso 13/10/2026; preço sem desconto condicionado; R$ 257.68/UN</t>
  </si>
  <si>
    <t>Sherwin-Williams Super Galvite, galão 3,6 L, cor BRANCO GELO expressamente aceita pela EMAM na instrução técnica. O fabricante indica Branco Gelo como cor pronta para o produto. Três referências comerciais: C&amp;S Construção R$ 236,15, Cor Brasil Tintas/Magalu R$ 245,90 e AcabaObra R$ 257,68, conferidas por páginas públicas em 19/10/2026. Média aritmética R$ 246,5767, preço referencial R$ 246,58/UN (CV ~3,57%). Não se trata de troca pendente de cor. As consultas não equivalem a proposta firme para fornecimento parcelado de 60 unidades. Fonte técnica do fabricante: https://sherwin.com.br/produto/super-galvite/.</t>
  </si>
  <si>
    <t>43651</t>
  </si>
  <si>
    <t>MASSA ACRILICA PARA SUPERFICIES INTERNAS E EXTERNAS</t>
  </si>
  <si>
    <t>Referência SINAPI/MG, insumo 43651, unidade KG, preço de referência de setembro/2026. Relatório emitido em 09/10/2026: SINAPI_Referência_2026_09.xlsx, aba ISD, linha 2944. Arquivo anexado à pesquisa. Referência única de base oficial, formada pela metodologia de famílias homogêneas do SINAPI; não constitui cotação comercial isolada. Origem oficial: CR (calculado por coeficiente de representatividade).</t>
  </si>
  <si>
    <t>43626</t>
  </si>
  <si>
    <t>MASSA CORRIDA PARA SUPERFICIES DE AMBIENTES INTERNOS</t>
  </si>
  <si>
    <t>Referência SINAPI/MG, insumo 43626, unidade KG, preço de referência de setembro/2026. Relatório emitido em 09/10/2026: SINAPI_Referência_2026_09.xlsx, aba ISD, linha 2945. Arquivo anexado à pesquisa. Referência única de base oficial, formada pela metodologia de famílias homogêneas do SINAPI; não constitui cotação comercial isolada. Origem oficial: C (coletado).</t>
  </si>
  <si>
    <t>980</t>
  </si>
  <si>
    <t>PRIMER UNIVERSAL CINZA, FUNDO PREPARADOR PARA SUPERFÍCIES METÁLICAS, EMBALAGEM DE 3,6 L</t>
  </si>
  <si>
    <t>GL</t>
  </si>
  <si>
    <t>GS TINTAS</t>
  </si>
  <si>
    <t>https://www.gstintas.com.br/p-2001-primer-universal-cinza-3-6l-00980</t>
  </si>
  <si>
    <t>CONSTRUTINTAS — Primer universal cinza Lazzuril, lata 3,6 L</t>
  </si>
  <si>
    <t>https://www.construtintasonline.com.br/primer-universal-cinza-3-6-00018-lazz-58957</t>
  </si>
  <si>
    <t>MIARA KRÜGER TINTAS — Primer universal cinza Lazzuril, lata 3,6 L</t>
  </si>
  <si>
    <t>https://www.miarakruger.com.br/primer-universal-cinza-lazzuril-00018-3-6l-06997</t>
  </si>
  <si>
    <t>6085</t>
  </si>
  <si>
    <t>SELADOR ACRILICO OPCAO PREMIUM INTERIOR/EXTERIOR</t>
  </si>
  <si>
    <t>Referência SINAPI/MG, insumo 6085, unidade L, preço de referência de setembro/2026. Relatório emitido em 09/10/2026: SINAPI_Referência_2026_09.xlsx, aba ISD, linha 3828. Arquivo anexado à pesquisa. Referência única de base oficial, formada pela metodologia de famílias homogêneas do SINAPI; não constitui cotação comercial isolada. Origem oficial: C (coletado).</t>
  </si>
  <si>
    <t>2750</t>
  </si>
  <si>
    <t>THINNER/DILUENTE PARA ESMALTES SINTÉTICOS INDUSTRIAIS E AUTOMOTIVOS E PRIMERS SINTÉTICOS, EMBALAGEM DE 5 L. REFERÊNCIA: ANJO THINNER 2750, OU SIMILAR OU DE MELHOR QUALIDADE.</t>
  </si>
  <si>
    <t>BSB ABRASIVOS — Thinner Anjo 2750 5 L</t>
  </si>
  <si>
    <t>https://bsbabrasivos.com.br/produto/2336-thinner-limpeza-2750-anjo-5l</t>
  </si>
  <si>
    <t>Acesso registrado na pesquisa original: 09/09/2026</t>
  </si>
  <si>
    <t>TINTAS SÃO JOSÉ — Thinner Anjo 2750 5 L</t>
  </si>
  <si>
    <t>https://www.tintassaojose.com.br/automotiva/solventes-thinner/thinner-2750-anjo-5l-1-1.html</t>
  </si>
  <si>
    <t>ANDRAORT TINTAS — Thinner Anjo 2750 5 L</t>
  </si>
  <si>
    <t>https://www.andraort.com.br/thinner-2750-5lt-anjo-06609</t>
  </si>
  <si>
    <t>Referências comerciais — AZUL</t>
  </si>
  <si>
    <t>TINTA ACRILICA PREMIUM PARA PISO AZUL</t>
  </si>
  <si>
    <t>Tinta Piso Acrílico 18L Ciacollor | Compre na Sertão — variante AZUL</t>
  </si>
  <si>
    <t>https://www.sertao.com.br/acrilico-piso-premium-3%2C6l-ciacollor-azul</t>
  </si>
  <si>
    <t>Acesso 13/10/2026; preço sem desconto condicionado; R$ 299.00 / 18 unidades da unidade-base</t>
  </si>
  <si>
    <t>MAZA SUPER PISO PREMIUM AZUL 18L | TINTAS PALMARES — variante AZUL</t>
  </si>
  <si>
    <t>https://www.tintaspalmares.com.br/p-maza-super-piso-premium-azul-18l-07017</t>
  </si>
  <si>
    <t>Acesso 13/10/2026; preço sem desconto condicionado; R$ 273.10 / 18 unidades da unidade-base</t>
  </si>
  <si>
    <t>Tinta Piso Premium Azul Fosco 18L — variante AZUL</t>
  </si>
  <si>
    <t>https://www.telhanorte.com.br/tinta-pinta-piso-fosco-azul-18l-coral-590975/p</t>
  </si>
  <si>
    <t>Acesso 13/10/2026; preço sem desconto condicionado; R$ 389.90 / 18 unidades da unidade-base</t>
  </si>
  <si>
    <t>Substituída referência SINAPI genérica por preços da cor AZUL do item. Embalagens de18L ou3,6L convertidas paraL; preservada precisão antes da estatística. Piso: acrílica premium. Esmalte: baseágua,premium,brilhante. Não utilizados esmaltes solvente, acetinados,azulDelRey oubrancoNeve. Cada registro conserva a identificação da cor e embalagem; ofertasPIX e semestoque excluídas. Três fornecedores independentes.</t>
  </si>
  <si>
    <t>Referências comerciais — CONCRETO</t>
  </si>
  <si>
    <t>TINTA ACRILICA PREMIUM PARA PISO CONCRETO</t>
  </si>
  <si>
    <t>Tintas São José TINTA PISO CONCRETO 18L FOSCO PREMIUM — variante CONCRETO</t>
  </si>
  <si>
    <t>https://www.tintassaojose.com.br/imobiliaria/tinta-piso-concreto-18l-fosco-premium-anjo.html</t>
  </si>
  <si>
    <t>Acesso 13/10/2026; preço sem desconto condicionado; R$ 299.90 / 18 unidades da unidade-base</t>
  </si>
  <si>
    <t>Tinta Piso Concreto Fosco 18L Coral — variante CONCRETO</t>
  </si>
  <si>
    <t>https://www.telhanorte.com.br/tinta-pinta-piso-fosco-concreto-18l-coral-590991/p</t>
  </si>
  <si>
    <t>Substituída referência SINAPI genérica por preços da cor CONCRETO do item. Embalagens de18L ou3,6L convertidas paraL; preservada precisão antes da estatística. Piso: acrílica premium. Esmalte: baseágua,premium,brilhante. Não utilizados esmaltes solvente, acetinados,azulDelRey oubrancoNeve. Cada registro conserva a identificação da cor e embalagem; ofertasPIX e semestoque excluídas. Duas fontes comparáveis; justificativa formal de amostra reduzida necessária.</t>
  </si>
  <si>
    <t>Referências comerciais — CINZA CHUMBO</t>
  </si>
  <si>
    <t>TINTA ACRILICA PREMIUM PARA PISO CINZA CHUMBO</t>
  </si>
  <si>
    <t>Tinta Acrílica Piso Premium Ciacollor 18L para Pisos Externos — variante CINZA CHUMBO</t>
  </si>
  <si>
    <t>https://www.sertao.com.br/tinta-acrilica-piso-premium-cores-18l-ciacollor-1181029/p</t>
  </si>
  <si>
    <t>Tinta Piso Cinza Chumbo 18L Sherwin Williams — variante CINZA CHUMBO</t>
  </si>
  <si>
    <t>https://www.belatintas.com.br/17130-tinta-piso-cinza-chumbo-18l-sherwin-williams/p</t>
  </si>
  <si>
    <t>Acesso 13/10/2026; preço sem desconto condicionado; R$ 425.00 / 18 unidades da unidade-base</t>
  </si>
  <si>
    <t>Substituída referência SINAPI genérica por preços da cor CINZA CHUMBO do item. Embalagens de18L ou3,6L convertidas paraL; preservada precisão antes da estatística. Piso: acrílica premium. Esmalte: baseágua,premium,brilhante. Não utilizados esmaltes solvente, acetinados,azulDelRey oubrancoNeve. Cada registro conserva a identificação da cor e embalagem; ofertasPIX e semestoque excluídas. Duas fontes comparáveis; justificativa formal de amostra reduzida necessária.</t>
  </si>
  <si>
    <t>Referências comerciais — BRANCO GELO</t>
  </si>
  <si>
    <t>TINTA ESMALTE BASE AGUA PREMIUM BRILHANTE BRANCO GELO</t>
  </si>
  <si>
    <t>Esmalte Base Agua Brilhante Branco Gelo 3.6l Lukscolor — variante BRANCO GELO</t>
  </si>
  <si>
    <t>https://www.joli.com.br/esmalte-base-agua-brilhante-branco-gelo-3-6l-lukscolor/p</t>
  </si>
  <si>
    <t>Acesso 13/10/2026; preço sem desconto condicionado; R$ 172.90 / 3.6 unidades da unidade-base</t>
  </si>
  <si>
    <t>Tinta Esmalte Coralit Zero Branco Gelo 3,6L — variante BRANCO GELO</t>
  </si>
  <si>
    <t>https://www.telhanorte.com.br/esmalte-brilhante-coralit-secagem-rapida-balance-gelo-3-6l-coral-576751/p</t>
  </si>
  <si>
    <t>Acesso 13/10/2026; preço sem desconto condicionado; R$ 179.90 / 3.6 unidades da unidade-base</t>
  </si>
  <si>
    <t>BRANCO GELO BRILHANTE BASE ÁGUA: duas variantes exatas verificadas. Joli/Lukscolor Premium Plus R$172,90 por 3,6L = R$48,027777/L; Telhanorte/Coralit Zero R$179,90 por 3,6L = R$49,972222/L. Média de duas referências R$49,00/L (540L). Terceira fonte antiga Construtintas com seleção genérica de cores foi EXCLUÍDA por não provar preço da cor BRANCO GELO. Ambas as fontes monetárias são variantes efetivamente identificadas, mas as duas referências ainda se sujeitam à justificativa excepcional do art. 28 RILC pela área competente. Consulta validada 15/10/2026.</t>
  </si>
  <si>
    <t>Referências comerciais — AZUL FRANÇA</t>
  </si>
  <si>
    <t>TINTA ESMALTE BASE AGUA PREMIUM BRILHANTE AZUL FRANÇA</t>
  </si>
  <si>
    <t>Acroncolor — Sherwin-Williams Metalatex Eco esmalte base água BRILHANTE AZUL FRANÇA 3,6L, ref. 00272</t>
  </si>
  <si>
    <t>https://acroncolor.com.br/esmalte-base-d-agua-brilhante-azul-franca-3-6l-00272</t>
  </si>
  <si>
    <t>Acesso 13/10/2026; preço sem desconto condicionado; R$ 189.00 / 3.6 unidades da unidade-base</t>
  </si>
  <si>
    <t>AZUL FRANÇA BRILHANTE BASE ÁGUA: página comercial Acroncolor apresenta expressamente a variante Metalatex Eco AZUL FRANÇA 3,6 L, pronta entrega, preço normal R$189,00/galão = R$52,50/L, ref. 00272 (15/10/2026). Foi EXCLUÍDA a fonte anterior Construtintas (SKU genérico de cores selecionáveis), pois não confirma o preço da opção AZUL FRANÇA; a média anterior R$46,60/L não é verificável. Apenas UMA referência monetária especificada: usar R$52,50/L como cálculo documentado preliminar e fundamentar excepcionalmente no art. 28 RILC; representação logística e avaliação técnica pela Diretoria competente ainda necessárias.</t>
  </si>
  <si>
    <t>Referências comerciais — CINZA PLATINA</t>
  </si>
  <si>
    <t>TINTA ESMALTE BASE AGUA PREMIUM BRILHANTE CINZA PLATINA</t>
  </si>
  <si>
    <t>Esmalte Base Agua Brilhante Platina 3.6l Lukscolor — variante CINZA PLATINA</t>
  </si>
  <si>
    <t>https://www.joli.com.br/esmalte-base-agua-brilhante-platina-3-6l-lukscolor/p</t>
  </si>
  <si>
    <t>Esmalte Coralit Zero Cinza Platina 3,6L — variante CINZA PLATINA</t>
  </si>
  <si>
    <t>https://www.telhanorte.com.br/esmalte-brilhante-coralit-secagem-rapida-balance-platina-3-6l-coral-576778/p</t>
  </si>
  <si>
    <t>Tinta Esmalte Premium Base �gua Eucatex 3,6L Platina — variante CINZA PLATINA</t>
  </si>
  <si>
    <t>https://www.maurocenter.com.br/eucatex-esmalte-premium-platina-3-6lt</t>
  </si>
  <si>
    <t>Acesso 13/10/2026; preço sem desconto condicionado; R$ 139.99 / 3.6 unidades da unidade-base</t>
  </si>
  <si>
    <t>Substituída referência SINAPI genérica por preços da cor CINZA PLATINA do item. Embalagens de18L ou3,6L convertidas paraL; preservada precisão antes da estatística. Piso: acrílica premium. Esmalte: baseágua,premium,brilhante. Não utilizados esmaltes solvente, acetinados,azulDelRey oubrancoNeve. Cada registro conserva a identificação da cor e embalagem; ofertasPIX e semestoque excluídas. Três fornecedores independentes.</t>
  </si>
  <si>
    <t>7356</t>
  </si>
  <si>
    <t>TINTA LÁTEX ACRÍLICA PREMIUM, COR BRANCO FOSCO</t>
  </si>
  <si>
    <t>Referência SINAPI/MG, insumo 7356, unidade L, preço de referência de setembro/2026. Relatório emitido em 09/10/2026: SINAPI_Referência_2026_09.xlsx, aba ISD, linha 4323. Arquivo anexado à pesquisa. Referência única de base oficial, formada pela metodologia de famílias homogêneas do SINAPI; não constitui cotação comercial isolada. Origem oficial: C (coletado).</t>
  </si>
  <si>
    <t>43624</t>
  </si>
  <si>
    <t>TINTA LATEX ACRILICA SUPER PREMIUM, COR BRANCO FOSCO</t>
  </si>
  <si>
    <t>Referência SINAPI/MG, insumo 43624, unidade L, preço de referência de setembro/2026. Relatório emitido em 09/10/2026: SINAPI_Referência_2026_09.xlsx, aba ISD, linha 4325. Arquivo anexado à pesquisa. Referência única de base oficial, formada pela metodologia de famílias homogêneas do SINAPI; não constitui cotação comercial isolada. Origem oficial: CR (calculado por coeficiente de representatividade).</t>
  </si>
  <si>
    <t>V0085</t>
  </si>
  <si>
    <t>TINTA SPRAY USO GERAL, AEROSSOL 400 ML, COR CINZA, PARA APLICAÇÃO EM METAL, MADEIRA E SUPERFÍCIES COMPATÍVEIS</t>
  </si>
  <si>
    <t>TINTAS JD — Chemicolor 400 ml, variante cinza</t>
  </si>
  <si>
    <t>https://www.tintasjd.com.br/spray-uso-geral-400ml-cores-chemicolor-v0085</t>
  </si>
  <si>
    <t>TINTA SPRAY USO GERAL, AEROSSOL 400 ML, COR CINZA, PARA APLICAÇÃO EM METAL, MADEIRA E SUPERFÍCIES COMPATÍVEIS. TINTAS JD — Chemicolor 400 ml, variante cinza: R$ 24.00/UN (Acesso e cotejo: 12/10/2026 • preço sem desconto condicionado a Pix/boleto). Preço final R$ 24.00/UN, conforme critério REFERÊNCIA ÚNICA (ART. 28). Amostra inferior a três referências: justificar pesquisa e aderência do valor ao mercado nos termos do art. 28, §§2º-3º, sem declarar diligências não documentadas.</t>
  </si>
  <si>
    <t>TINTA SPRAY USO GERAL, AEROSSOL 400 ML, COR AZUL, PARA APLICAÇÃO EM METAL, MADEIRA E SUPERFÍCIES COMPATÍVEIS</t>
  </si>
  <si>
    <t>TINTAS JD — Chemicolor 400 ml, variante azul</t>
  </si>
  <si>
    <t>TINTA SPRAY USO GERAL, AEROSSOL 400 ML, COR AZUL, PARA APLICAÇÃO EM METAL, MADEIRA E SUPERFÍCIES COMPATÍVEIS. TINTAS JD — Chemicolor 400 ml, variante azul: R$ 24.00/UN (Acesso e cotejo: 12/10/2026 • preço sem desconto condicionado a Pix/boleto). Preço final R$ 24.00/UN, conforme critério REFERÊNCIA ÚNICA (ART. 28). Amostra inferior a três referências: justificar pesquisa e aderência do valor ao mercado nos termos do art. 28, §§2º-3º, sem declarar diligências não documentadas.</t>
  </si>
  <si>
    <t>TINTA SPRAY USO GERAL, AEROSSOL 400 ML, COR BRANCO, PARA APLICAÇÃO EM METAL, MADEIRA E SUPERFÍCIES COMPATÍVEIS</t>
  </si>
  <si>
    <t>TINTAS JD — Chemicolor 400 ml, variante branco</t>
  </si>
  <si>
    <t>MACHADO AUTO PARTS — Chemicolor branco fosco 400 ml</t>
  </si>
  <si>
    <t>https://www.machadoautoparts.com.br/tinta-spray-branco-fosco-uso-geral-400ml-chemicolor/p/pro56062659998645</t>
  </si>
  <si>
    <t>Carajás — Chemicolor spray branco 400 ml</t>
  </si>
  <si>
    <t>https://www.carajas.com.br/tintas-e-acessorios/tintas/chemicolor?map=category-1%2Ccategory-2%2Cbrand</t>
  </si>
  <si>
    <t>Fontes com preços reconfirmados em 12/10/2026: 1, 2. Fontes 3: preços históricos sem revalidação em 12/10/2026. Ressalva: Carajás: catálogo contém Chemicolor branco fosco 400 ml, sku 1423, a R$ 25,90. URL é de categoria e não do produto; individualizar a oferta na instrução sem contar outras cores como fontes.</t>
  </si>
  <si>
    <t>TINTA SPRAY USO GERAL, AEROSSOL 400 ML, COR PRETO, PARA APLICAÇÃO EM METAL, MADEIRA E SUPERFÍCIES COMPATÍVEIS</t>
  </si>
  <si>
    <t>TINTAS JD — Chemicolor 400 ml, variante preto</t>
  </si>
  <si>
    <t>TINTA SPRAY USO GERAL, AEROSSOL 400 ML, COR PRETO, PARA APLICAÇÃO EM METAL, MADEIRA E SUPERFÍCIES COMPATÍVEIS. TINTAS JD — Chemicolor 400 ml, variante preto: R$ 24.00/UN (Acesso e cotejo: 12/10/2026 • preço sem desconto condicionado a Pix/boleto). Preço final R$ 24.00/UN, conforme critério REFERÊNCIA ÚNICA (ART. 28). Amostra inferior a três referências: justificar pesquisa e aderência do valor ao mercado nos termos do art. 28, §§2º-3º, sem declarar diligências não documentadas.</t>
  </si>
  <si>
    <t>MAT137950</t>
  </si>
  <si>
    <t>SELADOR PARA MADEIRA</t>
  </si>
  <si>
    <t>SCO-Rio, agosto/2026, item elementar MAT137950, relatório FGV04 publicado no portal da CGM em setembro/2026. Unidade original gl, preço R$ 144.24. Galão de 3,6 L convertido para L: R$ 144,24 ÷ 3,6 = R$ 40,07/L. Referência pública de fornecimento, sem mão de obra e sem BDI. Empregada por inexistência de referência SINAPI/MG correspondente entre os insumos consultados. A abrangência da fonte é Rio de Janeiro; comprovar adequação territorial e frete a Uberlândia.</t>
  </si>
  <si>
    <t>38392</t>
  </si>
  <si>
    <t>PROLONGADOR/ EXTENSOR TELESCOPICO, EM CHAPA METALICA, COM 3 METROS, PARA ROLO DE PINTURA</t>
  </si>
  <si>
    <t>Referência SINAPI/MG, insumo 38392, unidade UN, preço de referência de setembro/2026. Relatório emitido em 09/10/2026: SINAPI_Referência_2026_09.xlsx, aba ISD, linha 3612. Arquivo anexado à pesquisa. Referência única de base oficial, formada pela metodologia de famílias homogêneas do SINAPI; não constitui cotação comercial isolada. Origem oficial: CR (calculado por coeficiente de representatividade).</t>
  </si>
  <si>
    <t>45233</t>
  </si>
  <si>
    <t>ROLO DE ESPUMA POLIESTER, 9 CM X 10 MM, COM CABO</t>
  </si>
  <si>
    <t>Referência SINAPI/MG, insumo 45233, unidade UN, preço de referência de setembro/2026. Relatório emitido em 09/10/2026: SINAPI_Referência_2026_09.xlsx, aba ISD, linha 3798. Arquivo anexado à pesquisa. Referência única de base oficial, formada pela metodologia de famílias homogêneas do SINAPI; não constitui cotação comercial isolada. Origem oficial: CR (calculado por coeficiente de representatividade).</t>
  </si>
  <si>
    <t>1449753</t>
  </si>
  <si>
    <t>ROLO DE LÃ ANTIRRESPINGO PARA PINTURA, 9 CM, COM SUPORTE/CABO, PARA TINTAS LÁTEX PVA E ACRÍLICA</t>
  </si>
  <si>
    <t>https://www.telhanorte.com.br/rolo-de-pintura-de-la-natural-9cm-atlas-1449753/p</t>
  </si>
  <si>
    <t>CS TINTAS — Rolo antirrespingo Condor 9 cm com cabo</t>
  </si>
  <si>
    <t>https://cstintas.com.br/rolo-la-09cm-c-s-antirrespingo-condor-8095</t>
  </si>
  <si>
    <t>TOSEL — Rolo antigota Atlas 9 cm com cabo</t>
  </si>
  <si>
    <t>https://www.tosel.com.br/rolo-atlas-antigota-09cm-poliamida-ref-321-9-c-cabo/p</t>
  </si>
  <si>
    <t>38390</t>
  </si>
  <si>
    <t>ROLO DE LÃ DE CARNEIRO 25 MM X 23 CM (ALTURA DA LÃ X COMPRIMENTO), SEM CABO</t>
  </si>
  <si>
    <t>Referência SINAPI/MG, insumo 38390, unidade UN, preço de referência de setembro/2026. Relatório emitido em 09/10/2026: SINAPI_Referência_2026_09.xlsx, aba ISD, linha 3799. Arquivo anexado à pesquisa. Referência única de base oficial, formada pela metodologia de famílias homogêneas do SINAPI; não constitui cotação comercial isolada. Origem oficial: CR (calculado por coeficiente de representatividade).</t>
  </si>
  <si>
    <t>25769</t>
  </si>
  <si>
    <t>SUPORTE TIPO GARFO/GAIOLA PARA ROLO DE PINTURA DE 23 CM</t>
  </si>
  <si>
    <t>CONSTRUTINTAS — Suporte gaiola 23 cm Atlas</t>
  </si>
  <si>
    <t>https://www.construtintasonline.com.br/suporte-para-rolo-23cm-gaiola-400-23-atlas-25769</t>
  </si>
  <si>
    <t>DEPOCASA — Suporte para rolo 23 cm Atlas</t>
  </si>
  <si>
    <t>https://depocasa.com.br/suporte-para-rolo-23cm-atlas</t>
  </si>
  <si>
    <t>SÃO GERALDO TINTAS — Suporte Tigre Pro gaiola 23 cm</t>
  </si>
  <si>
    <t>https://www.saogeraldotintas.com.br/suporte-para-rolo-tigre-pro-gaiola-23cm/p</t>
  </si>
  <si>
    <t>45231</t>
  </si>
  <si>
    <t>TRINCHA DE 1" COM CERDAS SINTETICAS</t>
  </si>
  <si>
    <t>Referência SINAPI/MG, insumo 45231, unidade UN, preço de referência de setembro/2026. Relatório emitido em 09/10/2026: SINAPI_Referência_2026_09.xlsx, aba ISD, linha 4410. Arquivo anexado à pesquisa. Referência única de base oficial, formada pela metodologia de famílias homogêneas do SINAPI; não constitui cotação comercial isolada. Origem oficial: CR (calculado por coeficiente de representatividade).</t>
  </si>
  <si>
    <t>45232</t>
  </si>
  <si>
    <t>TRINCHA DE 2" COM CERDAS SINTETICAS</t>
  </si>
  <si>
    <t>Referência SINAPI/MG, insumo 45232, unidade UN, preço de referência de setembro/2026. Relatório emitido em 09/10/2026: SINAPI_Referência_2026_09.xlsx, aba ISD, linha 4411. Arquivo anexado à pesquisa. Referência única de base oficial, formada pela metodologia de famílias homogêneas do SINAPI; não constitui cotação comercial isolada. Origem oficial: CR (calculado por coeficiente de representatividade).</t>
  </si>
  <si>
    <t>10583</t>
  </si>
  <si>
    <t>TRINCHA 3"</t>
  </si>
  <si>
    <t>ORSE; ref. 10583; TRINCHA 3"; unidade UN; preço de material R$ 12.75/UN. Fonte/competência: Referência: agosto/2026-1 • SE • acesso: 12/10/2026. Fonte técnica de insumos em competência e abrangência identificadas; não equivale a coleta comercial avulsa. Correspondência material, código, unidade e valor documentada na memória; inexiste acréscimo automático de frete/BDI. Art. 28: documentação da fonte pública e justificativa excepcional a formalizar pelas áreas responsáveis, sem inventar pesquisas complementares.</t>
  </si>
  <si>
    <t>13449</t>
  </si>
  <si>
    <t>TRINCHA MÉDIA PARA PINTURA, LARGURA NOMINAL 4" (APROX. 102 MM), CERDAS PRETAS SELECIONADAS, COMPRIMENTO APROXIMADO DAS CERDAS DE 48 MM, INDICADA PARA APLICAÇÃO DE ESMALTES E PINTURA EM GERAL COMPATÍVEL. REFERÊNCIA: ATLAS 319/9, OU SIMILAR OU DE MELHOR QUALIDADE.</t>
  </si>
  <si>
    <t>ATLAS — ficha oficial trincha 319/9</t>
  </si>
  <si>
    <t>https://site.atlas.com.br/pt/produtos/atlas-painting/trinchas/319</t>
  </si>
  <si>
    <t>ORSE; ref. 13449; TRINCHA MÉDIA PARA PINTURA, LARGURA NOMINAL 4" (APROX. 102 MM), CERDAS PRETAS SELECIONADAS, COMPRIMENTO APROXIMADO DAS CERDAS DE 48 MM, INDICADA PARA APLICAÇÃO DE ESMALTES E PINTURA EM GERAL COMPATÍVEL. REFERÊNCIA: ATLAS 319/9, OU SIMILAR OU DE MELHOR QUALIDADE.; unidade UN; preço de material R$ 28.90/UN. Fonte/competência: Referência: agosto/2026-1 • SE • acesso: 12/10/2026. Fonte técnica de insumos em competência e abrangência identificadas; não equivale a coleta comercial avulsa. Correspondência material, código, unidade e valor documentada na memória; inexiste acréscimo automático de frete/BDI. Art. 28: documentação da fonte pública e justificativa excepcional a formalizar pelas áreas responsáveis, sem inventar pesquisas complementares.</t>
  </si>
  <si>
    <t>11444</t>
  </si>
  <si>
    <t>LIXA PARA MASSA/PAREDE, EM FOLHA, GRÃO 80</t>
  </si>
  <si>
    <t>SUPER PRO ATACADO — Lixa massa grão 80</t>
  </si>
  <si>
    <t>https://www.superproatacado.com.br/lixa-massa-madeira-para-superficies-grao-80-3m-122700/p</t>
  </si>
  <si>
    <t>Consulta 12/10/2026; R$ 1,35 por folha, sem mínimo de 25 unidades</t>
  </si>
  <si>
    <t>PIATÃ TEM — Lixa massa grão 80</t>
  </si>
  <si>
    <t>https://www.piatatem.com.br/lixa-de-massa-gr-80---225mm-x-275mm---valor-un----tatu-99920290</t>
  </si>
  <si>
    <t>TINTAS VERGINIA — Lixa para massa grão 80 Norton</t>
  </si>
  <si>
    <t>https://www.tintasverginia.com.br/lixa-para-massa-80-grao-norton/p</t>
  </si>
  <si>
    <t>Lixa para massa/parede em folha, grão 80. Super Pro: R$ 1,35 por folha, aplicável a compra unitária; excluído o preço atacadista de R$ 1,08 condicionado a 25 unidades ou mais. Piatã: R$ 1,30 por folha. Verginia: R$ 2,08 por folha. Três fornecedores independentes;</t>
  </si>
  <si>
    <t>07558 / 11603 / 505006</t>
  </si>
  <si>
    <t>LIXA D'ÁGUA, EM FOLHA, GRÃO 150</t>
  </si>
  <si>
    <t>TINTAS JD — Norton T223 grão 150, ref. 07558</t>
  </si>
  <si>
    <t>https://www.tintasjd.com.br/lixa-d-agua-t223-grao-150-norton-07558</t>
  </si>
  <si>
    <t>PORÃO MIX — Lixa d'água Tatu grão 150, cód. 11603</t>
  </si>
  <si>
    <t>https://www.poraomix.com.br/lixa-dagua-tatu-150</t>
  </si>
  <si>
    <t>LOJA CHIMAS — Carborundum grão 150, cód. 505006</t>
  </si>
  <si>
    <t>https://www.lojachimas.com.br/folha-de-lixa-dagua-car87-grao-150-230x280-mm</t>
  </si>
  <si>
    <t>38383</t>
  </si>
  <si>
    <t>LIXA D'AGUA EM FOLHA, COR PRETA, GRAO 100</t>
  </si>
  <si>
    <t>SINAPI/MG, insumo 38383, setembro/2026, emissão 09/10/2026, aba ISD, linha 2587, arquivo anexado à pesquisa. Unidade da fonte corresponde à unidade de fornecimento. Preço de fornecimento do material, sem instalação e sem BDI. Referência única de base oficial baseada em famílias homogêneas, adotada prioritariamente à referência privada sem extrato. Origem oficial: CR (calculado por coeficiente de representatividade).</t>
  </si>
  <si>
    <t>3767</t>
  </si>
  <si>
    <t>LIXA EM FOLHA PARA PAREDE OU MADEIRA, NUMERO 120, COR VERMELHA</t>
  </si>
  <si>
    <t>Referência SINAPI/MG, insumo 3767, unidade UN, preço de referência de setembro/2026. Relatório emitido em 09/10/2026: SINAPI_Referência_2026_09.xlsx, aba ISD, linha 2589. Arquivo anexado à pesquisa. Referência única de base oficial, formada pela metodologia de famílias homogêneas do SINAPI; não constitui cotação comercial isolada. Origem oficial: CR (calculado por coeficiente de representatividade).</t>
  </si>
  <si>
    <t>13</t>
  </si>
  <si>
    <t>ESTOPA PARA LIMPEZA E POLIMENTO</t>
  </si>
  <si>
    <t>Referência SINAPI/MG, insumo 13, unidade KG, preço de referência de setembro/2026. Relatório emitido em 09/10/2026: SINAPI_Referência_2026_09.xlsx, aba ISD, linha 1996. Arquivo anexado à pesquisa. Referência única de base oficial, formada pela metodologia de famílias homogêneas do SINAPI; não constitui cotação comercial isolada. Origem oficial: CR (calculado por coeficiente de representatividade).</t>
  </si>
  <si>
    <t>91878150</t>
  </si>
  <si>
    <t>FITA CREPE 24MM X 50M</t>
  </si>
  <si>
    <t>LEROY MERLIN — Fita crepe 24 mm x 50 m</t>
  </si>
  <si>
    <t>https://www.leroymerlin.com.br/fita-crepe-uso-geral-24mmx50m-adere_91878150</t>
  </si>
  <si>
    <t>Acesso registrado na pesquisa original: 04/09/2026</t>
  </si>
  <si>
    <t>KALUNGA — Fita crepe Tectape 24 mm x 50 m</t>
  </si>
  <si>
    <t>https://www.kalunga.com.br/prod/fita-crepe-para-uso-geral-24mm-x-50m-tectape-rl-1-un/308722</t>
  </si>
  <si>
    <t>MUNDOWARE — Fita crepe Alltape 24 mm x 50 m, 1 rolo</t>
  </si>
  <si>
    <t>https://www.mundoware.com.br/1-rolo-fita-crepe-24mm-50m-alltape-sk710</t>
  </si>
  <si>
    <t>Validação: 18/09/2026 • corte econômico: 17/09/2026 • adotado preço normal, não o desconto à vista</t>
  </si>
  <si>
    <t>91878164</t>
  </si>
  <si>
    <t>FITA CREPE 48MM X 50M</t>
  </si>
  <si>
    <t>LEROY MERLIN — Fita crepe 48 mm x 50 m</t>
  </si>
  <si>
    <t>https://www.leroymerlin.com.br/fita-crepe-uso-geral-48mmx50m_91878164</t>
  </si>
  <si>
    <t>KALUNGA — Fita crepe Tectape 48 mm x 50 m, 1 rolo</t>
  </si>
  <si>
    <t>https://www.kalunga.com.br/prod/fita-crepe-para-uso-geral-48mm-x-50m-tectape-rl-1-un/308723</t>
  </si>
  <si>
    <t>MUNDOWARE — Fita crepe Alltape 48 mm x 50 m, 1 rolo</t>
  </si>
  <si>
    <t>https://www.mundoware.com.br/1-rolo-fita-crepe-48mm-50m-alltape-sk710</t>
  </si>
  <si>
    <t>Três referências foram validadas para fita crepe de uso geral, largura 48 mm e comprimento 50 m, por rolo unitário. A oferta em pacote foi desconsiderada quando não necessária; na Mundoware foi usado o preço normal do rolo individual. Como o CV é inferior a 25%, adota-se a média. Comprovação documental necessária: Kalunga informa produto indisponível. O valor histórico permanece sem atualização/validação atual.</t>
  </si>
  <si>
    <t>3777</t>
  </si>
  <si>
    <t>LONA PLASTICA PESADA PRETA, E = 150 MICRA</t>
  </si>
  <si>
    <t>Referência SINAPI/MG, insumo 3777, unidade M2, preço de referência de setembro/2026. Relatório emitido em 09/10/2026: SINAPI_Referência_2026_09.xlsx, aba ISD, linha 2613. Arquivo anexado à pesquisa. Referência única de base oficial, formada pela metodologia de famílias homogêneas do SINAPI; não constitui cotação comercial isolada. Origem oficial: CR (calculado por coeficiente de representatividade).</t>
  </si>
  <si>
    <t>Reluz 10699 / Worker 103055</t>
  </si>
  <si>
    <t>PALHA DE AÇO Nº 2, GROSSA, PACOTE 22 G</t>
  </si>
  <si>
    <t>Palha de aço Reluz grossa n.2 c/22g | Concorde</t>
  </si>
  <si>
    <t>https://www.concordepr.com.br/palha-de-aco-reluz-grossa-n-2-c-22g.html</t>
  </si>
  <si>
    <t>Acesso 13/10/2026; preço sem desconto condicionado; R$ 1.27/UN</t>
  </si>
  <si>
    <t>Palha de Aço Nº 2 Grossa 22g Worker</t>
  </si>
  <si>
    <t>https://www.superproatacado.com.br/palha-de-aco-grossa-para-limpeza-worker-103055/p</t>
  </si>
  <si>
    <t>Acesso 13/10/2026; preço sem desconto condicionado; R$ 1.45/UN</t>
  </si>
  <si>
    <t>Palha de aço grossa nº 2, pacote 22 g, conforme duas páginas de produto em estoque. Excluídas palhas finas, médias e ofertas sem gramatura comprovada. Super Pro: preço unitário de R$ 1,45; excluído preço de R$ 1,23 condicionado a compra mínima. A amostra de duas referências demanda justificativa da área competente pelo art. 28, §§ 2º e 3º, RILC; pesquisas e exclusões documentadas no dossiê.</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</si>
</sst>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R$-416]\ #,##0.00"/>
    <numFmt numFmtId="165" formatCode="0.0%"/>
  </numFmts>
  <fonts count="22" x14ac:knownFonts="1">
    <font>
      <sz val="11"/>
      <color rgb="FF000000"/>
      <name val="Carlito"/>
    </font>
    <font>
      <sz val="11"/>
      <color rgb="FF000000"/>
      <name val="Arial"/>
    </font>
    <font>
      <sz val="11"/>
      <name val="Carlito"/>
    </font>
    <font>
      <b/>
      <sz val="14"/>
      <color rgb="FFFFFFFF"/>
      <name val="Arial"/>
    </font>
    <font>
      <b/>
      <sz val="10"/>
      <color rgb="FF123B63"/>
      <name val="Arial"/>
    </font>
    <font>
      <b/>
      <sz val="9"/>
      <color rgb="FF1F2937"/>
      <name val="Arial"/>
    </font>
    <font>
      <sz val="9"/>
      <color theme="1"/>
      <name val="Arial"/>
    </font>
    <font>
      <b/>
      <sz val="10"/>
      <color rgb="FFFFFFFF"/>
      <name val="Arial"/>
    </font>
    <font>
      <b/>
      <sz val="9"/>
      <color rgb="FF123B63"/>
      <name val="Arial"/>
    </font>
    <font>
      <sz val="9"/>
      <color rgb="FF1F2937"/>
      <name val="Arial"/>
    </font>
    <font>
      <b/>
      <sz val="11"/>
      <color rgb="FFFFFFFF"/>
      <name val="Arial"/>
    </font>
    <font>
      <b/>
      <sz val="9"/>
      <color rgb="FF548235"/>
      <name val="Arial"/>
    </font>
    <font>
      <sz val="9"/>
      <color rgb="FF1F2937"/>
      <name val="Arial"/>
    </font>
    <font>
      <sz val="11"/>
      <color rgb="FF000000"/>
      <name val="Carlito"/>
    </font>
    <font>
      <b/>
      <sz val="14"/>
      <color rgb="FFFFFFFF"/>
      <name val="Arial"/>
    </font>
    <font>
      <sz val="11"/>
      <name val="Arial"/>
    </font>
    <font>
      <sz val="11"/>
      <color rgb="FF000000"/>
      <name val="Arial"/>
    </font>
    <font>
      <b/>
      <sz val="10"/>
      <color rgb="FF123B63"/>
      <name val="Arial"/>
    </font>
    <font>
      <i/>
      <sz val="9"/>
      <color rgb="FF1F2937"/>
      <name val="Arial"/>
    </font>
    <font>
      <b/>
      <sz val="10"/>
      <color rgb="FFFFFFFF"/>
      <name val="Arial"/>
    </font>
    <font>
      <b/>
      <sz val="9"/>
      <color rgb="FF123B63"/>
      <name val="Arial"/>
    </font>
    <font>
      <sz val="11"/>
      <color rgb="FF1F2937"/>
      <name val="Carlito"/>
    </font>
  </fonts>
  <fills count="14">
    <fill>
      <patternFill patternType="none"/>
    </fill>
    <fill>
      <patternFill patternType="gray125"/>
    </fill>
    <fill>
      <patternFill patternType="solid">
        <fgColor rgb="FFFFFFFF"/>
      </patternFill>
    </fill>
    <fill>
      <patternFill patternType="solid">
        <fgColor rgb="FF123B63"/>
      </patternFill>
    </fill>
    <fill>
      <patternFill patternType="solid">
        <fgColor rgb="FFD9EAF7"/>
      </patternFill>
    </fill>
    <fill>
      <patternFill patternType="solid">
        <fgColor rgb="FFEAF3F8"/>
      </patternFill>
    </fill>
    <fill>
      <patternFill patternType="solid">
        <fgColor rgb="FF1F4E78"/>
      </patternFill>
    </fill>
    <fill>
      <patternFill patternType="solid">
        <fgColor rgb="FF0B304B"/>
      </patternFill>
    </fill>
    <fill>
      <patternFill patternType="solid">
        <fgColor rgb="FFE2F0D9"/>
      </patternFill>
    </fill>
    <fill>
      <patternFill patternType="solid">
        <fgColor rgb="FFFFFFFF"/>
      </patternFill>
    </fill>
    <fill>
      <patternFill patternType="solid">
        <fgColor rgb="FFE2F0D9"/>
      </patternFill>
    </fill>
    <fill>
      <patternFill patternType="solid">
        <fgColor rgb="FFD9EAF7"/>
      </patternFill>
    </fill>
    <fill>
      <patternFill patternType="solid">
        <fgColor rgb="FF0B304B"/>
      </patternFill>
    </fill>
    <fill>
      <patternFill patternType="solid">
        <fgColor rgb="FF17365D"/>
      </patternFill>
    </fill>
  </fills>
  <borders count="16">
    <border>
      <left/>
      <right/>
      <top/>
      <bottom/>
      <diagonal/>
    </border>
    <border>
      <left/>
      <right/>
      <top/>
      <bottom/>
      <diagonal/>
    </border>
    <border>
      <left/>
      <right/>
      <top/>
      <bottom/>
      <diagonal/>
    </border>
    <border>
      <left/>
      <right/>
      <top/>
      <bottom/>
      <diagonal/>
    </border>
    <border>
      <left style="thin">
        <color rgb="FFFFFFFF"/>
      </left>
      <right style="thin">
        <color rgb="FFFFFFFF"/>
      </right>
      <top style="thin">
        <color rgb="FFFFFFFF"/>
      </top>
      <bottom style="thin">
        <color rgb="FFFFFFFF"/>
      </bottom>
      <diagonal/>
    </border>
    <border>
      <left style="thin">
        <color rgb="FFA6B7C5"/>
      </left>
      <right style="thin">
        <color rgb="FFA6B7C5"/>
      </right>
      <top style="thin">
        <color rgb="FFA6B7C5"/>
      </top>
      <bottom style="thin">
        <color rgb="FFA6B7C5"/>
      </bottom>
      <diagonal/>
    </border>
    <border>
      <left style="thin">
        <color rgb="FFA6B7C5"/>
      </left>
      <right/>
      <top style="thin">
        <color rgb="FFA6B7C5"/>
      </top>
      <bottom style="thin">
        <color rgb="FFA6B7C5"/>
      </bottom>
      <diagonal/>
    </border>
    <border>
      <left/>
      <right/>
      <top style="thin">
        <color rgb="FFA6B7C5"/>
      </top>
      <bottom style="thin">
        <color rgb="FFA6B7C5"/>
      </bottom>
      <diagonal/>
    </border>
    <border>
      <left/>
      <right/>
      <top style="thin">
        <color rgb="FFA6B7C5"/>
      </top>
      <bottom style="thin">
        <color rgb="FFA6B7C5"/>
      </bottom>
      <diagonal/>
    </border>
    <border>
      <left style="medium">
        <color rgb="FF0B304B"/>
      </left>
      <right/>
      <top style="medium">
        <color rgb="FF0B304B"/>
      </top>
      <bottom style="medium">
        <color rgb="FF0B304B"/>
      </bottom>
      <diagonal/>
    </border>
    <border>
      <left/>
      <right/>
      <top style="medium">
        <color rgb="FF0B304B"/>
      </top>
      <bottom style="medium">
        <color rgb="FF0B304B"/>
      </bottom>
      <diagonal/>
    </border>
    <border>
      <left/>
      <right/>
      <top style="medium">
        <color rgb="FF0B304B"/>
      </top>
      <bottom style="medium">
        <color rgb="FF0B304B"/>
      </bottom>
      <diagonal/>
    </border>
    <border>
      <left style="medium">
        <color rgb="FF0B304B"/>
      </left>
      <right style="medium">
        <color rgb="FF0B304B"/>
      </right>
      <top style="medium">
        <color rgb="FF0B304B"/>
      </top>
      <bottom style="medium">
        <color rgb="FF0B304B"/>
      </bottom>
      <diagonal/>
    </border>
    <border>
      <left/>
      <right style="thin">
        <color rgb="FFA6B7C5"/>
      </right>
      <top style="thin">
        <color rgb="FFA6B7C5"/>
      </top>
      <bottom style="thin">
        <color rgb="FFA6B7C5"/>
      </bottom>
      <diagonal/>
    </border>
    <border>
      <left style="medium">
        <color rgb="FF0B304B"/>
      </left>
      <right style="thin">
        <color rgb="FFA6B7C5"/>
      </right>
      <top style="thin">
        <color rgb="FFA6B7C5"/>
      </top>
      <bottom style="thin">
        <color rgb="FFA6B7C5"/>
      </bottom>
      <diagonal/>
    </border>
    <border>
      <left/>
      <right style="medium">
        <color rgb="FF0B304B"/>
      </right>
      <top style="medium">
        <color rgb="FF0B304B"/>
      </top>
      <bottom style="medium">
        <color rgb="FF0B304B"/>
      </bottom>
      <diagonal/>
    </border>
  </borders>
  <cellStyleXfs count="1">
    <xf numFmtId="0" fontId="0" fillId="0" borderId="0"/>
  </cellStyleXfs>
  <cellXfs count="77">
    <xf numFmtId="0" fontId="0" fillId="0" borderId="0" xfId="0"/>
    <xf numFmtId="0" fontId="6" fillId="0" borderId="0" xfId="0" applyFont="1"/>
    <xf numFmtId="0" fontId="7" fillId="6" borderId="4" xfId="0" applyFont="1" applyFill="1" applyBorder="1" applyAlignment="1">
      <alignment horizontal="center" vertical="center" wrapText="1"/>
    </xf>
    <xf numFmtId="0" fontId="9" fillId="2" borderId="5" xfId="0" applyFont="1" applyFill="1" applyBorder="1" applyAlignment="1">
      <alignment vertical="center" wrapText="1"/>
    </xf>
    <xf numFmtId="0" fontId="9" fillId="2" borderId="5" xfId="0" applyFont="1" applyFill="1" applyBorder="1" applyAlignment="1">
      <alignment horizontal="center" vertical="center"/>
    </xf>
    <xf numFmtId="164" fontId="9" fillId="2" borderId="5" xfId="0" applyNumberFormat="1" applyFont="1" applyFill="1" applyBorder="1" applyAlignment="1">
      <alignment vertical="center"/>
    </xf>
    <xf numFmtId="0" fontId="9" fillId="2" borderId="5" xfId="0" applyFont="1" applyFill="1" applyBorder="1" applyAlignment="1">
      <alignment horizontal="left" vertical="center" wrapText="1"/>
    </xf>
    <xf numFmtId="10" fontId="9" fillId="2" borderId="5" xfId="0" applyNumberFormat="1" applyFont="1" applyFill="1" applyBorder="1" applyAlignment="1">
      <alignment vertical="center"/>
    </xf>
    <xf numFmtId="164" fontId="10" fillId="7" borderId="12" xfId="0" applyNumberFormat="1" applyFont="1" applyFill="1" applyBorder="1" applyAlignment="1">
      <alignment horizontal="right" vertical="center"/>
    </xf>
    <xf numFmtId="10" fontId="10" fillId="7" borderId="12" xfId="0" applyNumberFormat="1" applyFont="1" applyFill="1" applyBorder="1" applyAlignment="1">
      <alignment horizontal="right" vertical="center"/>
    </xf>
    <xf numFmtId="0" fontId="9" fillId="9" borderId="5" xfId="0" applyFont="1" applyFill="1" applyBorder="1" applyAlignment="1">
      <alignment horizontal="left" vertical="center" wrapText="1"/>
    </xf>
    <xf numFmtId="0" fontId="9" fillId="9" borderId="7" xfId="0" applyFont="1" applyFill="1" applyBorder="1" applyAlignment="1">
      <alignment horizontal="left" vertical="center" wrapText="1"/>
    </xf>
    <xf numFmtId="0" fontId="16" fillId="0" borderId="0" xfId="0" applyFont="1"/>
    <xf numFmtId="0" fontId="19" fillId="6" borderId="4" xfId="0" applyFont="1" applyFill="1" applyBorder="1" applyAlignment="1">
      <alignment horizontal="center" vertical="center" wrapText="1"/>
    </xf>
    <xf numFmtId="0" fontId="12" fillId="2" borderId="5" xfId="0" applyFont="1" applyFill="1" applyBorder="1" applyAlignment="1">
      <alignment vertical="center"/>
    </xf>
    <xf numFmtId="0" fontId="12" fillId="2" borderId="5" xfId="0" applyFont="1" applyFill="1" applyBorder="1" applyAlignment="1">
      <alignment vertical="center" wrapText="1"/>
    </xf>
    <xf numFmtId="0" fontId="12" fillId="2" borderId="5" xfId="0" applyFont="1" applyFill="1" applyBorder="1" applyAlignment="1">
      <alignment horizontal="center" vertical="center"/>
    </xf>
    <xf numFmtId="164" fontId="12" fillId="2" borderId="5" xfId="0" applyNumberFormat="1" applyFont="1" applyFill="1" applyBorder="1" applyAlignment="1">
      <alignment vertical="center"/>
    </xf>
    <xf numFmtId="165" fontId="12" fillId="2" borderId="5" xfId="0" applyNumberFormat="1" applyFont="1" applyFill="1" applyBorder="1" applyAlignment="1">
      <alignment horizontal="center" vertical="center"/>
    </xf>
    <xf numFmtId="164" fontId="20" fillId="2" borderId="5" xfId="0" applyNumberFormat="1" applyFont="1" applyFill="1" applyBorder="1" applyAlignment="1">
      <alignment vertical="center" wrapText="1"/>
    </xf>
    <xf numFmtId="49" fontId="9" fillId="2" borderId="5" xfId="0" applyNumberFormat="1" applyFont="1" applyFill="1" applyBorder="1" applyAlignment="1">
      <alignment vertical="center"/>
    </xf>
    <xf numFmtId="49" fontId="9" fillId="2" borderId="5" xfId="0" applyNumberFormat="1" applyFont="1" applyFill="1" applyBorder="1" applyAlignment="1">
      <alignment horizontal="left" vertical="center"/>
    </xf>
    <xf numFmtId="0" fontId="9" fillId="2" borderId="5" xfId="0" applyFont="1" applyFill="1" applyBorder="1" applyAlignment="1">
      <alignment horizontal="center" vertical="center" wrapText="1"/>
    </xf>
    <xf numFmtId="0" fontId="8" fillId="2" borderId="5" xfId="0" applyFont="1" applyFill="1" applyBorder="1" applyAlignment="1">
      <alignment horizontal="center" vertical="center"/>
    </xf>
    <xf numFmtId="0" fontId="0" fillId="0" borderId="0" xfId="0" applyAlignment="1">
      <alignment wrapText="1"/>
    </xf>
    <xf numFmtId="4" fontId="9" fillId="2" borderId="5" xfId="0" applyNumberFormat="1" applyFont="1" applyFill="1" applyBorder="1" applyAlignment="1">
      <alignment horizontal="center" vertical="center" wrapText="1"/>
    </xf>
    <xf numFmtId="164" fontId="9" fillId="2" borderId="5" xfId="0" applyNumberFormat="1" applyFont="1" applyFill="1" applyBorder="1" applyAlignment="1">
      <alignment horizontal="right" vertical="center" wrapText="1"/>
    </xf>
    <xf numFmtId="164" fontId="9" fillId="2" borderId="5" xfId="0" applyNumberFormat="1" applyFont="1" applyFill="1" applyBorder="1" applyAlignment="1">
      <alignment horizontal="right" wrapText="1"/>
    </xf>
    <xf numFmtId="164" fontId="11" fillId="8" borderId="5" xfId="0" applyNumberFormat="1" applyFont="1" applyFill="1" applyBorder="1" applyAlignment="1">
      <alignment horizontal="right" wrapText="1"/>
    </xf>
    <xf numFmtId="0" fontId="9" fillId="9" borderId="5" xfId="0" applyFont="1" applyFill="1" applyBorder="1" applyAlignment="1">
      <alignment horizontal="center" vertical="center" wrapText="1"/>
    </xf>
    <xf numFmtId="2" fontId="9" fillId="9" borderId="5" xfId="0" applyNumberFormat="1" applyFont="1" applyFill="1" applyBorder="1" applyAlignment="1">
      <alignment horizontal="center" vertical="center" wrapText="1"/>
    </xf>
    <xf numFmtId="164" fontId="9" fillId="9" borderId="5" xfId="0" applyNumberFormat="1" applyFont="1" applyFill="1" applyBorder="1" applyAlignment="1">
      <alignment horizontal="right" vertical="center" wrapText="1"/>
    </xf>
    <xf numFmtId="164" fontId="12" fillId="9" borderId="5" xfId="0" applyNumberFormat="1" applyFont="1" applyFill="1" applyBorder="1" applyAlignment="1">
      <alignment horizontal="right" vertical="center" wrapText="1"/>
    </xf>
    <xf numFmtId="0" fontId="13" fillId="0" borderId="0" xfId="0" applyFont="1" applyAlignment="1">
      <alignment wrapText="1"/>
    </xf>
    <xf numFmtId="0" fontId="5" fillId="9" borderId="6" xfId="0" applyFont="1" applyFill="1" applyBorder="1" applyAlignment="1">
      <alignment horizontal="center" vertical="center" wrapText="1"/>
    </xf>
    <xf numFmtId="0" fontId="9" fillId="9" borderId="7" xfId="0" applyFont="1" applyFill="1" applyBorder="1" applyAlignment="1">
      <alignment horizontal="center" vertical="center" wrapText="1"/>
    </xf>
    <xf numFmtId="2" fontId="9" fillId="9" borderId="7" xfId="0" applyNumberFormat="1" applyFont="1" applyFill="1" applyBorder="1" applyAlignment="1">
      <alignment horizontal="center" vertical="center" wrapText="1"/>
    </xf>
    <xf numFmtId="164" fontId="9" fillId="9" borderId="13" xfId="0" applyNumberFormat="1" applyFont="1" applyFill="1" applyBorder="1" applyAlignment="1">
      <alignment horizontal="right" vertical="center" wrapText="1"/>
    </xf>
    <xf numFmtId="164" fontId="5" fillId="9" borderId="5" xfId="0" applyNumberFormat="1" applyFont="1" applyFill="1" applyBorder="1" applyAlignment="1">
      <alignment horizontal="right" vertical="center" wrapText="1"/>
    </xf>
    <xf numFmtId="164" fontId="11" fillId="10" borderId="13" xfId="0" applyNumberFormat="1" applyFont="1" applyFill="1" applyBorder="1" applyAlignment="1">
      <alignment horizontal="right" vertical="center" wrapText="1"/>
    </xf>
    <xf numFmtId="164" fontId="11" fillId="10" borderId="14" xfId="0" applyNumberFormat="1" applyFont="1" applyFill="1" applyBorder="1" applyAlignment="1">
      <alignment horizontal="right" vertical="center" wrapText="1"/>
    </xf>
    <xf numFmtId="164" fontId="10" fillId="12" borderId="15" xfId="0" applyNumberFormat="1" applyFont="1" applyFill="1" applyBorder="1" applyAlignment="1">
      <alignment horizontal="right" vertical="center" wrapText="1"/>
    </xf>
    <xf numFmtId="0" fontId="11" fillId="10" borderId="6" xfId="0" applyFont="1" applyFill="1" applyBorder="1" applyAlignment="1">
      <alignment horizontal="center" vertical="center" wrapText="1"/>
    </xf>
    <xf numFmtId="0" fontId="11" fillId="10" borderId="7" xfId="0" applyFont="1" applyFill="1" applyBorder="1" applyAlignment="1">
      <alignment horizontal="center" vertical="center" wrapText="1"/>
    </xf>
    <xf numFmtId="2" fontId="11" fillId="10" borderId="7" xfId="0" applyNumberFormat="1" applyFont="1" applyFill="1" applyBorder="1" applyAlignment="1">
      <alignment horizontal="center" vertical="center" wrapText="1"/>
    </xf>
    <xf numFmtId="164" fontId="11" fillId="10" borderId="7" xfId="0" applyNumberFormat="1" applyFont="1" applyFill="1" applyBorder="1" applyAlignment="1">
      <alignment horizontal="center" vertical="center" wrapText="1"/>
    </xf>
    <xf numFmtId="0" fontId="8" fillId="11" borderId="5" xfId="0" applyFont="1" applyFill="1" applyBorder="1" applyAlignment="1">
      <alignment horizontal="center" vertical="center" wrapText="1"/>
    </xf>
    <xf numFmtId="2" fontId="8" fillId="11" borderId="5" xfId="0" applyNumberFormat="1" applyFont="1" applyFill="1" applyBorder="1" applyAlignment="1">
      <alignment horizontal="center" vertical="center" wrapText="1"/>
    </xf>
    <xf numFmtId="164" fontId="8" fillId="11" borderId="5" xfId="0" applyNumberFormat="1" applyFont="1" applyFill="1" applyBorder="1" applyAlignment="1">
      <alignment horizontal="center" vertical="center" wrapText="1"/>
    </xf>
    <xf numFmtId="164" fontId="11" fillId="10" borderId="13" xfId="0" applyNumberFormat="1" applyFont="1" applyFill="1" applyBorder="1" applyAlignment="1">
      <alignment horizontal="center" vertical="center" wrapText="1"/>
    </xf>
    <xf numFmtId="0" fontId="10" fillId="12" borderId="9" xfId="0" applyFont="1" applyFill="1" applyBorder="1" applyAlignment="1">
      <alignment horizontal="center" vertical="center" wrapText="1"/>
    </xf>
    <xf numFmtId="0" fontId="10" fillId="12" borderId="10" xfId="0" applyFont="1" applyFill="1" applyBorder="1" applyAlignment="1">
      <alignment horizontal="center" vertical="center" wrapText="1"/>
    </xf>
    <xf numFmtId="2" fontId="10" fillId="12" borderId="10" xfId="0" applyNumberFormat="1" applyFont="1" applyFill="1" applyBorder="1" applyAlignment="1">
      <alignment horizontal="center" vertical="center" wrapText="1"/>
    </xf>
    <xf numFmtId="164" fontId="10" fillId="12" borderId="10" xfId="0" applyNumberFormat="1" applyFont="1" applyFill="1" applyBorder="1" applyAlignment="1">
      <alignment horizontal="center" vertical="center" wrapText="1"/>
    </xf>
    <xf numFmtId="0" fontId="8" fillId="4" borderId="6" xfId="0" applyFont="1" applyFill="1" applyBorder="1" applyAlignment="1">
      <alignment horizontal="center" vertical="center" wrapText="1"/>
    </xf>
    <xf numFmtId="0" fontId="2" fillId="0" borderId="7" xfId="0" applyFont="1" applyBorder="1" applyAlignment="1">
      <alignment wrapText="1"/>
    </xf>
    <xf numFmtId="0" fontId="2" fillId="0" borderId="13" xfId="0" applyFont="1" applyBorder="1" applyAlignment="1">
      <alignment wrapText="1"/>
    </xf>
    <xf numFmtId="0" fontId="11" fillId="8" borderId="6" xfId="0" applyFont="1" applyFill="1" applyBorder="1" applyAlignment="1">
      <alignment horizontal="center" vertical="center" wrapText="1"/>
    </xf>
    <xf numFmtId="0" fontId="1" fillId="2" borderId="1" xfId="0" applyFont="1" applyFill="1" applyBorder="1" applyAlignment="1">
      <alignment horizontal="left" vertical="center" wrapText="1"/>
    </xf>
    <xf numFmtId="0" fontId="2" fillId="0" borderId="2" xfId="0" applyFont="1" applyBorder="1" applyAlignment="1">
      <alignment wrapText="1"/>
    </xf>
    <xf numFmtId="0" fontId="2" fillId="0" borderId="3" xfId="0" applyFont="1" applyBorder="1" applyAlignment="1">
      <alignment wrapText="1"/>
    </xf>
    <xf numFmtId="0" fontId="3" fillId="3"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5" fillId="5" borderId="1" xfId="0" applyFont="1" applyFill="1" applyBorder="1" applyAlignment="1">
      <alignment horizontal="center" vertical="center" wrapText="1"/>
    </xf>
    <xf numFmtId="0" fontId="2" fillId="0" borderId="8" xfId="0" applyFont="1" applyBorder="1" applyAlignment="1">
      <alignment wrapText="1"/>
    </xf>
    <xf numFmtId="0" fontId="3" fillId="13" borderId="0" xfId="0" applyFont="1" applyFill="1" applyAlignment="1">
      <alignment horizontal="center" vertical="center"/>
    </xf>
    <xf numFmtId="0" fontId="2" fillId="13" borderId="0" xfId="0" applyFont="1" applyFill="1"/>
    <xf numFmtId="0" fontId="18" fillId="4" borderId="0" xfId="0" applyFont="1" applyFill="1" applyAlignment="1">
      <alignment horizontal="center" vertical="center"/>
    </xf>
    <xf numFmtId="0" fontId="21" fillId="0" borderId="0" xfId="0" applyFont="1"/>
    <xf numFmtId="0" fontId="10" fillId="7" borderId="9" xfId="0" applyFont="1" applyFill="1" applyBorder="1" applyAlignment="1">
      <alignment horizontal="center" vertical="center"/>
    </xf>
    <xf numFmtId="0" fontId="2" fillId="0" borderId="10" xfId="0" applyFont="1" applyBorder="1"/>
    <xf numFmtId="0" fontId="2" fillId="0" borderId="11" xfId="0" applyFont="1" applyBorder="1"/>
    <xf numFmtId="0" fontId="14" fillId="3" borderId="1" xfId="0" applyFont="1" applyFill="1" applyBorder="1" applyAlignment="1">
      <alignment horizontal="left" vertical="center"/>
    </xf>
    <xf numFmtId="0" fontId="15" fillId="0" borderId="2" xfId="0" applyFont="1" applyBorder="1"/>
    <xf numFmtId="0" fontId="15" fillId="0" borderId="3" xfId="0" applyFont="1" applyBorder="1"/>
    <xf numFmtId="0" fontId="17" fillId="4" borderId="1" xfId="0" applyFont="1" applyFill="1" applyBorder="1" applyAlignment="1">
      <alignment horizontal="center" vertical="center"/>
    </xf>
    <xf numFmtId="0" fontId="18" fillId="5" borderId="1"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Relationships xmlns="http://schemas.openxmlformats.org/package/2006/relationships"><Relationship Id="rId8" Type="http://schemas.microsoft.com/office/2022/10/relationships/richValueRel" Target="richData/richValueRel.xml"/><Relationship Id="rId3" Type="http://schemas.openxmlformats.org/officeDocument/2006/relationships/worksheet" Target="worksheets/sheet3.xml"/><Relationship Id="rId7" Type="http://schemas.openxmlformats.org/officeDocument/2006/relationships/sheetMetadata" Target="metadata.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microsoft.com/office/2017/06/relationships/rdRichValueTypes" Target="richData/rdRichValueTypes.xml"/><Relationship Id="rId5" Type="http://schemas.openxmlformats.org/officeDocument/2006/relationships/styles" Target="styles.xml"/><Relationship Id="rId10" Type="http://schemas.microsoft.com/office/2017/06/relationships/rdRichValueStructure" Target="richData/rdrichvaluestructure.xml"/><Relationship Id="rId4" Type="http://schemas.openxmlformats.org/officeDocument/2006/relationships/theme" Target="theme/theme1.xml"/><Relationship Id="rId9" Type="http://schemas.microsoft.com/office/2017/06/relationships/rdRichValue" Target="richData/rdrichvalue.xml"/></Relationships>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Office">
      <a:majorFont>
        <a:latin typeface="Calibri Light"/>
        <a:ea typeface="Calibri Light"/>
        <a:cs typeface="Calibri Light"/>
      </a:majorFont>
      <a:minorFont>
        <a:latin typeface="Calibri"/>
        <a:ea typeface="Calibri"/>
        <a:cs typeface="Calibri"/>
      </a:minorFont>
    </a:fontScheme>
    <a:fmtScheme name="Sheets">
      <a:fillStyleLst>
        <a:solidFill>
          <a:schemeClr val="phClr"/>
        </a:solidFill>
        <a:gradFill rotWithShape="1">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rotWithShape="1">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6350">
          <a:solidFill>
            <a:schemeClr val="phClr"/>
          </a:solidFill>
          <a:prstDash val="solid"/>
        </a:ln>
        <a:ln w="12700">
          <a:solidFill>
            <a:schemeClr val="phClr"/>
          </a:solidFill>
          <a:prstDash val="solid"/>
        </a:ln>
        <a:ln w="19050">
          <a:solidFill>
            <a:schemeClr val="phClr"/>
          </a:solidFill>
          <a:prstDash val="solid"/>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000"/>
  <sheetViews>
    <sheetView showGridLines="0" tabSelected="1" workbookViewId="0">
      <selection activeCell="C7" sqref="C7"/>
    </sheetView>
  </sheetViews>
  <sheetFormatPr defaultColWidth="12.625" defaultRowHeight="15" x14ac:dyDescent="0.25"/>
  <cols>
    <col min="1" max="1" width="11" style="24" customWidth="1"/>
    <col min="2" max="2" width="44.5" style="24" customWidth="1"/>
    <col min="3" max="3" width="88.625" style="24" customWidth="1"/>
    <col min="4" max="4" width="8" style="24" customWidth="1"/>
    <col min="5" max="5" width="12" style="24" customWidth="1"/>
    <col min="6" max="6" width="16" style="24" customWidth="1"/>
    <col min="7" max="7" width="18" style="24" customWidth="1"/>
    <col min="8" max="26" width="8.625" style="24" customWidth="1"/>
    <col min="27" max="16384" width="12.625" style="24"/>
  </cols>
  <sheetData>
    <row r="1" spans="1:7" ht="58.5" customHeight="1" x14ac:dyDescent="0.25">
      <c r="A1" s="58" t="e" vm="1">
        <v>#VALUE!</v>
      </c>
      <c r="B1" s="59"/>
      <c r="C1" s="59"/>
      <c r="D1" s="59"/>
      <c r="E1" s="59"/>
      <c r="F1" s="59"/>
      <c r="G1" s="60"/>
    </row>
    <row r="2" spans="1:7" x14ac:dyDescent="0.25">
      <c r="A2" s="61" t="s">
        <v>0</v>
      </c>
      <c r="B2" s="59"/>
      <c r="C2" s="59"/>
      <c r="D2" s="59"/>
      <c r="E2" s="59"/>
      <c r="F2" s="59"/>
      <c r="G2" s="60"/>
    </row>
    <row r="3" spans="1:7" x14ac:dyDescent="0.25">
      <c r="A3" s="62" t="s">
        <v>1</v>
      </c>
      <c r="B3" s="59"/>
      <c r="C3" s="59"/>
      <c r="D3" s="59"/>
      <c r="E3" s="59"/>
      <c r="F3" s="59"/>
      <c r="G3" s="60"/>
    </row>
    <row r="4" spans="1:7" x14ac:dyDescent="0.25">
      <c r="A4" s="63" t="s">
        <v>2</v>
      </c>
      <c r="B4" s="59"/>
      <c r="C4" s="59"/>
      <c r="D4" s="59"/>
      <c r="E4" s="59"/>
      <c r="F4" s="59"/>
      <c r="G4" s="60"/>
    </row>
    <row r="5" spans="1:7" x14ac:dyDescent="0.25">
      <c r="A5" s="2" t="s">
        <v>3</v>
      </c>
      <c r="B5" s="2" t="s">
        <v>4</v>
      </c>
      <c r="C5" s="2" t="s">
        <v>5</v>
      </c>
      <c r="D5" s="2" t="s">
        <v>6</v>
      </c>
      <c r="E5" s="2" t="s">
        <v>7</v>
      </c>
      <c r="F5" s="2" t="s">
        <v>8</v>
      </c>
      <c r="G5" s="2" t="s">
        <v>9</v>
      </c>
    </row>
    <row r="6" spans="1:7" x14ac:dyDescent="0.25">
      <c r="A6" s="54" t="s">
        <v>10</v>
      </c>
      <c r="B6" s="55"/>
      <c r="C6" s="55"/>
      <c r="D6" s="55"/>
      <c r="E6" s="55"/>
      <c r="F6" s="55"/>
      <c r="G6" s="64"/>
    </row>
    <row r="7" spans="1:7" x14ac:dyDescent="0.25">
      <c r="A7" s="22" t="s">
        <v>11</v>
      </c>
      <c r="B7" s="22" t="str">
        <f>'MEMÓRIA DE PESQUISA'!B5</f>
        <v>366</v>
      </c>
      <c r="C7" s="6" t="str">
        <f>'MEMÓRIA DE PESQUISA'!C5</f>
        <v>AREIA FINA LAVADA</v>
      </c>
      <c r="D7" s="22" t="str">
        <f>'MEMÓRIA DE PESQUISA'!D5</f>
        <v>M3</v>
      </c>
      <c r="E7" s="25">
        <f>'MEMÓRIA DE PESQUISA'!E5</f>
        <v>36</v>
      </c>
      <c r="F7" s="26">
        <f>IF('MEMÓRIA DE PESQUISA'!R5=0,"",'MEMÓRIA DE PESQUISA'!W5)</f>
        <v>163.30000000000001</v>
      </c>
      <c r="G7" s="27">
        <f t="shared" ref="G7:G19" si="0">IF(COUNT(F7)=0,"",ROUND(E7*F7,2))</f>
        <v>5878.8</v>
      </c>
    </row>
    <row r="8" spans="1:7" x14ac:dyDescent="0.25">
      <c r="A8" s="22" t="s">
        <v>12</v>
      </c>
      <c r="B8" s="22" t="str">
        <f>'MEMÓRIA DE PESQUISA'!B6</f>
        <v>370</v>
      </c>
      <c r="C8" s="6" t="str">
        <f>'MEMÓRIA DE PESQUISA'!C6</f>
        <v>AREIA MEDIA LAVADA</v>
      </c>
      <c r="D8" s="22" t="str">
        <f>'MEMÓRIA DE PESQUISA'!D6</f>
        <v>M3</v>
      </c>
      <c r="E8" s="25">
        <f>'MEMÓRIA DE PESQUISA'!E6</f>
        <v>72</v>
      </c>
      <c r="F8" s="26">
        <f>IF('MEMÓRIA DE PESQUISA'!R6=0,"",'MEMÓRIA DE PESQUISA'!W6)</f>
        <v>163.30000000000001</v>
      </c>
      <c r="G8" s="27">
        <f t="shared" si="0"/>
        <v>11757.6</v>
      </c>
    </row>
    <row r="9" spans="1:7" x14ac:dyDescent="0.25">
      <c r="A9" s="22" t="s">
        <v>13</v>
      </c>
      <c r="B9" s="22" t="str">
        <f>'MEMÓRIA DE PESQUISA'!B7</f>
        <v>4720</v>
      </c>
      <c r="C9" s="6" t="str">
        <f>'MEMÓRIA DE PESQUISA'!C7</f>
        <v>BRITA 0</v>
      </c>
      <c r="D9" s="22" t="str">
        <f>'MEMÓRIA DE PESQUISA'!D7</f>
        <v>M3</v>
      </c>
      <c r="E9" s="25">
        <f>'MEMÓRIA DE PESQUISA'!E7</f>
        <v>36</v>
      </c>
      <c r="F9" s="26">
        <f>IF('MEMÓRIA DE PESQUISA'!R7=0,"",'MEMÓRIA DE PESQUISA'!W7)</f>
        <v>149.22</v>
      </c>
      <c r="G9" s="27">
        <f t="shared" si="0"/>
        <v>5371.92</v>
      </c>
    </row>
    <row r="10" spans="1:7" x14ac:dyDescent="0.25">
      <c r="A10" s="22" t="s">
        <v>14</v>
      </c>
      <c r="B10" s="22" t="str">
        <f>'MEMÓRIA DE PESQUISA'!B8</f>
        <v>4718</v>
      </c>
      <c r="C10" s="6" t="str">
        <f>'MEMÓRIA DE PESQUISA'!C8</f>
        <v>BRITA 02</v>
      </c>
      <c r="D10" s="22" t="str">
        <f>'MEMÓRIA DE PESQUISA'!D8</f>
        <v>M3</v>
      </c>
      <c r="E10" s="25">
        <f>'MEMÓRIA DE PESQUISA'!E8</f>
        <v>36</v>
      </c>
      <c r="F10" s="26">
        <f>IF('MEMÓRIA DE PESQUISA'!R8=0,"",'MEMÓRIA DE PESQUISA'!W8)</f>
        <v>129.93</v>
      </c>
      <c r="G10" s="27">
        <f t="shared" si="0"/>
        <v>4677.4799999999996</v>
      </c>
    </row>
    <row r="11" spans="1:7" x14ac:dyDescent="0.25">
      <c r="A11" s="22" t="s">
        <v>15</v>
      </c>
      <c r="B11" s="22" t="str">
        <f>'MEMÓRIA DE PESQUISA'!B9</f>
        <v>25070</v>
      </c>
      <c r="C11" s="6" t="str">
        <f>'MEMÓRIA DE PESQUISA'!C9</f>
        <v>BLOCO DE CONCRETO [14X19X39CM] 4,5MPA</v>
      </c>
      <c r="D11" s="22" t="str">
        <f>'MEMÓRIA DE PESQUISA'!D9</f>
        <v>UN</v>
      </c>
      <c r="E11" s="25">
        <f>'MEMÓRIA DE PESQUISA'!E9</f>
        <v>3000</v>
      </c>
      <c r="F11" s="26">
        <f>IF('MEMÓRIA DE PESQUISA'!R9=0,"",'MEMÓRIA DE PESQUISA'!W9)</f>
        <v>4.8499999999999996</v>
      </c>
      <c r="G11" s="27">
        <f t="shared" si="0"/>
        <v>14550</v>
      </c>
    </row>
    <row r="12" spans="1:7" x14ac:dyDescent="0.25">
      <c r="A12" s="22" t="s">
        <v>16</v>
      </c>
      <c r="B12" s="22" t="str">
        <f>'MEMÓRIA DE PESQUISA'!B10</f>
        <v>38597</v>
      </c>
      <c r="C12" s="6" t="str">
        <f>'MEMÓRIA DE PESQUISA'!C10</f>
        <v>CANALETA DE CONCRETO ESTRUTURAL 14 X 19 X 39 CM, FBK 4,5 MPA (NBR 6136)</v>
      </c>
      <c r="D12" s="22" t="str">
        <f>'MEMÓRIA DE PESQUISA'!D10</f>
        <v>UN</v>
      </c>
      <c r="E12" s="25">
        <f>'MEMÓRIA DE PESQUISA'!E10</f>
        <v>500</v>
      </c>
      <c r="F12" s="26">
        <f>IF('MEMÓRIA DE PESQUISA'!R10=0,"",'MEMÓRIA DE PESQUISA'!W10)</f>
        <v>5.47</v>
      </c>
      <c r="G12" s="27">
        <f t="shared" si="0"/>
        <v>2735</v>
      </c>
    </row>
    <row r="13" spans="1:7" x14ac:dyDescent="0.25">
      <c r="A13" s="22" t="s">
        <v>17</v>
      </c>
      <c r="B13" s="22" t="str">
        <f>'MEMÓRIA DE PESQUISA'!B11</f>
        <v>7268</v>
      </c>
      <c r="C13" s="6" t="str">
        <f>'MEMÓRIA DE PESQUISA'!C11</f>
        <v>TIJOLO VAZADO PARA ALVENARIA DE VEDACAO, 8 FUROS [9X19X29CM]</v>
      </c>
      <c r="D13" s="22" t="str">
        <f>'MEMÓRIA DE PESQUISA'!D11</f>
        <v>UN</v>
      </c>
      <c r="E13" s="25">
        <f>'MEMÓRIA DE PESQUISA'!E11</f>
        <v>3000</v>
      </c>
      <c r="F13" s="26">
        <f>IF('MEMÓRIA DE PESQUISA'!R11=0,"",'MEMÓRIA DE PESQUISA'!W11)</f>
        <v>1.71</v>
      </c>
      <c r="G13" s="27">
        <f t="shared" si="0"/>
        <v>5130</v>
      </c>
    </row>
    <row r="14" spans="1:7" x14ac:dyDescent="0.25">
      <c r="A14" s="22" t="s">
        <v>18</v>
      </c>
      <c r="B14" s="22" t="str">
        <f>'MEMÓRIA DE PESQUISA'!B12</f>
        <v>7258</v>
      </c>
      <c r="C14" s="6" t="str">
        <f>'MEMÓRIA DE PESQUISA'!C12</f>
        <v>TIJOLO CERAMICO MACICO COMUM DE [5 X 10 X 20CM]</v>
      </c>
      <c r="D14" s="22" t="str">
        <f>'MEMÓRIA DE PESQUISA'!D12</f>
        <v>UN</v>
      </c>
      <c r="E14" s="25">
        <f>'MEMÓRIA DE PESQUISA'!E12</f>
        <v>1000</v>
      </c>
      <c r="F14" s="26">
        <f>IF('MEMÓRIA DE PESQUISA'!R12=0,"",'MEMÓRIA DE PESQUISA'!W12)</f>
        <v>0.75</v>
      </c>
      <c r="G14" s="27">
        <f t="shared" si="0"/>
        <v>750</v>
      </c>
    </row>
    <row r="15" spans="1:7" x14ac:dyDescent="0.25">
      <c r="A15" s="22" t="s">
        <v>19</v>
      </c>
      <c r="B15" s="22" t="str">
        <f>'MEMÓRIA DE PESQUISA'!B13</f>
        <v>1106</v>
      </c>
      <c r="C15" s="6" t="str">
        <f>'MEMÓRIA DE PESQUISA'!C13</f>
        <v>CAL HIDRATADO CH1 [SACO 20KG]</v>
      </c>
      <c r="D15" s="22" t="str">
        <f>'MEMÓRIA DE PESQUISA'!D13</f>
        <v>KG</v>
      </c>
      <c r="E15" s="25">
        <f>'MEMÓRIA DE PESQUISA'!E13</f>
        <v>2000</v>
      </c>
      <c r="F15" s="26">
        <f>IF('MEMÓRIA DE PESQUISA'!R13=0,"",'MEMÓRIA DE PESQUISA'!W13)</f>
        <v>1.33</v>
      </c>
      <c r="G15" s="27">
        <f t="shared" si="0"/>
        <v>2660</v>
      </c>
    </row>
    <row r="16" spans="1:7" x14ac:dyDescent="0.25">
      <c r="A16" s="22" t="s">
        <v>20</v>
      </c>
      <c r="B16" s="22" t="str">
        <f>'MEMÓRIA DE PESQUISA'!B14</f>
        <v>1379</v>
      </c>
      <c r="C16" s="6" t="str">
        <f>'MEMÓRIA DE PESQUISA'!C14</f>
        <v>CIMENTO PORTLAND COMPOSTO CP II-32 [SACO 50 KG]</v>
      </c>
      <c r="D16" s="22" t="str">
        <f>'MEMÓRIA DE PESQUISA'!D14</f>
        <v>KG</v>
      </c>
      <c r="E16" s="25">
        <f>'MEMÓRIA DE PESQUISA'!E14</f>
        <v>20000</v>
      </c>
      <c r="F16" s="26">
        <f>IF('MEMÓRIA DE PESQUISA'!R14=0,"",'MEMÓRIA DE PESQUISA'!W14)</f>
        <v>0.78</v>
      </c>
      <c r="G16" s="27">
        <f t="shared" si="0"/>
        <v>15600</v>
      </c>
    </row>
    <row r="17" spans="1:7" x14ac:dyDescent="0.25">
      <c r="A17" s="22" t="s">
        <v>21</v>
      </c>
      <c r="B17" s="22" t="str">
        <f>'MEMÓRIA DE PESQUISA'!B15</f>
        <v>44324</v>
      </c>
      <c r="C17" s="6" t="str">
        <f>'MEMÓRIA DE PESQUISA'!C15</f>
        <v>GESSO COLA, EM PO, PARA FIXACAO DE MOLDURAS, SANCAS E BLOCOS DE GESSO</v>
      </c>
      <c r="D17" s="22" t="str">
        <f>'MEMÓRIA DE PESQUISA'!D15</f>
        <v>KG</v>
      </c>
      <c r="E17" s="25">
        <f>'MEMÓRIA DE PESQUISA'!E15</f>
        <v>1500</v>
      </c>
      <c r="F17" s="26">
        <f>IF('MEMÓRIA DE PESQUISA'!R15=0,"",'MEMÓRIA DE PESQUISA'!W15)</f>
        <v>2.95</v>
      </c>
      <c r="G17" s="27">
        <f t="shared" si="0"/>
        <v>4425</v>
      </c>
    </row>
    <row r="18" spans="1:7" x14ac:dyDescent="0.25">
      <c r="A18" s="22" t="s">
        <v>22</v>
      </c>
      <c r="B18" s="22" t="str">
        <f>'MEMÓRIA DE PESQUISA'!B16</f>
        <v>37524</v>
      </c>
      <c r="C18" s="6" t="str">
        <f>'MEMÓRIA DE PESQUISA'!C16</f>
        <v>TELA PLASTICA LARANJA, TIPO TAPUME PARA SINALIZACAO, MALHA RETANGULAR, ROLO 1.20 X 50 M</v>
      </c>
      <c r="D18" s="22" t="str">
        <f>'MEMÓRIA DE PESQUISA'!D16</f>
        <v>M</v>
      </c>
      <c r="E18" s="25">
        <f>'MEMÓRIA DE PESQUISA'!E16</f>
        <v>100</v>
      </c>
      <c r="F18" s="26">
        <f>IF('MEMÓRIA DE PESQUISA'!R16=0,"",'MEMÓRIA DE PESQUISA'!W16)</f>
        <v>1.91</v>
      </c>
      <c r="G18" s="27">
        <f t="shared" si="0"/>
        <v>191</v>
      </c>
    </row>
    <row r="19" spans="1:7" x14ac:dyDescent="0.25">
      <c r="A19" s="22" t="s">
        <v>23</v>
      </c>
      <c r="B19" s="22" t="str">
        <f>'MEMÓRIA DE PESQUISA'!B17</f>
        <v>Lanxess Xadrez vermelho —250/500g</v>
      </c>
      <c r="C19" s="6" t="str">
        <f>'MEMÓRIA DE PESQUISA'!C17</f>
        <v>PIGMENTO PO XADREZ VERMELHO</v>
      </c>
      <c r="D19" s="22" t="str">
        <f>'MEMÓRIA DE PESQUISA'!D17</f>
        <v>KG</v>
      </c>
      <c r="E19" s="25">
        <f>'MEMÓRIA DE PESQUISA'!E17</f>
        <v>1</v>
      </c>
      <c r="F19" s="26">
        <f>IF('MEMÓRIA DE PESQUISA'!R17=0,"",'MEMÓRIA DE PESQUISA'!W17)</f>
        <v>68.95</v>
      </c>
      <c r="G19" s="27">
        <f t="shared" si="0"/>
        <v>68.95</v>
      </c>
    </row>
    <row r="20" spans="1:7" x14ac:dyDescent="0.25">
      <c r="A20" s="57" t="s">
        <v>24</v>
      </c>
      <c r="B20" s="55"/>
      <c r="C20" s="55"/>
      <c r="D20" s="55"/>
      <c r="E20" s="55"/>
      <c r="F20" s="56"/>
      <c r="G20" s="28">
        <f>IF(COUNT(G7:G19)=13,SUM(G7:G19),"PENDENTE")</f>
        <v>73795.75</v>
      </c>
    </row>
    <row r="21" spans="1:7" x14ac:dyDescent="0.25">
      <c r="A21" s="54" t="s">
        <v>579</v>
      </c>
      <c r="B21" s="55"/>
      <c r="C21" s="55"/>
      <c r="D21" s="55"/>
      <c r="E21" s="55"/>
      <c r="F21" s="55"/>
      <c r="G21" s="56"/>
    </row>
    <row r="22" spans="1:7" x14ac:dyDescent="0.25">
      <c r="A22" s="22" t="s">
        <v>25</v>
      </c>
      <c r="B22" s="22" t="str">
        <f>'MEMÓRIA DE PESQUISA'!B18</f>
        <v>1893</v>
      </c>
      <c r="C22" s="6" t="str">
        <f>'MEMÓRIA DE PESQUISA'!C18</f>
        <v>ESPAÇADOR PARA CERÂMICA</v>
      </c>
      <c r="D22" s="22" t="str">
        <f>'MEMÓRIA DE PESQUISA'!D18</f>
        <v>UN</v>
      </c>
      <c r="E22" s="25">
        <f>'MEMÓRIA DE PESQUISA'!E18</f>
        <v>1000</v>
      </c>
      <c r="F22" s="26">
        <f>IF('MEMÓRIA DE PESQUISA'!R18=0,"",'MEMÓRIA DE PESQUISA'!W18)</f>
        <v>0.39</v>
      </c>
      <c r="G22" s="27">
        <f t="shared" ref="G22:G29" si="1">IF(COUNT(F22)=0,"",ROUND(E22*F22,2))</f>
        <v>390</v>
      </c>
    </row>
    <row r="23" spans="1:7" x14ac:dyDescent="0.25">
      <c r="A23" s="22" t="s">
        <v>26</v>
      </c>
      <c r="B23" s="22" t="str">
        <f>'MEMÓRIA DE PESQUISA'!B19</f>
        <v>1287</v>
      </c>
      <c r="C23" s="6" t="str">
        <f>'MEMÓRIA DE PESQUISA'!C19</f>
        <v>PISO EM CERÂMICA ESMALTADA, COR LISA, PEI MAIOR OU IGUAL A 4, FORMATO MENOR OU IGUAL A 2025 CM²</v>
      </c>
      <c r="D23" s="22" t="str">
        <f>'MEMÓRIA DE PESQUISA'!D19</f>
        <v>M2</v>
      </c>
      <c r="E23" s="25">
        <f>'MEMÓRIA DE PESQUISA'!E19</f>
        <v>500</v>
      </c>
      <c r="F23" s="26">
        <f>IF('MEMÓRIA DE PESQUISA'!R19=0,"",'MEMÓRIA DE PESQUISA'!W19)</f>
        <v>37.46</v>
      </c>
      <c r="G23" s="27">
        <f t="shared" si="1"/>
        <v>18730</v>
      </c>
    </row>
    <row r="24" spans="1:7" x14ac:dyDescent="0.25">
      <c r="A24" s="22" t="s">
        <v>27</v>
      </c>
      <c r="B24" s="22" t="str">
        <f>'MEMÓRIA DE PESQUISA'!B20</f>
        <v>536</v>
      </c>
      <c r="C24" s="6" t="str">
        <f>'MEMÓRIA DE PESQUISA'!C20</f>
        <v>REVESTIMENTO PARA PAREDE, EM CERÂMICA ESMALTADA, FORMATO MENOR OU IGUAL A 2025 CM²</v>
      </c>
      <c r="D24" s="22" t="str">
        <f>'MEMÓRIA DE PESQUISA'!D20</f>
        <v>M2</v>
      </c>
      <c r="E24" s="25">
        <f>'MEMÓRIA DE PESQUISA'!E20</f>
        <v>150</v>
      </c>
      <c r="F24" s="26">
        <f>IF('MEMÓRIA DE PESQUISA'!R20=0,"",'MEMÓRIA DE PESQUISA'!W20)</f>
        <v>34.85</v>
      </c>
      <c r="G24" s="27">
        <f t="shared" si="1"/>
        <v>5227.5</v>
      </c>
    </row>
    <row r="25" spans="1:7" x14ac:dyDescent="0.25">
      <c r="A25" s="22" t="s">
        <v>28</v>
      </c>
      <c r="B25" s="22" t="str">
        <f>'MEMÓRIA DE PESQUISA'!B21</f>
        <v>032001</v>
      </c>
      <c r="C25" s="6" t="str">
        <f>'MEMÓRIA DE PESQUISA'!C21</f>
        <v>REVESTIMENTO 15x15cm AGATA BRANCO CERAL OU SIMILAR</v>
      </c>
      <c r="D25" s="22" t="str">
        <f>'MEMÓRIA DE PESQUISA'!D21</f>
        <v>M2</v>
      </c>
      <c r="E25" s="25">
        <f>'MEMÓRIA DE PESQUISA'!E21</f>
        <v>100</v>
      </c>
      <c r="F25" s="26">
        <f>IF('MEMÓRIA DE PESQUISA'!R21=0,"",'MEMÓRIA DE PESQUISA'!W21)</f>
        <v>85.26</v>
      </c>
      <c r="G25" s="27">
        <f t="shared" si="1"/>
        <v>8526</v>
      </c>
    </row>
    <row r="26" spans="1:7" x14ac:dyDescent="0.25">
      <c r="A26" s="22" t="s">
        <v>580</v>
      </c>
      <c r="B26" s="22" t="str">
        <f>'MEMÓRIA DE PESQUISA'!B22</f>
        <v>37595</v>
      </c>
      <c r="C26" s="6" t="str">
        <f>'MEMÓRIA DE PESQUISA'!C22</f>
        <v>ARGAMASSA COLANTE TIPO AC3 [SACO 20KG]</v>
      </c>
      <c r="D26" s="22" t="str">
        <f>'MEMÓRIA DE PESQUISA'!D22</f>
        <v>KG</v>
      </c>
      <c r="E26" s="25">
        <f>'MEMÓRIA DE PESQUISA'!E22</f>
        <v>6000</v>
      </c>
      <c r="F26" s="26">
        <f>IF('MEMÓRIA DE PESQUISA'!R22=0,"",'MEMÓRIA DE PESQUISA'!W22)</f>
        <v>2.15</v>
      </c>
      <c r="G26" s="27">
        <f t="shared" si="1"/>
        <v>12900</v>
      </c>
    </row>
    <row r="27" spans="1:7" x14ac:dyDescent="0.25">
      <c r="A27" s="22" t="s">
        <v>581</v>
      </c>
      <c r="B27" s="22" t="str">
        <f>'MEMÓRIA DE PESQUISA'!B23</f>
        <v>34357</v>
      </c>
      <c r="C27" s="6" t="str">
        <f>'MEMÓRIA DE PESQUISA'!C23</f>
        <v>REJUNTE CIMENTICIO, QUALQUER COR</v>
      </c>
      <c r="D27" s="22" t="str">
        <f>'MEMÓRIA DE PESQUISA'!D23</f>
        <v>KG</v>
      </c>
      <c r="E27" s="25">
        <f>'MEMÓRIA DE PESQUISA'!E23</f>
        <v>1200</v>
      </c>
      <c r="F27" s="26">
        <f>IF('MEMÓRIA DE PESQUISA'!R23=0,"",'MEMÓRIA DE PESQUISA'!W23)</f>
        <v>4.1100000000000003</v>
      </c>
      <c r="G27" s="27">
        <f t="shared" si="1"/>
        <v>4932</v>
      </c>
    </row>
    <row r="28" spans="1:7" ht="24" x14ac:dyDescent="0.25">
      <c r="A28" s="22" t="s">
        <v>582</v>
      </c>
      <c r="B28" s="22" t="str">
        <f>'MEMÓRIA DE PESQUISA'!B24</f>
        <v>20232</v>
      </c>
      <c r="C28" s="6" t="str">
        <f>'MEMÓRIA DE PESQUISA'!C24</f>
        <v>SOLEIRA EM GRANITO, POLIDO, TIPO ANDORINHA/ QUARTZ/ CASTELO/ CORUMBA OU OUTROS EQUIVALENTES DA REGIAO, L= *15* CM, E= *2,0* CM</v>
      </c>
      <c r="D28" s="22" t="str">
        <f>'MEMÓRIA DE PESQUISA'!D24</f>
        <v>M</v>
      </c>
      <c r="E28" s="25">
        <f>'MEMÓRIA DE PESQUISA'!E24</f>
        <v>40</v>
      </c>
      <c r="F28" s="26">
        <f>IF('MEMÓRIA DE PESQUISA'!R24=0,"",'MEMÓRIA DE PESQUISA'!W24)</f>
        <v>73.739999999999995</v>
      </c>
      <c r="G28" s="27">
        <f t="shared" si="1"/>
        <v>2949.6</v>
      </c>
    </row>
    <row r="29" spans="1:7" x14ac:dyDescent="0.25">
      <c r="A29" s="22" t="s">
        <v>583</v>
      </c>
      <c r="B29" s="22" t="str">
        <f>'MEMÓRIA DE PESQUISA'!B25</f>
        <v>4823</v>
      </c>
      <c r="C29" s="6" t="str">
        <f>'MEMÓRIA DE PESQUISA'!C25</f>
        <v>MASSA PLÁSTICA PARA MÁRMORE/GRANITO, CINZA, COM CATALISADOR</v>
      </c>
      <c r="D29" s="22" t="str">
        <f>'MEMÓRIA DE PESQUISA'!D25</f>
        <v>KG</v>
      </c>
      <c r="E29" s="25">
        <f>'MEMÓRIA DE PESQUISA'!E25</f>
        <v>200</v>
      </c>
      <c r="F29" s="26">
        <f>IF('MEMÓRIA DE PESQUISA'!R25=0,"",'MEMÓRIA DE PESQUISA'!W25)</f>
        <v>32.880000000000003</v>
      </c>
      <c r="G29" s="27">
        <f t="shared" si="1"/>
        <v>6576</v>
      </c>
    </row>
    <row r="30" spans="1:7" x14ac:dyDescent="0.25">
      <c r="A30" s="57" t="s">
        <v>29</v>
      </c>
      <c r="B30" s="55"/>
      <c r="C30" s="55"/>
      <c r="D30" s="55"/>
      <c r="E30" s="55"/>
      <c r="F30" s="56"/>
      <c r="G30" s="28">
        <f>IF(COUNT(G22:G29)=8,SUM(G22:G29),"PENDENTE")</f>
        <v>60231.1</v>
      </c>
    </row>
    <row r="31" spans="1:7" x14ac:dyDescent="0.25">
      <c r="A31" s="54" t="s">
        <v>584</v>
      </c>
      <c r="B31" s="55"/>
      <c r="C31" s="55"/>
      <c r="D31" s="55"/>
      <c r="E31" s="55"/>
      <c r="F31" s="55"/>
      <c r="G31" s="56"/>
    </row>
    <row r="32" spans="1:7" ht="24" x14ac:dyDescent="0.25">
      <c r="A32" s="22" t="s">
        <v>30</v>
      </c>
      <c r="B32" s="22" t="str">
        <f>'MEMÓRIA DE PESQUISA'!B26</f>
        <v>20235</v>
      </c>
      <c r="C32" s="6" t="str">
        <f>'MEMÓRIA DE PESQUISA'!C26</f>
        <v>CUMEEIRA NORMAL PARA TELHA ONDULADA DE FIBROCIMENTO, E = 6 MM, ABA 300 MM, COMPRIMENTO 1100 MM (SEM AMIANTO)</v>
      </c>
      <c r="D32" s="22" t="str">
        <f>'MEMÓRIA DE PESQUISA'!D26</f>
        <v>UN</v>
      </c>
      <c r="E32" s="25">
        <f>'MEMÓRIA DE PESQUISA'!E26</f>
        <v>150</v>
      </c>
      <c r="F32" s="26">
        <f>IF('MEMÓRIA DE PESQUISA'!R26=0,"",'MEMÓRIA DE PESQUISA'!W26)</f>
        <v>49.32</v>
      </c>
      <c r="G32" s="27">
        <f t="shared" ref="G32:G50" si="2">IF(COUNT(F32)=0,"",ROUND(E32*F32,2))</f>
        <v>7398</v>
      </c>
    </row>
    <row r="33" spans="1:7" ht="24" x14ac:dyDescent="0.25">
      <c r="A33" s="22" t="s">
        <v>31</v>
      </c>
      <c r="B33" s="22" t="str">
        <f>'MEMÓRIA DE PESQUISA'!B27</f>
        <v>7219</v>
      </c>
      <c r="C33" s="6" t="str">
        <f>'MEMÓRIA DE PESQUISA'!C27</f>
        <v>CUMEEIRA UNIVERSAL PARA TELHA ONDULADA DE FIBROCIMENTO, E = 6 MM, ABA 210 MM, COMPRIMENTO 1100 MM (SEM AMIANTO)</v>
      </c>
      <c r="D33" s="22" t="str">
        <f>'MEMÓRIA DE PESQUISA'!D27</f>
        <v>UN</v>
      </c>
      <c r="E33" s="25">
        <f>'MEMÓRIA DE PESQUISA'!E27</f>
        <v>150</v>
      </c>
      <c r="F33" s="26">
        <f>IF('MEMÓRIA DE PESQUISA'!R27=0,"",'MEMÓRIA DE PESQUISA'!W27)</f>
        <v>53.14</v>
      </c>
      <c r="G33" s="27">
        <f t="shared" si="2"/>
        <v>7971</v>
      </c>
    </row>
    <row r="34" spans="1:7" x14ac:dyDescent="0.25">
      <c r="A34" s="22" t="s">
        <v>32</v>
      </c>
      <c r="B34" s="22" t="str">
        <f>'MEMÓRIA DE PESQUISA'!B28</f>
        <v>5076</v>
      </c>
      <c r="C34" s="6" t="str">
        <f>'MEMÓRIA DE PESQUISA'!C28</f>
        <v>GRAMPO DE AÇO POLIDO 1" X 9</v>
      </c>
      <c r="D34" s="22" t="str">
        <f>'MEMÓRIA DE PESQUISA'!D28</f>
        <v>KG</v>
      </c>
      <c r="E34" s="25">
        <f>'MEMÓRIA DE PESQUISA'!E28</f>
        <v>30</v>
      </c>
      <c r="F34" s="26">
        <f>IF('MEMÓRIA DE PESQUISA'!R28=0,"",'MEMÓRIA DE PESQUISA'!W28)</f>
        <v>18.600000000000001</v>
      </c>
      <c r="G34" s="27">
        <f t="shared" si="2"/>
        <v>558</v>
      </c>
    </row>
    <row r="35" spans="1:7" x14ac:dyDescent="0.25">
      <c r="A35" s="22" t="s">
        <v>33</v>
      </c>
      <c r="B35" s="22" t="str">
        <f>'MEMÓRIA DE PESQUISA'!B29</f>
        <v>140</v>
      </c>
      <c r="C35" s="6" t="str">
        <f>'MEMÓRIA DE PESQUISA'!C29</f>
        <v>IMPERMEABILIZANTE FLEXIVEL BRANCO DE BASE ACRILICA PARA COBERTURAS</v>
      </c>
      <c r="D35" s="22" t="str">
        <f>'MEMÓRIA DE PESQUISA'!D29</f>
        <v>KG</v>
      </c>
      <c r="E35" s="25">
        <f>'MEMÓRIA DE PESQUISA'!E29</f>
        <v>600</v>
      </c>
      <c r="F35" s="26">
        <f>IF('MEMÓRIA DE PESQUISA'!R29=0,"",'MEMÓRIA DE PESQUISA'!W29)</f>
        <v>19.22</v>
      </c>
      <c r="G35" s="27">
        <f t="shared" si="2"/>
        <v>11532</v>
      </c>
    </row>
    <row r="36" spans="1:7" x14ac:dyDescent="0.25">
      <c r="A36" s="22" t="s">
        <v>34</v>
      </c>
      <c r="B36" s="22" t="str">
        <f>'MEMÓRIA DE PESQUISA'!B30</f>
        <v>11621</v>
      </c>
      <c r="C36" s="6" t="str">
        <f>'MEMÓRIA DE PESQUISA'!C30</f>
        <v>MANTA ASFALTICA ELASTOMERICA EM POLIESTER ALUMINIZADA 3 MM, TIPO III, CLASSE B (NBR 9952)</v>
      </c>
      <c r="D36" s="22" t="str">
        <f>'MEMÓRIA DE PESQUISA'!D30</f>
        <v>M2</v>
      </c>
      <c r="E36" s="25">
        <f>'MEMÓRIA DE PESQUISA'!E30</f>
        <v>1500</v>
      </c>
      <c r="F36" s="26">
        <f>IF('MEMÓRIA DE PESQUISA'!R30=0,"",'MEMÓRIA DE PESQUISA'!W30)</f>
        <v>48.96</v>
      </c>
      <c r="G36" s="27">
        <f t="shared" si="2"/>
        <v>73440</v>
      </c>
    </row>
    <row r="37" spans="1:7" x14ac:dyDescent="0.25">
      <c r="A37" s="22" t="s">
        <v>35</v>
      </c>
      <c r="B37" s="22" t="str">
        <f>'MEMÓRIA DE PESQUISA'!B31</f>
        <v>4302</v>
      </c>
      <c r="C37" s="6" t="str">
        <f>'MEMÓRIA DE PESQUISA'!C31</f>
        <v>PARAFUSO ZINCADO ROSCA SOBERBA, CABECA SEXTAVADA, 5/16" X 250 MM, PARA FIXACAO DE TELHA EM MADEIRA</v>
      </c>
      <c r="D37" s="22" t="str">
        <f>'MEMÓRIA DE PESQUISA'!D31</f>
        <v>UN</v>
      </c>
      <c r="E37" s="25">
        <f>'MEMÓRIA DE PESQUISA'!E31</f>
        <v>1000</v>
      </c>
      <c r="F37" s="26">
        <f>IF('MEMÓRIA DE PESQUISA'!R31=0,"",'MEMÓRIA DE PESQUISA'!W31)</f>
        <v>4.51</v>
      </c>
      <c r="G37" s="27">
        <f t="shared" si="2"/>
        <v>4510</v>
      </c>
    </row>
    <row r="38" spans="1:7" x14ac:dyDescent="0.25">
      <c r="A38" s="22" t="s">
        <v>36</v>
      </c>
      <c r="B38" s="22" t="str">
        <f>'MEMÓRIA DE PESQUISA'!B32</f>
        <v>511</v>
      </c>
      <c r="C38" s="6" t="str">
        <f>'MEMÓRIA DE PESQUISA'!C32</f>
        <v>PRIMER PARA MANTA ASFALTICA A BASE DE ASFALTO MODIFICADO DILUIDO EM SOLVENTE, APLICACAO A FRIO</v>
      </c>
      <c r="D38" s="22" t="str">
        <f>'MEMÓRIA DE PESQUISA'!D32</f>
        <v>L</v>
      </c>
      <c r="E38" s="25">
        <f>'MEMÓRIA DE PESQUISA'!E32</f>
        <v>1000</v>
      </c>
      <c r="F38" s="26">
        <f>IF('MEMÓRIA DE PESQUISA'!R32=0,"",'MEMÓRIA DE PESQUISA'!W32)</f>
        <v>19</v>
      </c>
      <c r="G38" s="27">
        <f t="shared" si="2"/>
        <v>19000</v>
      </c>
    </row>
    <row r="39" spans="1:7" x14ac:dyDescent="0.25">
      <c r="A39" s="22" t="s">
        <v>37</v>
      </c>
      <c r="B39" s="22" t="str">
        <f>'MEMÓRIA DE PESQUISA'!B33</f>
        <v>7181</v>
      </c>
      <c r="C39" s="6" t="str">
        <f>'MEMÓRIA DE PESQUISA'!C33</f>
        <v>CUMEEIRA PARA TELHA CERAMICA, COMPRIMENTO DE *41* CM, RENDIMENTO DE *3* TELHAS/M</v>
      </c>
      <c r="D39" s="22" t="str">
        <f>'MEMÓRIA DE PESQUISA'!D33</f>
        <v>UN</v>
      </c>
      <c r="E39" s="25">
        <f>'MEMÓRIA DE PESQUISA'!E33</f>
        <v>1000</v>
      </c>
      <c r="F39" s="26">
        <f>IF('MEMÓRIA DE PESQUISA'!R33=0,"",'MEMÓRIA DE PESQUISA'!W33)</f>
        <v>8.49</v>
      </c>
      <c r="G39" s="27">
        <f t="shared" si="2"/>
        <v>8490</v>
      </c>
    </row>
    <row r="40" spans="1:7" ht="24" x14ac:dyDescent="0.25">
      <c r="A40" s="22" t="s">
        <v>38</v>
      </c>
      <c r="B40" s="22" t="str">
        <f>'MEMÓRIA DE PESQUISA'!B34</f>
        <v>7175</v>
      </c>
      <c r="C40" s="6" t="str">
        <f>'MEMÓRIA DE PESQUISA'!C34</f>
        <v>TELHA DE BARRO / CERAMICA, NAO ESMALTADA, TIPO ROMANA, AMERICANA, PORTUGUESA, FRANCESA, COMPRIMENTO DE *41* CM, RENDIMENTO DE *16* TELHAS/M2</v>
      </c>
      <c r="D40" s="22" t="str">
        <f>'MEMÓRIA DE PESQUISA'!D34</f>
        <v>UN</v>
      </c>
      <c r="E40" s="25">
        <f>'MEMÓRIA DE PESQUISA'!E34</f>
        <v>10000</v>
      </c>
      <c r="F40" s="26">
        <f>IF('MEMÓRIA DE PESQUISA'!R34=0,"",'MEMÓRIA DE PESQUISA'!W34)</f>
        <v>3.71</v>
      </c>
      <c r="G40" s="27">
        <f t="shared" si="2"/>
        <v>37100</v>
      </c>
    </row>
    <row r="41" spans="1:7" x14ac:dyDescent="0.25">
      <c r="A41" s="22" t="s">
        <v>39</v>
      </c>
      <c r="B41" s="22" t="str">
        <f>'MEMÓRIA DE PESQUISA'!B35</f>
        <v>7194</v>
      </c>
      <c r="C41" s="6" t="str">
        <f>'MEMÓRIA DE PESQUISA'!C35</f>
        <v>TELHA DE FIBROCIMENTO ONDULADA E = 6 MM, DE 2,44 X 1,10 M (SEM AMIANTO)</v>
      </c>
      <c r="D41" s="22" t="str">
        <f>'MEMÓRIA DE PESQUISA'!D35</f>
        <v>M2</v>
      </c>
      <c r="E41" s="25">
        <f>'MEMÓRIA DE PESQUISA'!E35</f>
        <v>536.79999999999995</v>
      </c>
      <c r="F41" s="26">
        <f>IF('MEMÓRIA DE PESQUISA'!R35=0,"",'MEMÓRIA DE PESQUISA'!W35)</f>
        <v>25.12</v>
      </c>
      <c r="G41" s="27">
        <f t="shared" si="2"/>
        <v>13484.42</v>
      </c>
    </row>
    <row r="42" spans="1:7" x14ac:dyDescent="0.25">
      <c r="A42" s="22" t="s">
        <v>40</v>
      </c>
      <c r="B42" s="22" t="str">
        <f>'MEMÓRIA DE PESQUISA'!B36</f>
        <v>7197</v>
      </c>
      <c r="C42" s="6" t="str">
        <f>'MEMÓRIA DE PESQUISA'!C36</f>
        <v>TELHA DE FIBROCIMENTO ONDULADA E = 6 MM, DE 3,66 X 1,10 M (SEM AMIANTO)</v>
      </c>
      <c r="D42" s="22" t="str">
        <f>'MEMÓRIA DE PESQUISA'!D36</f>
        <v>UN</v>
      </c>
      <c r="E42" s="25">
        <f>'MEMÓRIA DE PESQUISA'!E36</f>
        <v>200</v>
      </c>
      <c r="F42" s="26">
        <f>IF('MEMÓRIA DE PESQUISA'!R36=0,"",'MEMÓRIA DE PESQUISA'!W36)</f>
        <v>106.04</v>
      </c>
      <c r="G42" s="27">
        <f t="shared" si="2"/>
        <v>21208</v>
      </c>
    </row>
    <row r="43" spans="1:7" x14ac:dyDescent="0.25">
      <c r="A43" s="22" t="s">
        <v>41</v>
      </c>
      <c r="B43" s="22" t="str">
        <f>'MEMÓRIA DE PESQUISA'!B37</f>
        <v>7186</v>
      </c>
      <c r="C43" s="6" t="str">
        <f>'MEMÓRIA DE PESQUISA'!C37</f>
        <v>TELHA DE FIBROCIMENTO ONDULADA E = 6 MM, DE 1,83 X 1,10 M (SEM AMIANTO)</v>
      </c>
      <c r="D43" s="22" t="str">
        <f>'MEMÓRIA DE PESQUISA'!D37</f>
        <v>UN</v>
      </c>
      <c r="E43" s="25">
        <f>'MEMÓRIA DE PESQUISA'!E37</f>
        <v>300</v>
      </c>
      <c r="F43" s="26">
        <f>IF('MEMÓRIA DE PESQUISA'!R37=0,"",'MEMÓRIA DE PESQUISA'!W37)</f>
        <v>54.49</v>
      </c>
      <c r="G43" s="27">
        <f t="shared" si="2"/>
        <v>16347</v>
      </c>
    </row>
    <row r="44" spans="1:7" ht="24" x14ac:dyDescent="0.25">
      <c r="A44" s="22" t="s">
        <v>42</v>
      </c>
      <c r="B44" s="22" t="str">
        <f>'MEMÓRIA DE PESQUISA'!B38</f>
        <v>7243</v>
      </c>
      <c r="C44" s="6" t="str">
        <f>'MEMÓRIA DE PESQUISA'!C38</f>
        <v>TELHA TRAPEZOIDAL EM ACO ZINCADO, SEM PINTURA, ALTURA DE APROXIMADAMENTE 40 MM, ESPESSURA DE 0,50 MM E LARGURA UTIL DE 980 MM</v>
      </c>
      <c r="D44" s="22" t="str">
        <f>'MEMÓRIA DE PESQUISA'!D38</f>
        <v>M2</v>
      </c>
      <c r="E44" s="25">
        <f>'MEMÓRIA DE PESQUISA'!E38</f>
        <v>294</v>
      </c>
      <c r="F44" s="26">
        <f>IF('MEMÓRIA DE PESQUISA'!R38=0,"",'MEMÓRIA DE PESQUISA'!W38)</f>
        <v>44.41</v>
      </c>
      <c r="G44" s="27">
        <f t="shared" si="2"/>
        <v>13056.54</v>
      </c>
    </row>
    <row r="45" spans="1:7" x14ac:dyDescent="0.25">
      <c r="A45" s="22" t="s">
        <v>43</v>
      </c>
      <c r="B45" s="22" t="str">
        <f>'MEMÓRIA DE PESQUISA'!B39</f>
        <v>38123</v>
      </c>
      <c r="C45" s="6" t="str">
        <f>'MEMÓRIA DE PESQUISA'!C39</f>
        <v>SELANTE TIPO VEDA CALHA PARA METAL E FIBROCIMENTO</v>
      </c>
      <c r="D45" s="22" t="str">
        <f>'MEMÓRIA DE PESQUISA'!D39</f>
        <v>KG</v>
      </c>
      <c r="E45" s="25">
        <f>'MEMÓRIA DE PESQUISA'!E39</f>
        <v>120</v>
      </c>
      <c r="F45" s="26">
        <f>IF('MEMÓRIA DE PESQUISA'!R39=0,"",'MEMÓRIA DE PESQUISA'!W39)</f>
        <v>75.17</v>
      </c>
      <c r="G45" s="27">
        <f t="shared" si="2"/>
        <v>9020.4</v>
      </c>
    </row>
    <row r="46" spans="1:7" ht="48" x14ac:dyDescent="0.25">
      <c r="A46" s="22" t="s">
        <v>585</v>
      </c>
      <c r="B46" s="22" t="str">
        <f>'MEMÓRIA DE PESQUISA'!B40</f>
        <v>86693355</v>
      </c>
      <c r="C46" s="6" t="str">
        <f>'MEMÓRIA DE PESQUISA'!C40</f>
        <v>ARGAMASSA POLIMÉRICA IMPERMEABILIZANTE, BICOMPONENTE, SEMIFLEXÍVEL, À BASE DE CIMENTO, CARGAS MINERAIS E RESINA ACRÍLICA, PARA APLICAÇÃO EM CONCRETO, ARGAMASSA E ALVENARIA, COM ALTA ADERÊNCIA, IMPERMEABILIDADE E RESISTÊNCIA À PRESSÃO HIDROSTÁTICA POSITIVA E NEGATIVA, EMBALAGEM DE 18 KG. REFERÊNCIA: SIKATOP 100, OU SIMILAR OU DE MELHOR QUALIDADE.</v>
      </c>
      <c r="D46" s="22" t="str">
        <f>'MEMÓRIA DE PESQUISA'!D40</f>
        <v>CX</v>
      </c>
      <c r="E46" s="25">
        <f>'MEMÓRIA DE PESQUISA'!E40</f>
        <v>1800</v>
      </c>
      <c r="F46" s="26">
        <f>IF('MEMÓRIA DE PESQUISA'!R40=0,"",'MEMÓRIA DE PESQUISA'!W40)</f>
        <v>57.9</v>
      </c>
      <c r="G46" s="27">
        <f t="shared" si="2"/>
        <v>104220</v>
      </c>
    </row>
    <row r="47" spans="1:7" ht="60" x14ac:dyDescent="0.25">
      <c r="A47" s="22" t="s">
        <v>586</v>
      </c>
      <c r="B47" s="22" t="str">
        <f>'MEMÓRIA DE PESQUISA'!B41</f>
        <v>478205</v>
      </c>
      <c r="C47" s="6" t="str">
        <f>'MEMÓRIA DE PESQUISA'!C41</f>
        <v>EMULSÃO ASFÁLTICA IMPERMEABILIZANTE À BASE DE ÁGUA, MONOCOMPONENTE, ISENTA DE SOLVENTES, PARA IMPERMEABILIZAÇÃO DE CONCRETO, ARGAMASSA, ALVENARIA, FUNDAÇÕES, BALDRAMES, ALICERCES, MUROS DE ARRIMO E OUTROS MATERIAIS CIMENTÍCIOS EM CONTATO COM O SOLO, APLICÁVEL EM SUBSTRATOS SECOS OU ÚMIDOS, EMBALAGEM DE 18 L. REFERÊNCIA: SIKA IGOL ECO ASFALTO, CÓD. 478205, OU SIMILAR OU DE MELHOR QUALIDADE.</v>
      </c>
      <c r="D47" s="22" t="str">
        <f>'MEMÓRIA DE PESQUISA'!D41</f>
        <v>BLD</v>
      </c>
      <c r="E47" s="25">
        <f>'MEMÓRIA DE PESQUISA'!E41</f>
        <v>10</v>
      </c>
      <c r="F47" s="26">
        <f>IF('MEMÓRIA DE PESQUISA'!R41=0,"",'MEMÓRIA DE PESQUISA'!W41)</f>
        <v>404.9</v>
      </c>
      <c r="G47" s="27">
        <f t="shared" si="2"/>
        <v>4049</v>
      </c>
    </row>
    <row r="48" spans="1:7" ht="24" x14ac:dyDescent="0.25">
      <c r="A48" s="22" t="s">
        <v>587</v>
      </c>
      <c r="B48" s="22" t="str">
        <f>'MEMÓRIA DE PESQUISA'!B42</f>
        <v>4320</v>
      </c>
      <c r="C48" s="6" t="str">
        <f>'MEMÓRIA DE PESQUISA'!C42</f>
        <v>PARAFUSO ZINCADO 5/16" X 250 MM PARA FIXACAO DE TELHA DE FIBROCIMENTO CANALETE 49, INCLUI BUCHA NYLON S-10</v>
      </c>
      <c r="D48" s="22" t="str">
        <f>'MEMÓRIA DE PESQUISA'!D42</f>
        <v>UN</v>
      </c>
      <c r="E48" s="25">
        <f>'MEMÓRIA DE PESQUISA'!E42</f>
        <v>3000</v>
      </c>
      <c r="F48" s="26">
        <f>IF('MEMÓRIA DE PESQUISA'!R42=0,"",'MEMÓRIA DE PESQUISA'!W42)</f>
        <v>3.98</v>
      </c>
      <c r="G48" s="27">
        <f t="shared" si="2"/>
        <v>11940</v>
      </c>
    </row>
    <row r="49" spans="1:7" ht="24" x14ac:dyDescent="0.25">
      <c r="A49" s="22" t="s">
        <v>588</v>
      </c>
      <c r="B49" s="22" t="str">
        <f>'MEMÓRIA DE PESQUISA'!B43</f>
        <v>4313</v>
      </c>
      <c r="C49" s="6" t="str">
        <f>'MEMÓRIA DE PESQUISA'!C43</f>
        <v>HASTE RETA PARA GANCHO DE FERRO GALVANIZADO, COM ROSCA 5/16" X 35 CM PARA FIXACAO DE TELHA DE FIBROCIMENTO, INCLUI PORCA E ARRUELAS DE VEDACAO</v>
      </c>
      <c r="D49" s="22" t="str">
        <f>'MEMÓRIA DE PESQUISA'!D43</f>
        <v>CJ</v>
      </c>
      <c r="E49" s="25">
        <f>'MEMÓRIA DE PESQUISA'!E43</f>
        <v>3000</v>
      </c>
      <c r="F49" s="26">
        <f>IF('MEMÓRIA DE PESQUISA'!R43=0,"",'MEMÓRIA DE PESQUISA'!W43)</f>
        <v>3.23</v>
      </c>
      <c r="G49" s="27">
        <f t="shared" si="2"/>
        <v>9690</v>
      </c>
    </row>
    <row r="50" spans="1:7" x14ac:dyDescent="0.25">
      <c r="A50" s="22" t="s">
        <v>589</v>
      </c>
      <c r="B50" s="22" t="str">
        <f>'MEMÓRIA DE PESQUISA'!B44</f>
        <v>142</v>
      </c>
      <c r="C50" s="6" t="str">
        <f>'MEMÓRIA DE PESQUISA'!C44</f>
        <v>SELANTE ELASTICO MONOCOMPONENTE A BASE DE POLIURETANO (PU) PARA JUNTAS DIVERSAS</v>
      </c>
      <c r="D50" s="22" t="str">
        <f>'MEMÓRIA DE PESQUISA'!D44</f>
        <v>310ML</v>
      </c>
      <c r="E50" s="25">
        <f>'MEMÓRIA DE PESQUISA'!E44</f>
        <v>300</v>
      </c>
      <c r="F50" s="26">
        <f>IF('MEMÓRIA DE PESQUISA'!R44=0,"",'MEMÓRIA DE PESQUISA'!W44)</f>
        <v>35.06</v>
      </c>
      <c r="G50" s="27">
        <f t="shared" si="2"/>
        <v>10518</v>
      </c>
    </row>
    <row r="51" spans="1:7" x14ac:dyDescent="0.25">
      <c r="A51" s="57" t="s">
        <v>44</v>
      </c>
      <c r="B51" s="55"/>
      <c r="C51" s="55"/>
      <c r="D51" s="55"/>
      <c r="E51" s="55"/>
      <c r="F51" s="56"/>
      <c r="G51" s="28">
        <f>IF(COUNT(G32:G50)=19,SUM(G32:G50),"PENDENTE")</f>
        <v>383532.36</v>
      </c>
    </row>
    <row r="52" spans="1:7" x14ac:dyDescent="0.25">
      <c r="A52" s="54" t="s">
        <v>590</v>
      </c>
      <c r="B52" s="55"/>
      <c r="C52" s="55"/>
      <c r="D52" s="55"/>
      <c r="E52" s="55"/>
      <c r="F52" s="55"/>
      <c r="G52" s="56"/>
    </row>
    <row r="53" spans="1:7" x14ac:dyDescent="0.25">
      <c r="A53" s="22" t="s">
        <v>45</v>
      </c>
      <c r="B53" s="22" t="str">
        <f>'MEMÓRIA DE PESQUISA'!B45</f>
        <v>5068</v>
      </c>
      <c r="C53" s="6" t="str">
        <f>'MEMÓRIA DE PESQUISA'!C45</f>
        <v>PREGO DE ACO POLIDO COM CABECA 17 X 21 (2 X 11)</v>
      </c>
      <c r="D53" s="22" t="str">
        <f>'MEMÓRIA DE PESQUISA'!D45</f>
        <v>KG</v>
      </c>
      <c r="E53" s="25">
        <f>'MEMÓRIA DE PESQUISA'!E45</f>
        <v>10</v>
      </c>
      <c r="F53" s="26">
        <f>IF('MEMÓRIA DE PESQUISA'!R45=0,"",'MEMÓRIA DE PESQUISA'!W45)</f>
        <v>18.41</v>
      </c>
      <c r="G53" s="27">
        <f t="shared" ref="G53:G71" si="3">IF(COUNT(F53)=0,"",ROUND(E53*F53,2))</f>
        <v>184.1</v>
      </c>
    </row>
    <row r="54" spans="1:7" x14ac:dyDescent="0.25">
      <c r="A54" s="22" t="s">
        <v>46</v>
      </c>
      <c r="B54" s="22" t="str">
        <f>'MEMÓRIA DE PESQUISA'!B46</f>
        <v>5075</v>
      </c>
      <c r="C54" s="6" t="str">
        <f>'MEMÓRIA DE PESQUISA'!C46</f>
        <v>PREGO DE ACO POLIDO COM CABECA 18 X 30 (2 3/4 X 10)</v>
      </c>
      <c r="D54" s="22" t="str">
        <f>'MEMÓRIA DE PESQUISA'!D46</f>
        <v>KG</v>
      </c>
      <c r="E54" s="25">
        <f>'MEMÓRIA DE PESQUISA'!E46</f>
        <v>5</v>
      </c>
      <c r="F54" s="26">
        <f>IF('MEMÓRIA DE PESQUISA'!R46=0,"",'MEMÓRIA DE PESQUISA'!W46)</f>
        <v>18.41</v>
      </c>
      <c r="G54" s="27">
        <f t="shared" si="3"/>
        <v>92.05</v>
      </c>
    </row>
    <row r="55" spans="1:7" x14ac:dyDescent="0.25">
      <c r="A55" s="22" t="s">
        <v>47</v>
      </c>
      <c r="B55" s="22" t="str">
        <f>'MEMÓRIA DE PESQUISA'!B47</f>
        <v>5065</v>
      </c>
      <c r="C55" s="6" t="str">
        <f>'MEMÓRIA DE PESQUISA'!C47</f>
        <v>PREGO DE ACO POLIDO COM CABECA 10 X 10 (7/8 X 17)</v>
      </c>
      <c r="D55" s="22" t="str">
        <f>'MEMÓRIA DE PESQUISA'!D47</f>
        <v>KG</v>
      </c>
      <c r="E55" s="25">
        <f>'MEMÓRIA DE PESQUISA'!E47</f>
        <v>2</v>
      </c>
      <c r="F55" s="26">
        <f>IF('MEMÓRIA DE PESQUISA'!R47=0,"",'MEMÓRIA DE PESQUISA'!W47)</f>
        <v>35.020000000000003</v>
      </c>
      <c r="G55" s="27">
        <f t="shared" si="3"/>
        <v>70.040000000000006</v>
      </c>
    </row>
    <row r="56" spans="1:7" x14ac:dyDescent="0.25">
      <c r="A56" s="22" t="s">
        <v>48</v>
      </c>
      <c r="B56" s="22" t="str">
        <f>'MEMÓRIA DE PESQUISA'!B48</f>
        <v>20247</v>
      </c>
      <c r="C56" s="6" t="str">
        <f>'MEMÓRIA DE PESQUISA'!C48</f>
        <v>PREGO DE ACO POLIDO COM CABECA 15 X 15 (1 1/4 X 13)</v>
      </c>
      <c r="D56" s="22" t="str">
        <f>'MEMÓRIA DE PESQUISA'!D48</f>
        <v>KG</v>
      </c>
      <c r="E56" s="25">
        <f>'MEMÓRIA DE PESQUISA'!E48</f>
        <v>2</v>
      </c>
      <c r="F56" s="26">
        <f>IF('MEMÓRIA DE PESQUISA'!R48=0,"",'MEMÓRIA DE PESQUISA'!W48)</f>
        <v>20.39</v>
      </c>
      <c r="G56" s="27">
        <f t="shared" si="3"/>
        <v>40.78</v>
      </c>
    </row>
    <row r="57" spans="1:7" x14ac:dyDescent="0.25">
      <c r="A57" s="22" t="s">
        <v>49</v>
      </c>
      <c r="B57" s="22" t="str">
        <f>'MEMÓRIA DE PESQUISA'!B49</f>
        <v>5061</v>
      </c>
      <c r="C57" s="6" t="str">
        <f>'MEMÓRIA DE PESQUISA'!C49</f>
        <v>PREGO DE ACO POLIDO COM CABECA 18 X 27 (2 1/2 X 10)</v>
      </c>
      <c r="D57" s="22" t="str">
        <f>'MEMÓRIA DE PESQUISA'!D49</f>
        <v>KG</v>
      </c>
      <c r="E57" s="25">
        <f>'MEMÓRIA DE PESQUISA'!E49</f>
        <v>5</v>
      </c>
      <c r="F57" s="26">
        <f>IF('MEMÓRIA DE PESQUISA'!R49=0,"",'MEMÓRIA DE PESQUISA'!W49)</f>
        <v>18.100000000000001</v>
      </c>
      <c r="G57" s="27">
        <f t="shared" si="3"/>
        <v>90.5</v>
      </c>
    </row>
    <row r="58" spans="1:7" x14ac:dyDescent="0.25">
      <c r="A58" s="22" t="s">
        <v>50</v>
      </c>
      <c r="B58" s="22" t="str">
        <f>'MEMÓRIA DE PESQUISA'!B50</f>
        <v>39027</v>
      </c>
      <c r="C58" s="6" t="str">
        <f>'MEMÓRIA DE PESQUISA'!C50</f>
        <v>PREGO DE ACO POLIDO COM CABECA 19 X 36 (3 1/4 X 9)</v>
      </c>
      <c r="D58" s="22" t="str">
        <f>'MEMÓRIA DE PESQUISA'!D50</f>
        <v>KG</v>
      </c>
      <c r="E58" s="25">
        <f>'MEMÓRIA DE PESQUISA'!E50</f>
        <v>2</v>
      </c>
      <c r="F58" s="26">
        <f>IF('MEMÓRIA DE PESQUISA'!R50=0,"",'MEMÓRIA DE PESQUISA'!W50)</f>
        <v>18.39</v>
      </c>
      <c r="G58" s="27">
        <f t="shared" si="3"/>
        <v>36.78</v>
      </c>
    </row>
    <row r="59" spans="1:7" x14ac:dyDescent="0.25">
      <c r="A59" s="22" t="s">
        <v>51</v>
      </c>
      <c r="B59" s="22" t="str">
        <f>'MEMÓRIA DE PESQUISA'!B51</f>
        <v>5062</v>
      </c>
      <c r="C59" s="6" t="str">
        <f>'MEMÓRIA DE PESQUISA'!C51</f>
        <v>PREGO DE ACO POLIDO COM CABECA 19 X 33 (3 X 9)</v>
      </c>
      <c r="D59" s="22" t="str">
        <f>'MEMÓRIA DE PESQUISA'!D51</f>
        <v>KG</v>
      </c>
      <c r="E59" s="25">
        <f>'MEMÓRIA DE PESQUISA'!E51</f>
        <v>3</v>
      </c>
      <c r="F59" s="26">
        <f>IF('MEMÓRIA DE PESQUISA'!R51=0,"",'MEMÓRIA DE PESQUISA'!W51)</f>
        <v>18.649999999999999</v>
      </c>
      <c r="G59" s="27">
        <f t="shared" si="3"/>
        <v>55.95</v>
      </c>
    </row>
    <row r="60" spans="1:7" x14ac:dyDescent="0.25">
      <c r="A60" s="22" t="s">
        <v>52</v>
      </c>
      <c r="B60" s="22" t="str">
        <f>'MEMÓRIA DE PESQUISA'!B52</f>
        <v>5066</v>
      </c>
      <c r="C60" s="6" t="str">
        <f>'MEMÓRIA DE PESQUISA'!C52</f>
        <v>PREGO DE ACO POLIDO COM CABECA 12 X 12</v>
      </c>
      <c r="D60" s="22" t="str">
        <f>'MEMÓRIA DE PESQUISA'!D52</f>
        <v>KG</v>
      </c>
      <c r="E60" s="25">
        <f>'MEMÓRIA DE PESQUISA'!E52</f>
        <v>3</v>
      </c>
      <c r="F60" s="26">
        <f>IF('MEMÓRIA DE PESQUISA'!R52=0,"",'MEMÓRIA DE PESQUISA'!W52)</f>
        <v>24.26</v>
      </c>
      <c r="G60" s="27">
        <f t="shared" si="3"/>
        <v>72.78</v>
      </c>
    </row>
    <row r="61" spans="1:7" ht="24" x14ac:dyDescent="0.25">
      <c r="A61" s="22" t="s">
        <v>53</v>
      </c>
      <c r="B61" s="22" t="str">
        <f>'MEMÓRIA DE PESQUISA'!B53</f>
        <v>4356</v>
      </c>
      <c r="C61" s="6" t="str">
        <f>'MEMÓRIA DE PESQUISA'!C53</f>
        <v>PARAFUSO DE ACO ZINCADO COM ROSCA SOBERBA, CABECA CHATA E FENDA SIMPLES, DIAMETRO 4,8 MM, COMPRIMENTO 45 MM</v>
      </c>
      <c r="D61" s="22" t="str">
        <f>'MEMÓRIA DE PESQUISA'!D53</f>
        <v>UN</v>
      </c>
      <c r="E61" s="25">
        <f>'MEMÓRIA DE PESQUISA'!E53</f>
        <v>5000</v>
      </c>
      <c r="F61" s="26">
        <f>IF('MEMÓRIA DE PESQUISA'!R53=0,"",'MEMÓRIA DE PESQUISA'!W53)</f>
        <v>0.31</v>
      </c>
      <c r="G61" s="27">
        <f t="shared" si="3"/>
        <v>1550</v>
      </c>
    </row>
    <row r="62" spans="1:7" ht="24" x14ac:dyDescent="0.25">
      <c r="A62" s="22" t="s">
        <v>54</v>
      </c>
      <c r="B62" s="22" t="str">
        <f>'MEMÓRIA DE PESQUISA'!B54</f>
        <v>4377</v>
      </c>
      <c r="C62" s="6" t="str">
        <f>'MEMÓRIA DE PESQUISA'!C54</f>
        <v>PARAFUSO DE ACO ZINCADO COM ROSCA SOBERBA, CABECA CHATA E FENDA SIMPLES, DIAMETRO 4,2 MM, COMPRIMENTO * 32 * MM</v>
      </c>
      <c r="D62" s="22" t="str">
        <f>'MEMÓRIA DE PESQUISA'!D54</f>
        <v>UN</v>
      </c>
      <c r="E62" s="25">
        <f>'MEMÓRIA DE PESQUISA'!E54</f>
        <v>300</v>
      </c>
      <c r="F62" s="26">
        <f>IF('MEMÓRIA DE PESQUISA'!R54=0,"",'MEMÓRIA DE PESQUISA'!W54)</f>
        <v>0.22</v>
      </c>
      <c r="G62" s="27">
        <f t="shared" si="3"/>
        <v>66</v>
      </c>
    </row>
    <row r="63" spans="1:7" x14ac:dyDescent="0.25">
      <c r="A63" s="22" t="s">
        <v>55</v>
      </c>
      <c r="B63" s="22" t="str">
        <f>'MEMÓRIA DE PESQUISA'!B55</f>
        <v>Jomarca 4,5×50 / Welt / Bricopack 1791079</v>
      </c>
      <c r="C63" s="6" t="str">
        <f>'MEMÓRIA DE PESQUISA'!C55</f>
        <v>PARAFUSO PARA MADEIRA E MDF PHILIPS 4,5X50</v>
      </c>
      <c r="D63" s="22" t="str">
        <f>'MEMÓRIA DE PESQUISA'!D55</f>
        <v>UN</v>
      </c>
      <c r="E63" s="25">
        <f>'MEMÓRIA DE PESQUISA'!E55</f>
        <v>5000</v>
      </c>
      <c r="F63" s="26">
        <f>IF('MEMÓRIA DE PESQUISA'!R55=0,"",'MEMÓRIA DE PESQUISA'!W55)</f>
        <v>0.32</v>
      </c>
      <c r="G63" s="27">
        <f t="shared" si="3"/>
        <v>1600</v>
      </c>
    </row>
    <row r="64" spans="1:7" x14ac:dyDescent="0.25">
      <c r="A64" s="22" t="s">
        <v>56</v>
      </c>
      <c r="B64" s="22" t="str">
        <f>'MEMÓRIA DE PESQUISA'!B56</f>
        <v>4509</v>
      </c>
      <c r="C64" s="6" t="str">
        <f>'MEMÓRIA DE PESQUISA'!C56</f>
        <v>SARRAFO *2,5 X 10* CM EM PINUS, MISTA OU EQUIVALENTE DA REGIAO - BRUTA</v>
      </c>
      <c r="D64" s="22" t="str">
        <f>'MEMÓRIA DE PESQUISA'!D56</f>
        <v>M</v>
      </c>
      <c r="E64" s="25">
        <f>'MEMÓRIA DE PESQUISA'!E56</f>
        <v>100</v>
      </c>
      <c r="F64" s="26">
        <f>IF('MEMÓRIA DE PESQUISA'!R56=0,"",'MEMÓRIA DE PESQUISA'!W56)</f>
        <v>4.1500000000000004</v>
      </c>
      <c r="G64" s="27">
        <f t="shared" si="3"/>
        <v>415</v>
      </c>
    </row>
    <row r="65" spans="1:7" x14ac:dyDescent="0.25">
      <c r="A65" s="22" t="s">
        <v>57</v>
      </c>
      <c r="B65" s="22" t="str">
        <f>'MEMÓRIA DE PESQUISA'!B57</f>
        <v>6212</v>
      </c>
      <c r="C65" s="6" t="str">
        <f>'MEMÓRIA DE PESQUISA'!C57</f>
        <v>TABUA *2,5 X 30 CM EM PINUS, MISTA OU EQUIVALENTE DA REGIAO - BRUTA</v>
      </c>
      <c r="D65" s="22" t="str">
        <f>'MEMÓRIA DE PESQUISA'!D57</f>
        <v>M</v>
      </c>
      <c r="E65" s="25">
        <f>'MEMÓRIA DE PESQUISA'!E57</f>
        <v>100</v>
      </c>
      <c r="F65" s="26">
        <f>IF('MEMÓRIA DE PESQUISA'!R57=0,"",'MEMÓRIA DE PESQUISA'!W57)</f>
        <v>13.58</v>
      </c>
      <c r="G65" s="27">
        <f t="shared" si="3"/>
        <v>1358</v>
      </c>
    </row>
    <row r="66" spans="1:7" ht="24" x14ac:dyDescent="0.25">
      <c r="A66" s="22" t="s">
        <v>591</v>
      </c>
      <c r="B66" s="22" t="str">
        <f>'MEMÓRIA DE PESQUISA'!B58</f>
        <v>44054</v>
      </c>
      <c r="C66" s="6" t="str">
        <f>'MEMÓRIA DE PESQUISA'!C58</f>
        <v>JANELA VENEZIANA DE CORRER, EM ALUMINIO PERFIL 25, 100 X 120 CM (A X L), 3 FLS (2 VENEZIANAS E 1 VIDRO), SEM BANDEIRA, ACABAMENTO BRANCO OU BRILHANTE, BATENTE DE 8 A 9 CM, COM VIDRO 4 MM, SEM GUARNICAO/ALIZAR</v>
      </c>
      <c r="D66" s="22" t="str">
        <f>'MEMÓRIA DE PESQUISA'!D58</f>
        <v>UN</v>
      </c>
      <c r="E66" s="25">
        <f>'MEMÓRIA DE PESQUISA'!E58</f>
        <v>5</v>
      </c>
      <c r="F66" s="26">
        <f>IF('MEMÓRIA DE PESQUISA'!R58=0,"",'MEMÓRIA DE PESQUISA'!W58)</f>
        <v>447.92</v>
      </c>
      <c r="G66" s="27">
        <f t="shared" si="3"/>
        <v>2239.6</v>
      </c>
    </row>
    <row r="67" spans="1:7" x14ac:dyDescent="0.25">
      <c r="A67" s="22" t="s">
        <v>592</v>
      </c>
      <c r="B67" s="22" t="str">
        <f>'MEMÓRIA DE PESQUISA'!B59</f>
        <v>4969</v>
      </c>
      <c r="C67" s="6" t="str">
        <f>'MEMÓRIA DE PESQUISA'!C59</f>
        <v>PORTA MADEIRA VENEZIANA 0,60x2,10m - LADO DIREITO</v>
      </c>
      <c r="D67" s="22" t="str">
        <f>'MEMÓRIA DE PESQUISA'!D59</f>
        <v>UN</v>
      </c>
      <c r="E67" s="25">
        <f>'MEMÓRIA DE PESQUISA'!E59</f>
        <v>5</v>
      </c>
      <c r="F67" s="26">
        <f>IF('MEMÓRIA DE PESQUISA'!R59=0,"",'MEMÓRIA DE PESQUISA'!W59)</f>
        <v>851.32</v>
      </c>
      <c r="G67" s="27">
        <f t="shared" si="3"/>
        <v>4256.6000000000004</v>
      </c>
    </row>
    <row r="68" spans="1:7" x14ac:dyDescent="0.25">
      <c r="A68" s="22" t="s">
        <v>593</v>
      </c>
      <c r="B68" s="22" t="str">
        <f>'MEMÓRIA DE PESQUISA'!B60</f>
        <v>4969</v>
      </c>
      <c r="C68" s="6" t="str">
        <f>'MEMÓRIA DE PESQUISA'!C60</f>
        <v>PORTA MADEIRA MACICA ANGELIN PEDRA OU SIMILAR, VENEZIANA 0,70x2,10m - LADO ESQUERDO</v>
      </c>
      <c r="D68" s="22" t="str">
        <f>'MEMÓRIA DE PESQUISA'!D60</f>
        <v>UN</v>
      </c>
      <c r="E68" s="25">
        <f>'MEMÓRIA DE PESQUISA'!E60</f>
        <v>20</v>
      </c>
      <c r="F68" s="26">
        <f>IF('MEMÓRIA DE PESQUISA'!R60=0,"",'MEMÓRIA DE PESQUISA'!W60)</f>
        <v>954.62</v>
      </c>
      <c r="G68" s="27">
        <f t="shared" si="3"/>
        <v>19092.400000000001</v>
      </c>
    </row>
    <row r="69" spans="1:7" x14ac:dyDescent="0.25">
      <c r="A69" s="22" t="s">
        <v>594</v>
      </c>
      <c r="B69" s="22" t="str">
        <f>'MEMÓRIA DE PESQUISA'!B61</f>
        <v>4969</v>
      </c>
      <c r="C69" s="6" t="str">
        <f>'MEMÓRIA DE PESQUISA'!C61</f>
        <v>PORTA MADEIRA MACICA ANGELIN PEDRA OU SIMILAR, VENEZIANA 0,80x2,10m B- LADO ESQUERDO</v>
      </c>
      <c r="D69" s="22" t="str">
        <f>'MEMÓRIA DE PESQUISA'!D61</f>
        <v>UN</v>
      </c>
      <c r="E69" s="25">
        <f>'MEMÓRIA DE PESQUISA'!E61</f>
        <v>60</v>
      </c>
      <c r="F69" s="26">
        <f>IF('MEMÓRIA DE PESQUISA'!R61=0,"",'MEMÓRIA DE PESQUISA'!W61)</f>
        <v>1063.42</v>
      </c>
      <c r="G69" s="27">
        <f t="shared" si="3"/>
        <v>63805.2</v>
      </c>
    </row>
    <row r="70" spans="1:7" ht="24" x14ac:dyDescent="0.25">
      <c r="A70" s="22" t="s">
        <v>595</v>
      </c>
      <c r="B70" s="22" t="str">
        <f>'MEMÓRIA DE PESQUISA'!B62</f>
        <v>PESQUISA COMERCIAL — 3 FORNECEDORES — 15/10/2026</v>
      </c>
      <c r="C70" s="6" t="str">
        <f>'MEMÓRIA DE PESQUISA'!C62</f>
        <v>TELA MOSQUITEIRO EM POLIETILENO VERDE, LARGURA 1,20 M</v>
      </c>
      <c r="D70" s="22" t="str">
        <f>'MEMÓRIA DE PESQUISA'!D62</f>
        <v>M</v>
      </c>
      <c r="E70" s="25">
        <f>'MEMÓRIA DE PESQUISA'!E62</f>
        <v>100</v>
      </c>
      <c r="F70" s="26">
        <f>IF('MEMÓRIA DE PESQUISA'!R62=0,"",'MEMÓRIA DE PESQUISA'!W62)</f>
        <v>4.41</v>
      </c>
      <c r="G70" s="27">
        <f t="shared" si="3"/>
        <v>441</v>
      </c>
    </row>
    <row r="71" spans="1:7" ht="36" x14ac:dyDescent="0.25">
      <c r="A71" s="29" t="s">
        <v>596</v>
      </c>
      <c r="B71" s="29" t="str">
        <f>'MEMÓRIA DE PESQUISA'!B63</f>
        <v>4964</v>
      </c>
      <c r="C71" s="10" t="str">
        <f>'MEMÓRIA DE PESQUISA'!C63</f>
        <v>PORTA DE ABRIR / GIRO, DE MADEIRA FOLHA MEDIA (NBR 15930) DE 800 X 2100 MM, DE 35 MM A 40 MM DE ESPESSURA, NUCLEO SEMI-SOLIDO (SARRAFEADO), CAPA FRISADA EM HDF, ACABAMENTO MELAMINICO EM PADRAO MADEIRA</v>
      </c>
      <c r="D71" s="29" t="str">
        <f>'MEMÓRIA DE PESQUISA'!D63</f>
        <v>UN</v>
      </c>
      <c r="E71" s="30">
        <f>'MEMÓRIA DE PESQUISA'!E63</f>
        <v>100</v>
      </c>
      <c r="F71" s="31">
        <f>IF('MEMÓRIA DE PESQUISA'!R63=0,"",'MEMÓRIA DE PESQUISA'!W63)</f>
        <v>291.77999999999997</v>
      </c>
      <c r="G71" s="31">
        <f t="shared" si="3"/>
        <v>29178</v>
      </c>
    </row>
    <row r="72" spans="1:7" x14ac:dyDescent="0.25">
      <c r="A72" s="57" t="s">
        <v>58</v>
      </c>
      <c r="B72" s="55"/>
      <c r="C72" s="55"/>
      <c r="D72" s="55"/>
      <c r="E72" s="55"/>
      <c r="F72" s="56"/>
      <c r="G72" s="28">
        <f>IF(COUNT(G53:G71)=19,SUM(G53:G71),"PENDENTE")</f>
        <v>124644.78</v>
      </c>
    </row>
    <row r="73" spans="1:7" x14ac:dyDescent="0.25">
      <c r="A73" s="54" t="s">
        <v>597</v>
      </c>
      <c r="B73" s="55"/>
      <c r="C73" s="55"/>
      <c r="D73" s="55"/>
      <c r="E73" s="55"/>
      <c r="F73" s="55"/>
      <c r="G73" s="56"/>
    </row>
    <row r="74" spans="1:7" x14ac:dyDescent="0.25">
      <c r="A74" s="22" t="s">
        <v>59</v>
      </c>
      <c r="B74" s="22" t="str">
        <f>'MEMÓRIA DE PESQUISA'!B64</f>
        <v>3804</v>
      </c>
      <c r="C74" s="6" t="str">
        <f>'MEMÓRIA DE PESQUISA'!C64</f>
        <v>CABO PP CORDPLAST OU SIMILAR, 2 CONDUTORES 450/750V 2,50mm2</v>
      </c>
      <c r="D74" s="22" t="str">
        <f>'MEMÓRIA DE PESQUISA'!D64</f>
        <v>M</v>
      </c>
      <c r="E74" s="25">
        <f>'MEMÓRIA DE PESQUISA'!E64</f>
        <v>3000</v>
      </c>
      <c r="F74" s="26">
        <f>IF('MEMÓRIA DE PESQUISA'!R64=0,"",'MEMÓRIA DE PESQUISA'!W64)</f>
        <v>6.1</v>
      </c>
      <c r="G74" s="27">
        <f t="shared" ref="G74:G96" si="4">IF(COUNT(F74)=0,"",ROUND(E74*F74,2))</f>
        <v>18300</v>
      </c>
    </row>
    <row r="75" spans="1:7" ht="24" x14ac:dyDescent="0.25">
      <c r="A75" s="22" t="s">
        <v>60</v>
      </c>
      <c r="B75" s="22" t="str">
        <f>'MEMÓRIA DE PESQUISA'!B65</f>
        <v>979</v>
      </c>
      <c r="C75" s="6" t="str">
        <f>'MEMÓRIA DE PESQUISA'!C65</f>
        <v>CABO DE COBRE, FLEXIVEL, CLASSE 4 OU 5, ISOLACAO EM PVC/A, ANTICHAMA BWF-B, 1 CONDUTOR, 450/750 V, SECAO NOMINAL 16 MM2</v>
      </c>
      <c r="D75" s="22" t="str">
        <f>'MEMÓRIA DE PESQUISA'!D65</f>
        <v>M</v>
      </c>
      <c r="E75" s="25">
        <f>'MEMÓRIA DE PESQUISA'!E65</f>
        <v>600</v>
      </c>
      <c r="F75" s="26">
        <f>IF('MEMÓRIA DE PESQUISA'!R65=0,"",'MEMÓRIA DE PESQUISA'!W65)</f>
        <v>19</v>
      </c>
      <c r="G75" s="27">
        <f t="shared" si="4"/>
        <v>11400</v>
      </c>
    </row>
    <row r="76" spans="1:7" ht="24" x14ac:dyDescent="0.25">
      <c r="A76" s="22" t="s">
        <v>61</v>
      </c>
      <c r="B76" s="22" t="str">
        <f>'MEMÓRIA DE PESQUISA'!B66</f>
        <v>39232</v>
      </c>
      <c r="C76" s="6" t="str">
        <f>'MEMÓRIA DE PESQUISA'!C66</f>
        <v>CABO DE COBRE, FLEXIVEL, CLASSE 4 OU 5, ISOLACAO EM PVC/A, ANTICHAMA BWF-B, 1 CONDUTOR, 450/750 V, SECAO NOMINAL 25 MM2</v>
      </c>
      <c r="D76" s="22" t="str">
        <f>'MEMÓRIA DE PESQUISA'!D66</f>
        <v>M</v>
      </c>
      <c r="E76" s="25">
        <f>'MEMÓRIA DE PESQUISA'!E66</f>
        <v>200</v>
      </c>
      <c r="F76" s="26">
        <f>IF('MEMÓRIA DE PESQUISA'!R66=0,"",'MEMÓRIA DE PESQUISA'!W66)</f>
        <v>29.75</v>
      </c>
      <c r="G76" s="27">
        <f t="shared" si="4"/>
        <v>5950</v>
      </c>
    </row>
    <row r="77" spans="1:7" ht="24" x14ac:dyDescent="0.25">
      <c r="A77" s="22" t="s">
        <v>62</v>
      </c>
      <c r="B77" s="22" t="str">
        <f>'MEMÓRIA DE PESQUISA'!B67</f>
        <v>39233</v>
      </c>
      <c r="C77" s="6" t="str">
        <f>'MEMÓRIA DE PESQUISA'!C67</f>
        <v>CABO DE COBRE, FLEXIVEL, CLASSE 4 OU 5, ISOLACAO EM PVC/A, ANTICHAMA BWF-B, 1 CONDUTOR, 450/750 V, SECAO NOMINAL 35 MM2</v>
      </c>
      <c r="D77" s="22" t="str">
        <f>'MEMÓRIA DE PESQUISA'!D67</f>
        <v>M</v>
      </c>
      <c r="E77" s="25">
        <f>'MEMÓRIA DE PESQUISA'!E67</f>
        <v>100</v>
      </c>
      <c r="F77" s="26">
        <f>IF('MEMÓRIA DE PESQUISA'!R67=0,"",'MEMÓRIA DE PESQUISA'!W67)</f>
        <v>43.36</v>
      </c>
      <c r="G77" s="27">
        <f t="shared" si="4"/>
        <v>4336</v>
      </c>
    </row>
    <row r="78" spans="1:7" x14ac:dyDescent="0.25">
      <c r="A78" s="22" t="s">
        <v>63</v>
      </c>
      <c r="B78" s="22" t="str">
        <f>'MEMÓRIA DE PESQUISA'!B68</f>
        <v>11902</v>
      </c>
      <c r="C78" s="6" t="str">
        <f>'MEMÓRIA DE PESQUISA'!C68</f>
        <v>CABO TELEFONICO CCI 50, 2 PARES, USO INTERNO, SEM BLINDAGEM</v>
      </c>
      <c r="D78" s="22" t="str">
        <f>'MEMÓRIA DE PESQUISA'!D68</f>
        <v>M</v>
      </c>
      <c r="E78" s="25">
        <f>'MEMÓRIA DE PESQUISA'!E68</f>
        <v>200</v>
      </c>
      <c r="F78" s="26">
        <f>IF('MEMÓRIA DE PESQUISA'!R68=0,"",'MEMÓRIA DE PESQUISA'!W68)</f>
        <v>1.43</v>
      </c>
      <c r="G78" s="27">
        <f t="shared" si="4"/>
        <v>286</v>
      </c>
    </row>
    <row r="79" spans="1:7" ht="24" x14ac:dyDescent="0.25">
      <c r="A79" s="22" t="s">
        <v>64</v>
      </c>
      <c r="B79" s="22" t="str">
        <f>'MEMÓRIA DE PESQUISA'!B69</f>
        <v>1020</v>
      </c>
      <c r="C79" s="6" t="str">
        <f>'MEMÓRIA DE PESQUISA'!C69</f>
        <v>CABO DE COBRE, FLEXIVEL, CLASSE 4 OU 5, ISOLACAO EM PVC/A, ANTICHAMA BWF-B, COBERTURA PVC-ST1, ANTICHAMA BWF-B, 1 CONDUTOR, 0,6/1 KV, SECAO NOMINAL 10 MM2</v>
      </c>
      <c r="D79" s="22" t="str">
        <f>'MEMÓRIA DE PESQUISA'!D69</f>
        <v>M</v>
      </c>
      <c r="E79" s="25">
        <f>'MEMÓRIA DE PESQUISA'!E69</f>
        <v>3000</v>
      </c>
      <c r="F79" s="26">
        <f>IF('MEMÓRIA DE PESQUISA'!R69=0,"",'MEMÓRIA DE PESQUISA'!W69)</f>
        <v>12.68</v>
      </c>
      <c r="G79" s="27">
        <f t="shared" si="4"/>
        <v>38040</v>
      </c>
    </row>
    <row r="80" spans="1:7" ht="24" x14ac:dyDescent="0.25">
      <c r="A80" s="22" t="s">
        <v>65</v>
      </c>
      <c r="B80" s="22" t="str">
        <f>'MEMÓRIA DE PESQUISA'!B70</f>
        <v>981</v>
      </c>
      <c r="C80" s="6" t="str">
        <f>'MEMÓRIA DE PESQUISA'!C70</f>
        <v>CABO DE COBRE, FLEXIVEL, CLASSE 4 OU 5, ISOLACAO EM PVC/A, ANTICHAMA BWF-B, 1 CONDUTOR, 450/750 V, SECAO NOMINAL 4 MM2</v>
      </c>
      <c r="D80" s="22" t="str">
        <f>'MEMÓRIA DE PESQUISA'!D70</f>
        <v>M</v>
      </c>
      <c r="E80" s="25">
        <f>'MEMÓRIA DE PESQUISA'!E70</f>
        <v>7500</v>
      </c>
      <c r="F80" s="26">
        <f>IF('MEMÓRIA DE PESQUISA'!R70=0,"",'MEMÓRIA DE PESQUISA'!W70)</f>
        <v>4.84</v>
      </c>
      <c r="G80" s="27">
        <f t="shared" si="4"/>
        <v>36300</v>
      </c>
    </row>
    <row r="81" spans="1:7" ht="24" x14ac:dyDescent="0.25">
      <c r="A81" s="22" t="s">
        <v>66</v>
      </c>
      <c r="B81" s="22" t="str">
        <f>'MEMÓRIA DE PESQUISA'!B71</f>
        <v>982</v>
      </c>
      <c r="C81" s="6" t="str">
        <f>'MEMÓRIA DE PESQUISA'!C71</f>
        <v>CABO DE COBRE, FLEXIVEL, CLASSE 4 OU 5, ISOLACAO EM PVC/A, ANTICHAMA BWF-B, 1 CONDUTOR, 450/750 V, SECAO NOMINAL 6 MM2</v>
      </c>
      <c r="D81" s="22" t="str">
        <f>'MEMÓRIA DE PESQUISA'!D71</f>
        <v>M</v>
      </c>
      <c r="E81" s="25">
        <f>'MEMÓRIA DE PESQUISA'!E71</f>
        <v>7500</v>
      </c>
      <c r="F81" s="26">
        <f>IF('MEMÓRIA DE PESQUISA'!R71=0,"",'MEMÓRIA DE PESQUISA'!W71)</f>
        <v>6.96</v>
      </c>
      <c r="G81" s="27">
        <f t="shared" si="4"/>
        <v>52200</v>
      </c>
    </row>
    <row r="82" spans="1:7" ht="24" x14ac:dyDescent="0.25">
      <c r="A82" s="22" t="s">
        <v>67</v>
      </c>
      <c r="B82" s="22" t="str">
        <f>'MEMÓRIA DE PESQUISA'!B72</f>
        <v>1014</v>
      </c>
      <c r="C82" s="6" t="str">
        <f>'MEMÓRIA DE PESQUISA'!C72</f>
        <v>CABO DE COBRE, FLEXIVEL, CLASSE 4 OU 5, ISOLACAO EM PVC/A, ANTICHAMA BWF-B, 1 CONDUTOR, 450/750 V, SECAO NOMINAL 2,5 MM2</v>
      </c>
      <c r="D82" s="22" t="str">
        <f>'MEMÓRIA DE PESQUISA'!D72</f>
        <v>M</v>
      </c>
      <c r="E82" s="25">
        <f>'MEMÓRIA DE PESQUISA'!E72</f>
        <v>7500</v>
      </c>
      <c r="F82" s="26">
        <f>IF('MEMÓRIA DE PESQUISA'!R72=0,"",'MEMÓRIA DE PESQUISA'!W72)</f>
        <v>2.92</v>
      </c>
      <c r="G82" s="27">
        <f t="shared" si="4"/>
        <v>21900</v>
      </c>
    </row>
    <row r="83" spans="1:7" x14ac:dyDescent="0.25">
      <c r="A83" s="22" t="s">
        <v>68</v>
      </c>
      <c r="B83" s="22" t="str">
        <f>'MEMÓRIA DE PESQUISA'!B73</f>
        <v>11890</v>
      </c>
      <c r="C83" s="6" t="str">
        <f>'MEMÓRIA DE PESQUISA'!C73</f>
        <v>CORDAO DE COBRE, FLEXIVEL, TORCIDO, CLASSE 4 OU 5, ISOLACAO EM PVC/D, 300 V, 2 CONDUTORES DE 1,5 MM2</v>
      </c>
      <c r="D83" s="22" t="str">
        <f>'MEMÓRIA DE PESQUISA'!D73</f>
        <v>M</v>
      </c>
      <c r="E83" s="25">
        <f>'MEMÓRIA DE PESQUISA'!E73</f>
        <v>5000</v>
      </c>
      <c r="F83" s="26">
        <f>IF('MEMÓRIA DE PESQUISA'!R73=0,"",'MEMÓRIA DE PESQUISA'!W73)</f>
        <v>4.25</v>
      </c>
      <c r="G83" s="27">
        <f t="shared" si="4"/>
        <v>21250</v>
      </c>
    </row>
    <row r="84" spans="1:7" x14ac:dyDescent="0.25">
      <c r="A84" s="22" t="s">
        <v>69</v>
      </c>
      <c r="B84" s="22" t="str">
        <f>'MEMÓRIA DE PESQUISA'!B74</f>
        <v>39270</v>
      </c>
      <c r="C84" s="6" t="str">
        <f>'MEMÓRIA DE PESQUISA'!C74</f>
        <v>CORDAO DE COBRE, FLEXIVEL, TORCIDO, CLASSE 4 OU 5, ISOLACAO EM PVC/D, 300 V, 2 CONDUTORES DE 1,0 MM2</v>
      </c>
      <c r="D84" s="22" t="str">
        <f>'MEMÓRIA DE PESQUISA'!D74</f>
        <v>M</v>
      </c>
      <c r="E84" s="25">
        <f>'MEMÓRIA DE PESQUISA'!E74</f>
        <v>5000</v>
      </c>
      <c r="F84" s="26">
        <f>IF('MEMÓRIA DE PESQUISA'!R74=0,"",'MEMÓRIA DE PESQUISA'!W74)</f>
        <v>3.13</v>
      </c>
      <c r="G84" s="27">
        <f t="shared" si="4"/>
        <v>15650</v>
      </c>
    </row>
    <row r="85" spans="1:7" x14ac:dyDescent="0.25">
      <c r="A85" s="22" t="s">
        <v>70</v>
      </c>
      <c r="B85" s="22" t="str">
        <f>'MEMÓRIA DE PESQUISA'!B75</f>
        <v>11891</v>
      </c>
      <c r="C85" s="6" t="str">
        <f>'MEMÓRIA DE PESQUISA'!C75</f>
        <v>CORDAO DE COBRE, FLEXIVEL, TORCIDO, CLASSE 4 OU 5, ISOLACAO EM PVC/D, 300 V, 2 CONDUTORES DE 2,5 MM2</v>
      </c>
      <c r="D85" s="22" t="str">
        <f>'MEMÓRIA DE PESQUISA'!D75</f>
        <v>M</v>
      </c>
      <c r="E85" s="25">
        <f>'MEMÓRIA DE PESQUISA'!E75</f>
        <v>7500</v>
      </c>
      <c r="F85" s="26">
        <f>IF('MEMÓRIA DE PESQUISA'!R75=0,"",'MEMÓRIA DE PESQUISA'!W75)</f>
        <v>6.9</v>
      </c>
      <c r="G85" s="27">
        <f t="shared" si="4"/>
        <v>51750</v>
      </c>
    </row>
    <row r="86" spans="1:7" x14ac:dyDescent="0.25">
      <c r="A86" s="22" t="s">
        <v>71</v>
      </c>
      <c r="B86" s="22" t="str">
        <f>'MEMÓRIA DE PESQUISA'!B76</f>
        <v>FXCB0001A / Fiberfix 1637 / Bricopack 1788957</v>
      </c>
      <c r="C86" s="6" t="str">
        <f>'MEMÓRIA DE PESQUISA'!C76</f>
        <v>FIXA CABO 7mm RG59 BRANCO</v>
      </c>
      <c r="D86" s="22" t="str">
        <f>'MEMÓRIA DE PESQUISA'!D76</f>
        <v>UN</v>
      </c>
      <c r="E86" s="25">
        <f>'MEMÓRIA DE PESQUISA'!E76</f>
        <v>500</v>
      </c>
      <c r="F86" s="26">
        <f>IF('MEMÓRIA DE PESQUISA'!R76=0,"",'MEMÓRIA DE PESQUISA'!W76)</f>
        <v>0.11</v>
      </c>
      <c r="G86" s="27">
        <f t="shared" si="4"/>
        <v>55</v>
      </c>
    </row>
    <row r="87" spans="1:7" ht="24" x14ac:dyDescent="0.25">
      <c r="A87" s="22" t="s">
        <v>72</v>
      </c>
      <c r="B87" s="22" t="str">
        <f>'MEMÓRIA DE PESQUISA'!B77</f>
        <v>1570</v>
      </c>
      <c r="C87" s="6" t="str">
        <f>'MEMÓRIA DE PESQUISA'!C77</f>
        <v>TERMINAL A COMPRESSAO EM COBRE ESTANHADO PARA CABO 2,5 MM2, 1 FURO E 1 COMPRESSAO, PARA PARAFUSO DE FIXACAO M5</v>
      </c>
      <c r="D87" s="22" t="str">
        <f>'MEMÓRIA DE PESQUISA'!D77</f>
        <v>UN</v>
      </c>
      <c r="E87" s="25">
        <f>'MEMÓRIA DE PESQUISA'!E77</f>
        <v>2000</v>
      </c>
      <c r="F87" s="26">
        <f>IF('MEMÓRIA DE PESQUISA'!R77=0,"",'MEMÓRIA DE PESQUISA'!W77)</f>
        <v>1.32</v>
      </c>
      <c r="G87" s="27">
        <f t="shared" si="4"/>
        <v>2640</v>
      </c>
    </row>
    <row r="88" spans="1:7" ht="24" x14ac:dyDescent="0.25">
      <c r="A88" s="22" t="s">
        <v>73</v>
      </c>
      <c r="B88" s="22" t="str">
        <f>'MEMÓRIA DE PESQUISA'!B78</f>
        <v>1571</v>
      </c>
      <c r="C88" s="6" t="str">
        <f>'MEMÓRIA DE PESQUISA'!C78</f>
        <v>TERMINAL A COMPRESSAO EM COBRE ESTANHADO PARA CABO 4 MM2, 1 FURO E 1 COMPRESSAO, PARA PARAFUSO DE FIXACAO M5</v>
      </c>
      <c r="D88" s="22" t="str">
        <f>'MEMÓRIA DE PESQUISA'!D78</f>
        <v>UN</v>
      </c>
      <c r="E88" s="25">
        <f>'MEMÓRIA DE PESQUISA'!E78</f>
        <v>1000</v>
      </c>
      <c r="F88" s="26">
        <f>IF('MEMÓRIA DE PESQUISA'!R78=0,"",'MEMÓRIA DE PESQUISA'!W78)</f>
        <v>1.71</v>
      </c>
      <c r="G88" s="27">
        <f t="shared" si="4"/>
        <v>1710</v>
      </c>
    </row>
    <row r="89" spans="1:7" ht="24" x14ac:dyDescent="0.25">
      <c r="A89" s="22" t="s">
        <v>74</v>
      </c>
      <c r="B89" s="22" t="str">
        <f>'MEMÓRIA DE PESQUISA'!B79</f>
        <v>1573</v>
      </c>
      <c r="C89" s="6" t="str">
        <f>'MEMÓRIA DE PESQUISA'!C79</f>
        <v>TERMINAL A COMPRESSAO EM COBRE ESTANHADO PARA CABO 6 MM2, 1 FURO E 1 COMPRESSAO, PARA PARAFUSO DE FIXACAO M6</v>
      </c>
      <c r="D89" s="22" t="str">
        <f>'MEMÓRIA DE PESQUISA'!D79</f>
        <v>UN</v>
      </c>
      <c r="E89" s="25">
        <f>'MEMÓRIA DE PESQUISA'!E79</f>
        <v>1000</v>
      </c>
      <c r="F89" s="26">
        <f>IF('MEMÓRIA DE PESQUISA'!R79=0,"",'MEMÓRIA DE PESQUISA'!W79)</f>
        <v>2.04</v>
      </c>
      <c r="G89" s="27">
        <f t="shared" si="4"/>
        <v>2040</v>
      </c>
    </row>
    <row r="90" spans="1:7" ht="24" x14ac:dyDescent="0.25">
      <c r="A90" s="22" t="s">
        <v>75</v>
      </c>
      <c r="B90" s="22" t="str">
        <f>'MEMÓRIA DE PESQUISA'!B80</f>
        <v>1574</v>
      </c>
      <c r="C90" s="6" t="str">
        <f>'MEMÓRIA DE PESQUISA'!C80</f>
        <v>TERMINAL A COMPRESSAO EM COBRE ESTANHADO PARA CABO 10 MM2, 1 FURO E 1 COMPRESSAO, PARA PARAFUSO DE FIXACAO M6</v>
      </c>
      <c r="D90" s="22" t="str">
        <f>'MEMÓRIA DE PESQUISA'!D80</f>
        <v>UN</v>
      </c>
      <c r="E90" s="25">
        <f>'MEMÓRIA DE PESQUISA'!E80</f>
        <v>500</v>
      </c>
      <c r="F90" s="26">
        <f>IF('MEMÓRIA DE PESQUISA'!R80=0,"",'MEMÓRIA DE PESQUISA'!W80)</f>
        <v>2.21</v>
      </c>
      <c r="G90" s="27">
        <f t="shared" si="4"/>
        <v>1105</v>
      </c>
    </row>
    <row r="91" spans="1:7" ht="24" x14ac:dyDescent="0.25">
      <c r="A91" s="22" t="s">
        <v>76</v>
      </c>
      <c r="B91" s="22" t="str">
        <f>'MEMÓRIA DE PESQUISA'!B81</f>
        <v>1575</v>
      </c>
      <c r="C91" s="6" t="str">
        <f>'MEMÓRIA DE PESQUISA'!C81</f>
        <v>TERMINAL A COMPRESSAO EM COBRE ESTANHADO PARA CABO 16 MM2, 1 FURO E 1 COMPRESSAO, PARA PARAFUSO DE FIXACAO M6</v>
      </c>
      <c r="D91" s="22" t="str">
        <f>'MEMÓRIA DE PESQUISA'!D81</f>
        <v>UN</v>
      </c>
      <c r="E91" s="25">
        <f>'MEMÓRIA DE PESQUISA'!E81</f>
        <v>400</v>
      </c>
      <c r="F91" s="26">
        <f>IF('MEMÓRIA DE PESQUISA'!R81=0,"",'MEMÓRIA DE PESQUISA'!W81)</f>
        <v>2.62</v>
      </c>
      <c r="G91" s="27">
        <f t="shared" si="4"/>
        <v>1048</v>
      </c>
    </row>
    <row r="92" spans="1:7" ht="24" x14ac:dyDescent="0.25">
      <c r="A92" s="22" t="s">
        <v>77</v>
      </c>
      <c r="B92" s="22" t="str">
        <f>'MEMÓRIA DE PESQUISA'!B82</f>
        <v>1576</v>
      </c>
      <c r="C92" s="6" t="str">
        <f>'MEMÓRIA DE PESQUISA'!C82</f>
        <v>TERMINAL A COMPRESSAO EM COBRE ESTANHADO PARA CABO 25 MM2, 1 FURO E 1 COMPRESSAO, PARA PARAFUSO DE FIXACAO M8</v>
      </c>
      <c r="D92" s="22" t="str">
        <f>'MEMÓRIA DE PESQUISA'!D82</f>
        <v>UN</v>
      </c>
      <c r="E92" s="25">
        <f>'MEMÓRIA DE PESQUISA'!E82</f>
        <v>300</v>
      </c>
      <c r="F92" s="26">
        <f>IF('MEMÓRIA DE PESQUISA'!R82=0,"",'MEMÓRIA DE PESQUISA'!W82)</f>
        <v>3.63</v>
      </c>
      <c r="G92" s="27">
        <f t="shared" si="4"/>
        <v>1089</v>
      </c>
    </row>
    <row r="93" spans="1:7" ht="24" x14ac:dyDescent="0.25">
      <c r="A93" s="22" t="s">
        <v>78</v>
      </c>
      <c r="B93" s="22" t="str">
        <f>'MEMÓRIA DE PESQUISA'!B83</f>
        <v>1577</v>
      </c>
      <c r="C93" s="6" t="str">
        <f>'MEMÓRIA DE PESQUISA'!C83</f>
        <v>TERMINAL A COMPRESSAO EM COBRE ESTANHADO PARA CABO 35 MM2, 1 FURO E 1 COMPRESSAO, PARA PARAFUSO DE FIXACAO M8</v>
      </c>
      <c r="D93" s="22" t="str">
        <f>'MEMÓRIA DE PESQUISA'!D83</f>
        <v>UN</v>
      </c>
      <c r="E93" s="25">
        <f>'MEMÓRIA DE PESQUISA'!E83</f>
        <v>200</v>
      </c>
      <c r="F93" s="26">
        <f>IF('MEMÓRIA DE PESQUISA'!R83=0,"",'MEMÓRIA DE PESQUISA'!W83)</f>
        <v>4.09</v>
      </c>
      <c r="G93" s="27">
        <f t="shared" si="4"/>
        <v>818</v>
      </c>
    </row>
    <row r="94" spans="1:7" ht="24" x14ac:dyDescent="0.25">
      <c r="A94" s="22" t="s">
        <v>79</v>
      </c>
      <c r="B94" s="22" t="str">
        <f>'MEMÓRIA DE PESQUISA'!B84</f>
        <v>1579</v>
      </c>
      <c r="C94" s="6" t="str">
        <f>'MEMÓRIA DE PESQUISA'!C84</f>
        <v>TERMINAL A COMPRESSAO EM COBRE ESTANHADO PARA CABO 70 MM2, 1 FURO E 1 COMPRESSAO, PARA PARAFUSO DE FIXACAO M10</v>
      </c>
      <c r="D94" s="22" t="str">
        <f>'MEMÓRIA DE PESQUISA'!D84</f>
        <v>UN</v>
      </c>
      <c r="E94" s="25">
        <f>'MEMÓRIA DE PESQUISA'!E84</f>
        <v>100</v>
      </c>
      <c r="F94" s="26">
        <f>IF('MEMÓRIA DE PESQUISA'!R84=0,"",'MEMÓRIA DE PESQUISA'!W84)</f>
        <v>8.84</v>
      </c>
      <c r="G94" s="27">
        <f t="shared" si="4"/>
        <v>884</v>
      </c>
    </row>
    <row r="95" spans="1:7" ht="24" x14ac:dyDescent="0.25">
      <c r="A95" s="22" t="s">
        <v>80</v>
      </c>
      <c r="B95" s="22" t="str">
        <f>'MEMÓRIA DE PESQUISA'!B85</f>
        <v>1580</v>
      </c>
      <c r="C95" s="6" t="str">
        <f>'MEMÓRIA DE PESQUISA'!C85</f>
        <v>TERMINAL A COMPRESSAO EM COBRE ESTANHADO PARA CABO 95 MM2, 1 FURO E 1 COMPRESSAO, PARA PARAFUSO DE FIXACAO M12</v>
      </c>
      <c r="D95" s="22" t="str">
        <f>'MEMÓRIA DE PESQUISA'!D85</f>
        <v>UN</v>
      </c>
      <c r="E95" s="25">
        <f>'MEMÓRIA DE PESQUISA'!E85</f>
        <v>50</v>
      </c>
      <c r="F95" s="26">
        <f>IF('MEMÓRIA DE PESQUISA'!R85=0,"",'MEMÓRIA DE PESQUISA'!W85)</f>
        <v>10.89</v>
      </c>
      <c r="G95" s="27">
        <f t="shared" si="4"/>
        <v>544.5</v>
      </c>
    </row>
    <row r="96" spans="1:7" ht="24" x14ac:dyDescent="0.25">
      <c r="A96" s="22" t="s">
        <v>81</v>
      </c>
      <c r="B96" s="22" t="str">
        <f>'MEMÓRIA DE PESQUISA'!B86</f>
        <v>1581</v>
      </c>
      <c r="C96" s="6" t="str">
        <f>'MEMÓRIA DE PESQUISA'!C86</f>
        <v>TERMINAL A COMPRESSAO EM COBRE ESTANHADO PARA CABO 120 MM2, 1 FURO E 1 COMPRESSAO, PARA PARAFUSO DE FIXACAO M12</v>
      </c>
      <c r="D96" s="22" t="str">
        <f>'MEMÓRIA DE PESQUISA'!D86</f>
        <v>UN</v>
      </c>
      <c r="E96" s="25">
        <f>'MEMÓRIA DE PESQUISA'!E86</f>
        <v>30</v>
      </c>
      <c r="F96" s="26">
        <f>IF('MEMÓRIA DE PESQUISA'!R86=0,"",'MEMÓRIA DE PESQUISA'!W86)</f>
        <v>15.31</v>
      </c>
      <c r="G96" s="27">
        <f t="shared" si="4"/>
        <v>459.3</v>
      </c>
    </row>
    <row r="97" spans="1:7" x14ac:dyDescent="0.25">
      <c r="A97" s="57" t="s">
        <v>82</v>
      </c>
      <c r="B97" s="55"/>
      <c r="C97" s="55"/>
      <c r="D97" s="55"/>
      <c r="E97" s="55"/>
      <c r="F97" s="56"/>
      <c r="G97" s="28">
        <f>IF(COUNT(G74:G96)=23,SUM(G74:G96),"PENDENTE")</f>
        <v>289754.8</v>
      </c>
    </row>
    <row r="98" spans="1:7" x14ac:dyDescent="0.25">
      <c r="A98" s="54" t="s">
        <v>598</v>
      </c>
      <c r="B98" s="55"/>
      <c r="C98" s="55"/>
      <c r="D98" s="55"/>
      <c r="E98" s="55"/>
      <c r="F98" s="55"/>
      <c r="G98" s="56"/>
    </row>
    <row r="99" spans="1:7" x14ac:dyDescent="0.25">
      <c r="A99" s="22" t="s">
        <v>83</v>
      </c>
      <c r="B99" s="22" t="str">
        <f>'MEMÓRIA DE PESQUISA'!B87</f>
        <v>BDA6-1900-02 / EAN7898638304293</v>
      </c>
      <c r="C99" s="6" t="str">
        <f>'MEMÓRIA DE PESQUISA'!C87</f>
        <v>LÂMPADA LED, BASE E27, POTÊNCIA DE 20W, BULBO A70, TEMPERATURA DA COR 6500K, BIVOLT</v>
      </c>
      <c r="D99" s="22" t="str">
        <f>'MEMÓRIA DE PESQUISA'!D87</f>
        <v>UN</v>
      </c>
      <c r="E99" s="25">
        <f>'MEMÓRIA DE PESQUISA'!E87</f>
        <v>8000</v>
      </c>
      <c r="F99" s="26">
        <f>IF('MEMÓRIA DE PESQUISA'!R87=0,"",'MEMÓRIA DE PESQUISA'!W87)</f>
        <v>23.3</v>
      </c>
      <c r="G99" s="27">
        <f t="shared" ref="G99:G108" si="5">IF(COUNT(F99)=0,"",ROUND(E99*F99,2))</f>
        <v>186400</v>
      </c>
    </row>
    <row r="100" spans="1:7" x14ac:dyDescent="0.25">
      <c r="A100" s="22" t="s">
        <v>84</v>
      </c>
      <c r="B100" s="22" t="str">
        <f>'MEMÓRIA DE PESQUISA'!B88</f>
        <v>1568149284</v>
      </c>
      <c r="C100" s="6" t="str">
        <f>'MEMÓRIA DE PESQUISA'!C88</f>
        <v>LAMPADA LED HIGH POWER, BASE E27, POTENCIA 50 W, TEMPERATURA DE COR 6500 K, BIVOLT</v>
      </c>
      <c r="D100" s="22" t="str">
        <f>'MEMÓRIA DE PESQUISA'!D88</f>
        <v>UN</v>
      </c>
      <c r="E100" s="25">
        <f>'MEMÓRIA DE PESQUISA'!E88</f>
        <v>3000</v>
      </c>
      <c r="F100" s="26">
        <f>IF('MEMÓRIA DE PESQUISA'!R88=0,"",'MEMÓRIA DE PESQUISA'!W88)</f>
        <v>23.9</v>
      </c>
      <c r="G100" s="27">
        <f t="shared" si="5"/>
        <v>71700</v>
      </c>
    </row>
    <row r="101" spans="1:7" x14ac:dyDescent="0.25">
      <c r="A101" s="22" t="s">
        <v>85</v>
      </c>
      <c r="B101" s="22" t="str">
        <f>'MEMÓRIA DE PESQUISA'!B89</f>
        <v>39387</v>
      </c>
      <c r="C101" s="6" t="str">
        <f>'MEMÓRIA DE PESQUISA'!C89</f>
        <v>LAMPADA LED TUBULAR BIVOLT 18/20 W, BASE G13</v>
      </c>
      <c r="D101" s="22" t="str">
        <f>'MEMÓRIA DE PESQUISA'!D89</f>
        <v>UN</v>
      </c>
      <c r="E101" s="25">
        <f>'MEMÓRIA DE PESQUISA'!E89</f>
        <v>8000</v>
      </c>
      <c r="F101" s="26">
        <f>IF('MEMÓRIA DE PESQUISA'!R89=0,"",'MEMÓRIA DE PESQUISA'!W89)</f>
        <v>9.49</v>
      </c>
      <c r="G101" s="27">
        <f t="shared" si="5"/>
        <v>75920</v>
      </c>
    </row>
    <row r="102" spans="1:7" x14ac:dyDescent="0.25">
      <c r="A102" s="22" t="s">
        <v>86</v>
      </c>
      <c r="B102" s="22" t="str">
        <f>'MEMÓRIA DE PESQUISA'!B90</f>
        <v>39386</v>
      </c>
      <c r="C102" s="6" t="str">
        <f>'MEMÓRIA DE PESQUISA'!C90</f>
        <v>LAMPADA LED TUBULAR BIVOLT 9/10 W, BASE G13</v>
      </c>
      <c r="D102" s="22" t="str">
        <f>'MEMÓRIA DE PESQUISA'!D90</f>
        <v>UN</v>
      </c>
      <c r="E102" s="25">
        <f>'MEMÓRIA DE PESQUISA'!E90</f>
        <v>5000</v>
      </c>
      <c r="F102" s="26">
        <f>IF('MEMÓRIA DE PESQUISA'!R90=0,"",'MEMÓRIA DE PESQUISA'!W90)</f>
        <v>6.61</v>
      </c>
      <c r="G102" s="27">
        <f t="shared" si="5"/>
        <v>33050</v>
      </c>
    </row>
    <row r="103" spans="1:7" x14ac:dyDescent="0.25">
      <c r="A103" s="22" t="s">
        <v>87</v>
      </c>
      <c r="B103" s="22" t="str">
        <f>'MEMÓRIA DE PESQUISA'!B91</f>
        <v>SBC 68420 — extrato público</v>
      </c>
      <c r="C103" s="6" t="str">
        <f>'MEMÓRIA DE PESQUISA'!C91</f>
        <v>LUMINARIA FLAT STH7940/40 LED 36W 4000K BIVOLT 120CM STELLA</v>
      </c>
      <c r="D103" s="22" t="str">
        <f>'MEMÓRIA DE PESQUISA'!D91</f>
        <v>UN</v>
      </c>
      <c r="E103" s="25">
        <f>'MEMÓRIA DE PESQUISA'!E91</f>
        <v>240</v>
      </c>
      <c r="F103" s="26">
        <f>IF('MEMÓRIA DE PESQUISA'!R91=0,"",'MEMÓRIA DE PESQUISA'!W91)</f>
        <v>115.71</v>
      </c>
      <c r="G103" s="27">
        <f t="shared" si="5"/>
        <v>27770.400000000001</v>
      </c>
    </row>
    <row r="104" spans="1:7" x14ac:dyDescent="0.25">
      <c r="A104" s="22" t="s">
        <v>88</v>
      </c>
      <c r="B104" s="22" t="str">
        <f>'MEMÓRIA DE PESQUISA'!B92</f>
        <v>12296</v>
      </c>
      <c r="C104" s="6" t="str">
        <f>'MEMÓRIA DE PESQUISA'!C92</f>
        <v>SOQUETE DE PORCELANA BASE E27, FIXO DE TETO, PARA LAMPADAS</v>
      </c>
      <c r="D104" s="22" t="str">
        <f>'MEMÓRIA DE PESQUISA'!D92</f>
        <v>UN</v>
      </c>
      <c r="E104" s="25">
        <f>'MEMÓRIA DE PESQUISA'!E92</f>
        <v>300</v>
      </c>
      <c r="F104" s="26">
        <f>IF('MEMÓRIA DE PESQUISA'!R92=0,"",'MEMÓRIA DE PESQUISA'!W92)</f>
        <v>3.48</v>
      </c>
      <c r="G104" s="27">
        <f t="shared" si="5"/>
        <v>1044</v>
      </c>
    </row>
    <row r="105" spans="1:7" ht="24" x14ac:dyDescent="0.25">
      <c r="A105" s="22" t="s">
        <v>89</v>
      </c>
      <c r="B105" s="22" t="str">
        <f>'MEMÓRIA DE PESQUISA'!B93</f>
        <v>MATED-14405</v>
      </c>
      <c r="C105" s="6" t="str">
        <f>'MEMÓRIA DE PESQUISA'!C93</f>
        <v>LUMINÁRIA DE TETO TIPO PLAFON/PLAFONIER, BASE PLÁSTICA, SOQUETE E27 INCLUSO, POTÊNCIA MÁXIMA DA LÂMPADA 60 W, LÂMPADA NÃO INCLUSA</v>
      </c>
      <c r="D105" s="22" t="str">
        <f>'MEMÓRIA DE PESQUISA'!D93</f>
        <v>UN</v>
      </c>
      <c r="E105" s="25">
        <f>'MEMÓRIA DE PESQUISA'!E93</f>
        <v>300</v>
      </c>
      <c r="F105" s="26">
        <f>IF('MEMÓRIA DE PESQUISA'!R93=0,"",'MEMÓRIA DE PESQUISA'!W93)</f>
        <v>5.6</v>
      </c>
      <c r="G105" s="27">
        <f t="shared" si="5"/>
        <v>1680</v>
      </c>
    </row>
    <row r="106" spans="1:7" x14ac:dyDescent="0.25">
      <c r="A106" s="22" t="s">
        <v>90</v>
      </c>
      <c r="B106" s="22" t="str">
        <f>'MEMÓRIA DE PESQUISA'!B94</f>
        <v>13791</v>
      </c>
      <c r="C106" s="6" t="str">
        <f>'MEMÓRIA DE PESQUISA'!C94</f>
        <v>REFLETOR LED SMD, 100W, 10000LM, 6500K</v>
      </c>
      <c r="D106" s="22" t="str">
        <f>'MEMÓRIA DE PESQUISA'!D94</f>
        <v>UN</v>
      </c>
      <c r="E106" s="25">
        <f>'MEMÓRIA DE PESQUISA'!E94</f>
        <v>600</v>
      </c>
      <c r="F106" s="26">
        <f>IF('MEMÓRIA DE PESQUISA'!R94=0,"",'MEMÓRIA DE PESQUISA'!W94)</f>
        <v>52.15</v>
      </c>
      <c r="G106" s="27">
        <f t="shared" si="5"/>
        <v>31290</v>
      </c>
    </row>
    <row r="107" spans="1:7" x14ac:dyDescent="0.25">
      <c r="A107" s="22" t="s">
        <v>91</v>
      </c>
      <c r="B107" s="22" t="str">
        <f>'MEMÓRIA DE PESQUISA'!B95</f>
        <v>13524</v>
      </c>
      <c r="C107" s="6" t="str">
        <f>'MEMÓRIA DE PESQUISA'!C95</f>
        <v>REFLETOR SLIM LED 200W DE POTENCIA, BRANCO FRIO, 6500k, AUTORVOLT, MARCA G-LIGHT OU SIMILAR - 25000LM</v>
      </c>
      <c r="D107" s="22" t="str">
        <f>'MEMÓRIA DE PESQUISA'!D95</f>
        <v>UN</v>
      </c>
      <c r="E107" s="25">
        <f>'MEMÓRIA DE PESQUISA'!E95</f>
        <v>20</v>
      </c>
      <c r="F107" s="26">
        <f>IF('MEMÓRIA DE PESQUISA'!R95=0,"",'MEMÓRIA DE PESQUISA'!W95)</f>
        <v>109.89</v>
      </c>
      <c r="G107" s="27">
        <f t="shared" si="5"/>
        <v>2197.8000000000002</v>
      </c>
    </row>
    <row r="108" spans="1:7" x14ac:dyDescent="0.25">
      <c r="A108" s="22" t="s">
        <v>599</v>
      </c>
      <c r="B108" s="22" t="str">
        <f>'MEMÓRIA DE PESQUISA'!B96</f>
        <v>38774</v>
      </c>
      <c r="C108" s="6" t="str">
        <f>'MEMÓRIA DE PESQUISA'!C96</f>
        <v>LUMINARIA DE EMERGENCIA 30 LEDS, POTENCIA 2 W, BATERIA DE LITIO, AUTONOMIA DE 6 HORAS</v>
      </c>
      <c r="D108" s="22" t="str">
        <f>'MEMÓRIA DE PESQUISA'!D96</f>
        <v>UN</v>
      </c>
      <c r="E108" s="25">
        <f>'MEMÓRIA DE PESQUISA'!E96</f>
        <v>200</v>
      </c>
      <c r="F108" s="26">
        <f>IF('MEMÓRIA DE PESQUISA'!R96=0,"",'MEMÓRIA DE PESQUISA'!W96)</f>
        <v>12.43</v>
      </c>
      <c r="G108" s="27">
        <f t="shared" si="5"/>
        <v>2486</v>
      </c>
    </row>
    <row r="109" spans="1:7" x14ac:dyDescent="0.25">
      <c r="A109" s="57" t="s">
        <v>92</v>
      </c>
      <c r="B109" s="55"/>
      <c r="C109" s="55"/>
      <c r="D109" s="55"/>
      <c r="E109" s="55"/>
      <c r="F109" s="56"/>
      <c r="G109" s="28">
        <f>IF(COUNT(G99:G108)=10,SUM(G99:G108),"PENDENTE")</f>
        <v>433538.2</v>
      </c>
    </row>
    <row r="110" spans="1:7" x14ac:dyDescent="0.25">
      <c r="A110" s="54" t="s">
        <v>600</v>
      </c>
      <c r="B110" s="55"/>
      <c r="C110" s="55"/>
      <c r="D110" s="55"/>
      <c r="E110" s="55"/>
      <c r="F110" s="55"/>
      <c r="G110" s="56"/>
    </row>
    <row r="111" spans="1:7" ht="24" x14ac:dyDescent="0.25">
      <c r="A111" s="22" t="s">
        <v>93</v>
      </c>
      <c r="B111" s="22" t="str">
        <f>'MEMÓRIA DE PESQUISA'!B97</f>
        <v>39801</v>
      </c>
      <c r="C111" s="6" t="str">
        <f>'MEMÓRIA DE PESQUISA'!C97</f>
        <v>QUADRO DE DISTRIBUICAO, SEM BARRAMENTO, EM PVC, DE SOBREPOR, PARA 12 DISJUNTORES NEMA OU 16 DISJUNTORES DIN</v>
      </c>
      <c r="D111" s="22" t="str">
        <f>'MEMÓRIA DE PESQUISA'!D97</f>
        <v>UN</v>
      </c>
      <c r="E111" s="25">
        <f>'MEMÓRIA DE PESQUISA'!E97</f>
        <v>50</v>
      </c>
      <c r="F111" s="26">
        <f>IF('MEMÓRIA DE PESQUISA'!R97=0,"",'MEMÓRIA DE PESQUISA'!W97)</f>
        <v>192.03</v>
      </c>
      <c r="G111" s="27">
        <f t="shared" ref="G111:G128" si="6">IF(COUNT(F111)=0,"",ROUND(E111*F111,2))</f>
        <v>9601.5</v>
      </c>
    </row>
    <row r="112" spans="1:7" x14ac:dyDescent="0.25">
      <c r="A112" s="22" t="s">
        <v>94</v>
      </c>
      <c r="B112" s="22" t="str">
        <f>'MEMÓRIA DE PESQUISA'!B98</f>
        <v>2370</v>
      </c>
      <c r="C112" s="6" t="str">
        <f>'MEMÓRIA DE PESQUISA'!C98</f>
        <v>DISJUNTOR TIPO NEMA, MONOPOLAR 10 ATE 30A, TENSAO MAXIMA DE 240 V</v>
      </c>
      <c r="D112" s="22" t="str">
        <f>'MEMÓRIA DE PESQUISA'!D98</f>
        <v>UN</v>
      </c>
      <c r="E112" s="25">
        <f>'MEMÓRIA DE PESQUISA'!E98</f>
        <v>120</v>
      </c>
      <c r="F112" s="26">
        <f>IF('MEMÓRIA DE PESQUISA'!R98=0,"",'MEMÓRIA DE PESQUISA'!W98)</f>
        <v>13.59</v>
      </c>
      <c r="G112" s="27">
        <f t="shared" si="6"/>
        <v>1630.8</v>
      </c>
    </row>
    <row r="113" spans="1:7" x14ac:dyDescent="0.25">
      <c r="A113" s="22" t="s">
        <v>95</v>
      </c>
      <c r="B113" s="22" t="str">
        <f>'MEMÓRIA DE PESQUISA'!B99</f>
        <v>2386</v>
      </c>
      <c r="C113" s="6" t="str">
        <f>'MEMÓRIA DE PESQUISA'!C99</f>
        <v>DISJUNTOR TIPO NEMA, MONOPOLAR 35 ATE 50 A, TENSAO MAXIMA DE 240 V</v>
      </c>
      <c r="D113" s="22" t="str">
        <f>'MEMÓRIA DE PESQUISA'!D99</f>
        <v>UN</v>
      </c>
      <c r="E113" s="25">
        <f>'MEMÓRIA DE PESQUISA'!E99</f>
        <v>120</v>
      </c>
      <c r="F113" s="26">
        <f>IF('MEMÓRIA DE PESQUISA'!R99=0,"",'MEMÓRIA DE PESQUISA'!W99)</f>
        <v>22.8</v>
      </c>
      <c r="G113" s="27">
        <f t="shared" si="6"/>
        <v>2736</v>
      </c>
    </row>
    <row r="114" spans="1:7" x14ac:dyDescent="0.25">
      <c r="A114" s="22" t="s">
        <v>96</v>
      </c>
      <c r="B114" s="22" t="str">
        <f>'MEMÓRIA DE PESQUISA'!B100</f>
        <v>2388</v>
      </c>
      <c r="C114" s="6" t="str">
        <f>'MEMÓRIA DE PESQUISA'!C100</f>
        <v>DISJUNTOR TIPO NEMA, BIPOLAR, 10 ATÉ 50 A, TENSÃO MÁXIMA 415 V</v>
      </c>
      <c r="D114" s="22" t="str">
        <f>'MEMÓRIA DE PESQUISA'!D100</f>
        <v>UN</v>
      </c>
      <c r="E114" s="25">
        <f>'MEMÓRIA DE PESQUISA'!E100</f>
        <v>240</v>
      </c>
      <c r="F114" s="26">
        <f>IF('MEMÓRIA DE PESQUISA'!R100=0,"",'MEMÓRIA DE PESQUISA'!W100)</f>
        <v>73.14</v>
      </c>
      <c r="G114" s="27">
        <f t="shared" si="6"/>
        <v>17553.599999999999</v>
      </c>
    </row>
    <row r="115" spans="1:7" x14ac:dyDescent="0.25">
      <c r="A115" s="22" t="s">
        <v>97</v>
      </c>
      <c r="B115" s="22" t="str">
        <f>'MEMÓRIA DE PESQUISA'!B101</f>
        <v>34606</v>
      </c>
      <c r="C115" s="6" t="str">
        <f>'MEMÓRIA DE PESQUISA'!C101</f>
        <v>DISJUNTOR TIPO NEMA, BIPOLAR 60 ATE 100A, TENSAO MAXIMA 415 V</v>
      </c>
      <c r="D115" s="22" t="str">
        <f>'MEMÓRIA DE PESQUISA'!D101</f>
        <v>UN</v>
      </c>
      <c r="E115" s="25">
        <f>'MEMÓRIA DE PESQUISA'!E101</f>
        <v>120</v>
      </c>
      <c r="F115" s="26">
        <f>IF('MEMÓRIA DE PESQUISA'!R101=0,"",'MEMÓRIA DE PESQUISA'!W101)</f>
        <v>112.19</v>
      </c>
      <c r="G115" s="27">
        <f t="shared" si="6"/>
        <v>13462.8</v>
      </c>
    </row>
    <row r="116" spans="1:7" x14ac:dyDescent="0.25">
      <c r="A116" s="22" t="s">
        <v>98</v>
      </c>
      <c r="B116" s="22" t="str">
        <f>'MEMÓRIA DE PESQUISA'!B102</f>
        <v>34616</v>
      </c>
      <c r="C116" s="6" t="str">
        <f>'MEMÓRIA DE PESQUISA'!C102</f>
        <v>DISJUNTOR TERMOMAGNETICO PARA TRILHO DIN (IEC), BIPOLAR, 6 - 32 A</v>
      </c>
      <c r="D116" s="22" t="str">
        <f>'MEMÓRIA DE PESQUISA'!D102</f>
        <v>UN</v>
      </c>
      <c r="E116" s="25">
        <f>'MEMÓRIA DE PESQUISA'!E102</f>
        <v>240</v>
      </c>
      <c r="F116" s="26">
        <f>IF('MEMÓRIA DE PESQUISA'!R102=0,"",'MEMÓRIA DE PESQUISA'!W102)</f>
        <v>60.15</v>
      </c>
      <c r="G116" s="27">
        <f t="shared" si="6"/>
        <v>14436</v>
      </c>
    </row>
    <row r="117" spans="1:7" x14ac:dyDescent="0.25">
      <c r="A117" s="22" t="s">
        <v>99</v>
      </c>
      <c r="B117" s="22" t="str">
        <f>'MEMÓRIA DE PESQUISA'!B103</f>
        <v>34628</v>
      </c>
      <c r="C117" s="6" t="str">
        <f>'MEMÓRIA DE PESQUISA'!C103</f>
        <v>DISJUNTOR TERMOMAGNETICO PARA TRILHO DIN (IEC), BIPOLAR, 63 A</v>
      </c>
      <c r="D117" s="22" t="str">
        <f>'MEMÓRIA DE PESQUISA'!D103</f>
        <v>UN</v>
      </c>
      <c r="E117" s="25">
        <f>'MEMÓRIA DE PESQUISA'!E103</f>
        <v>60</v>
      </c>
      <c r="F117" s="26">
        <f>IF('MEMÓRIA DE PESQUISA'!R103=0,"",'MEMÓRIA DE PESQUISA'!W103)</f>
        <v>84.83</v>
      </c>
      <c r="G117" s="27">
        <f t="shared" si="6"/>
        <v>5089.8</v>
      </c>
    </row>
    <row r="118" spans="1:7" x14ac:dyDescent="0.25">
      <c r="A118" s="22" t="s">
        <v>100</v>
      </c>
      <c r="B118" s="22" t="str">
        <f>'MEMÓRIA DE PESQUISA'!B104</f>
        <v>34653</v>
      </c>
      <c r="C118" s="6" t="str">
        <f>'MEMÓRIA DE PESQUISA'!C104</f>
        <v>DISJUNTOR TERMOMAGNETICO PARA TRILHO DIN (IEC), MONOPOLAR, 6 - 32 A</v>
      </c>
      <c r="D118" s="22" t="str">
        <f>'MEMÓRIA DE PESQUISA'!D104</f>
        <v>UN</v>
      </c>
      <c r="E118" s="25">
        <f>'MEMÓRIA DE PESQUISA'!E104</f>
        <v>240</v>
      </c>
      <c r="F118" s="26">
        <f>IF('MEMÓRIA DE PESQUISA'!R104=0,"",'MEMÓRIA DE PESQUISA'!W104)</f>
        <v>10.49</v>
      </c>
      <c r="G118" s="27">
        <f t="shared" si="6"/>
        <v>2517.6</v>
      </c>
    </row>
    <row r="119" spans="1:7" x14ac:dyDescent="0.25">
      <c r="A119" s="22" t="s">
        <v>101</v>
      </c>
      <c r="B119" s="22" t="str">
        <f>'MEMÓRIA DE PESQUISA'!B105</f>
        <v>34623</v>
      </c>
      <c r="C119" s="6" t="str">
        <f>'MEMÓRIA DE PESQUISA'!C105</f>
        <v>DISJUNTOR TERMOMAGNETICO PARA TRILHO DIN (IEC), BIPOLAR, 40 - 50 A</v>
      </c>
      <c r="D119" s="22" t="str">
        <f>'MEMÓRIA DE PESQUISA'!D105</f>
        <v>UN</v>
      </c>
      <c r="E119" s="25">
        <f>'MEMÓRIA DE PESQUISA'!E105</f>
        <v>120</v>
      </c>
      <c r="F119" s="26">
        <f>IF('MEMÓRIA DE PESQUISA'!R105=0,"",'MEMÓRIA DE PESQUISA'!W105)</f>
        <v>59.22</v>
      </c>
      <c r="G119" s="27">
        <f t="shared" si="6"/>
        <v>7106.4</v>
      </c>
    </row>
    <row r="120" spans="1:7" x14ac:dyDescent="0.25">
      <c r="A120" s="22" t="s">
        <v>102</v>
      </c>
      <c r="B120" s="22" t="str">
        <f>'MEMÓRIA DE PESQUISA'!B106</f>
        <v>2373</v>
      </c>
      <c r="C120" s="6" t="str">
        <f>'MEMÓRIA DE PESQUISA'!C106</f>
        <v>DISJUNTOR TIPO NEMA, TRIPOLAR 60 ATE 100 A, TENSAO MAXIMA DE 415 V</v>
      </c>
      <c r="D120" s="22" t="str">
        <f>'MEMÓRIA DE PESQUISA'!D106</f>
        <v>UN</v>
      </c>
      <c r="E120" s="25">
        <f>'MEMÓRIA DE PESQUISA'!E106</f>
        <v>60</v>
      </c>
      <c r="F120" s="26">
        <f>IF('MEMÓRIA DE PESQUISA'!R106=0,"",'MEMÓRIA DE PESQUISA'!W106)</f>
        <v>128.53</v>
      </c>
      <c r="G120" s="27">
        <f t="shared" si="6"/>
        <v>7711.8</v>
      </c>
    </row>
    <row r="121" spans="1:7" x14ac:dyDescent="0.25">
      <c r="A121" s="22" t="s">
        <v>103</v>
      </c>
      <c r="B121" s="22" t="str">
        <f>'MEMÓRIA DE PESQUISA'!B107</f>
        <v>34714</v>
      </c>
      <c r="C121" s="6" t="str">
        <f>'MEMÓRIA DE PESQUISA'!C107</f>
        <v>DISJUNTOR TERMOMAGNETICO PARA TRILHO DIN (IEC), TRIPOLAR, 63 A</v>
      </c>
      <c r="D121" s="22" t="str">
        <f>'MEMÓRIA DE PESQUISA'!D107</f>
        <v>UN</v>
      </c>
      <c r="E121" s="25">
        <f>'MEMÓRIA DE PESQUISA'!E107</f>
        <v>60</v>
      </c>
      <c r="F121" s="26">
        <f>IF('MEMÓRIA DE PESQUISA'!R107=0,"",'MEMÓRIA DE PESQUISA'!W107)</f>
        <v>88.01</v>
      </c>
      <c r="G121" s="27">
        <f t="shared" si="6"/>
        <v>5280.6</v>
      </c>
    </row>
    <row r="122" spans="1:7" x14ac:dyDescent="0.25">
      <c r="A122" s="22" t="s">
        <v>104</v>
      </c>
      <c r="B122" s="22" t="str">
        <f>'MEMÓRIA DE PESQUISA'!B108</f>
        <v>39469</v>
      </c>
      <c r="C122" s="6" t="str">
        <f>'MEMÓRIA DE PESQUISA'!C108</f>
        <v>DISPOSITIVO DPS CLASSE II, 1 POLO, TENSAO MAXIMA DE 275 V, CORRENTE MAXIMA DE *20* KA (TIPO AC)</v>
      </c>
      <c r="D122" s="22" t="str">
        <f>'MEMÓRIA DE PESQUISA'!D108</f>
        <v>UN</v>
      </c>
      <c r="E122" s="25">
        <f>'MEMÓRIA DE PESQUISA'!E108</f>
        <v>60</v>
      </c>
      <c r="F122" s="26">
        <f>IF('MEMÓRIA DE PESQUISA'!R108=0,"",'MEMÓRIA DE PESQUISA'!W108)</f>
        <v>81.81</v>
      </c>
      <c r="G122" s="27">
        <f t="shared" si="6"/>
        <v>4908.6000000000004</v>
      </c>
    </row>
    <row r="123" spans="1:7" x14ac:dyDescent="0.25">
      <c r="A123" s="22" t="s">
        <v>105</v>
      </c>
      <c r="B123" s="22" t="str">
        <f>'MEMÓRIA DE PESQUISA'!B109</f>
        <v>39467</v>
      </c>
      <c r="C123" s="6" t="str">
        <f>'MEMÓRIA DE PESQUISA'!C109</f>
        <v>DISPOSITIVO DPS CLASSE II, 1 POLO, TENSAO MAXIMA DE 175 V, CORRENTE MAXIMA DE *45* KA (TIPO AC)</v>
      </c>
      <c r="D123" s="22" t="str">
        <f>'MEMÓRIA DE PESQUISA'!D109</f>
        <v>UN</v>
      </c>
      <c r="E123" s="25">
        <f>'MEMÓRIA DE PESQUISA'!E109</f>
        <v>60</v>
      </c>
      <c r="F123" s="26">
        <f>IF('MEMÓRIA DE PESQUISA'!R109=0,"",'MEMÓRIA DE PESQUISA'!W109)</f>
        <v>112.99</v>
      </c>
      <c r="G123" s="27">
        <f t="shared" si="6"/>
        <v>6779.4</v>
      </c>
    </row>
    <row r="124" spans="1:7" x14ac:dyDescent="0.25">
      <c r="A124" s="22" t="s">
        <v>106</v>
      </c>
      <c r="B124" s="22" t="str">
        <f>'MEMÓRIA DE PESQUISA'!B110</f>
        <v>2391</v>
      </c>
      <c r="C124" s="6" t="str">
        <f>'MEMÓRIA DE PESQUISA'!C110</f>
        <v>DISJUNTOR TERMOMAGNETICO TRIPOLAR 125 A / 425 V / ICC - 25 KA</v>
      </c>
      <c r="D124" s="22" t="str">
        <f>'MEMÓRIA DE PESQUISA'!D110</f>
        <v>UN</v>
      </c>
      <c r="E124" s="25">
        <f>'MEMÓRIA DE PESQUISA'!E110</f>
        <v>10</v>
      </c>
      <c r="F124" s="26">
        <f>IF('MEMÓRIA DE PESQUISA'!R110=0,"",'MEMÓRIA DE PESQUISA'!W110)</f>
        <v>401.96</v>
      </c>
      <c r="G124" s="27">
        <f t="shared" si="6"/>
        <v>4019.6</v>
      </c>
    </row>
    <row r="125" spans="1:7" x14ac:dyDescent="0.25">
      <c r="A125" s="22" t="s">
        <v>107</v>
      </c>
      <c r="B125" s="22" t="str">
        <f>'MEMÓRIA DE PESQUISA'!B111</f>
        <v>34709</v>
      </c>
      <c r="C125" s="6" t="str">
        <f>'MEMÓRIA DE PESQUISA'!C111</f>
        <v>DISJUNTOR TERMOMAGNÉTICO PARA TRILHO DIN (IEC), TRIPOLAR, 10A A 50A</v>
      </c>
      <c r="D125" s="22" t="str">
        <f>'MEMÓRIA DE PESQUISA'!D111</f>
        <v>UN</v>
      </c>
      <c r="E125" s="25">
        <f>'MEMÓRIA DE PESQUISA'!E111</f>
        <v>300</v>
      </c>
      <c r="F125" s="26">
        <f>IF('MEMÓRIA DE PESQUISA'!R111=0,"",'MEMÓRIA DE PESQUISA'!W111)</f>
        <v>73.69</v>
      </c>
      <c r="G125" s="27">
        <f t="shared" si="6"/>
        <v>22107</v>
      </c>
    </row>
    <row r="126" spans="1:7" ht="24" x14ac:dyDescent="0.25">
      <c r="A126" s="22" t="s">
        <v>108</v>
      </c>
      <c r="B126" s="22" t="str">
        <f>'MEMÓRIA DE PESQUISA'!B112</f>
        <v>11134791</v>
      </c>
      <c r="C126" s="6" t="str">
        <f>'MEMÓRIA DE PESQUISA'!C112</f>
        <v>MINIDISJUNTOR TERMOMAGNÉTICO TRIPOLAR, CORRENTE NOMINAL 70 A, CURVA C, PARA TRILHO DIN, 50/60 HZ, REFERÊNCIA WEG MDW-C70-3, CÓD. 11134791, OU EQUIVALENTE TÉCNICO.</v>
      </c>
      <c r="D126" s="22" t="str">
        <f>'MEMÓRIA DE PESQUISA'!D112</f>
        <v>UN</v>
      </c>
      <c r="E126" s="25">
        <f>'MEMÓRIA DE PESQUISA'!E112</f>
        <v>60</v>
      </c>
      <c r="F126" s="26">
        <f>IF('MEMÓRIA DE PESQUISA'!R112=0,"",'MEMÓRIA DE PESQUISA'!W112)</f>
        <v>170.1</v>
      </c>
      <c r="G126" s="27">
        <f t="shared" si="6"/>
        <v>10206</v>
      </c>
    </row>
    <row r="127" spans="1:7" x14ac:dyDescent="0.25">
      <c r="A127" s="22" t="s">
        <v>601</v>
      </c>
      <c r="B127" s="22" t="str">
        <f>'MEMÓRIA DE PESQUISA'!B113</f>
        <v>7588</v>
      </c>
      <c r="C127" s="6" t="str">
        <f>'MEMÓRIA DE PESQUISA'!C113</f>
        <v>AUTOMATICO DE BOIA SUPERIOR / INFERIOR, *15* A / 250 V</v>
      </c>
      <c r="D127" s="22" t="str">
        <f>'MEMÓRIA DE PESQUISA'!D113</f>
        <v>UN</v>
      </c>
      <c r="E127" s="25">
        <f>'MEMÓRIA DE PESQUISA'!E113</f>
        <v>100</v>
      </c>
      <c r="F127" s="26">
        <f>IF('MEMÓRIA DE PESQUISA'!R113=0,"",'MEMÓRIA DE PESQUISA'!W113)</f>
        <v>52.5</v>
      </c>
      <c r="G127" s="27">
        <f t="shared" si="6"/>
        <v>5250</v>
      </c>
    </row>
    <row r="128" spans="1:7" x14ac:dyDescent="0.25">
      <c r="A128" s="22" t="s">
        <v>602</v>
      </c>
      <c r="B128" s="22" t="str">
        <f>'MEMÓRIA DE PESQUISA'!B114</f>
        <v>2510</v>
      </c>
      <c r="C128" s="6" t="str">
        <f>'MEMÓRIA DE PESQUISA'!C114</f>
        <v>RELE FOTOELETRICO INTERNO E EXTERNO BIVOLT 1000 W, DE CONECTOR , SEM BASE</v>
      </c>
      <c r="D128" s="22" t="str">
        <f>'MEMÓRIA DE PESQUISA'!D114</f>
        <v>UN</v>
      </c>
      <c r="E128" s="25">
        <f>'MEMÓRIA DE PESQUISA'!E114</f>
        <v>500</v>
      </c>
      <c r="F128" s="26">
        <f>IF('MEMÓRIA DE PESQUISA'!R114=0,"",'MEMÓRIA DE PESQUISA'!W114)</f>
        <v>32.03</v>
      </c>
      <c r="G128" s="27">
        <f t="shared" si="6"/>
        <v>16015</v>
      </c>
    </row>
    <row r="129" spans="1:7" x14ac:dyDescent="0.25">
      <c r="A129" s="57" t="s">
        <v>109</v>
      </c>
      <c r="B129" s="55"/>
      <c r="C129" s="55"/>
      <c r="D129" s="55"/>
      <c r="E129" s="55"/>
      <c r="F129" s="56"/>
      <c r="G129" s="28">
        <f>IF(COUNT(G111:G128)=18,SUM(G111:G128),"PENDENTE")</f>
        <v>156412.5</v>
      </c>
    </row>
    <row r="130" spans="1:7" x14ac:dyDescent="0.25">
      <c r="A130" s="54" t="s">
        <v>603</v>
      </c>
      <c r="B130" s="55"/>
      <c r="C130" s="55"/>
      <c r="D130" s="55"/>
      <c r="E130" s="55"/>
      <c r="F130" s="55"/>
      <c r="G130" s="56"/>
    </row>
    <row r="131" spans="1:7" x14ac:dyDescent="0.25">
      <c r="A131" s="22" t="s">
        <v>110</v>
      </c>
      <c r="B131" s="22" t="str">
        <f>'MEMÓRIA DE PESQUISA'!B115</f>
        <v>1872</v>
      </c>
      <c r="C131" s="6" t="str">
        <f>'MEMÓRIA DE PESQUISA'!C115</f>
        <v>CAIXA PASSAGEM EMBUTIR 4X2 PVC</v>
      </c>
      <c r="D131" s="22" t="str">
        <f>'MEMÓRIA DE PESQUISA'!D115</f>
        <v>UN</v>
      </c>
      <c r="E131" s="25">
        <f>'MEMÓRIA DE PESQUISA'!E115</f>
        <v>200</v>
      </c>
      <c r="F131" s="26">
        <f>IF('MEMÓRIA DE PESQUISA'!R115=0,"",'MEMÓRIA DE PESQUISA'!W115)</f>
        <v>3.16</v>
      </c>
      <c r="G131" s="27">
        <f t="shared" ref="G131:G177" si="7">IF(COUNT(F131)=0,"",ROUND(E131*F131,2))</f>
        <v>632</v>
      </c>
    </row>
    <row r="132" spans="1:7" x14ac:dyDescent="0.25">
      <c r="A132" s="22" t="s">
        <v>111</v>
      </c>
      <c r="B132" s="22" t="str">
        <f>'MEMÓRIA DE PESQUISA'!B116</f>
        <v>1873</v>
      </c>
      <c r="C132" s="6" t="str">
        <f>'MEMÓRIA DE PESQUISA'!C116</f>
        <v>CAIXA PASSAGEM EMBUTIR 4X4 PVC</v>
      </c>
      <c r="D132" s="22" t="str">
        <f>'MEMÓRIA DE PESQUISA'!D116</f>
        <v>UN</v>
      </c>
      <c r="E132" s="25">
        <f>'MEMÓRIA DE PESQUISA'!E116</f>
        <v>50</v>
      </c>
      <c r="F132" s="26">
        <f>IF('MEMÓRIA DE PESQUISA'!R116=0,"",'MEMÓRIA DE PESQUISA'!W116)</f>
        <v>6.27</v>
      </c>
      <c r="G132" s="27">
        <f t="shared" si="7"/>
        <v>313.5</v>
      </c>
    </row>
    <row r="133" spans="1:7" ht="24" x14ac:dyDescent="0.25">
      <c r="A133" s="22" t="s">
        <v>112</v>
      </c>
      <c r="B133" s="22" t="str">
        <f>'MEMÓRIA DE PESQUISA'!B117</f>
        <v>MATED-11865</v>
      </c>
      <c r="C133" s="6" t="str">
        <f>'MEMÓRIA DE PESQUISA'!C117</f>
        <v>CANALETA PARA PASSAGEM DE CABOS (MATERIAL: PVC|MEDIDAS: 20X10MM|TIPO: RECORTE FECHADO|REFERÊNCIA: SISTEMA "X" OU EQUIVALENTE)</v>
      </c>
      <c r="D133" s="22" t="str">
        <f>'MEMÓRIA DE PESQUISA'!D117</f>
        <v>M</v>
      </c>
      <c r="E133" s="25">
        <f>'MEMÓRIA DE PESQUISA'!E117</f>
        <v>4000</v>
      </c>
      <c r="F133" s="26">
        <f>IF('MEMÓRIA DE PESQUISA'!R117=0,"",'MEMÓRIA DE PESQUISA'!W117)</f>
        <v>4.4400000000000004</v>
      </c>
      <c r="G133" s="27">
        <f t="shared" si="7"/>
        <v>17760</v>
      </c>
    </row>
    <row r="134" spans="1:7" x14ac:dyDescent="0.25">
      <c r="A134" s="22" t="s">
        <v>113</v>
      </c>
      <c r="B134" s="22" t="str">
        <f>'MEMÓRIA DE PESQUISA'!B118</f>
        <v>MATED-17645</v>
      </c>
      <c r="C134" s="6" t="str">
        <f>'MEMÓRIA DE PESQUISA'!C118</f>
        <v>CANALETA PARA PASSAGEM DE CABOS (MATERIAL: PVC|MEDIDAS: 30X30MM|TIPO: RECORTE ABERTO)</v>
      </c>
      <c r="D134" s="22" t="str">
        <f>'MEMÓRIA DE PESQUISA'!D118</f>
        <v>M</v>
      </c>
      <c r="E134" s="25">
        <f>'MEMÓRIA DE PESQUISA'!E118</f>
        <v>200</v>
      </c>
      <c r="F134" s="26">
        <f>IF('MEMÓRIA DE PESQUISA'!R118=0,"",'MEMÓRIA DE PESQUISA'!W118)</f>
        <v>13.84</v>
      </c>
      <c r="G134" s="27">
        <f t="shared" si="7"/>
        <v>2768</v>
      </c>
    </row>
    <row r="135" spans="1:7" x14ac:dyDescent="0.25">
      <c r="A135" s="22" t="s">
        <v>114</v>
      </c>
      <c r="B135" s="22" t="str">
        <f>'MEMÓRIA DE PESQUISA'!B119</f>
        <v>2560</v>
      </c>
      <c r="C135" s="6" t="str">
        <f>'MEMÓRIA DE PESQUISA'!C119</f>
        <v>CONDULETE DE ALUMINIO TIPO C, PARA ELETRODUTO ROSCAVEL DE 1", COM TAMPA CEGA</v>
      </c>
      <c r="D135" s="22" t="str">
        <f>'MEMÓRIA DE PESQUISA'!D119</f>
        <v>UN</v>
      </c>
      <c r="E135" s="25">
        <f>'MEMÓRIA DE PESQUISA'!E119</f>
        <v>200</v>
      </c>
      <c r="F135" s="26">
        <f>IF('MEMÓRIA DE PESQUISA'!R119=0,"",'MEMÓRIA DE PESQUISA'!W119)</f>
        <v>24.76</v>
      </c>
      <c r="G135" s="27">
        <f t="shared" si="7"/>
        <v>4952</v>
      </c>
    </row>
    <row r="136" spans="1:7" x14ac:dyDescent="0.25">
      <c r="A136" s="22" t="s">
        <v>115</v>
      </c>
      <c r="B136" s="22" t="str">
        <f>'MEMÓRIA DE PESQUISA'!B120</f>
        <v>2580</v>
      </c>
      <c r="C136" s="6" t="str">
        <f>'MEMÓRIA DE PESQUISA'!C120</f>
        <v>CONDULETE DE ALUMINIO TIPO X, PARA ELETRODUTO ROSCAVEL DE 3/4", COM TAMPA CEGA</v>
      </c>
      <c r="D136" s="22" t="str">
        <f>'MEMÓRIA DE PESQUISA'!D120</f>
        <v>UN</v>
      </c>
      <c r="E136" s="25">
        <f>'MEMÓRIA DE PESQUISA'!E120</f>
        <v>200</v>
      </c>
      <c r="F136" s="26">
        <f>IF('MEMÓRIA DE PESQUISA'!R120=0,"",'MEMÓRIA DE PESQUISA'!W120)</f>
        <v>25.23</v>
      </c>
      <c r="G136" s="27">
        <f t="shared" si="7"/>
        <v>5046</v>
      </c>
    </row>
    <row r="137" spans="1:7" x14ac:dyDescent="0.25">
      <c r="A137" s="22" t="s">
        <v>116</v>
      </c>
      <c r="B137" s="22" t="str">
        <f>'MEMÓRIA DE PESQUISA'!B121</f>
        <v>38085</v>
      </c>
      <c r="C137" s="6" t="str">
        <f>'MEMÓRIA DE PESQUISA'!C121</f>
        <v>CAMPAINHA CIGARRA 127 V / 220 V, CONJUNTO MONTADO PARA EMBUTIR 4" X 2" (PLACA + SUPORTE + MODULO)</v>
      </c>
      <c r="D137" s="22" t="str">
        <f>'MEMÓRIA DE PESQUISA'!D121</f>
        <v>UN</v>
      </c>
      <c r="E137" s="25">
        <f>'MEMÓRIA DE PESQUISA'!E121</f>
        <v>60</v>
      </c>
      <c r="F137" s="26">
        <f>IF('MEMÓRIA DE PESQUISA'!R121=0,"",'MEMÓRIA DE PESQUISA'!W121)</f>
        <v>22.75</v>
      </c>
      <c r="G137" s="27">
        <f t="shared" si="7"/>
        <v>1365</v>
      </c>
    </row>
    <row r="138" spans="1:7" x14ac:dyDescent="0.25">
      <c r="A138" s="22" t="s">
        <v>117</v>
      </c>
      <c r="B138" s="22" t="str">
        <f>'MEMÓRIA DE PESQUISA'!B122</f>
        <v>38094</v>
      </c>
      <c r="C138" s="6" t="str">
        <f>'MEMÓRIA DE PESQUISA'!C122</f>
        <v>ESPELHO / PLACA DE 3 POSTOS 4" X 2", PARA INSTALACAO DE TOMADAS E INTERRUPTORES</v>
      </c>
      <c r="D138" s="22" t="str">
        <f>'MEMÓRIA DE PESQUISA'!D122</f>
        <v>UN</v>
      </c>
      <c r="E138" s="25">
        <f>'MEMÓRIA DE PESQUISA'!E122</f>
        <v>1500</v>
      </c>
      <c r="F138" s="26">
        <f>IF('MEMÓRIA DE PESQUISA'!R122=0,"",'MEMÓRIA DE PESQUISA'!W122)</f>
        <v>3.04</v>
      </c>
      <c r="G138" s="27">
        <f t="shared" si="7"/>
        <v>4560</v>
      </c>
    </row>
    <row r="139" spans="1:7" x14ac:dyDescent="0.25">
      <c r="A139" s="22" t="s">
        <v>118</v>
      </c>
      <c r="B139" s="22" t="str">
        <f>'MEMÓRIA DE PESQUISA'!B123</f>
        <v>38095</v>
      </c>
      <c r="C139" s="6" t="str">
        <f>'MEMÓRIA DE PESQUISA'!C123</f>
        <v>ESPELHO / PLACA CEGA 4" X 4", PARA INSTALACAO DE TOMADAS E INTERRUPTORES</v>
      </c>
      <c r="D139" s="22" t="str">
        <f>'MEMÓRIA DE PESQUISA'!D123</f>
        <v>UN</v>
      </c>
      <c r="E139" s="25">
        <f>'MEMÓRIA DE PESQUISA'!E123</f>
        <v>1200</v>
      </c>
      <c r="F139" s="26">
        <f>IF('MEMÓRIA DE PESQUISA'!R123=0,"",'MEMÓRIA DE PESQUISA'!W123)</f>
        <v>5.36</v>
      </c>
      <c r="G139" s="27">
        <f t="shared" si="7"/>
        <v>6432</v>
      </c>
    </row>
    <row r="140" spans="1:7" x14ac:dyDescent="0.25">
      <c r="A140" s="22" t="s">
        <v>119</v>
      </c>
      <c r="B140" s="22" t="str">
        <f>'MEMÓRIA DE PESQUISA'!B124</f>
        <v>38064</v>
      </c>
      <c r="C140" s="6" t="str">
        <f>'MEMÓRIA DE PESQUISA'!C124</f>
        <v>INTERRUPTOR BIPOLAR 10A, 250V, CONJUNTO MONTADO PARA EMBUTIR 4" X 2" (PLACA + SUPORTE + MODULO)</v>
      </c>
      <c r="D140" s="22" t="str">
        <f>'MEMÓRIA DE PESQUISA'!D124</f>
        <v>UN</v>
      </c>
      <c r="E140" s="25">
        <f>'MEMÓRIA DE PESQUISA'!E124</f>
        <v>200</v>
      </c>
      <c r="F140" s="26">
        <f>IF('MEMÓRIA DE PESQUISA'!R124=0,"",'MEMÓRIA DE PESQUISA'!W124)</f>
        <v>20.82</v>
      </c>
      <c r="G140" s="27">
        <f t="shared" si="7"/>
        <v>4164</v>
      </c>
    </row>
    <row r="141" spans="1:7" x14ac:dyDescent="0.25">
      <c r="A141" s="22" t="s">
        <v>120</v>
      </c>
      <c r="B141" s="22" t="str">
        <f>'MEMÓRIA DE PESQUISA'!B125</f>
        <v>39600</v>
      </c>
      <c r="C141" s="6" t="str">
        <f>'MEMÓRIA DE PESQUISA'!C125</f>
        <v>CONECTOR / TOMADA FEMEA RJ 45, CATEGORIA 5 E (CAT 5E) PARA CABOS</v>
      </c>
      <c r="D141" s="22" t="str">
        <f>'MEMÓRIA DE PESQUISA'!D125</f>
        <v>UN</v>
      </c>
      <c r="E141" s="25">
        <f>'MEMÓRIA DE PESQUISA'!E125</f>
        <v>800</v>
      </c>
      <c r="F141" s="26">
        <f>IF('MEMÓRIA DE PESQUISA'!R125=0,"",'MEMÓRIA DE PESQUISA'!W125)</f>
        <v>16.309999999999999</v>
      </c>
      <c r="G141" s="27">
        <f t="shared" si="7"/>
        <v>13048</v>
      </c>
    </row>
    <row r="142" spans="1:7" x14ac:dyDescent="0.25">
      <c r="A142" s="22" t="s">
        <v>121</v>
      </c>
      <c r="B142" s="22" t="str">
        <f>'MEMÓRIA DE PESQUISA'!B126</f>
        <v>39602</v>
      </c>
      <c r="C142" s="6" t="str">
        <f>'MEMÓRIA DE PESQUISA'!C126</f>
        <v>CONECTOR MACHO RJ 45, CATEGORIA 5 E (CAT 5E) PARA CABOS</v>
      </c>
      <c r="D142" s="22" t="str">
        <f>'MEMÓRIA DE PESQUISA'!D126</f>
        <v>UN</v>
      </c>
      <c r="E142" s="25">
        <f>'MEMÓRIA DE PESQUISA'!E126</f>
        <v>800</v>
      </c>
      <c r="F142" s="26">
        <f>IF('MEMÓRIA DE PESQUISA'!R126=0,"",'MEMÓRIA DE PESQUISA'!W126)</f>
        <v>1.73</v>
      </c>
      <c r="G142" s="27">
        <f t="shared" si="7"/>
        <v>1384</v>
      </c>
    </row>
    <row r="143" spans="1:7" ht="24" x14ac:dyDescent="0.25">
      <c r="A143" s="22" t="s">
        <v>122</v>
      </c>
      <c r="B143" s="22" t="str">
        <f>'MEMÓRIA DE PESQUISA'!B127</f>
        <v>38077</v>
      </c>
      <c r="C143" s="6" t="str">
        <f>'MEMÓRIA DE PESQUISA'!C127</f>
        <v>INTERRUPTOR SIMPLES + TOMADA 2P+T 10 A/250 V, CONJUNTO MONTADO PARA EMBUTIR 4" X 2" (PLACA + SUPORTE + MÓDULOS)</v>
      </c>
      <c r="D143" s="22" t="str">
        <f>'MEMÓRIA DE PESQUISA'!D127</f>
        <v>UN</v>
      </c>
      <c r="E143" s="25">
        <f>'MEMÓRIA DE PESQUISA'!E127</f>
        <v>1500</v>
      </c>
      <c r="F143" s="26">
        <f>IF('MEMÓRIA DE PESQUISA'!R127=0,"",'MEMÓRIA DE PESQUISA'!W127)</f>
        <v>15.99</v>
      </c>
      <c r="G143" s="27">
        <f t="shared" si="7"/>
        <v>23985</v>
      </c>
    </row>
    <row r="144" spans="1:7" ht="24" x14ac:dyDescent="0.25">
      <c r="A144" s="22" t="s">
        <v>123</v>
      </c>
      <c r="B144" s="22" t="str">
        <f>'MEMÓRIA DE PESQUISA'!B128</f>
        <v>38079</v>
      </c>
      <c r="C144" s="6" t="str">
        <f>'MEMÓRIA DE PESQUISA'!C128</f>
        <v>INTERRUPTORES SIMPLES (2 MODULOS) + TOMADA 2P+T 10A, 250V, CONJUNTO MONTADO PARA EMBUTIR 4"X2" (PLACA + SUPORTE + MODULOS)</v>
      </c>
      <c r="D144" s="22" t="str">
        <f>'MEMÓRIA DE PESQUISA'!D128</f>
        <v>UN</v>
      </c>
      <c r="E144" s="25">
        <f>'MEMÓRIA DE PESQUISA'!E128</f>
        <v>1000</v>
      </c>
      <c r="F144" s="26">
        <f>IF('MEMÓRIA DE PESQUISA'!R128=0,"",'MEMÓRIA DE PESQUISA'!W128)</f>
        <v>22.83</v>
      </c>
      <c r="G144" s="27">
        <f t="shared" si="7"/>
        <v>22830</v>
      </c>
    </row>
    <row r="145" spans="1:7" x14ac:dyDescent="0.25">
      <c r="A145" s="22" t="s">
        <v>124</v>
      </c>
      <c r="B145" s="22" t="str">
        <f>'MEMÓRIA DE PESQUISA'!B129</f>
        <v>38112×3 + 38094 + 38099</v>
      </c>
      <c r="C145" s="6" t="str">
        <f>'MEMÓRIA DE PESQUISA'!C129</f>
        <v>CONJUNTO PARA INTERRUPTOR SIMPLES, 3 MÓDULOS 10 A/250 V, COM SUPORTE E PLACA 4" X 2"</v>
      </c>
      <c r="D145" s="22" t="str">
        <f>'MEMÓRIA DE PESQUISA'!D129</f>
        <v>UN</v>
      </c>
      <c r="E145" s="25">
        <f>'MEMÓRIA DE PESQUISA'!E129</f>
        <v>800</v>
      </c>
      <c r="F145" s="26">
        <f>IF('MEMÓRIA DE PESQUISA'!R129=0,"",'MEMÓRIA DE PESQUISA'!W129)</f>
        <v>26.16</v>
      </c>
      <c r="G145" s="27">
        <f t="shared" si="7"/>
        <v>20928</v>
      </c>
    </row>
    <row r="146" spans="1:7" x14ac:dyDescent="0.25">
      <c r="A146" s="22" t="s">
        <v>125</v>
      </c>
      <c r="B146" s="22" t="str">
        <f>'MEMÓRIA DE PESQUISA'!B130</f>
        <v>38116</v>
      </c>
      <c r="C146" s="6" t="str">
        <f>'MEMÓRIA DE PESQUISA'!C130</f>
        <v>PULSADOR CAMPAINHA 10A, 250V (APENAS MODULO)</v>
      </c>
      <c r="D146" s="22" t="str">
        <f>'MEMÓRIA DE PESQUISA'!D130</f>
        <v>UN</v>
      </c>
      <c r="E146" s="25">
        <f>'MEMÓRIA DE PESQUISA'!E130</f>
        <v>700</v>
      </c>
      <c r="F146" s="26">
        <f>IF('MEMÓRIA DE PESQUISA'!R130=0,"",'MEMÓRIA DE PESQUISA'!W130)</f>
        <v>6.02</v>
      </c>
      <c r="G146" s="27">
        <f t="shared" si="7"/>
        <v>4214</v>
      </c>
    </row>
    <row r="147" spans="1:7" x14ac:dyDescent="0.25">
      <c r="A147" s="22" t="s">
        <v>126</v>
      </c>
      <c r="B147" s="22" t="str">
        <f>'MEMÓRIA DE PESQUISA'!B131</f>
        <v>38113</v>
      </c>
      <c r="C147" s="6" t="str">
        <f>'MEMÓRIA DE PESQUISA'!C131</f>
        <v>INTERRUPTOR PARALELO 10A, 250V (APENAS MODULO)</v>
      </c>
      <c r="D147" s="22" t="str">
        <f>'MEMÓRIA DE PESQUISA'!D131</f>
        <v>UN</v>
      </c>
      <c r="E147" s="25">
        <f>'MEMÓRIA DE PESQUISA'!E131</f>
        <v>600</v>
      </c>
      <c r="F147" s="26">
        <f>IF('MEMÓRIA DE PESQUISA'!R131=0,"",'MEMÓRIA DE PESQUISA'!W131)</f>
        <v>9.36</v>
      </c>
      <c r="G147" s="27">
        <f t="shared" si="7"/>
        <v>5616</v>
      </c>
    </row>
    <row r="148" spans="1:7" ht="24" x14ac:dyDescent="0.25">
      <c r="A148" s="22" t="s">
        <v>127</v>
      </c>
      <c r="B148" s="22" t="str">
        <f>'MEMÓRIA DE PESQUISA'!B132</f>
        <v>38078</v>
      </c>
      <c r="C148" s="6" t="str">
        <f>'MEMÓRIA DE PESQUISA'!C132</f>
        <v>INTERRUPTOR PARALELO + TOMADA 2P+T 10A, 250V, CONJUNTO MONTADO PARA EMBUTIR 4" X 2" (PLACA + SUPORTE + MODULOS)</v>
      </c>
      <c r="D148" s="22" t="str">
        <f>'MEMÓRIA DE PESQUISA'!D132</f>
        <v>UN</v>
      </c>
      <c r="E148" s="25">
        <f>'MEMÓRIA DE PESQUISA'!E132</f>
        <v>1000</v>
      </c>
      <c r="F148" s="26">
        <f>IF('MEMÓRIA DE PESQUISA'!R132=0,"",'MEMÓRIA DE PESQUISA'!W132)</f>
        <v>17.23</v>
      </c>
      <c r="G148" s="27">
        <f t="shared" si="7"/>
        <v>17230</v>
      </c>
    </row>
    <row r="149" spans="1:7" x14ac:dyDescent="0.25">
      <c r="A149" s="22" t="s">
        <v>128</v>
      </c>
      <c r="B149" s="22" t="str">
        <f>'MEMÓRIA DE PESQUISA'!B133</f>
        <v>12128</v>
      </c>
      <c r="C149" s="6" t="str">
        <f>'MEMÓRIA DE PESQUISA'!C133</f>
        <v>INTERRUPTOR SIMPLES 10A, 250V, CONJUNTO MONTADO PARA SOBREPOR 4" X 2" (CAIXA + MODULO)</v>
      </c>
      <c r="D149" s="22" t="str">
        <f>'MEMÓRIA DE PESQUISA'!D133</f>
        <v>UN</v>
      </c>
      <c r="E149" s="25">
        <f>'MEMÓRIA DE PESQUISA'!E133</f>
        <v>1000</v>
      </c>
      <c r="F149" s="26">
        <f>IF('MEMÓRIA DE PESQUISA'!R133=0,"",'MEMÓRIA DE PESQUISA'!W133)</f>
        <v>9.86</v>
      </c>
      <c r="G149" s="27">
        <f t="shared" si="7"/>
        <v>9860</v>
      </c>
    </row>
    <row r="150" spans="1:7" x14ac:dyDescent="0.25">
      <c r="A150" s="22" t="s">
        <v>129</v>
      </c>
      <c r="B150" s="22" t="str">
        <f>'MEMÓRIA DE PESQUISA'!B134</f>
        <v>38112×2</v>
      </c>
      <c r="C150" s="6" t="str">
        <f>'MEMÓRIA DE PESQUISA'!C134</f>
        <v>CONJUNTO COM 2 MÓDULOS DE INTERRUPTOR SIMPLES 10 A/250 V, SEM SUPORTE E SEM PLACA</v>
      </c>
      <c r="D150" s="22" t="str">
        <f>'MEMÓRIA DE PESQUISA'!D134</f>
        <v>UN</v>
      </c>
      <c r="E150" s="25">
        <f>'MEMÓRIA DE PESQUISA'!E134</f>
        <v>1200</v>
      </c>
      <c r="F150" s="26">
        <f>IF('MEMÓRIA DE PESQUISA'!R134=0,"",'MEMÓRIA DE PESQUISA'!W134)</f>
        <v>14.36</v>
      </c>
      <c r="G150" s="27">
        <f t="shared" si="7"/>
        <v>17232</v>
      </c>
    </row>
    <row r="151" spans="1:7" x14ac:dyDescent="0.25">
      <c r="A151" s="22" t="s">
        <v>130</v>
      </c>
      <c r="B151" s="22" t="str">
        <f>'MEMÓRIA DE PESQUISA'!B135</f>
        <v>38112</v>
      </c>
      <c r="C151" s="6" t="str">
        <f>'MEMÓRIA DE PESQUISA'!C135</f>
        <v>INTERRUPTOR SIMPLES 10A, 250V (APENAS MODULO)</v>
      </c>
      <c r="D151" s="22" t="str">
        <f>'MEMÓRIA DE PESQUISA'!D135</f>
        <v>UN</v>
      </c>
      <c r="E151" s="25">
        <f>'MEMÓRIA DE PESQUISA'!E135</f>
        <v>1200</v>
      </c>
      <c r="F151" s="26">
        <f>IF('MEMÓRIA DE PESQUISA'!R135=0,"",'MEMÓRIA DE PESQUISA'!W135)</f>
        <v>7.18</v>
      </c>
      <c r="G151" s="27">
        <f t="shared" si="7"/>
        <v>8616</v>
      </c>
    </row>
    <row r="152" spans="1:7" x14ac:dyDescent="0.25">
      <c r="A152" s="22" t="s">
        <v>131</v>
      </c>
      <c r="B152" s="22" t="str">
        <f>'MEMÓRIA DE PESQUISA'!B136</f>
        <v>14266</v>
      </c>
      <c r="C152" s="6" t="str">
        <f>'MEMÓRIA DE PESQUISA'!C136</f>
        <v>PLUG FÊMEA 2P+T, ABNT, DE EMBUTIR, 10A</v>
      </c>
      <c r="D152" s="22" t="str">
        <f>'MEMÓRIA DE PESQUISA'!D136</f>
        <v>UN</v>
      </c>
      <c r="E152" s="25">
        <f>'MEMÓRIA DE PESQUISA'!E136</f>
        <v>1500</v>
      </c>
      <c r="F152" s="26">
        <f>IF('MEMÓRIA DE PESQUISA'!R136=0,"",'MEMÓRIA DE PESQUISA'!W136)</f>
        <v>3.45</v>
      </c>
      <c r="G152" s="27">
        <f t="shared" si="7"/>
        <v>5175</v>
      </c>
    </row>
    <row r="153" spans="1:7" x14ac:dyDescent="0.25">
      <c r="A153" s="22" t="s">
        <v>132</v>
      </c>
      <c r="B153" s="22" t="str">
        <f>'MEMÓRIA DE PESQUISA'!B137</f>
        <v>Alumbra / Fame 2147 / Pezzi</v>
      </c>
      <c r="C153" s="6" t="str">
        <f>'MEMÓRIA DE PESQUISA'!C137</f>
        <v>PLUG FEMEA 2P+T 20A</v>
      </c>
      <c r="D153" s="22" t="str">
        <f>'MEMÓRIA DE PESQUISA'!D137</f>
        <v>UN</v>
      </c>
      <c r="E153" s="25">
        <f>'MEMÓRIA DE PESQUISA'!E137</f>
        <v>200</v>
      </c>
      <c r="F153" s="26">
        <f>IF('MEMÓRIA DE PESQUISA'!R137=0,"",'MEMÓRIA DE PESQUISA'!W137)</f>
        <v>16.420000000000002</v>
      </c>
      <c r="G153" s="27">
        <f t="shared" si="7"/>
        <v>3284</v>
      </c>
    </row>
    <row r="154" spans="1:7" x14ac:dyDescent="0.25">
      <c r="A154" s="22" t="s">
        <v>133</v>
      </c>
      <c r="B154" s="22" t="str">
        <f>'MEMÓRIA DE PESQUISA'!B138</f>
        <v>13370</v>
      </c>
      <c r="C154" s="6" t="str">
        <f>'MEMÓRIA DE PESQUISA'!C138</f>
        <v>PLUG MACHO 2P+T, ABNT, DE EMBUTIR, 10 A</v>
      </c>
      <c r="D154" s="22" t="str">
        <f>'MEMÓRIA DE PESQUISA'!D138</f>
        <v>UN</v>
      </c>
      <c r="E154" s="25">
        <f>'MEMÓRIA DE PESQUISA'!E138</f>
        <v>1500</v>
      </c>
      <c r="F154" s="26">
        <f>IF('MEMÓRIA DE PESQUISA'!R138=0,"",'MEMÓRIA DE PESQUISA'!W138)</f>
        <v>2.6</v>
      </c>
      <c r="G154" s="27">
        <f t="shared" si="7"/>
        <v>3900</v>
      </c>
    </row>
    <row r="155" spans="1:7" x14ac:dyDescent="0.25">
      <c r="A155" s="22" t="s">
        <v>134</v>
      </c>
      <c r="B155" s="22" t="str">
        <f>'MEMÓRIA DE PESQUISA'!B139</f>
        <v>Fame 2143 / Margirius 2P+T 20A</v>
      </c>
      <c r="C155" s="6" t="str">
        <f>'MEMÓRIA DE PESQUISA'!C139</f>
        <v>PLUG MACHO 2P+T 20A</v>
      </c>
      <c r="D155" s="22" t="str">
        <f>'MEMÓRIA DE PESQUISA'!D139</f>
        <v>UN</v>
      </c>
      <c r="E155" s="25">
        <f>'MEMÓRIA DE PESQUISA'!E139</f>
        <v>200</v>
      </c>
      <c r="F155" s="26">
        <f>IF('MEMÓRIA DE PESQUISA'!R139=0,"",'MEMÓRIA DE PESQUISA'!W139)</f>
        <v>19.899999999999999</v>
      </c>
      <c r="G155" s="27">
        <f t="shared" si="7"/>
        <v>3980</v>
      </c>
    </row>
    <row r="156" spans="1:7" x14ac:dyDescent="0.25">
      <c r="A156" s="22" t="s">
        <v>135</v>
      </c>
      <c r="B156" s="22" t="str">
        <f>'MEMÓRIA DE PESQUISA'!B140</f>
        <v>12147</v>
      </c>
      <c r="C156" s="6" t="str">
        <f>'MEMÓRIA DE PESQUISA'!C140</f>
        <v>TOMADA 2P+T 10A, 250V, CONJUNTO MONTADO PARA SOBREPOR 4" X 2" (CAIXA + MODULO)</v>
      </c>
      <c r="D156" s="22" t="str">
        <f>'MEMÓRIA DE PESQUISA'!D140</f>
        <v>UN</v>
      </c>
      <c r="E156" s="25">
        <f>'MEMÓRIA DE PESQUISA'!E140</f>
        <v>1500</v>
      </c>
      <c r="F156" s="26">
        <f>IF('MEMÓRIA DE PESQUISA'!R140=0,"",'MEMÓRIA DE PESQUISA'!W140)</f>
        <v>14.65</v>
      </c>
      <c r="G156" s="27">
        <f t="shared" si="7"/>
        <v>21975</v>
      </c>
    </row>
    <row r="157" spans="1:7" x14ac:dyDescent="0.25">
      <c r="A157" s="22" t="s">
        <v>136</v>
      </c>
      <c r="B157" s="22" t="str">
        <f>'MEMÓRIA DE PESQUISA'!B141</f>
        <v>38075</v>
      </c>
      <c r="C157" s="6" t="str">
        <f>'MEMÓRIA DE PESQUISA'!C141</f>
        <v>TOMADA 2P+T 20A - 250 V, CONJUNTO MONTADO PARA EMBUTIR 4"X2" (PLACA + SUPORTE + MODULO)</v>
      </c>
      <c r="D157" s="22" t="str">
        <f>'MEMÓRIA DE PESQUISA'!D141</f>
        <v>UN</v>
      </c>
      <c r="E157" s="25">
        <f>'MEMÓRIA DE PESQUISA'!E141</f>
        <v>500</v>
      </c>
      <c r="F157" s="26">
        <f>IF('MEMÓRIA DE PESQUISA'!R141=0,"",'MEMÓRIA DE PESQUISA'!W141)</f>
        <v>16.64</v>
      </c>
      <c r="G157" s="27">
        <f t="shared" si="7"/>
        <v>8320</v>
      </c>
    </row>
    <row r="158" spans="1:7" x14ac:dyDescent="0.25">
      <c r="A158" s="22" t="s">
        <v>137</v>
      </c>
      <c r="B158" s="22" t="str">
        <f>'MEMÓRIA DE PESQUISA'!B142</f>
        <v>38101</v>
      </c>
      <c r="C158" s="6" t="str">
        <f>'MEMÓRIA DE PESQUISA'!C142</f>
        <v>TOMADA 2P+T 10A 250V (APENAS MODULO)</v>
      </c>
      <c r="D158" s="22" t="str">
        <f>'MEMÓRIA DE PESQUISA'!D142</f>
        <v>UN</v>
      </c>
      <c r="E158" s="25">
        <f>'MEMÓRIA DE PESQUISA'!E142</f>
        <v>1000</v>
      </c>
      <c r="F158" s="26">
        <f>IF('MEMÓRIA DE PESQUISA'!R142=0,"",'MEMÓRIA DE PESQUISA'!W142)</f>
        <v>8.18</v>
      </c>
      <c r="G158" s="27">
        <f t="shared" si="7"/>
        <v>8180</v>
      </c>
    </row>
    <row r="159" spans="1:7" x14ac:dyDescent="0.25">
      <c r="A159" s="22" t="s">
        <v>138</v>
      </c>
      <c r="B159" s="22" t="str">
        <f>'MEMÓRIA DE PESQUISA'!B143</f>
        <v>38082</v>
      </c>
      <c r="C159" s="6" t="str">
        <f>'MEMÓRIA DE PESQUISA'!C143</f>
        <v>TOMADA RJ11, 2 FIOS, CONJUNTO MONTADO PARA EMBUTIR 4" X 2" (PLACA + SUPORTE + MODULO)</v>
      </c>
      <c r="D159" s="22" t="str">
        <f>'MEMÓRIA DE PESQUISA'!D143</f>
        <v>UN</v>
      </c>
      <c r="E159" s="25">
        <f>'MEMÓRIA DE PESQUISA'!E143</f>
        <v>300</v>
      </c>
      <c r="F159" s="26">
        <f>IF('MEMÓRIA DE PESQUISA'!R143=0,"",'MEMÓRIA DE PESQUISA'!W143)</f>
        <v>21.18</v>
      </c>
      <c r="G159" s="27">
        <f t="shared" si="7"/>
        <v>6354</v>
      </c>
    </row>
    <row r="160" spans="1:7" x14ac:dyDescent="0.25">
      <c r="A160" s="22" t="s">
        <v>139</v>
      </c>
      <c r="B160" s="22" t="str">
        <f>'MEMÓRIA DE PESQUISA'!B144</f>
        <v>38076</v>
      </c>
      <c r="C160" s="6" t="str">
        <f>'MEMÓRIA DE PESQUISA'!C144</f>
        <v>TOMADAS (2 MODULOS) 2P+T 10A, 250V, CONJUNTO MONTADO PARA EMBUTIR 4" X 2" (PLACA + SUPORTE + MODULOS)</v>
      </c>
      <c r="D160" s="22" t="str">
        <f>'MEMÓRIA DE PESQUISA'!D144</f>
        <v>UN</v>
      </c>
      <c r="E160" s="25">
        <f>'MEMÓRIA DE PESQUISA'!E144</f>
        <v>2000</v>
      </c>
      <c r="F160" s="26">
        <f>IF('MEMÓRIA DE PESQUISA'!R144=0,"",'MEMÓRIA DE PESQUISA'!W144)</f>
        <v>18.66</v>
      </c>
      <c r="G160" s="27">
        <f t="shared" si="7"/>
        <v>37320</v>
      </c>
    </row>
    <row r="161" spans="1:7" x14ac:dyDescent="0.25">
      <c r="A161" s="22" t="s">
        <v>140</v>
      </c>
      <c r="B161" s="22" t="str">
        <f>'MEMÓRIA DE PESQUISA'!B145</f>
        <v>38083</v>
      </c>
      <c r="C161" s="6" t="str">
        <f>'MEMÓRIA DE PESQUISA'!C145</f>
        <v>TOMADA RJ45, 8 FIOS, CAT 5E, CONJUNTO MONTADO PARA EMBUTIR 4"X2" (PLACA + SUPORTE + MODULO)</v>
      </c>
      <c r="D161" s="22" t="str">
        <f>'MEMÓRIA DE PESQUISA'!D145</f>
        <v>UN</v>
      </c>
      <c r="E161" s="25">
        <f>'MEMÓRIA DE PESQUISA'!E145</f>
        <v>300</v>
      </c>
      <c r="F161" s="26">
        <f>IF('MEMÓRIA DE PESQUISA'!R145=0,"",'MEMÓRIA DE PESQUISA'!W145)</f>
        <v>37.380000000000003</v>
      </c>
      <c r="G161" s="27">
        <f t="shared" si="7"/>
        <v>11214</v>
      </c>
    </row>
    <row r="162" spans="1:7" ht="36" x14ac:dyDescent="0.25">
      <c r="A162" s="22" t="s">
        <v>141</v>
      </c>
      <c r="B162" s="22" t="str">
        <f>'MEMÓRIA DE PESQUISA'!B146</f>
        <v>221-612</v>
      </c>
      <c r="C162" s="6" t="str">
        <f>'MEMÓRIA DE PESQUISA'!C146</f>
        <v>CONECTOR DE EMENDA COM ALAVANCA, 2 VIAS, PARA CONDUTORES RÍGIDOS, SEMIRRÍGIDOS E FLEXÍVEIS DE 0,5 A 6,0 MM², CORRENTE NOMINAL DE ATÉ 41 A E TENSÃO DE OPERAÇÃO DE ATÉ 450 V, CORPO ISOLANTE E SISTEMA DE CONEXÃO REUTILIZÁVEL. REFERÊNCIA: WAGO 221-612, OU SIMILAR OU DE MELHOR QUALIDADE.</v>
      </c>
      <c r="D162" s="22" t="str">
        <f>'MEMÓRIA DE PESQUISA'!D146</f>
        <v>UN</v>
      </c>
      <c r="E162" s="25">
        <f>'MEMÓRIA DE PESQUISA'!E146</f>
        <v>3000</v>
      </c>
      <c r="F162" s="26">
        <f>IF('MEMÓRIA DE PESQUISA'!R146=0,"",'MEMÓRIA DE PESQUISA'!W146)</f>
        <v>5.97</v>
      </c>
      <c r="G162" s="27">
        <f t="shared" si="7"/>
        <v>17910</v>
      </c>
    </row>
    <row r="163" spans="1:7" ht="24" x14ac:dyDescent="0.25">
      <c r="A163" s="22" t="s">
        <v>142</v>
      </c>
      <c r="B163" s="22" t="str">
        <f>'MEMÓRIA DE PESQUISA'!B147</f>
        <v>IPR1010</v>
      </c>
      <c r="C163" s="6" t="str">
        <f>'MEMÓRIA DE PESQUISA'!C147</f>
        <v>PORTEIRO ELETRÔNICO/INTERFONE DE SOBREPOR, BIVOLT, COM MONOFONE E ACIONAMENTO DE FECHADURA ELÉTRICA, OU EQUIVALENTE.</v>
      </c>
      <c r="D163" s="22" t="str">
        <f>'MEMÓRIA DE PESQUISA'!D147</f>
        <v>UN</v>
      </c>
      <c r="E163" s="25">
        <f>'MEMÓRIA DE PESQUISA'!E147</f>
        <v>60</v>
      </c>
      <c r="F163" s="26">
        <f>IF('MEMÓRIA DE PESQUISA'!R147=0,"",'MEMÓRIA DE PESQUISA'!W147)</f>
        <v>233.23</v>
      </c>
      <c r="G163" s="27">
        <f t="shared" si="7"/>
        <v>13993.8</v>
      </c>
    </row>
    <row r="164" spans="1:7" x14ac:dyDescent="0.25">
      <c r="A164" s="22" t="s">
        <v>604</v>
      </c>
      <c r="B164" s="22" t="str">
        <f>'MEMÓRIA DE PESQUISA'!B148</f>
        <v>39131</v>
      </c>
      <c r="C164" s="6" t="str">
        <f>'MEMÓRIA DE PESQUISA'!C148</f>
        <v>ABRACADEIRA EM ACO PARA AMARRACAO DE ELETRODUTOS, TIPO D, COM 1 1/2" E CUNHA DE FIXACAO</v>
      </c>
      <c r="D164" s="22" t="str">
        <f>'MEMÓRIA DE PESQUISA'!D148</f>
        <v>UN</v>
      </c>
      <c r="E164" s="25">
        <f>'MEMÓRIA DE PESQUISA'!E148</f>
        <v>300</v>
      </c>
      <c r="F164" s="26">
        <f>IF('MEMÓRIA DE PESQUISA'!R148=0,"",'MEMÓRIA DE PESQUISA'!W148)</f>
        <v>3.18</v>
      </c>
      <c r="G164" s="27">
        <f t="shared" si="7"/>
        <v>954</v>
      </c>
    </row>
    <row r="165" spans="1:7" x14ac:dyDescent="0.25">
      <c r="A165" s="22" t="s">
        <v>605</v>
      </c>
      <c r="B165" s="22" t="str">
        <f>'MEMÓRIA DE PESQUISA'!B149</f>
        <v>39132</v>
      </c>
      <c r="C165" s="6" t="str">
        <f>'MEMÓRIA DE PESQUISA'!C149</f>
        <v>ABRACADEIRA EM ACO PARA AMARRACAO DE ELETRODUTOS, TIPO D, COM 2" E CUNHA DE FIXACAO</v>
      </c>
      <c r="D165" s="22" t="str">
        <f>'MEMÓRIA DE PESQUISA'!D149</f>
        <v>UN</v>
      </c>
      <c r="E165" s="25">
        <f>'MEMÓRIA DE PESQUISA'!E149</f>
        <v>300</v>
      </c>
      <c r="F165" s="26">
        <f>IF('MEMÓRIA DE PESQUISA'!R149=0,"",'MEMÓRIA DE PESQUISA'!W149)</f>
        <v>3.34</v>
      </c>
      <c r="G165" s="27">
        <f t="shared" si="7"/>
        <v>1002</v>
      </c>
    </row>
    <row r="166" spans="1:7" x14ac:dyDescent="0.25">
      <c r="A166" s="22" t="s">
        <v>606</v>
      </c>
      <c r="B166" s="22" t="str">
        <f>'MEMÓRIA DE PESQUISA'!B150</f>
        <v>39139</v>
      </c>
      <c r="C166" s="6" t="str">
        <f>'MEMÓRIA DE PESQUISA'!C150</f>
        <v>ABRACADEIRA EM ACO PARA AMARRACAO DE ELETRODUTOS, TIPO U SIMPLES, COM 1"</v>
      </c>
      <c r="D166" s="22" t="str">
        <f>'MEMÓRIA DE PESQUISA'!D150</f>
        <v>UN</v>
      </c>
      <c r="E166" s="25">
        <f>'MEMÓRIA DE PESQUISA'!E150</f>
        <v>300</v>
      </c>
      <c r="F166" s="26">
        <f>IF('MEMÓRIA DE PESQUISA'!R150=0,"",'MEMÓRIA DE PESQUISA'!W150)</f>
        <v>0.97</v>
      </c>
      <c r="G166" s="27">
        <f t="shared" si="7"/>
        <v>291</v>
      </c>
    </row>
    <row r="167" spans="1:7" x14ac:dyDescent="0.25">
      <c r="A167" s="22" t="s">
        <v>607</v>
      </c>
      <c r="B167" s="22" t="str">
        <f>'MEMÓRIA DE PESQUISA'!B151</f>
        <v>39142</v>
      </c>
      <c r="C167" s="6" t="str">
        <f>'MEMÓRIA DE PESQUISA'!C151</f>
        <v>ABRACADEIRA EM ACO PARA AMARRACAO DE ELETRODUTOS, TIPO U SIMPLES, COM 2"</v>
      </c>
      <c r="D167" s="22" t="str">
        <f>'MEMÓRIA DE PESQUISA'!D151</f>
        <v>UN</v>
      </c>
      <c r="E167" s="25">
        <f>'MEMÓRIA DE PESQUISA'!E151</f>
        <v>200</v>
      </c>
      <c r="F167" s="26">
        <f>IF('MEMÓRIA DE PESQUISA'!R151=0,"",'MEMÓRIA DE PESQUISA'!W151)</f>
        <v>1.9</v>
      </c>
      <c r="G167" s="27">
        <f t="shared" si="7"/>
        <v>380</v>
      </c>
    </row>
    <row r="168" spans="1:7" x14ac:dyDescent="0.25">
      <c r="A168" s="22" t="s">
        <v>608</v>
      </c>
      <c r="B168" s="22" t="str">
        <f>'MEMÓRIA DE PESQUISA'!B152</f>
        <v>39144</v>
      </c>
      <c r="C168" s="6" t="str">
        <f>'MEMÓRIA DE PESQUISA'!C152</f>
        <v>ABRACADEIRA EM ACO PARA AMARRACAO DE ELETRODUTOS, TIPO U SIMPLES, COM 3"</v>
      </c>
      <c r="D168" s="22" t="str">
        <f>'MEMÓRIA DE PESQUISA'!D152</f>
        <v>UN</v>
      </c>
      <c r="E168" s="25">
        <f>'MEMÓRIA DE PESQUISA'!E152</f>
        <v>40</v>
      </c>
      <c r="F168" s="26">
        <f>IF('MEMÓRIA DE PESQUISA'!R152=0,"",'MEMÓRIA DE PESQUISA'!W152)</f>
        <v>3.1</v>
      </c>
      <c r="G168" s="27">
        <f t="shared" si="7"/>
        <v>124</v>
      </c>
    </row>
    <row r="169" spans="1:7" x14ac:dyDescent="0.25">
      <c r="A169" s="22" t="s">
        <v>609</v>
      </c>
      <c r="B169" s="22" t="str">
        <f>'MEMÓRIA DE PESQUISA'!B153</f>
        <v>39138</v>
      </c>
      <c r="C169" s="6" t="str">
        <f>'MEMÓRIA DE PESQUISA'!C153</f>
        <v>ABRACADEIRA EM ACO PARA AMARRACAO DE ELETRODUTOS, TIPO U SIMPLES, COM 3/4"</v>
      </c>
      <c r="D169" s="22" t="str">
        <f>'MEMÓRIA DE PESQUISA'!D153</f>
        <v>UN</v>
      </c>
      <c r="E169" s="25">
        <f>'MEMÓRIA DE PESQUISA'!E153</f>
        <v>30</v>
      </c>
      <c r="F169" s="26">
        <f>IF('MEMÓRIA DE PESQUISA'!R153=0,"",'MEMÓRIA DE PESQUISA'!W153)</f>
        <v>0.71</v>
      </c>
      <c r="G169" s="27">
        <f t="shared" si="7"/>
        <v>21.3</v>
      </c>
    </row>
    <row r="170" spans="1:7" x14ac:dyDescent="0.25">
      <c r="A170" s="22" t="s">
        <v>610</v>
      </c>
      <c r="B170" s="22" t="str">
        <f>'MEMÓRIA DE PESQUISA'!B154</f>
        <v>39145</v>
      </c>
      <c r="C170" s="6" t="str">
        <f>'MEMÓRIA DE PESQUISA'!C154</f>
        <v>ABRACADEIRA EM ACO PARA AMARRACAO DE ELETRODUTOS, TIPO U SIMPLES, COM 4"</v>
      </c>
      <c r="D170" s="22" t="str">
        <f>'MEMÓRIA DE PESQUISA'!D154</f>
        <v>UN</v>
      </c>
      <c r="E170" s="25">
        <f>'MEMÓRIA DE PESQUISA'!E154</f>
        <v>20</v>
      </c>
      <c r="F170" s="26">
        <f>IF('MEMÓRIA DE PESQUISA'!R154=0,"",'MEMÓRIA DE PESQUISA'!W154)</f>
        <v>5.1100000000000003</v>
      </c>
      <c r="G170" s="27">
        <f t="shared" si="7"/>
        <v>102.2</v>
      </c>
    </row>
    <row r="171" spans="1:7" x14ac:dyDescent="0.25">
      <c r="A171" s="22" t="s">
        <v>611</v>
      </c>
      <c r="B171" s="22" t="str">
        <f>'MEMÓRIA DE PESQUISA'!B155</f>
        <v>39128</v>
      </c>
      <c r="C171" s="6" t="str">
        <f>'MEMÓRIA DE PESQUISA'!C155</f>
        <v>ABRACADEIRA EM ACO PARA AMARRACAO DE ELETRODUTOS, TIPO D, COM 3/4" E CUNHA DE FIXACAO</v>
      </c>
      <c r="D171" s="22" t="str">
        <f>'MEMÓRIA DE PESQUISA'!D155</f>
        <v>UN</v>
      </c>
      <c r="E171" s="25">
        <f>'MEMÓRIA DE PESQUISA'!E155</f>
        <v>600</v>
      </c>
      <c r="F171" s="26">
        <f>IF('MEMÓRIA DE PESQUISA'!R155=0,"",'MEMÓRIA DE PESQUISA'!W155)</f>
        <v>1.67</v>
      </c>
      <c r="G171" s="27">
        <f t="shared" si="7"/>
        <v>1002</v>
      </c>
    </row>
    <row r="172" spans="1:7" x14ac:dyDescent="0.25">
      <c r="A172" s="22" t="s">
        <v>612</v>
      </c>
      <c r="B172" s="22" t="str">
        <f>'MEMÓRIA DE PESQUISA'!B156</f>
        <v>39129</v>
      </c>
      <c r="C172" s="6" t="str">
        <f>'MEMÓRIA DE PESQUISA'!C156</f>
        <v>ABRACADEIRA EM ACO PARA AMARRACAO DE ELETRODUTOS, TIPO D, COM 1" E CUNHA DE FIXACAO</v>
      </c>
      <c r="D172" s="22" t="str">
        <f>'MEMÓRIA DE PESQUISA'!D156</f>
        <v>UN</v>
      </c>
      <c r="E172" s="25">
        <f>'MEMÓRIA DE PESQUISA'!E156</f>
        <v>600</v>
      </c>
      <c r="F172" s="26">
        <f>IF('MEMÓRIA DE PESQUISA'!R156=0,"",'MEMÓRIA DE PESQUISA'!W156)</f>
        <v>1.79</v>
      </c>
      <c r="G172" s="27">
        <f t="shared" si="7"/>
        <v>1074</v>
      </c>
    </row>
    <row r="173" spans="1:7" ht="24" x14ac:dyDescent="0.25">
      <c r="A173" s="22" t="s">
        <v>613</v>
      </c>
      <c r="B173" s="22" t="str">
        <f>'MEMÓRIA DE PESQUISA'!B157</f>
        <v>39811</v>
      </c>
      <c r="C173" s="6" t="str">
        <f>'MEMÓRIA DE PESQUISA'!C157</f>
        <v>CAIXA DE PASSAGEM ELETRICA DE PAREDE, DE EMBUTIR, EM PVC, COM TAMPA APARAFUSADA, DIMENSOES 150 X 150 X *75* MM</v>
      </c>
      <c r="D173" s="22" t="str">
        <f>'MEMÓRIA DE PESQUISA'!D157</f>
        <v>UN</v>
      </c>
      <c r="E173" s="25">
        <f>'MEMÓRIA DE PESQUISA'!E157</f>
        <v>10</v>
      </c>
      <c r="F173" s="26">
        <f>IF('MEMÓRIA DE PESQUISA'!R157=0,"",'MEMÓRIA DE PESQUISA'!W157)</f>
        <v>65.34</v>
      </c>
      <c r="G173" s="27">
        <f t="shared" si="7"/>
        <v>653.4</v>
      </c>
    </row>
    <row r="174" spans="1:7" x14ac:dyDescent="0.25">
      <c r="A174" s="22" t="s">
        <v>614</v>
      </c>
      <c r="B174" s="22" t="str">
        <f>'MEMÓRIA DE PESQUISA'!B158</f>
        <v>411</v>
      </c>
      <c r="C174" s="6" t="str">
        <f>'MEMÓRIA DE PESQUISA'!C158</f>
        <v>ABRACADEIRA DE NYLON PARA AMARRACAO DE CABOS, COMPRIMENTO DE 200 X *4,6* MM</v>
      </c>
      <c r="D174" s="22" t="str">
        <f>'MEMÓRIA DE PESQUISA'!D158</f>
        <v>UN</v>
      </c>
      <c r="E174" s="25">
        <f>'MEMÓRIA DE PESQUISA'!E158</f>
        <v>5000</v>
      </c>
      <c r="F174" s="26">
        <f>IF('MEMÓRIA DE PESQUISA'!R158=0,"",'MEMÓRIA DE PESQUISA'!W158)</f>
        <v>0.19</v>
      </c>
      <c r="G174" s="27">
        <f t="shared" si="7"/>
        <v>950</v>
      </c>
    </row>
    <row r="175" spans="1:7" x14ac:dyDescent="0.25">
      <c r="A175" s="29" t="s">
        <v>615</v>
      </c>
      <c r="B175" s="29" t="str">
        <f>'MEMÓRIA DE PESQUISA'!B159</f>
        <v>92313060</v>
      </c>
      <c r="C175" s="10" t="str">
        <f>'MEMÓRIA DE PESQUISA'!C159</f>
        <v>LIMPA CONTATO ELÉTRICO/ELETRÔNICO, AEROSSOL, 300 ML, SECAGEM RÁPIDA, SEM RESÍDUOS</v>
      </c>
      <c r="D175" s="29" t="str">
        <f>'MEMÓRIA DE PESQUISA'!D159</f>
        <v>UN</v>
      </c>
      <c r="E175" s="30">
        <f>'MEMÓRIA DE PESQUISA'!E159</f>
        <v>30</v>
      </c>
      <c r="F175" s="31">
        <f>IF('MEMÓRIA DE PESQUISA'!R159=0,"",'MEMÓRIA DE PESQUISA'!W159)</f>
        <v>23.3</v>
      </c>
      <c r="G175" s="31">
        <f t="shared" si="7"/>
        <v>699</v>
      </c>
    </row>
    <row r="176" spans="1:7" x14ac:dyDescent="0.25">
      <c r="A176" s="29" t="s">
        <v>616</v>
      </c>
      <c r="B176" s="29" t="str">
        <f>'MEMÓRIA DE PESQUISA'!B160</f>
        <v>20111</v>
      </c>
      <c r="C176" s="10" t="str">
        <f>'MEMÓRIA DE PESQUISA'!C160</f>
        <v>FITA ISOLANTE ADESIVA ANTICHAMA, USO ATE 750 V, EM ROLO DE 19 MM X 20 M</v>
      </c>
      <c r="D176" s="29" t="str">
        <f>'MEMÓRIA DE PESQUISA'!D160</f>
        <v>UN</v>
      </c>
      <c r="E176" s="30">
        <f>'MEMÓRIA DE PESQUISA'!E160</f>
        <v>500</v>
      </c>
      <c r="F176" s="31">
        <f>IF('MEMÓRIA DE PESQUISA'!R160=0,"",'MEMÓRIA DE PESQUISA'!W160)</f>
        <v>24.45</v>
      </c>
      <c r="G176" s="31">
        <f t="shared" si="7"/>
        <v>12225</v>
      </c>
    </row>
    <row r="177" spans="1:7" x14ac:dyDescent="0.25">
      <c r="A177" s="29" t="s">
        <v>617</v>
      </c>
      <c r="B177" s="29" t="str">
        <f>'MEMÓRIA DE PESQUISA'!B161</f>
        <v>404</v>
      </c>
      <c r="C177" s="10" t="str">
        <f>'MEMÓRIA DE PESQUISA'!C161</f>
        <v>FITA ISOLANTE DE BORRACHA AUTOFUSAO, USO ATE 69 KV (ALTA TENSAO), LARGURA DE 19 MM</v>
      </c>
      <c r="D177" s="29" t="str">
        <f>'MEMÓRIA DE PESQUISA'!D161</f>
        <v>M</v>
      </c>
      <c r="E177" s="30">
        <f>'MEMÓRIA DE PESQUISA'!E161</f>
        <v>7500</v>
      </c>
      <c r="F177" s="31">
        <f>IF('MEMÓRIA DE PESQUISA'!R161=0,"",'MEMÓRIA DE PESQUISA'!W161)</f>
        <v>4.67</v>
      </c>
      <c r="G177" s="31">
        <f t="shared" si="7"/>
        <v>35025</v>
      </c>
    </row>
    <row r="178" spans="1:7" x14ac:dyDescent="0.25">
      <c r="A178" s="57" t="s">
        <v>143</v>
      </c>
      <c r="B178" s="55"/>
      <c r="C178" s="55"/>
      <c r="D178" s="55"/>
      <c r="E178" s="55"/>
      <c r="F178" s="56"/>
      <c r="G178" s="28">
        <f>IF(COUNT(G131:G177)=47,SUM(G131:G177),"PENDENTE")</f>
        <v>389044.2</v>
      </c>
    </row>
    <row r="179" spans="1:7" x14ac:dyDescent="0.25">
      <c r="A179" s="54" t="s">
        <v>144</v>
      </c>
      <c r="B179" s="55"/>
      <c r="C179" s="55"/>
      <c r="D179" s="55"/>
      <c r="E179" s="55"/>
      <c r="F179" s="55"/>
      <c r="G179" s="56"/>
    </row>
    <row r="180" spans="1:7" x14ac:dyDescent="0.25">
      <c r="A180" s="22" t="s">
        <v>145</v>
      </c>
      <c r="B180" s="22" t="str">
        <f>'MEMÓRIA DE PESQUISA'!B162</f>
        <v>11685</v>
      </c>
      <c r="C180" s="6" t="str">
        <f>'MEMÓRIA DE PESQUISA'!C162</f>
        <v>BRACO / CANO PARA CHUVEIRO ELETRICO, EM ALUMINIO, 30 CM X 1/2"</v>
      </c>
      <c r="D180" s="22" t="str">
        <f>'MEMÓRIA DE PESQUISA'!D162</f>
        <v>UN</v>
      </c>
      <c r="E180" s="25">
        <f>'MEMÓRIA DE PESQUISA'!E162</f>
        <v>900</v>
      </c>
      <c r="F180" s="26">
        <f>IF('MEMÓRIA DE PESQUISA'!R162=0,"",'MEMÓRIA DE PESQUISA'!W162)</f>
        <v>35.57</v>
      </c>
      <c r="G180" s="27">
        <f>IF(COUNT(F180)=0,"",ROUND(E180*F180,2))</f>
        <v>32013</v>
      </c>
    </row>
    <row r="181" spans="1:7" x14ac:dyDescent="0.25">
      <c r="A181" s="22" t="s">
        <v>146</v>
      </c>
      <c r="B181" s="22" t="str">
        <f>'MEMÓRIA DE PESQUISA'!B163</f>
        <v>1368</v>
      </c>
      <c r="C181" s="6" t="str">
        <f>'MEMÓRIA DE PESQUISA'!C163</f>
        <v>CHUVEIRO COMUM EM PLASTICO BRANCO, COM CANO, 3 TEMPERATURAS, 5500 W (220 V)</v>
      </c>
      <c r="D181" s="22" t="str">
        <f>'MEMÓRIA DE PESQUISA'!D163</f>
        <v>UN</v>
      </c>
      <c r="E181" s="25">
        <f>'MEMÓRIA DE PESQUISA'!E163</f>
        <v>900</v>
      </c>
      <c r="F181" s="26">
        <f>IF('MEMÓRIA DE PESQUISA'!R163=0,"",'MEMÓRIA DE PESQUISA'!W163)</f>
        <v>99.9</v>
      </c>
      <c r="G181" s="27">
        <f>IF(COUNT(F181)=0,"",ROUND(E181*F181,2))</f>
        <v>89910</v>
      </c>
    </row>
    <row r="182" spans="1:7" ht="36" x14ac:dyDescent="0.25">
      <c r="A182" s="22" t="s">
        <v>147</v>
      </c>
      <c r="B182" s="22" t="str">
        <f>'MEMÓRIA DE PESQUISA'!B164</f>
        <v>065-A</v>
      </c>
      <c r="C182" s="6" t="str">
        <f>'MEMÓRIA DE PESQUISA'!C164</f>
        <v>RESISTÊNCIA ELÉTRICA, 3 TEMPERATURAS, 220 V, 5.500 W, PADRÃO 065-A, COMPATÍVEL COM CHUVEIROS/DUCHAS LORENZETTI MAXI DUCHA, MAXI BANHO, RELAX ULTRA E LOREN BELLO ULTRA QUE UTILIZEM A RESISTÊNCIA 065-A, ADMITIDA PEÇA ORIGINAL OU COMPATÍVEL DE QUALIDADE IGUAL OU SUPERIOR.</v>
      </c>
      <c r="D182" s="22" t="str">
        <f>'MEMÓRIA DE PESQUISA'!D164</f>
        <v>UN</v>
      </c>
      <c r="E182" s="25">
        <f>'MEMÓRIA DE PESQUISA'!E164</f>
        <v>1800</v>
      </c>
      <c r="F182" s="26">
        <f>IF('MEMÓRIA DE PESQUISA'!R164=0,"",'MEMÓRIA DE PESQUISA'!W164)</f>
        <v>46.97</v>
      </c>
      <c r="G182" s="27">
        <f>IF(COUNT(F182)=0,"",ROUND(E182*F182,2))</f>
        <v>84546</v>
      </c>
    </row>
    <row r="183" spans="1:7" x14ac:dyDescent="0.25">
      <c r="A183" s="57" t="s">
        <v>148</v>
      </c>
      <c r="B183" s="55"/>
      <c r="C183" s="55"/>
      <c r="D183" s="55"/>
      <c r="E183" s="55"/>
      <c r="F183" s="56"/>
      <c r="G183" s="28">
        <f>IF(COUNT(G180:G182)=3,SUM(G180:G182),"PENDENTE")</f>
        <v>206469</v>
      </c>
    </row>
    <row r="184" spans="1:7" x14ac:dyDescent="0.25">
      <c r="A184" s="54" t="s">
        <v>149</v>
      </c>
      <c r="B184" s="55"/>
      <c r="C184" s="55"/>
      <c r="D184" s="55"/>
      <c r="E184" s="55"/>
      <c r="F184" s="55"/>
      <c r="G184" s="56"/>
    </row>
    <row r="185" spans="1:7" x14ac:dyDescent="0.25">
      <c r="A185" s="22" t="s">
        <v>150</v>
      </c>
      <c r="B185" s="22" t="str">
        <f>'MEMÓRIA DE PESQUISA'!B165</f>
        <v>20080</v>
      </c>
      <c r="C185" s="6" t="str">
        <f>'MEMÓRIA DE PESQUISA'!C165</f>
        <v>ADESIVO PLASTICO PARA PVC, FRASCO COM 175 GR</v>
      </c>
      <c r="D185" s="22" t="str">
        <f>'MEMÓRIA DE PESQUISA'!D165</f>
        <v>UN</v>
      </c>
      <c r="E185" s="25">
        <f>'MEMÓRIA DE PESQUISA'!E165</f>
        <v>500</v>
      </c>
      <c r="F185" s="26">
        <f>IF('MEMÓRIA DE PESQUISA'!R165=0,"",'MEMÓRIA DE PESQUISA'!W165)</f>
        <v>25.01</v>
      </c>
      <c r="G185" s="27">
        <f t="shared" ref="G185:G216" si="8">IF(COUNT(F185)=0,"",ROUND(E185*F185,2))</f>
        <v>12505</v>
      </c>
    </row>
    <row r="186" spans="1:7" x14ac:dyDescent="0.25">
      <c r="A186" s="22" t="s">
        <v>151</v>
      </c>
      <c r="B186" s="22" t="str">
        <f>'MEMÓRIA DE PESQUISA'!B166</f>
        <v>3148</v>
      </c>
      <c r="C186" s="6" t="str">
        <f>'MEMÓRIA DE PESQUISA'!C166</f>
        <v>FITA VEDA ROSCA, EM PTFE, ROLO DE 18 MM X 50 M (L X C)</v>
      </c>
      <c r="D186" s="22" t="str">
        <f>'MEMÓRIA DE PESQUISA'!D166</f>
        <v>UN</v>
      </c>
      <c r="E186" s="25">
        <f>'MEMÓRIA DE PESQUISA'!E166</f>
        <v>1000</v>
      </c>
      <c r="F186" s="26">
        <f>IF('MEMÓRIA DE PESQUISA'!R166=0,"",'MEMÓRIA DE PESQUISA'!W166)</f>
        <v>17.87</v>
      </c>
      <c r="G186" s="27">
        <f t="shared" si="8"/>
        <v>17870</v>
      </c>
    </row>
    <row r="187" spans="1:7" x14ac:dyDescent="0.25">
      <c r="A187" s="22" t="s">
        <v>152</v>
      </c>
      <c r="B187" s="22" t="str">
        <f>'MEMÓRIA DE PESQUISA'!B167</f>
        <v>11927</v>
      </c>
      <c r="C187" s="6" t="str">
        <f>'MEMÓRIA DE PESQUISA'!C167</f>
        <v>ABRACADEIRA, GALVANIZADA/ZINCADA, ROSCA SEM FIM, PARAFUSO INOX, LARGURA FITA *12,6 A *14 MM, D = 2" A 2 1/2"</v>
      </c>
      <c r="D187" s="22" t="str">
        <f>'MEMÓRIA DE PESQUISA'!D167</f>
        <v>UN</v>
      </c>
      <c r="E187" s="25">
        <f>'MEMÓRIA DE PESQUISA'!E167</f>
        <v>600</v>
      </c>
      <c r="F187" s="26">
        <f>IF('MEMÓRIA DE PESQUISA'!R167=0,"",'MEMÓRIA DE PESQUISA'!W167)</f>
        <v>9.1300000000000008</v>
      </c>
      <c r="G187" s="27">
        <f t="shared" si="8"/>
        <v>5478</v>
      </c>
    </row>
    <row r="188" spans="1:7" x14ac:dyDescent="0.25">
      <c r="A188" s="22" t="s">
        <v>153</v>
      </c>
      <c r="B188" s="22" t="str">
        <f>'MEMÓRIA DE PESQUISA'!B168</f>
        <v>Abraçadeira zincada 19–25 / equivalente 16–25</v>
      </c>
      <c r="C188" s="6" t="str">
        <f>'MEMÓRIA DE PESQUISA'!C168</f>
        <v>ABRACADEIRA GALVANIZADA ROSCA SEM FIM 3/4"x1"</v>
      </c>
      <c r="D188" s="22" t="str">
        <f>'MEMÓRIA DE PESQUISA'!D168</f>
        <v>UN</v>
      </c>
      <c r="E188" s="25">
        <f>'MEMÓRIA DE PESQUISA'!E168</f>
        <v>1000</v>
      </c>
      <c r="F188" s="26">
        <f>IF('MEMÓRIA DE PESQUISA'!R168=0,"",'MEMÓRIA DE PESQUISA'!W168)</f>
        <v>2.0499999999999998</v>
      </c>
      <c r="G188" s="27">
        <f t="shared" si="8"/>
        <v>2050</v>
      </c>
    </row>
    <row r="189" spans="1:7" x14ac:dyDescent="0.25">
      <c r="A189" s="22" t="s">
        <v>154</v>
      </c>
      <c r="B189" s="22" t="str">
        <f>'MEMÓRIA DE PESQUISA'!B169</f>
        <v>301</v>
      </c>
      <c r="C189" s="6" t="str">
        <f>'MEMÓRIA DE PESQUISA'!C169</f>
        <v>ANEL BORRACHA PARA TUBO ESGOTO PREDIAL, DN 100 MM (NBR 5688) PRETO</v>
      </c>
      <c r="D189" s="22" t="str">
        <f>'MEMÓRIA DE PESQUISA'!D169</f>
        <v>UN</v>
      </c>
      <c r="E189" s="25">
        <f>'MEMÓRIA DE PESQUISA'!E169</f>
        <v>250</v>
      </c>
      <c r="F189" s="26">
        <f>IF('MEMÓRIA DE PESQUISA'!R169=0,"",'MEMÓRIA DE PESQUISA'!W169)</f>
        <v>3</v>
      </c>
      <c r="G189" s="27">
        <f t="shared" si="8"/>
        <v>750</v>
      </c>
    </row>
    <row r="190" spans="1:7" x14ac:dyDescent="0.25">
      <c r="A190" s="22" t="s">
        <v>155</v>
      </c>
      <c r="B190" s="22" t="str">
        <f>'MEMÓRIA DE PESQUISA'!B170</f>
        <v>Amanco DN40 / Tigre DN40 / Akio 10160</v>
      </c>
      <c r="C190" s="6" t="str">
        <f>'MEMÓRIA DE PESQUISA'!C170</f>
        <v>ANEL DE VEDAÇÃO PARA TUBOS ADITIVADOS DN 40 MM</v>
      </c>
      <c r="D190" s="22" t="str">
        <f>'MEMÓRIA DE PESQUISA'!D170</f>
        <v>UN</v>
      </c>
      <c r="E190" s="25">
        <f>'MEMÓRIA DE PESQUISA'!E170</f>
        <v>2000</v>
      </c>
      <c r="F190" s="26">
        <f>IF('MEMÓRIA DE PESQUISA'!R170=0,"",'MEMÓRIA DE PESQUISA'!W170)</f>
        <v>1.25</v>
      </c>
      <c r="G190" s="27">
        <f t="shared" si="8"/>
        <v>2500</v>
      </c>
    </row>
    <row r="191" spans="1:7" x14ac:dyDescent="0.25">
      <c r="A191" s="22" t="s">
        <v>156</v>
      </c>
      <c r="B191" s="22" t="str">
        <f>'MEMÓRIA DE PESQUISA'!B171</f>
        <v>MAT015850</v>
      </c>
      <c r="C191" s="6" t="str">
        <f>'MEMÓRIA DE PESQUISA'!C171</f>
        <v>BRACADEIRA DE ACO GALVANIZADO, TIPO ROSCA SEM FIM, DE 1/2"X9MM</v>
      </c>
      <c r="D191" s="22" t="str">
        <f>'MEMÓRIA DE PESQUISA'!D171</f>
        <v>UN</v>
      </c>
      <c r="E191" s="25">
        <f>'MEMÓRIA DE PESQUISA'!E171</f>
        <v>500</v>
      </c>
      <c r="F191" s="26">
        <f>IF('MEMÓRIA DE PESQUISA'!R171=0,"",'MEMÓRIA DE PESQUISA'!W171)</f>
        <v>0.93</v>
      </c>
      <c r="G191" s="27">
        <f t="shared" si="8"/>
        <v>465</v>
      </c>
    </row>
    <row r="192" spans="1:7" x14ac:dyDescent="0.25">
      <c r="A192" s="22" t="s">
        <v>157</v>
      </c>
      <c r="B192" s="22" t="str">
        <f>'MEMÓRIA DE PESQUISA'!B172</f>
        <v>798</v>
      </c>
      <c r="C192" s="6" t="str">
        <f>'MEMÓRIA DE PESQUISA'!C172</f>
        <v>BUCHA DE REDUCAO PVC ROSCAVEL 3/4" X 1/2"</v>
      </c>
      <c r="D192" s="22" t="str">
        <f>'MEMÓRIA DE PESQUISA'!D172</f>
        <v>UN</v>
      </c>
      <c r="E192" s="25">
        <f>'MEMÓRIA DE PESQUISA'!E172</f>
        <v>1500</v>
      </c>
      <c r="F192" s="26">
        <f>IF('MEMÓRIA DE PESQUISA'!R172=0,"",'MEMÓRIA DE PESQUISA'!W172)</f>
        <v>1.38</v>
      </c>
      <c r="G192" s="27">
        <f t="shared" si="8"/>
        <v>2070</v>
      </c>
    </row>
    <row r="193" spans="1:7" x14ac:dyDescent="0.25">
      <c r="A193" s="22" t="s">
        <v>158</v>
      </c>
      <c r="B193" s="22" t="str">
        <f>'MEMÓRIA DE PESQUISA'!B173</f>
        <v>828</v>
      </c>
      <c r="C193" s="6" t="str">
        <f>'MEMÓRIA DE PESQUISA'!C173</f>
        <v>BUCHA DE REDUÇÃO DE PVC, SOLDAVEL, CURTA, COM 25X20 MM, PARA AGUA FRIA PREDIAL</v>
      </c>
      <c r="D193" s="22" t="str">
        <f>'MEMÓRIA DE PESQUISA'!D173</f>
        <v>UN</v>
      </c>
      <c r="E193" s="25">
        <f>'MEMÓRIA DE PESQUISA'!E173</f>
        <v>100</v>
      </c>
      <c r="F193" s="26">
        <f>IF('MEMÓRIA DE PESQUISA'!R173=0,"",'MEMÓRIA DE PESQUISA'!W173)</f>
        <v>0.7</v>
      </c>
      <c r="G193" s="27">
        <f t="shared" si="8"/>
        <v>70</v>
      </c>
    </row>
    <row r="194" spans="1:7" x14ac:dyDescent="0.25">
      <c r="A194" s="22" t="s">
        <v>159</v>
      </c>
      <c r="B194" s="22" t="str">
        <f>'MEMÓRIA DE PESQUISA'!B174</f>
        <v>H125</v>
      </c>
      <c r="C194" s="6" t="str">
        <f>'MEMÓRIA DE PESQUISA'!C174</f>
        <v>BUCHA DE REDUÇÃO SOLDAVEL CURTA DIAM. 75 X 60 MM</v>
      </c>
      <c r="D194" s="22" t="str">
        <f>'MEMÓRIA DE PESQUISA'!D174</f>
        <v>UN</v>
      </c>
      <c r="E194" s="25">
        <f>'MEMÓRIA DE PESQUISA'!E174</f>
        <v>500</v>
      </c>
      <c r="F194" s="26">
        <f>IF('MEMÓRIA DE PESQUISA'!R174=0,"",'MEMÓRIA DE PESQUISA'!W174)</f>
        <v>18.420000000000002</v>
      </c>
      <c r="G194" s="27">
        <f t="shared" si="8"/>
        <v>9210</v>
      </c>
    </row>
    <row r="195" spans="1:7" x14ac:dyDescent="0.25">
      <c r="A195" s="22" t="s">
        <v>160</v>
      </c>
      <c r="B195" s="22" t="str">
        <f>'MEMÓRIA DE PESQUISA'!B175</f>
        <v>812</v>
      </c>
      <c r="C195" s="6" t="str">
        <f>'MEMÓRIA DE PESQUISA'!C175</f>
        <v>BUCHA DE REDUCAO DE PVC, SOLDAVEL, CURTA, COM 40 X 32 MM, PARA AGUA FRIA PREDIAL</v>
      </c>
      <c r="D195" s="22" t="str">
        <f>'MEMÓRIA DE PESQUISA'!D175</f>
        <v>UN</v>
      </c>
      <c r="E195" s="25">
        <f>'MEMÓRIA DE PESQUISA'!E175</f>
        <v>200</v>
      </c>
      <c r="F195" s="26">
        <f>IF('MEMÓRIA DE PESQUISA'!R175=0,"",'MEMÓRIA DE PESQUISA'!W175)</f>
        <v>2.48</v>
      </c>
      <c r="G195" s="27">
        <f t="shared" si="8"/>
        <v>496</v>
      </c>
    </row>
    <row r="196" spans="1:7" x14ac:dyDescent="0.25">
      <c r="A196" s="22" t="s">
        <v>161</v>
      </c>
      <c r="B196" s="22" t="str">
        <f>'MEMÓRIA DE PESQUISA'!B176</f>
        <v>34636</v>
      </c>
      <c r="C196" s="6" t="str">
        <f>'MEMÓRIA DE PESQUISA'!C176</f>
        <v>CAIXA D'AGUA / RESERVATORIO EM POLIETILENO, 1000 LITROS, COM TAMPA</v>
      </c>
      <c r="D196" s="22" t="str">
        <f>'MEMÓRIA DE PESQUISA'!D176</f>
        <v>UN</v>
      </c>
      <c r="E196" s="25">
        <f>'MEMÓRIA DE PESQUISA'!E176</f>
        <v>50</v>
      </c>
      <c r="F196" s="26">
        <f>IF('MEMÓRIA DE PESQUISA'!R176=0,"",'MEMÓRIA DE PESQUISA'!W176)</f>
        <v>588.95000000000005</v>
      </c>
      <c r="G196" s="27">
        <f t="shared" si="8"/>
        <v>29447.5</v>
      </c>
    </row>
    <row r="197" spans="1:7" x14ac:dyDescent="0.25">
      <c r="A197" s="22" t="s">
        <v>162</v>
      </c>
      <c r="B197" s="22" t="str">
        <f>'MEMÓRIA DE PESQUISA'!B177</f>
        <v>34637</v>
      </c>
      <c r="C197" s="6" t="str">
        <f>'MEMÓRIA DE PESQUISA'!C177</f>
        <v>CAIXA D'AGUA / RESERVATORIO EM POLIETILENO, 500 LITROS, COM TAMPA</v>
      </c>
      <c r="D197" s="22" t="str">
        <f>'MEMÓRIA DE PESQUISA'!D177</f>
        <v>UN</v>
      </c>
      <c r="E197" s="25">
        <f>'MEMÓRIA DE PESQUISA'!E177</f>
        <v>60</v>
      </c>
      <c r="F197" s="26">
        <f>IF('MEMÓRIA DE PESQUISA'!R177=0,"",'MEMÓRIA DE PESQUISA'!W177)</f>
        <v>356.16</v>
      </c>
      <c r="G197" s="27">
        <f t="shared" si="8"/>
        <v>21369.599999999999</v>
      </c>
    </row>
    <row r="198" spans="1:7" ht="24" x14ac:dyDescent="0.25">
      <c r="A198" s="22" t="s">
        <v>163</v>
      </c>
      <c r="B198" s="22" t="str">
        <f>'MEMÓRIA DE PESQUISA'!B178</f>
        <v>35277</v>
      </c>
      <c r="C198" s="6" t="str">
        <f>'MEMÓRIA DE PESQUISA'!C178</f>
        <v>CAIXA DE GORDURA EM PVC, DIÂMETRO MÍNIMO 300 MM, SAÍDA 100 MM, CAPACIDADE APROX. 18 L, COM TAMPA E CESTO</v>
      </c>
      <c r="D198" s="22" t="str">
        <f>'MEMÓRIA DE PESQUISA'!D178</f>
        <v>UN</v>
      </c>
      <c r="E198" s="25">
        <f>'MEMÓRIA DE PESQUISA'!E178</f>
        <v>10</v>
      </c>
      <c r="F198" s="26">
        <f>IF('MEMÓRIA DE PESQUISA'!R178=0,"",'MEMÓRIA DE PESQUISA'!W178)</f>
        <v>447.44</v>
      </c>
      <c r="G198" s="27">
        <f t="shared" si="8"/>
        <v>4474.3999999999996</v>
      </c>
    </row>
    <row r="199" spans="1:7" x14ac:dyDescent="0.25">
      <c r="A199" s="22" t="s">
        <v>164</v>
      </c>
      <c r="B199" s="22" t="str">
        <f>'MEMÓRIA DE PESQUISA'!B179</f>
        <v>11712</v>
      </c>
      <c r="C199" s="6" t="str">
        <f>'MEMÓRIA DE PESQUISA'!C179</f>
        <v>CAIXA SIFONADA, PVC, 150 X 150 X 50 MM, COM GRELHA QUADRADA, BRANCA (NBR 5688)</v>
      </c>
      <c r="D199" s="22" t="str">
        <f>'MEMÓRIA DE PESQUISA'!D179</f>
        <v>UN</v>
      </c>
      <c r="E199" s="25">
        <f>'MEMÓRIA DE PESQUISA'!E179</f>
        <v>60</v>
      </c>
      <c r="F199" s="26">
        <f>IF('MEMÓRIA DE PESQUISA'!R179=0,"",'MEMÓRIA DE PESQUISA'!W179)</f>
        <v>53</v>
      </c>
      <c r="G199" s="27">
        <f t="shared" si="8"/>
        <v>3180</v>
      </c>
    </row>
    <row r="200" spans="1:7" x14ac:dyDescent="0.25">
      <c r="A200" s="22" t="s">
        <v>165</v>
      </c>
      <c r="B200" s="22" t="str">
        <f>'MEMÓRIA DE PESQUISA'!B180</f>
        <v>5103</v>
      </c>
      <c r="C200" s="6" t="str">
        <f>'MEMÓRIA DE PESQUISA'!C180</f>
        <v>CAIXA SIFONADA PVC, 100 X 100 X 50 MM, COM GRELHA REDONDA, BRANCA</v>
      </c>
      <c r="D200" s="22" t="str">
        <f>'MEMÓRIA DE PESQUISA'!D180</f>
        <v>UN</v>
      </c>
      <c r="E200" s="25">
        <f>'MEMÓRIA DE PESQUISA'!E180</f>
        <v>60</v>
      </c>
      <c r="F200" s="26">
        <f>IF('MEMÓRIA DE PESQUISA'!R180=0,"",'MEMÓRIA DE PESQUISA'!W180)</f>
        <v>28.32</v>
      </c>
      <c r="G200" s="27">
        <f t="shared" si="8"/>
        <v>1699.2</v>
      </c>
    </row>
    <row r="201" spans="1:7" x14ac:dyDescent="0.25">
      <c r="A201" s="22" t="s">
        <v>166</v>
      </c>
      <c r="B201" s="22" t="str">
        <f>'MEMÓRIA DE PESQUISA'!B181</f>
        <v>Tigre cap esgoto DN40</v>
      </c>
      <c r="C201" s="6" t="str">
        <f>'MEMÓRIA DE PESQUISA'!C181</f>
        <v>CAP PVC ESGOTO SERIE NORMAL 40MM</v>
      </c>
      <c r="D201" s="22" t="str">
        <f>'MEMÓRIA DE PESQUISA'!D181</f>
        <v>UN</v>
      </c>
      <c r="E201" s="25">
        <f>'MEMÓRIA DE PESQUISA'!E181</f>
        <v>60</v>
      </c>
      <c r="F201" s="26">
        <f>IF('MEMÓRIA DE PESQUISA'!R181=0,"",'MEMÓRIA DE PESQUISA'!W181)</f>
        <v>3.75</v>
      </c>
      <c r="G201" s="27">
        <f t="shared" si="8"/>
        <v>225</v>
      </c>
    </row>
    <row r="202" spans="1:7" x14ac:dyDescent="0.25">
      <c r="A202" s="22" t="s">
        <v>167</v>
      </c>
      <c r="B202" s="22" t="str">
        <f>'MEMÓRIA DE PESQUISA'!B182</f>
        <v>12909</v>
      </c>
      <c r="C202" s="6" t="str">
        <f>'MEMÓRIA DE PESQUISA'!C182</f>
        <v>CAP PVC, SOLDAVEL, DN 50 MM, SERIE NORMAL, PARA ESGOTO PREDIAL</v>
      </c>
      <c r="D202" s="22" t="str">
        <f>'MEMÓRIA DE PESQUISA'!D182</f>
        <v>UN</v>
      </c>
      <c r="E202" s="25">
        <f>'MEMÓRIA DE PESQUISA'!E182</f>
        <v>60</v>
      </c>
      <c r="F202" s="26">
        <f>IF('MEMÓRIA DE PESQUISA'!R182=0,"",'MEMÓRIA DE PESQUISA'!W182)</f>
        <v>5.16</v>
      </c>
      <c r="G202" s="27">
        <f t="shared" si="8"/>
        <v>309.60000000000002</v>
      </c>
    </row>
    <row r="203" spans="1:7" x14ac:dyDescent="0.25">
      <c r="A203" s="22" t="s">
        <v>168</v>
      </c>
      <c r="B203" s="22" t="str">
        <f>'MEMÓRIA DE PESQUISA'!B183</f>
        <v>12910</v>
      </c>
      <c r="C203" s="6" t="str">
        <f>'MEMÓRIA DE PESQUISA'!C183</f>
        <v>CAP PVC, SOLDAVEL, DN 75 MM, SERIE NORMAL, PARA ESGOTO PREDIAL</v>
      </c>
      <c r="D203" s="22" t="str">
        <f>'MEMÓRIA DE PESQUISA'!D183</f>
        <v>UN</v>
      </c>
      <c r="E203" s="25">
        <f>'MEMÓRIA DE PESQUISA'!E183</f>
        <v>60</v>
      </c>
      <c r="F203" s="26">
        <f>IF('MEMÓRIA DE PESQUISA'!R183=0,"",'MEMÓRIA DE PESQUISA'!W183)</f>
        <v>9.27</v>
      </c>
      <c r="G203" s="27">
        <f t="shared" si="8"/>
        <v>556.20000000000005</v>
      </c>
    </row>
    <row r="204" spans="1:7" x14ac:dyDescent="0.25">
      <c r="A204" s="22" t="s">
        <v>169</v>
      </c>
      <c r="B204" s="22" t="str">
        <f>'MEMÓRIA DE PESQUISA'!B184</f>
        <v>1189</v>
      </c>
      <c r="C204" s="6" t="str">
        <f>'MEMÓRIA DE PESQUISA'!C184</f>
        <v>CAP PVC SOLDAVEL 1" DN 32 MM, PARA AGUA FRIA PREDIAL</v>
      </c>
      <c r="D204" s="22" t="str">
        <f>'MEMÓRIA DE PESQUISA'!D184</f>
        <v>UN</v>
      </c>
      <c r="E204" s="25">
        <f>'MEMÓRIA DE PESQUISA'!E184</f>
        <v>60</v>
      </c>
      <c r="F204" s="26">
        <f>IF('MEMÓRIA DE PESQUISA'!R184=0,"",'MEMÓRIA DE PESQUISA'!W184)</f>
        <v>2.41</v>
      </c>
      <c r="G204" s="27">
        <f t="shared" si="8"/>
        <v>144.6</v>
      </c>
    </row>
    <row r="205" spans="1:7" x14ac:dyDescent="0.25">
      <c r="A205" s="22" t="s">
        <v>170</v>
      </c>
      <c r="B205" s="22" t="str">
        <f>'MEMÓRIA DE PESQUISA'!B185</f>
        <v>1191</v>
      </c>
      <c r="C205" s="6" t="str">
        <f>'MEMÓRIA DE PESQUISA'!C185</f>
        <v>CAP PVC SOLDAVEL 1/2" DN 20 MM, PARA AGUA FRIA PREDIAL</v>
      </c>
      <c r="D205" s="22" t="str">
        <f>'MEMÓRIA DE PESQUISA'!D185</f>
        <v>UN</v>
      </c>
      <c r="E205" s="25">
        <f>'MEMÓRIA DE PESQUISA'!E185</f>
        <v>30</v>
      </c>
      <c r="F205" s="26">
        <f>IF('MEMÓRIA DE PESQUISA'!R185=0,"",'MEMÓRIA DE PESQUISA'!W185)</f>
        <v>1.47</v>
      </c>
      <c r="G205" s="27">
        <f t="shared" si="8"/>
        <v>44.1</v>
      </c>
    </row>
    <row r="206" spans="1:7" x14ac:dyDescent="0.25">
      <c r="A206" s="22" t="s">
        <v>171</v>
      </c>
      <c r="B206" s="22" t="str">
        <f>'MEMÓRIA DE PESQUISA'!B186</f>
        <v>1195</v>
      </c>
      <c r="C206" s="6" t="str">
        <f>'MEMÓRIA DE PESQUISA'!C186</f>
        <v>CAPS PVC SOLDAVEL 2" DN 60MM, PARA AGUA FRIA</v>
      </c>
      <c r="D206" s="22" t="str">
        <f>'MEMÓRIA DE PESQUISA'!D186</f>
        <v>UN</v>
      </c>
      <c r="E206" s="25">
        <f>'MEMÓRIA DE PESQUISA'!E186</f>
        <v>100</v>
      </c>
      <c r="F206" s="26">
        <f>IF('MEMÓRIA DE PESQUISA'!R186=0,"",'MEMÓRIA DE PESQUISA'!W186)</f>
        <v>14.06</v>
      </c>
      <c r="G206" s="27">
        <f t="shared" si="8"/>
        <v>1406</v>
      </c>
    </row>
    <row r="207" spans="1:7" x14ac:dyDescent="0.25">
      <c r="A207" s="22" t="s">
        <v>172</v>
      </c>
      <c r="B207" s="22" t="str">
        <f>'MEMÓRIA DE PESQUISA'!B187</f>
        <v>1185</v>
      </c>
      <c r="C207" s="6" t="str">
        <f>'MEMÓRIA DE PESQUISA'!C187</f>
        <v>CAP PVC SOLDAVEL 3/4" DN 25 MM, PARA AGUA FRIA PREDIAL</v>
      </c>
      <c r="D207" s="22" t="str">
        <f>'MEMÓRIA DE PESQUISA'!D187</f>
        <v>UN</v>
      </c>
      <c r="E207" s="25">
        <f>'MEMÓRIA DE PESQUISA'!E187</f>
        <v>250</v>
      </c>
      <c r="F207" s="26">
        <f>IF('MEMÓRIA DE PESQUISA'!R187=0,"",'MEMÓRIA DE PESQUISA'!W187)</f>
        <v>1.47</v>
      </c>
      <c r="G207" s="27">
        <f t="shared" si="8"/>
        <v>367.5</v>
      </c>
    </row>
    <row r="208" spans="1:7" x14ac:dyDescent="0.25">
      <c r="A208" s="22" t="s">
        <v>173</v>
      </c>
      <c r="B208" s="22" t="str">
        <f>'MEMÓRIA DE PESQUISA'!B188</f>
        <v>1204</v>
      </c>
      <c r="C208" s="6" t="str">
        <f>'MEMÓRIA DE PESQUISA'!C188</f>
        <v>CAPS PVC SOLDAVEL 75MM</v>
      </c>
      <c r="D208" s="22" t="str">
        <f>'MEMÓRIA DE PESQUISA'!D188</f>
        <v>UN</v>
      </c>
      <c r="E208" s="25">
        <f>'MEMÓRIA DE PESQUISA'!E188</f>
        <v>30</v>
      </c>
      <c r="F208" s="26">
        <f>IF('MEMÓRIA DE PESQUISA'!R188=0,"",'MEMÓRIA DE PESQUISA'!W188)</f>
        <v>24.6</v>
      </c>
      <c r="G208" s="27">
        <f t="shared" si="8"/>
        <v>738</v>
      </c>
    </row>
    <row r="209" spans="1:7" x14ac:dyDescent="0.25">
      <c r="A209" s="22" t="s">
        <v>174</v>
      </c>
      <c r="B209" s="22" t="str">
        <f>'MEMÓRIA DE PESQUISA'!B189</f>
        <v>H289</v>
      </c>
      <c r="C209" s="6" t="str">
        <f>'MEMÓRIA DE PESQUISA'!C189</f>
        <v>CAPS PVC SOLDAVEL 85MM</v>
      </c>
      <c r="D209" s="22" t="str">
        <f>'MEMÓRIA DE PESQUISA'!D189</f>
        <v>UN</v>
      </c>
      <c r="E209" s="25">
        <f>'MEMÓRIA DE PESQUISA'!E189</f>
        <v>30</v>
      </c>
      <c r="F209" s="26">
        <f>IF('MEMÓRIA DE PESQUISA'!R189=0,"",'MEMÓRIA DE PESQUISA'!W189)</f>
        <v>61.46</v>
      </c>
      <c r="G209" s="27">
        <f t="shared" si="8"/>
        <v>1843.8</v>
      </c>
    </row>
    <row r="210" spans="1:7" x14ac:dyDescent="0.25">
      <c r="A210" s="22" t="s">
        <v>175</v>
      </c>
      <c r="B210" s="22" t="str">
        <f>'MEMÓRIA DE PESQUISA'!B190</f>
        <v>1193</v>
      </c>
      <c r="C210" s="6" t="str">
        <f>'MEMÓRIA DE PESQUISA'!C190</f>
        <v>CAP PVC SOLDAVEL 40MM, PARA AGUA FRIA PREDIAL</v>
      </c>
      <c r="D210" s="22" t="str">
        <f>'MEMÓRIA DE PESQUISA'!D190</f>
        <v>UN</v>
      </c>
      <c r="E210" s="25">
        <f>'MEMÓRIA DE PESQUISA'!E190</f>
        <v>30</v>
      </c>
      <c r="F210" s="26">
        <f>IF('MEMÓRIA DE PESQUISA'!R190=0,"",'MEMÓRIA DE PESQUISA'!W190)</f>
        <v>4.63</v>
      </c>
      <c r="G210" s="27">
        <f t="shared" si="8"/>
        <v>138.9</v>
      </c>
    </row>
    <row r="211" spans="1:7" x14ac:dyDescent="0.25">
      <c r="A211" s="22" t="s">
        <v>176</v>
      </c>
      <c r="B211" s="22" t="str">
        <f>'MEMÓRIA DE PESQUISA'!B191</f>
        <v>11732</v>
      </c>
      <c r="C211" s="6" t="str">
        <f>'MEMÓRIA DE PESQUISA'!C191</f>
        <v>GRELHA FIXA, PVC CROMADA, REDONDA, 150 MM, PARA RALOS E CAIXAS</v>
      </c>
      <c r="D211" s="22" t="str">
        <f>'MEMÓRIA DE PESQUISA'!D191</f>
        <v>UN</v>
      </c>
      <c r="E211" s="25">
        <f>'MEMÓRIA DE PESQUISA'!E191</f>
        <v>100</v>
      </c>
      <c r="F211" s="26">
        <f>IF('MEMÓRIA DE PESQUISA'!R191=0,"",'MEMÓRIA DE PESQUISA'!W191)</f>
        <v>31.72</v>
      </c>
      <c r="G211" s="27">
        <f t="shared" si="8"/>
        <v>3172</v>
      </c>
    </row>
    <row r="212" spans="1:7" x14ac:dyDescent="0.25">
      <c r="A212" s="22" t="s">
        <v>177</v>
      </c>
      <c r="B212" s="22" t="str">
        <f>'MEMÓRIA DE PESQUISA'!B192</f>
        <v>1454366</v>
      </c>
      <c r="C212" s="6" t="str">
        <f>'MEMÓRIA DE PESQUISA'!C192</f>
        <v>GRELHA QUADRADA, EM PVC BRANCA, 150 X 150 MM, COM SISTEMA ABRE/FECHA, PARA RALOS E CAIXAS</v>
      </c>
      <c r="D212" s="22" t="str">
        <f>'MEMÓRIA DE PESQUISA'!D192</f>
        <v>UN</v>
      </c>
      <c r="E212" s="25">
        <f>'MEMÓRIA DE PESQUISA'!E192</f>
        <v>100</v>
      </c>
      <c r="F212" s="26">
        <f>IF('MEMÓRIA DE PESQUISA'!R192=0,"",'MEMÓRIA DE PESQUISA'!W192)</f>
        <v>44.57</v>
      </c>
      <c r="G212" s="27">
        <f t="shared" si="8"/>
        <v>4457</v>
      </c>
    </row>
    <row r="213" spans="1:7" x14ac:dyDescent="0.25">
      <c r="A213" s="22" t="s">
        <v>178</v>
      </c>
      <c r="B213" s="22" t="str">
        <f>'MEMÓRIA DE PESQUISA'!B193</f>
        <v>11711</v>
      </c>
      <c r="C213" s="6" t="str">
        <f>'MEMÓRIA DE PESQUISA'!C193</f>
        <v>RALO SECO CONICO, PVC, 100 X 40 MM, COM GRELHA QUADRADA BRANCA</v>
      </c>
      <c r="D213" s="22" t="str">
        <f>'MEMÓRIA DE PESQUISA'!D193</f>
        <v>UN</v>
      </c>
      <c r="E213" s="25">
        <f>'MEMÓRIA DE PESQUISA'!E193</f>
        <v>20</v>
      </c>
      <c r="F213" s="26">
        <f>IF('MEMÓRIA DE PESQUISA'!R193=0,"",'MEMÓRIA DE PESQUISA'!W193)</f>
        <v>13.05</v>
      </c>
      <c r="G213" s="27">
        <f t="shared" si="8"/>
        <v>261</v>
      </c>
    </row>
    <row r="214" spans="1:7" x14ac:dyDescent="0.25">
      <c r="A214" s="22" t="s">
        <v>179</v>
      </c>
      <c r="B214" s="22" t="str">
        <f>'MEMÓRIA DE PESQUISA'!B194</f>
        <v>11731</v>
      </c>
      <c r="C214" s="6" t="str">
        <f>'MEMÓRIA DE PESQUISA'!C194</f>
        <v>GRELHA FIXA, EM PVC BRANCA, QUADRADA, 150 X 150 MM, PARA RALOS E CAIXAS</v>
      </c>
      <c r="D214" s="22" t="str">
        <f>'MEMÓRIA DE PESQUISA'!D194</f>
        <v>UN</v>
      </c>
      <c r="E214" s="25">
        <f>'MEMÓRIA DE PESQUISA'!E194</f>
        <v>200</v>
      </c>
      <c r="F214" s="26">
        <f>IF('MEMÓRIA DE PESQUISA'!R194=0,"",'MEMÓRIA DE PESQUISA'!W194)</f>
        <v>12.1</v>
      </c>
      <c r="G214" s="27">
        <f t="shared" si="8"/>
        <v>2420</v>
      </c>
    </row>
    <row r="215" spans="1:7" x14ac:dyDescent="0.25">
      <c r="A215" s="22" t="s">
        <v>180</v>
      </c>
      <c r="B215" s="22" t="str">
        <f>'MEMÓRIA DE PESQUISA'!B195</f>
        <v>10909</v>
      </c>
      <c r="C215" s="6" t="str">
        <f>'MEMÓRIA DE PESQUISA'!C195</f>
        <v>JUNÇÃO DE REDUÇÃO INVERTIDA "Y", PVC SOLDAVEL, 100X75MM - SERIE NORMAL PARA ESGOTO PREDIAL</v>
      </c>
      <c r="D215" s="22" t="str">
        <f>'MEMÓRIA DE PESQUISA'!D195</f>
        <v>UN</v>
      </c>
      <c r="E215" s="25">
        <f>'MEMÓRIA DE PESQUISA'!E195</f>
        <v>100</v>
      </c>
      <c r="F215" s="26">
        <f>IF('MEMÓRIA DE PESQUISA'!R195=0,"",'MEMÓRIA DE PESQUISA'!W195)</f>
        <v>25.57</v>
      </c>
      <c r="G215" s="27">
        <f t="shared" si="8"/>
        <v>2557</v>
      </c>
    </row>
    <row r="216" spans="1:7" x14ac:dyDescent="0.25">
      <c r="A216" s="22" t="s">
        <v>181</v>
      </c>
      <c r="B216" s="22" t="str">
        <f>'MEMÓRIA DE PESQUISA'!B196</f>
        <v>10911</v>
      </c>
      <c r="C216" s="6" t="str">
        <f>'MEMÓRIA DE PESQUISA'!C196</f>
        <v>JUNÇÃO INVERTIDA "Y" , PVC SOLDAVEL, 75X75MM - SERIE NORMAL PARA ESGOTO PREDIAL</v>
      </c>
      <c r="D216" s="22" t="str">
        <f>'MEMÓRIA DE PESQUISA'!D196</f>
        <v>UN</v>
      </c>
      <c r="E216" s="25">
        <f>'MEMÓRIA DE PESQUISA'!E196</f>
        <v>200</v>
      </c>
      <c r="F216" s="26">
        <f>IF('MEMÓRIA DE PESQUISA'!R196=0,"",'MEMÓRIA DE PESQUISA'!W196)</f>
        <v>21.15</v>
      </c>
      <c r="G216" s="27">
        <f t="shared" si="8"/>
        <v>4230</v>
      </c>
    </row>
    <row r="217" spans="1:7" x14ac:dyDescent="0.25">
      <c r="A217" s="22" t="s">
        <v>182</v>
      </c>
      <c r="B217" s="22" t="str">
        <f>'MEMÓRIA DE PESQUISA'!B197</f>
        <v>3662</v>
      </c>
      <c r="C217" s="6" t="str">
        <f>'MEMÓRIA DE PESQUISA'!C197</f>
        <v>JUNCAO SIMPLES, PVC, 45 GRAUS, DN 50 X 50 MM, SERIE NORMAL PARA ESGOTO PREDIAL</v>
      </c>
      <c r="D217" s="22" t="str">
        <f>'MEMÓRIA DE PESQUISA'!D197</f>
        <v>UN</v>
      </c>
      <c r="E217" s="25">
        <f>'MEMÓRIA DE PESQUISA'!E197</f>
        <v>500</v>
      </c>
      <c r="F217" s="26">
        <f>IF('MEMÓRIA DE PESQUISA'!R197=0,"",'MEMÓRIA DE PESQUISA'!W197)</f>
        <v>11.36</v>
      </c>
      <c r="G217" s="27">
        <f t="shared" ref="G217:G248" si="9">IF(COUNT(F217)=0,"",ROUND(E217*F217,2))</f>
        <v>5680</v>
      </c>
    </row>
    <row r="218" spans="1:7" x14ac:dyDescent="0.25">
      <c r="A218" s="22" t="s">
        <v>183</v>
      </c>
      <c r="B218" s="22" t="str">
        <f>'MEMÓRIA DE PESQUISA'!B198</f>
        <v>3666</v>
      </c>
      <c r="C218" s="6" t="str">
        <f>'MEMÓRIA DE PESQUISA'!C198</f>
        <v>JUNCAO SIMPLES, PVC, 45 GRAUS, DN 40 X 40 MM, SERIE NORMAL PARA ESGOTO PREDIAL</v>
      </c>
      <c r="D218" s="22" t="str">
        <f>'MEMÓRIA DE PESQUISA'!D198</f>
        <v>UN</v>
      </c>
      <c r="E218" s="25">
        <f>'MEMÓRIA DE PESQUISA'!E198</f>
        <v>500</v>
      </c>
      <c r="F218" s="26">
        <f>IF('MEMÓRIA DE PESQUISA'!R198=0,"",'MEMÓRIA DE PESQUISA'!W198)</f>
        <v>4.3499999999999996</v>
      </c>
      <c r="G218" s="27">
        <f t="shared" si="9"/>
        <v>2175</v>
      </c>
    </row>
    <row r="219" spans="1:7" x14ac:dyDescent="0.25">
      <c r="A219" s="22" t="s">
        <v>184</v>
      </c>
      <c r="B219" s="22" t="str">
        <f>'MEMÓRIA DE PESQUISA'!B199</f>
        <v>3659</v>
      </c>
      <c r="C219" s="6" t="str">
        <f>'MEMÓRIA DE PESQUISA'!C199</f>
        <v>JUNCAO SIMPLES DE REDUCAO, PVC, DN 100 X 50 MM, SERIE NORMAL PARA ESGOTO PREDIAL</v>
      </c>
      <c r="D219" s="22" t="str">
        <f>'MEMÓRIA DE PESQUISA'!D199</f>
        <v>UN</v>
      </c>
      <c r="E219" s="25">
        <f>'MEMÓRIA DE PESQUISA'!E199</f>
        <v>100</v>
      </c>
      <c r="F219" s="26">
        <f>IF('MEMÓRIA DE PESQUISA'!R199=0,"",'MEMÓRIA DE PESQUISA'!W199)</f>
        <v>21.55</v>
      </c>
      <c r="G219" s="27">
        <f t="shared" si="9"/>
        <v>2155</v>
      </c>
    </row>
    <row r="220" spans="1:7" x14ac:dyDescent="0.25">
      <c r="A220" s="22" t="s">
        <v>185</v>
      </c>
      <c r="B220" s="22" t="str">
        <f>'MEMÓRIA DE PESQUISA'!B200</f>
        <v>44907</v>
      </c>
      <c r="C220" s="6" t="str">
        <f>'MEMÓRIA DE PESQUISA'!C200</f>
        <v>MANGUEIRA PARA AR E AGUA DE PVC/BORRACHA, PRESSAO 300 PSI, DIAMETRO DE 1 POLEGADA</v>
      </c>
      <c r="D220" s="22" t="str">
        <f>'MEMÓRIA DE PESQUISA'!D200</f>
        <v>M</v>
      </c>
      <c r="E220" s="25">
        <f>'MEMÓRIA DE PESQUISA'!E200</f>
        <v>100</v>
      </c>
      <c r="F220" s="26">
        <f>IF('MEMÓRIA DE PESQUISA'!R200=0,"",'MEMÓRIA DE PESQUISA'!W200)</f>
        <v>18.2</v>
      </c>
      <c r="G220" s="27">
        <f t="shared" si="9"/>
        <v>1820</v>
      </c>
    </row>
    <row r="221" spans="1:7" x14ac:dyDescent="0.25">
      <c r="A221" s="22" t="s">
        <v>186</v>
      </c>
      <c r="B221" s="22" t="str">
        <f>'MEMÓRIA DE PESQUISA'!B201</f>
        <v>15618</v>
      </c>
      <c r="C221" s="6" t="str">
        <f>'MEMÓRIA DE PESQUISA'!C201</f>
        <v>MASSA PARA CALAFETAR EM FILETES, EMBALAGEM 350 G</v>
      </c>
      <c r="D221" s="22" t="str">
        <f>'MEMÓRIA DE PESQUISA'!D201</f>
        <v>UN</v>
      </c>
      <c r="E221" s="25">
        <f>'MEMÓRIA DE PESQUISA'!E201</f>
        <v>50</v>
      </c>
      <c r="F221" s="26">
        <f>IF('MEMÓRIA DE PESQUISA'!R201=0,"",'MEMÓRIA DE PESQUISA'!W201)</f>
        <v>12.9</v>
      </c>
      <c r="G221" s="27">
        <f t="shared" si="9"/>
        <v>645</v>
      </c>
    </row>
    <row r="222" spans="1:7" x14ac:dyDescent="0.25">
      <c r="A222" s="22" t="s">
        <v>187</v>
      </c>
      <c r="B222" s="22" t="str">
        <f>'MEMÓRIA DE PESQUISA'!B202</f>
        <v>4893</v>
      </c>
      <c r="C222" s="6" t="str">
        <f>'MEMÓRIA DE PESQUISA'!C202</f>
        <v>PLUG OU BUJAO DE FERRO GALVANIZADO, DE 1 1/2"</v>
      </c>
      <c r="D222" s="22" t="str">
        <f>'MEMÓRIA DE PESQUISA'!D202</f>
        <v>UN</v>
      </c>
      <c r="E222" s="25">
        <f>'MEMÓRIA DE PESQUISA'!E202</f>
        <v>50</v>
      </c>
      <c r="F222" s="26">
        <f>IF('MEMÓRIA DE PESQUISA'!R202=0,"",'MEMÓRIA DE PESQUISA'!W202)</f>
        <v>17.63</v>
      </c>
      <c r="G222" s="27">
        <f t="shared" si="9"/>
        <v>881.5</v>
      </c>
    </row>
    <row r="223" spans="1:7" x14ac:dyDescent="0.25">
      <c r="A223" s="22" t="s">
        <v>188</v>
      </c>
      <c r="B223" s="22" t="str">
        <f>'MEMÓRIA DE PESQUISA'!B203</f>
        <v>4889</v>
      </c>
      <c r="C223" s="6" t="str">
        <f>'MEMÓRIA DE PESQUISA'!C203</f>
        <v>PLUG OU BUJAO DE FERRO GALVANIZADO, DE 3/4"</v>
      </c>
      <c r="D223" s="22" t="str">
        <f>'MEMÓRIA DE PESQUISA'!D203</f>
        <v>UN</v>
      </c>
      <c r="E223" s="25">
        <f>'MEMÓRIA DE PESQUISA'!E203</f>
        <v>50</v>
      </c>
      <c r="F223" s="26">
        <f>IF('MEMÓRIA DE PESQUISA'!R203=0,"",'MEMÓRIA DE PESQUISA'!W203)</f>
        <v>6.96</v>
      </c>
      <c r="G223" s="27">
        <f t="shared" si="9"/>
        <v>348</v>
      </c>
    </row>
    <row r="224" spans="1:7" x14ac:dyDescent="0.25">
      <c r="A224" s="22" t="s">
        <v>189</v>
      </c>
      <c r="B224" s="22" t="str">
        <f>'MEMÓRIA DE PESQUISA'!B204</f>
        <v>1784</v>
      </c>
      <c r="C224" s="6" t="str">
        <f>'MEMÓRIA DE PESQUISA'!C204</f>
        <v>PLUG PVC ROSQUEAVEL 1/2"</v>
      </c>
      <c r="D224" s="22" t="str">
        <f>'MEMÓRIA DE PESQUISA'!D204</f>
        <v>UN</v>
      </c>
      <c r="E224" s="25">
        <f>'MEMÓRIA DE PESQUISA'!E204</f>
        <v>300</v>
      </c>
      <c r="F224" s="26">
        <f>IF('MEMÓRIA DE PESQUISA'!R204=0,"",'MEMÓRIA DE PESQUISA'!W204)</f>
        <v>0.96</v>
      </c>
      <c r="G224" s="27">
        <f t="shared" si="9"/>
        <v>288</v>
      </c>
    </row>
    <row r="225" spans="1:7" x14ac:dyDescent="0.25">
      <c r="A225" s="22" t="s">
        <v>190</v>
      </c>
      <c r="B225" s="22" t="str">
        <f>'MEMÓRIA DE PESQUISA'!B205</f>
        <v>Tigre / Amanco plug roscável 1.1/2</v>
      </c>
      <c r="C225" s="6" t="str">
        <f>'MEMÓRIA DE PESQUISA'!C205</f>
        <v>PLUG ROSCAVEL 1" 1/2 PVC</v>
      </c>
      <c r="D225" s="22" t="str">
        <f>'MEMÓRIA DE PESQUISA'!D205</f>
        <v>UN</v>
      </c>
      <c r="E225" s="25">
        <f>'MEMÓRIA DE PESQUISA'!E205</f>
        <v>30</v>
      </c>
      <c r="F225" s="26">
        <f>IF('MEMÓRIA DE PESQUISA'!R205=0,"",'MEMÓRIA DE PESQUISA'!W205)</f>
        <v>30.49</v>
      </c>
      <c r="G225" s="27">
        <f t="shared" si="9"/>
        <v>914.7</v>
      </c>
    </row>
    <row r="226" spans="1:7" x14ac:dyDescent="0.25">
      <c r="A226" s="22" t="s">
        <v>191</v>
      </c>
      <c r="B226" s="22" t="str">
        <f>'MEMÓRIA DE PESQUISA'!B206</f>
        <v>11745</v>
      </c>
      <c r="C226" s="6" t="str">
        <f>'MEMÓRIA DE PESQUISA'!C206</f>
        <v>RALO SIFONADO QUADRADO, PVC, 100 X 53 MM, SAIDA 40 MM, COM GRELHA QUADRADA BRANCA</v>
      </c>
      <c r="D226" s="22" t="str">
        <f>'MEMÓRIA DE PESQUISA'!D206</f>
        <v>UN</v>
      </c>
      <c r="E226" s="25">
        <f>'MEMÓRIA DE PESQUISA'!E206</f>
        <v>20</v>
      </c>
      <c r="F226" s="26">
        <f>IF('MEMÓRIA DE PESQUISA'!R206=0,"",'MEMÓRIA DE PESQUISA'!W206)</f>
        <v>18.72</v>
      </c>
      <c r="G226" s="27">
        <f t="shared" si="9"/>
        <v>374.4</v>
      </c>
    </row>
    <row r="227" spans="1:7" x14ac:dyDescent="0.25">
      <c r="A227" s="22" t="s">
        <v>192</v>
      </c>
      <c r="B227" s="22" t="str">
        <f>'MEMÓRIA DE PESQUISA'!B207</f>
        <v>20086</v>
      </c>
      <c r="C227" s="6" t="str">
        <f>'MEMÓRIA DE PESQUISA'!C207</f>
        <v>BUCHA DE REDUCAO DE PVC, SOLDAVEL, LONGA, 50 X 40 MM, PARA ESGOTO PREDIAL</v>
      </c>
      <c r="D227" s="22" t="str">
        <f>'MEMÓRIA DE PESQUISA'!D207</f>
        <v>UN</v>
      </c>
      <c r="E227" s="25">
        <f>'MEMÓRIA DE PESQUISA'!E207</f>
        <v>100</v>
      </c>
      <c r="F227" s="26">
        <f>IF('MEMÓRIA DE PESQUISA'!R207=0,"",'MEMÓRIA DE PESQUISA'!W207)</f>
        <v>3.55</v>
      </c>
      <c r="G227" s="27">
        <f t="shared" si="9"/>
        <v>355</v>
      </c>
    </row>
    <row r="228" spans="1:7" x14ac:dyDescent="0.25">
      <c r="A228" s="22" t="s">
        <v>193</v>
      </c>
      <c r="B228" s="22" t="str">
        <f>'MEMÓRIA DE PESQUISA'!B208</f>
        <v>834</v>
      </c>
      <c r="C228" s="6" t="str">
        <f>'MEMÓRIA DE PESQUISA'!C208</f>
        <v>BUCHA DE REDUCAO PVC SOLDAVEL, LONGA, COM 40X25MM, PARA AGUA FRIA PREDIAL</v>
      </c>
      <c r="D228" s="22" t="str">
        <f>'MEMÓRIA DE PESQUISA'!D208</f>
        <v>UN</v>
      </c>
      <c r="E228" s="25">
        <f>'MEMÓRIA DE PESQUISA'!E208</f>
        <v>50</v>
      </c>
      <c r="F228" s="26">
        <f>IF('MEMÓRIA DE PESQUISA'!R208=0,"",'MEMÓRIA DE PESQUISA'!W208)</f>
        <v>4.29</v>
      </c>
      <c r="G228" s="27">
        <f t="shared" si="9"/>
        <v>214.5</v>
      </c>
    </row>
    <row r="229" spans="1:7" x14ac:dyDescent="0.25">
      <c r="A229" s="22" t="s">
        <v>194</v>
      </c>
      <c r="B229" s="22" t="str">
        <f>'MEMÓRIA DE PESQUISA'!B209</f>
        <v>20043</v>
      </c>
      <c r="C229" s="6" t="str">
        <f>'MEMÓRIA DE PESQUISA'!C209</f>
        <v>REDUCAO EXCENTRICA PVC, DN 100 X 50 MM, PARA ESGOTO PREDIAL</v>
      </c>
      <c r="D229" s="22" t="str">
        <f>'MEMÓRIA DE PESQUISA'!D209</f>
        <v>UN</v>
      </c>
      <c r="E229" s="25">
        <f>'MEMÓRIA DE PESQUISA'!E209</f>
        <v>100</v>
      </c>
      <c r="F229" s="26">
        <f>IF('MEMÓRIA DE PESQUISA'!R209=0,"",'MEMÓRIA DE PESQUISA'!W209)</f>
        <v>10.34</v>
      </c>
      <c r="G229" s="27">
        <f t="shared" si="9"/>
        <v>1034</v>
      </c>
    </row>
    <row r="230" spans="1:7" x14ac:dyDescent="0.25">
      <c r="A230" s="22" t="s">
        <v>195</v>
      </c>
      <c r="B230" s="22" t="str">
        <f>'MEMÓRIA DE PESQUISA'!B210</f>
        <v>20042</v>
      </c>
      <c r="C230" s="6" t="str">
        <f>'MEMÓRIA DE PESQUISA'!C210</f>
        <v>REDUCAO EXCENTRICA PVC, DN 75 X 50 MM, PARA ESGOTO PREDIAL</v>
      </c>
      <c r="D230" s="22" t="str">
        <f>'MEMÓRIA DE PESQUISA'!D210</f>
        <v>UN</v>
      </c>
      <c r="E230" s="25">
        <f>'MEMÓRIA DE PESQUISA'!E210</f>
        <v>100</v>
      </c>
      <c r="F230" s="26">
        <f>IF('MEMÓRIA DE PESQUISA'!R210=0,"",'MEMÓRIA DE PESQUISA'!W210)</f>
        <v>8.9700000000000006</v>
      </c>
      <c r="G230" s="27">
        <f t="shared" si="9"/>
        <v>897</v>
      </c>
    </row>
    <row r="231" spans="1:7" x14ac:dyDescent="0.25">
      <c r="A231" s="22" t="s">
        <v>196</v>
      </c>
      <c r="B231" s="22" t="str">
        <f>'MEMÓRIA DE PESQUISA'!B211</f>
        <v>1197</v>
      </c>
      <c r="C231" s="6" t="str">
        <f>'MEMÓRIA DE PESQUISA'!C211</f>
        <v>CAP PVC, ROSCAVEL, 1/2", PARA AGUA FRIA PREDIAL</v>
      </c>
      <c r="D231" s="22" t="str">
        <f>'MEMÓRIA DE PESQUISA'!D211</f>
        <v>UN</v>
      </c>
      <c r="E231" s="25">
        <f>'MEMÓRIA DE PESQUISA'!E211</f>
        <v>100</v>
      </c>
      <c r="F231" s="26">
        <f>IF('MEMÓRIA DE PESQUISA'!R211=0,"",'MEMÓRIA DE PESQUISA'!W211)</f>
        <v>2.06</v>
      </c>
      <c r="G231" s="27">
        <f t="shared" si="9"/>
        <v>206</v>
      </c>
    </row>
    <row r="232" spans="1:7" x14ac:dyDescent="0.25">
      <c r="A232" s="22" t="s">
        <v>197</v>
      </c>
      <c r="B232" s="22" t="str">
        <f>'MEMÓRIA DE PESQUISA'!B212</f>
        <v>1198</v>
      </c>
      <c r="C232" s="6" t="str">
        <f>'MEMÓRIA DE PESQUISA'!C212</f>
        <v>CAP PVC, ROSCAVEL, 3/4", PARA AGUA FRIA PREDIAL</v>
      </c>
      <c r="D232" s="22" t="str">
        <f>'MEMÓRIA DE PESQUISA'!D212</f>
        <v>UN</v>
      </c>
      <c r="E232" s="25">
        <f>'MEMÓRIA DE PESQUISA'!E212</f>
        <v>300</v>
      </c>
      <c r="F232" s="26">
        <f>IF('MEMÓRIA DE PESQUISA'!R212=0,"",'MEMÓRIA DE PESQUISA'!W212)</f>
        <v>2.7</v>
      </c>
      <c r="G232" s="27">
        <f t="shared" si="9"/>
        <v>810</v>
      </c>
    </row>
    <row r="233" spans="1:7" x14ac:dyDescent="0.25">
      <c r="A233" s="22" t="s">
        <v>198</v>
      </c>
      <c r="B233" s="22" t="str">
        <f>'MEMÓRIA DE PESQUISA'!B213</f>
        <v>20089</v>
      </c>
      <c r="C233" s="6" t="str">
        <f>'MEMÓRIA DE PESQUISA'!C213</f>
        <v>CAP PVC, SERIE R, DN 150 MM, PARA ESGOTO PREDIAL</v>
      </c>
      <c r="D233" s="22" t="str">
        <f>'MEMÓRIA DE PESQUISA'!D213</f>
        <v>UN</v>
      </c>
      <c r="E233" s="25">
        <f>'MEMÓRIA DE PESQUISA'!E213</f>
        <v>50</v>
      </c>
      <c r="F233" s="26">
        <f>IF('MEMÓRIA DE PESQUISA'!R213=0,"",'MEMÓRIA DE PESQUISA'!W213)</f>
        <v>72.56</v>
      </c>
      <c r="G233" s="27">
        <f t="shared" si="9"/>
        <v>3628</v>
      </c>
    </row>
    <row r="234" spans="1:7" x14ac:dyDescent="0.25">
      <c r="A234" s="22" t="s">
        <v>199</v>
      </c>
      <c r="B234" s="22" t="str">
        <f>'MEMÓRIA DE PESQUISA'!B214</f>
        <v>99</v>
      </c>
      <c r="C234" s="6" t="str">
        <f>'MEMÓRIA DE PESQUISA'!C214</f>
        <v>ADAPTADOR PVC SOLDAVEL, COM FLANGE E ANEL DE VEDACAO, 50 MM X 1 1/2", PARA CAIXA D'AGUA</v>
      </c>
      <c r="D234" s="22" t="str">
        <f>'MEMÓRIA DE PESQUISA'!D214</f>
        <v>UN</v>
      </c>
      <c r="E234" s="25">
        <f>'MEMÓRIA DE PESQUISA'!E214</f>
        <v>200</v>
      </c>
      <c r="F234" s="26">
        <f>IF('MEMÓRIA DE PESQUISA'!R214=0,"",'MEMÓRIA DE PESQUISA'!W214)</f>
        <v>30.88</v>
      </c>
      <c r="G234" s="27">
        <f t="shared" si="9"/>
        <v>6176</v>
      </c>
    </row>
    <row r="235" spans="1:7" x14ac:dyDescent="0.25">
      <c r="A235" s="22" t="s">
        <v>200</v>
      </c>
      <c r="B235" s="22" t="str">
        <f>'MEMÓRIA DE PESQUISA'!B215</f>
        <v>65</v>
      </c>
      <c r="C235" s="6" t="str">
        <f>'MEMÓRIA DE PESQUISA'!C215</f>
        <v>ADAPTADOR PVC SOLDAVEL CURTO COM BOLSA E ROSCA 25MM X 3/4", PARA AGUA FRIA</v>
      </c>
      <c r="D235" s="22" t="str">
        <f>'MEMÓRIA DE PESQUISA'!D215</f>
        <v>UN</v>
      </c>
      <c r="E235" s="25">
        <f>'MEMÓRIA DE PESQUISA'!E215</f>
        <v>50</v>
      </c>
      <c r="F235" s="26">
        <f>IF('MEMÓRIA DE PESQUISA'!R215=0,"",'MEMÓRIA DE PESQUISA'!W215)</f>
        <v>1.05</v>
      </c>
      <c r="G235" s="27">
        <f t="shared" si="9"/>
        <v>52.5</v>
      </c>
    </row>
    <row r="236" spans="1:7" x14ac:dyDescent="0.25">
      <c r="A236" s="22" t="s">
        <v>201</v>
      </c>
      <c r="B236" s="22" t="str">
        <f>'MEMÓRIA DE PESQUISA'!B216</f>
        <v>96</v>
      </c>
      <c r="C236" s="6" t="str">
        <f>'MEMÓRIA DE PESQUISA'!C216</f>
        <v>ADAPTADOR PVC SOLDAVEL, COM FLANGE E ANEL DE VEDACAO, 25 MM X 3/4", PARA CAIXA D'AGUA</v>
      </c>
      <c r="D236" s="22" t="str">
        <f>'MEMÓRIA DE PESQUISA'!D216</f>
        <v>UN</v>
      </c>
      <c r="E236" s="25">
        <f>'MEMÓRIA DE PESQUISA'!E216</f>
        <v>400</v>
      </c>
      <c r="F236" s="26">
        <f>IF('MEMÓRIA DE PESQUISA'!R216=0,"",'MEMÓRIA DE PESQUISA'!W216)</f>
        <v>14.51</v>
      </c>
      <c r="G236" s="27">
        <f t="shared" si="9"/>
        <v>5804</v>
      </c>
    </row>
    <row r="237" spans="1:7" x14ac:dyDescent="0.25">
      <c r="A237" s="22" t="s">
        <v>202</v>
      </c>
      <c r="B237" s="22" t="str">
        <f>'MEMÓRIA DE PESQUISA'!B217</f>
        <v>107</v>
      </c>
      <c r="C237" s="6" t="str">
        <f>'MEMÓRIA DE PESQUISA'!C217</f>
        <v>ADAPTADOR PVC SOLDAVEL CURTO COM BOLSA E ROSCA, 20 MM X 1/2", PARA AGUA FRIA</v>
      </c>
      <c r="D237" s="22" t="str">
        <f>'MEMÓRIA DE PESQUISA'!D217</f>
        <v>UN</v>
      </c>
      <c r="E237" s="25">
        <f>'MEMÓRIA DE PESQUISA'!E217</f>
        <v>50</v>
      </c>
      <c r="F237" s="26">
        <f>IF('MEMÓRIA DE PESQUISA'!R217=0,"",'MEMÓRIA DE PESQUISA'!W217)</f>
        <v>0.96</v>
      </c>
      <c r="G237" s="27">
        <f t="shared" si="9"/>
        <v>48</v>
      </c>
    </row>
    <row r="238" spans="1:7" x14ac:dyDescent="0.25">
      <c r="A238" s="22" t="s">
        <v>203</v>
      </c>
      <c r="B238" s="22" t="str">
        <f>'MEMÓRIA DE PESQUISA'!B218</f>
        <v>102</v>
      </c>
      <c r="C238" s="6" t="str">
        <f>'MEMÓRIA DE PESQUISA'!C218</f>
        <v>ADAPTADOR PVC SOLDAVEL CURTO COM BOLSA E ROSCA, 85 MM X 3", PARA AGUA FRIA</v>
      </c>
      <c r="D238" s="22" t="str">
        <f>'MEMÓRIA DE PESQUISA'!D218</f>
        <v>UN</v>
      </c>
      <c r="E238" s="25">
        <f>'MEMÓRIA DE PESQUISA'!E218</f>
        <v>60</v>
      </c>
      <c r="F238" s="26">
        <f>IF('MEMÓRIA DE PESQUISA'!R218=0,"",'MEMÓRIA DE PESQUISA'!W218)</f>
        <v>31.56</v>
      </c>
      <c r="G238" s="27">
        <f t="shared" si="9"/>
        <v>1893.6</v>
      </c>
    </row>
    <row r="239" spans="1:7" x14ac:dyDescent="0.25">
      <c r="A239" s="22" t="s">
        <v>204</v>
      </c>
      <c r="B239" s="22" t="str">
        <f>'MEMÓRIA DE PESQUISA'!B219</f>
        <v>97</v>
      </c>
      <c r="C239" s="6" t="str">
        <f>'MEMÓRIA DE PESQUISA'!C219</f>
        <v>ADAPTADOR PVC SOLDAVEL, COM FLANGE E ANEL DE VEDACAO, 32 MM X 1", PARA CAIXA D'AGUA</v>
      </c>
      <c r="D239" s="22" t="str">
        <f>'MEMÓRIA DE PESQUISA'!D219</f>
        <v>UN</v>
      </c>
      <c r="E239" s="25">
        <f>'MEMÓRIA DE PESQUISA'!E219</f>
        <v>200</v>
      </c>
      <c r="F239" s="26">
        <f>IF('MEMÓRIA DE PESQUISA'!R219=0,"",'MEMÓRIA DE PESQUISA'!W219)</f>
        <v>21.82</v>
      </c>
      <c r="G239" s="27">
        <f t="shared" si="9"/>
        <v>4364</v>
      </c>
    </row>
    <row r="240" spans="1:7" x14ac:dyDescent="0.25">
      <c r="A240" s="22" t="s">
        <v>205</v>
      </c>
      <c r="B240" s="22" t="str">
        <f>'MEMÓRIA DE PESQUISA'!B220</f>
        <v>98</v>
      </c>
      <c r="C240" s="6" t="str">
        <f>'MEMÓRIA DE PESQUISA'!C220</f>
        <v>ADAPTADOR PVC SOLDAVEL, COM FLANGE E ANEL DE VEDACAO, 40 MM X 1 1/4", PARA CAIXA D'AGUA</v>
      </c>
      <c r="D240" s="22" t="str">
        <f>'MEMÓRIA DE PESQUISA'!D220</f>
        <v>UN</v>
      </c>
      <c r="E240" s="25">
        <f>'MEMÓRIA DE PESQUISA'!E220</f>
        <v>60</v>
      </c>
      <c r="F240" s="26">
        <f>IF('MEMÓRIA DE PESQUISA'!R220=0,"",'MEMÓRIA DE PESQUISA'!W220)</f>
        <v>32.67</v>
      </c>
      <c r="G240" s="27">
        <f t="shared" si="9"/>
        <v>1960.2</v>
      </c>
    </row>
    <row r="241" spans="1:7" x14ac:dyDescent="0.25">
      <c r="A241" s="22" t="s">
        <v>206</v>
      </c>
      <c r="B241" s="22" t="str">
        <f>'MEMÓRIA DE PESQUISA'!B221</f>
        <v>112</v>
      </c>
      <c r="C241" s="6" t="str">
        <f>'MEMÓRIA DE PESQUISA'!C221</f>
        <v>ADAPTADOR PVC SOLDAVEL CURTO COM BOLSA E ROSCA, 50 MM X1 1/2", PARA AGUA FRIA</v>
      </c>
      <c r="D241" s="22" t="str">
        <f>'MEMÓRIA DE PESQUISA'!D221</f>
        <v>UN</v>
      </c>
      <c r="E241" s="25">
        <f>'MEMÓRIA DE PESQUISA'!E221</f>
        <v>400</v>
      </c>
      <c r="F241" s="26">
        <f>IF('MEMÓRIA DE PESQUISA'!R221=0,"",'MEMÓRIA DE PESQUISA'!W221)</f>
        <v>5.25</v>
      </c>
      <c r="G241" s="27">
        <f t="shared" si="9"/>
        <v>2100</v>
      </c>
    </row>
    <row r="242" spans="1:7" x14ac:dyDescent="0.25">
      <c r="A242" s="22" t="s">
        <v>207</v>
      </c>
      <c r="B242" s="22" t="str">
        <f>'MEMÓRIA DE PESQUISA'!B222</f>
        <v>109</v>
      </c>
      <c r="C242" s="6" t="str">
        <f>'MEMÓRIA DE PESQUISA'!C222</f>
        <v>ADAPTADOR PVC SOLDAVEL CURTO COM BOLSA E ROSCA, 40 MM X 1 1/4", PARA AGUA FRIA</v>
      </c>
      <c r="D242" s="22" t="str">
        <f>'MEMÓRIA DE PESQUISA'!D222</f>
        <v>UN</v>
      </c>
      <c r="E242" s="25">
        <f>'MEMÓRIA DE PESQUISA'!E222</f>
        <v>60</v>
      </c>
      <c r="F242" s="26">
        <f>IF('MEMÓRIA DE PESQUISA'!R222=0,"",'MEMÓRIA DE PESQUISA'!W222)</f>
        <v>4.3600000000000003</v>
      </c>
      <c r="G242" s="27">
        <f t="shared" si="9"/>
        <v>261.60000000000002</v>
      </c>
    </row>
    <row r="243" spans="1:7" x14ac:dyDescent="0.25">
      <c r="A243" s="22" t="s">
        <v>208</v>
      </c>
      <c r="B243" s="22" t="str">
        <f>'MEMÓRIA DE PESQUISA'!B223</f>
        <v>113</v>
      </c>
      <c r="C243" s="6" t="str">
        <f>'MEMÓRIA DE PESQUISA'!C223</f>
        <v>ADAPTADOR PVC SOLDAVEL CURTO COM BOLSA E ROSCA, 60 MM X 2", PARA AGUA FRIA</v>
      </c>
      <c r="D243" s="22" t="str">
        <f>'MEMÓRIA DE PESQUISA'!D223</f>
        <v>UN</v>
      </c>
      <c r="E243" s="25">
        <f>'MEMÓRIA DE PESQUISA'!E223</f>
        <v>200</v>
      </c>
      <c r="F243" s="26">
        <f>IF('MEMÓRIA DE PESQUISA'!R223=0,"",'MEMÓRIA DE PESQUISA'!W223)</f>
        <v>13.15</v>
      </c>
      <c r="G243" s="27">
        <f t="shared" si="9"/>
        <v>2630</v>
      </c>
    </row>
    <row r="244" spans="1:7" x14ac:dyDescent="0.25">
      <c r="A244" s="22" t="s">
        <v>209</v>
      </c>
      <c r="B244" s="22" t="str">
        <f>'MEMÓRIA DE PESQUISA'!B224</f>
        <v>100</v>
      </c>
      <c r="C244" s="6" t="str">
        <f>'MEMÓRIA DE PESQUISA'!C224</f>
        <v>ADAPTADOR PVC, SOLDAVEL, COM FLANGES E ANEL DE VEDACAO, 60 MM X 2", PARA CAIXA D'AGUA</v>
      </c>
      <c r="D244" s="22" t="str">
        <f>'MEMÓRIA DE PESQUISA'!D224</f>
        <v>UN</v>
      </c>
      <c r="E244" s="25">
        <f>'MEMÓRIA DE PESQUISA'!E224</f>
        <v>20</v>
      </c>
      <c r="F244" s="26">
        <f>IF('MEMÓRIA DE PESQUISA'!R224=0,"",'MEMÓRIA DE PESQUISA'!W224)</f>
        <v>53.95</v>
      </c>
      <c r="G244" s="27">
        <f t="shared" si="9"/>
        <v>1079</v>
      </c>
    </row>
    <row r="245" spans="1:7" x14ac:dyDescent="0.25">
      <c r="A245" s="22" t="s">
        <v>210</v>
      </c>
      <c r="B245" s="22" t="str">
        <f>'MEMÓRIA DE PESQUISA'!B225</f>
        <v>104</v>
      </c>
      <c r="C245" s="6" t="str">
        <f>'MEMÓRIA DE PESQUISA'!C225</f>
        <v>ADAPTADOR PVC SOLDAVEL CURTO COM BOLSA E ROSCA, 75 MM X 2 1/2", PARA AGUA FRIA</v>
      </c>
      <c r="D245" s="22" t="str">
        <f>'MEMÓRIA DE PESQUISA'!D225</f>
        <v>UN</v>
      </c>
      <c r="E245" s="25">
        <f>'MEMÓRIA DE PESQUISA'!E225</f>
        <v>60</v>
      </c>
      <c r="F245" s="26">
        <f>IF('MEMÓRIA DE PESQUISA'!R225=0,"",'MEMÓRIA DE PESQUISA'!W225)</f>
        <v>22.89</v>
      </c>
      <c r="G245" s="27">
        <f t="shared" si="9"/>
        <v>1373.4</v>
      </c>
    </row>
    <row r="246" spans="1:7" x14ac:dyDescent="0.25">
      <c r="A246" s="22" t="s">
        <v>211</v>
      </c>
      <c r="B246" s="22" t="str">
        <f>'MEMÓRIA DE PESQUISA'!B226</f>
        <v>108</v>
      </c>
      <c r="C246" s="6" t="str">
        <f>'MEMÓRIA DE PESQUISA'!C226</f>
        <v>ADAPTADOR PVC SOLDAVEL CURTO COM BOLSA E ROSCA, 32 MM X 1", PARA AGUA FRIA</v>
      </c>
      <c r="D246" s="22" t="str">
        <f>'MEMÓRIA DE PESQUISA'!D226</f>
        <v>UN</v>
      </c>
      <c r="E246" s="25">
        <f>'MEMÓRIA DE PESQUISA'!E226</f>
        <v>300</v>
      </c>
      <c r="F246" s="26">
        <f>IF('MEMÓRIA DE PESQUISA'!R226=0,"",'MEMÓRIA DE PESQUISA'!W226)</f>
        <v>2.11</v>
      </c>
      <c r="G246" s="27">
        <f t="shared" si="9"/>
        <v>633</v>
      </c>
    </row>
    <row r="247" spans="1:7" x14ac:dyDescent="0.25">
      <c r="A247" s="22" t="s">
        <v>212</v>
      </c>
      <c r="B247" s="22" t="str">
        <f>'MEMÓRIA DE PESQUISA'!B227</f>
        <v>818</v>
      </c>
      <c r="C247" s="6" t="str">
        <f>'MEMÓRIA DE PESQUISA'!C227</f>
        <v>BUCHA DE REDUCAO DE PVC, SOLDAVEL, CURTA, COM 60 X 50 MM, PARA AGUA FRIA PREDIAL</v>
      </c>
      <c r="D247" s="22" t="str">
        <f>'MEMÓRIA DE PESQUISA'!D227</f>
        <v>UN</v>
      </c>
      <c r="E247" s="25">
        <f>'MEMÓRIA DE PESQUISA'!E227</f>
        <v>300</v>
      </c>
      <c r="F247" s="26">
        <f>IF('MEMÓRIA DE PESQUISA'!R227=0,"",'MEMÓRIA DE PESQUISA'!W227)</f>
        <v>8.0299999999999994</v>
      </c>
      <c r="G247" s="27">
        <f t="shared" si="9"/>
        <v>2409</v>
      </c>
    </row>
    <row r="248" spans="1:7" x14ac:dyDescent="0.25">
      <c r="A248" s="22" t="s">
        <v>213</v>
      </c>
      <c r="B248" s="22" t="str">
        <f>'MEMÓRIA DE PESQUISA'!B228</f>
        <v>821</v>
      </c>
      <c r="C248" s="6" t="str">
        <f>'MEMÓRIA DE PESQUISA'!C228</f>
        <v>BUCHA DE REDUCAO DE PVC, SOLDAVEL, LONGA, COM 75 X 50 MM, PARA AGUA FRIA PREDIAL</v>
      </c>
      <c r="D248" s="22" t="str">
        <f>'MEMÓRIA DE PESQUISA'!D228</f>
        <v>UN</v>
      </c>
      <c r="E248" s="25">
        <f>'MEMÓRIA DE PESQUISA'!E228</f>
        <v>100</v>
      </c>
      <c r="F248" s="26">
        <f>IF('MEMÓRIA DE PESQUISA'!R228=0,"",'MEMÓRIA DE PESQUISA'!W228)</f>
        <v>22.22</v>
      </c>
      <c r="G248" s="27">
        <f t="shared" si="9"/>
        <v>2222</v>
      </c>
    </row>
    <row r="249" spans="1:7" ht="24" x14ac:dyDescent="0.25">
      <c r="A249" s="22" t="s">
        <v>214</v>
      </c>
      <c r="B249" s="22" t="str">
        <f>'MEMÓRIA DE PESQUISA'!B229</f>
        <v>CISAM-SUL 02/2026 item 105; CISAM-SUL 020/2026 item 70; Caraúbas 30/2026 item 24</v>
      </c>
      <c r="C249" s="6" t="str">
        <f>'MEMÓRIA DE PESQUISA'!C229</f>
        <v>BUCHA DE REDUÇÃO LONGA PVC SOLDAVEL 75X60MM</v>
      </c>
      <c r="D249" s="22" t="str">
        <f>'MEMÓRIA DE PESQUISA'!D229</f>
        <v>UN</v>
      </c>
      <c r="E249" s="25">
        <f>'MEMÓRIA DE PESQUISA'!E229</f>
        <v>100</v>
      </c>
      <c r="F249" s="26">
        <f>IF('MEMÓRIA DE PESQUISA'!R229=0,"",'MEMÓRIA DE PESQUISA'!W229)</f>
        <v>30</v>
      </c>
      <c r="G249" s="27">
        <f t="shared" ref="G249:G280" si="10">IF(COUNT(F249)=0,"",ROUND(E249*F249,2))</f>
        <v>3000</v>
      </c>
    </row>
    <row r="250" spans="1:7" x14ac:dyDescent="0.25">
      <c r="A250" s="22" t="s">
        <v>215</v>
      </c>
      <c r="B250" s="22" t="str">
        <f>'MEMÓRIA DE PESQUISA'!B230</f>
        <v>829</v>
      </c>
      <c r="C250" s="6" t="str">
        <f>'MEMÓRIA DE PESQUISA'!C230</f>
        <v>BUCHA DE REDUCAO DE PVC, SOLDAVEL, CURTA, COM 32 X 25 MM, PARA AGUA FRIA PREDIAL</v>
      </c>
      <c r="D250" s="22" t="str">
        <f>'MEMÓRIA DE PESQUISA'!D230</f>
        <v>UN</v>
      </c>
      <c r="E250" s="25">
        <f>'MEMÓRIA DE PESQUISA'!E230</f>
        <v>200</v>
      </c>
      <c r="F250" s="26">
        <f>IF('MEMÓRIA DE PESQUISA'!R230=0,"",'MEMÓRIA DE PESQUISA'!W230)</f>
        <v>1.1200000000000001</v>
      </c>
      <c r="G250" s="27">
        <f t="shared" si="10"/>
        <v>224</v>
      </c>
    </row>
    <row r="251" spans="1:7" x14ac:dyDescent="0.25">
      <c r="A251" s="22" t="s">
        <v>216</v>
      </c>
      <c r="B251" s="22" t="str">
        <f>'MEMÓRIA DE PESQUISA'!B231</f>
        <v>813</v>
      </c>
      <c r="C251" s="6" t="str">
        <f>'MEMÓRIA DE PESQUISA'!C231</f>
        <v>BUCHA DE REDUCAO DE PVC, SOLDAVEL, LONGA, COM 50 X 25 MM, PARA AGUA FRIA PREDIAL</v>
      </c>
      <c r="D251" s="22" t="str">
        <f>'MEMÓRIA DE PESQUISA'!D231</f>
        <v>UN</v>
      </c>
      <c r="E251" s="25">
        <f>'MEMÓRIA DE PESQUISA'!E231</f>
        <v>300</v>
      </c>
      <c r="F251" s="26">
        <f>IF('MEMÓRIA DE PESQUISA'!R231=0,"",'MEMÓRIA DE PESQUISA'!W231)</f>
        <v>4.99</v>
      </c>
      <c r="G251" s="27">
        <f t="shared" si="10"/>
        <v>1497</v>
      </c>
    </row>
    <row r="252" spans="1:7" x14ac:dyDescent="0.25">
      <c r="A252" s="22" t="s">
        <v>217</v>
      </c>
      <c r="B252" s="22" t="str">
        <f>'MEMÓRIA DE PESQUISA'!B232</f>
        <v>3874</v>
      </c>
      <c r="C252" s="6" t="str">
        <f>'MEMÓRIA DE PESQUISA'!C232</f>
        <v>LUVA SOLDAVEL COM BUCHA DE LATAO, PVC, 25 MM X 1/2"</v>
      </c>
      <c r="D252" s="22" t="str">
        <f>'MEMÓRIA DE PESQUISA'!D232</f>
        <v>UN</v>
      </c>
      <c r="E252" s="25">
        <f>'MEMÓRIA DE PESQUISA'!E232</f>
        <v>800</v>
      </c>
      <c r="F252" s="26">
        <f>IF('MEMÓRIA DE PESQUISA'!R232=0,"",'MEMÓRIA DE PESQUISA'!W232)</f>
        <v>7.05</v>
      </c>
      <c r="G252" s="27">
        <f t="shared" si="10"/>
        <v>5640</v>
      </c>
    </row>
    <row r="253" spans="1:7" x14ac:dyDescent="0.25">
      <c r="A253" s="22" t="s">
        <v>218</v>
      </c>
      <c r="B253" s="22" t="str">
        <f>'MEMÓRIA DE PESQUISA'!B233</f>
        <v>3870</v>
      </c>
      <c r="C253" s="6" t="str">
        <f>'MEMÓRIA DE PESQUISA'!C233</f>
        <v>LUVA SOLDAVEL COM BUCHA DE LATAO, PVC, 25 MM X 3/4"</v>
      </c>
      <c r="D253" s="22" t="str">
        <f>'MEMÓRIA DE PESQUISA'!D233</f>
        <v>UN</v>
      </c>
      <c r="E253" s="25">
        <f>'MEMÓRIA DE PESQUISA'!E233</f>
        <v>400</v>
      </c>
      <c r="F253" s="26">
        <f>IF('MEMÓRIA DE PESQUISA'!R233=0,"",'MEMÓRIA DE PESQUISA'!W233)</f>
        <v>7.73</v>
      </c>
      <c r="G253" s="27">
        <f t="shared" si="10"/>
        <v>3092</v>
      </c>
    </row>
    <row r="254" spans="1:7" x14ac:dyDescent="0.25">
      <c r="A254" s="22" t="s">
        <v>219</v>
      </c>
      <c r="B254" s="22" t="str">
        <f>'MEMÓRIA DE PESQUISA'!B234</f>
        <v>7141</v>
      </c>
      <c r="C254" s="6" t="str">
        <f>'MEMÓRIA DE PESQUISA'!C234</f>
        <v>TE SOLDAVEL, PVC, 90 GRAUS, 40 MM, PARA AGUA FRIA PREDIAL (NBR 5648)</v>
      </c>
      <c r="D254" s="22" t="str">
        <f>'MEMÓRIA DE PESQUISA'!D234</f>
        <v>UN</v>
      </c>
      <c r="E254" s="25">
        <f>'MEMÓRIA DE PESQUISA'!E234</f>
        <v>200</v>
      </c>
      <c r="F254" s="26">
        <f>IF('MEMÓRIA DE PESQUISA'!R234=0,"",'MEMÓRIA DE PESQUISA'!W234)</f>
        <v>10.86</v>
      </c>
      <c r="G254" s="27">
        <f t="shared" si="10"/>
        <v>2172</v>
      </c>
    </row>
    <row r="255" spans="1:7" x14ac:dyDescent="0.25">
      <c r="A255" s="22" t="s">
        <v>220</v>
      </c>
      <c r="B255" s="22" t="str">
        <f>'MEMÓRIA DE PESQUISA'!B235</f>
        <v>7091</v>
      </c>
      <c r="C255" s="6" t="str">
        <f>'MEMÓRIA DE PESQUISA'!C235</f>
        <v>TE SANITARIO, PVC, DN 100 X 100 MM, SERIE NORMAL, PARA ESGOTO PREDIAL</v>
      </c>
      <c r="D255" s="22" t="str">
        <f>'MEMÓRIA DE PESQUISA'!D235</f>
        <v>UN</v>
      </c>
      <c r="E255" s="25">
        <f>'MEMÓRIA DE PESQUISA'!E235</f>
        <v>200</v>
      </c>
      <c r="F255" s="26">
        <f>IF('MEMÓRIA DE PESQUISA'!R235=0,"",'MEMÓRIA DE PESQUISA'!W235)</f>
        <v>18.43</v>
      </c>
      <c r="G255" s="27">
        <f t="shared" si="10"/>
        <v>3686</v>
      </c>
    </row>
    <row r="256" spans="1:7" x14ac:dyDescent="0.25">
      <c r="A256" s="22" t="s">
        <v>221</v>
      </c>
      <c r="B256" s="22" t="str">
        <f>'MEMÓRIA DE PESQUISA'!B236</f>
        <v>3528</v>
      </c>
      <c r="C256" s="6" t="str">
        <f>'MEMÓRIA DE PESQUISA'!C236</f>
        <v>JOELHO PVC, SOLDAVEL, PB, 45 GRAUS, DN 100 MM, PARA ESGOTO PREDIAL</v>
      </c>
      <c r="D256" s="22" t="str">
        <f>'MEMÓRIA DE PESQUISA'!D236</f>
        <v>UN</v>
      </c>
      <c r="E256" s="25">
        <f>'MEMÓRIA DE PESQUISA'!E236</f>
        <v>200</v>
      </c>
      <c r="F256" s="26">
        <f>IF('MEMÓRIA DE PESQUISA'!R236=0,"",'MEMÓRIA DE PESQUISA'!W236)</f>
        <v>10.53</v>
      </c>
      <c r="G256" s="27">
        <f t="shared" si="10"/>
        <v>2106</v>
      </c>
    </row>
    <row r="257" spans="1:7" x14ac:dyDescent="0.25">
      <c r="A257" s="22" t="s">
        <v>222</v>
      </c>
      <c r="B257" s="22" t="str">
        <f>'MEMÓRIA DE PESQUISA'!B237</f>
        <v>37951</v>
      </c>
      <c r="C257" s="6" t="str">
        <f>'MEMÓRIA DE PESQUISA'!C237</f>
        <v>JOELHO PVC, SOLDAVEL, PB, 45 GRAUS, DN 40 MM, PARA ESGOTO PREDIAL</v>
      </c>
      <c r="D257" s="22" t="str">
        <f>'MEMÓRIA DE PESQUISA'!D237</f>
        <v>UN</v>
      </c>
      <c r="E257" s="25">
        <f>'MEMÓRIA DE PESQUISA'!E237</f>
        <v>150</v>
      </c>
      <c r="F257" s="26">
        <f>IF('MEMÓRIA DE PESQUISA'!R237=0,"",'MEMÓRIA DE PESQUISA'!W237)</f>
        <v>2.84</v>
      </c>
      <c r="G257" s="27">
        <f t="shared" si="10"/>
        <v>426</v>
      </c>
    </row>
    <row r="258" spans="1:7" x14ac:dyDescent="0.25">
      <c r="A258" s="22" t="s">
        <v>223</v>
      </c>
      <c r="B258" s="22" t="str">
        <f>'MEMÓRIA DE PESQUISA'!B238</f>
        <v>20147</v>
      </c>
      <c r="C258" s="6" t="str">
        <f>'MEMÓRIA DE PESQUISA'!C238</f>
        <v>JOELHO PVC, SOLDAVEL, COM BUCHA DE LATAO, 90 GRAUS, 25 MM X 1/2", PARA AGUA FRIA PREDIAL</v>
      </c>
      <c r="D258" s="22" t="str">
        <f>'MEMÓRIA DE PESQUISA'!D238</f>
        <v>UN</v>
      </c>
      <c r="E258" s="25">
        <f>'MEMÓRIA DE PESQUISA'!E238</f>
        <v>800</v>
      </c>
      <c r="F258" s="26">
        <f>IF('MEMÓRIA DE PESQUISA'!R238=0,"",'MEMÓRIA DE PESQUISA'!W238)</f>
        <v>6.31</v>
      </c>
      <c r="G258" s="27">
        <f t="shared" si="10"/>
        <v>5048</v>
      </c>
    </row>
    <row r="259" spans="1:7" x14ac:dyDescent="0.25">
      <c r="A259" s="22" t="s">
        <v>224</v>
      </c>
      <c r="B259" s="22" t="str">
        <f>'MEMÓRIA DE PESQUISA'!B239</f>
        <v>3509</v>
      </c>
      <c r="C259" s="6" t="str">
        <f>'MEMÓRIA DE PESQUISA'!C239</f>
        <v>JOELHO PVC, SOLDAVEL, PB, 90 GRAUS, DN 75 MM, PARA ESGOTO PREDIAL</v>
      </c>
      <c r="D259" s="22" t="str">
        <f>'MEMÓRIA DE PESQUISA'!D239</f>
        <v>UN</v>
      </c>
      <c r="E259" s="25">
        <f>'MEMÓRIA DE PESQUISA'!E239</f>
        <v>100</v>
      </c>
      <c r="F259" s="26">
        <f>IF('MEMÓRIA DE PESQUISA'!R239=0,"",'MEMÓRIA DE PESQUISA'!W239)</f>
        <v>8.01</v>
      </c>
      <c r="G259" s="27">
        <f t="shared" si="10"/>
        <v>801</v>
      </c>
    </row>
    <row r="260" spans="1:7" x14ac:dyDescent="0.25">
      <c r="A260" s="22" t="s">
        <v>225</v>
      </c>
      <c r="B260" s="22" t="str">
        <f>'MEMÓRIA DE PESQUISA'!B240</f>
        <v>3526</v>
      </c>
      <c r="C260" s="6" t="str">
        <f>'MEMÓRIA DE PESQUISA'!C240</f>
        <v>JOELHO PVC, SOLDAVEL, PB, 90 GRAUS, DN 50 MM, PARA ESGOTO PREDIAL</v>
      </c>
      <c r="D260" s="22" t="str">
        <f>'MEMÓRIA DE PESQUISA'!D240</f>
        <v>UN</v>
      </c>
      <c r="E260" s="25">
        <f>'MEMÓRIA DE PESQUISA'!E240</f>
        <v>300</v>
      </c>
      <c r="F260" s="26">
        <f>IF('MEMÓRIA DE PESQUISA'!R240=0,"",'MEMÓRIA DE PESQUISA'!W240)</f>
        <v>3.53</v>
      </c>
      <c r="G260" s="27">
        <f t="shared" si="10"/>
        <v>1059</v>
      </c>
    </row>
    <row r="261" spans="1:7" x14ac:dyDescent="0.25">
      <c r="A261" s="22" t="s">
        <v>226</v>
      </c>
      <c r="B261" s="22" t="str">
        <f>'MEMÓRIA DE PESQUISA'!B241</f>
        <v>H322</v>
      </c>
      <c r="C261" s="6" t="str">
        <f>'MEMÓRIA DE PESQUISA'!C241</f>
        <v>CRUZETA PVC SOLDAVEL 25MM</v>
      </c>
      <c r="D261" s="22" t="str">
        <f>'MEMÓRIA DE PESQUISA'!D241</f>
        <v>UN</v>
      </c>
      <c r="E261" s="25">
        <f>'MEMÓRIA DE PESQUISA'!E241</f>
        <v>200</v>
      </c>
      <c r="F261" s="26">
        <f>IF('MEMÓRIA DE PESQUISA'!R241=0,"",'MEMÓRIA DE PESQUISA'!W241)</f>
        <v>16.34</v>
      </c>
      <c r="G261" s="27">
        <f t="shared" si="10"/>
        <v>3268</v>
      </c>
    </row>
    <row r="262" spans="1:7" x14ac:dyDescent="0.25">
      <c r="A262" s="22" t="s">
        <v>227</v>
      </c>
      <c r="B262" s="22" t="str">
        <f>'MEMÓRIA DE PESQUISA'!B242</f>
        <v>1927</v>
      </c>
      <c r="C262" s="6" t="str">
        <f>'MEMÓRIA DE PESQUISA'!C242</f>
        <v>CURVA DE PVC 45 GRAUS, SOLDAVEL, 25 MM, COR MARROM, PARA AGUA FRIA PREDIAL</v>
      </c>
      <c r="D262" s="22" t="str">
        <f>'MEMÓRIA DE PESQUISA'!D242</f>
        <v>UN</v>
      </c>
      <c r="E262" s="25">
        <f>'MEMÓRIA DE PESQUISA'!E242</f>
        <v>1000</v>
      </c>
      <c r="F262" s="26">
        <f>IF('MEMÓRIA DE PESQUISA'!R242=0,"",'MEMÓRIA DE PESQUISA'!W242)</f>
        <v>2.89</v>
      </c>
      <c r="G262" s="27">
        <f t="shared" si="10"/>
        <v>2890</v>
      </c>
    </row>
    <row r="263" spans="1:7" x14ac:dyDescent="0.25">
      <c r="A263" s="22" t="s">
        <v>228</v>
      </c>
      <c r="B263" s="22" t="str">
        <f>'MEMÓRIA DE PESQUISA'!B243</f>
        <v>1930</v>
      </c>
      <c r="C263" s="6" t="str">
        <f>'MEMÓRIA DE PESQUISA'!C243</f>
        <v>CURVA DE PVC 45 GRAUS, SOLDAVEL, 50 MM, COR MARROM, PARA AGUA FRIA PREDIAL</v>
      </c>
      <c r="D263" s="22" t="str">
        <f>'MEMÓRIA DE PESQUISA'!D243</f>
        <v>UN</v>
      </c>
      <c r="E263" s="25">
        <f>'MEMÓRIA DE PESQUISA'!E243</f>
        <v>500</v>
      </c>
      <c r="F263" s="26">
        <f>IF('MEMÓRIA DE PESQUISA'!R243=0,"",'MEMÓRIA DE PESQUISA'!W243)</f>
        <v>10.92</v>
      </c>
      <c r="G263" s="27">
        <f t="shared" si="10"/>
        <v>5460</v>
      </c>
    </row>
    <row r="264" spans="1:7" x14ac:dyDescent="0.25">
      <c r="A264" s="22" t="s">
        <v>229</v>
      </c>
      <c r="B264" s="22" t="str">
        <f>'MEMÓRIA DE PESQUISA'!B244</f>
        <v>1959</v>
      </c>
      <c r="C264" s="6" t="str">
        <f>'MEMÓRIA DE PESQUISA'!C244</f>
        <v>CURVA DE PVC 90 GRAUS, SOLDAVEL, 50 MM, COR MARROM, PARA AGUA FRIA PREDIAL</v>
      </c>
      <c r="D264" s="22" t="str">
        <f>'MEMÓRIA DE PESQUISA'!D244</f>
        <v>UN</v>
      </c>
      <c r="E264" s="25">
        <f>'MEMÓRIA DE PESQUISA'!E244</f>
        <v>500</v>
      </c>
      <c r="F264" s="26">
        <f>IF('MEMÓRIA DE PESQUISA'!R244=0,"",'MEMÓRIA DE PESQUISA'!W244)</f>
        <v>15.36</v>
      </c>
      <c r="G264" s="27">
        <f t="shared" si="10"/>
        <v>7680</v>
      </c>
    </row>
    <row r="265" spans="1:7" x14ac:dyDescent="0.25">
      <c r="A265" s="22" t="s">
        <v>230</v>
      </c>
      <c r="B265" s="22" t="str">
        <f>'MEMÓRIA DE PESQUISA'!B245</f>
        <v>1956</v>
      </c>
      <c r="C265" s="6" t="str">
        <f>'MEMÓRIA DE PESQUISA'!C245</f>
        <v>CURVA DE PVC 90 GRAUS, SOLDAVEL, 25 MM, COR MARROM, PARA AGUA FRIA PREDIAL</v>
      </c>
      <c r="D265" s="22" t="str">
        <f>'MEMÓRIA DE PESQUISA'!D245</f>
        <v>UN</v>
      </c>
      <c r="E265" s="25">
        <f>'MEMÓRIA DE PESQUISA'!E245</f>
        <v>2000</v>
      </c>
      <c r="F265" s="26">
        <f>IF('MEMÓRIA DE PESQUISA'!R245=0,"",'MEMÓRIA DE PESQUISA'!W245)</f>
        <v>3.51</v>
      </c>
      <c r="G265" s="27">
        <f t="shared" si="10"/>
        <v>7020</v>
      </c>
    </row>
    <row r="266" spans="1:7" x14ac:dyDescent="0.25">
      <c r="A266" s="22" t="s">
        <v>231</v>
      </c>
      <c r="B266" s="22" t="str">
        <f>'MEMÓRIA DE PESQUISA'!B246</f>
        <v>1970</v>
      </c>
      <c r="C266" s="6" t="str">
        <f>'MEMÓRIA DE PESQUISA'!C246</f>
        <v>CURVA PVC LONGA 90 GRAUS, DN 100 MM, PARA ESGOTO PREDIAL</v>
      </c>
      <c r="D266" s="22" t="str">
        <f>'MEMÓRIA DE PESQUISA'!D246</f>
        <v>UN</v>
      </c>
      <c r="E266" s="25">
        <f>'MEMÓRIA DE PESQUISA'!E246</f>
        <v>200</v>
      </c>
      <c r="F266" s="26">
        <f>IF('MEMÓRIA DE PESQUISA'!R246=0,"",'MEMÓRIA DE PESQUISA'!W246)</f>
        <v>67.150000000000006</v>
      </c>
      <c r="G266" s="27">
        <f t="shared" si="10"/>
        <v>13430</v>
      </c>
    </row>
    <row r="267" spans="1:7" x14ac:dyDescent="0.25">
      <c r="A267" s="22" t="s">
        <v>232</v>
      </c>
      <c r="B267" s="22" t="str">
        <f>'MEMÓRIA DE PESQUISA'!B247</f>
        <v>1968</v>
      </c>
      <c r="C267" s="6" t="str">
        <f>'MEMÓRIA DE PESQUISA'!C247</f>
        <v>CURVA PVC LONGA 90 GRAUS, DN 50 MM, PARA ESGOTO PREDIAL</v>
      </c>
      <c r="D267" s="22" t="str">
        <f>'MEMÓRIA DE PESQUISA'!D247</f>
        <v>UN</v>
      </c>
      <c r="E267" s="25">
        <f>'MEMÓRIA DE PESQUISA'!E247</f>
        <v>500</v>
      </c>
      <c r="F267" s="26">
        <f>IF('MEMÓRIA DE PESQUISA'!R247=0,"",'MEMÓRIA DE PESQUISA'!W247)</f>
        <v>15.76</v>
      </c>
      <c r="G267" s="27">
        <f t="shared" si="10"/>
        <v>7880</v>
      </c>
    </row>
    <row r="268" spans="1:7" x14ac:dyDescent="0.25">
      <c r="A268" s="22" t="s">
        <v>233</v>
      </c>
      <c r="B268" s="22" t="str">
        <f>'MEMÓRIA DE PESQUISA'!B248</f>
        <v>1957</v>
      </c>
      <c r="C268" s="6" t="str">
        <f>'MEMÓRIA DE PESQUISA'!C248</f>
        <v>CURVA DE PVC 90 GRAUS, SOLDAVEL, 32 MM, COR MARROM, PARA AGUA FRIA PREDIAL</v>
      </c>
      <c r="D268" s="22" t="str">
        <f>'MEMÓRIA DE PESQUISA'!D248</f>
        <v>UN</v>
      </c>
      <c r="E268" s="25">
        <f>'MEMÓRIA DE PESQUISA'!E248</f>
        <v>100</v>
      </c>
      <c r="F268" s="26">
        <f>IF('MEMÓRIA DE PESQUISA'!R248=0,"",'MEMÓRIA DE PESQUISA'!W248)</f>
        <v>7.6</v>
      </c>
      <c r="G268" s="27">
        <f t="shared" si="10"/>
        <v>760</v>
      </c>
    </row>
    <row r="269" spans="1:7" x14ac:dyDescent="0.25">
      <c r="A269" s="22" t="s">
        <v>234</v>
      </c>
      <c r="B269" s="22" t="str">
        <f>'MEMÓRIA DE PESQUISA'!B249</f>
        <v>1924</v>
      </c>
      <c r="C269" s="6" t="str">
        <f>'MEMÓRIA DE PESQUISA'!C249</f>
        <v>CURVA DE PVC 45 GRAUS, SOLDAVEL, 60 MM, COR MARROM, PARA AGUA FRIA PREDIAL</v>
      </c>
      <c r="D269" s="22" t="str">
        <f>'MEMÓRIA DE PESQUISA'!D249</f>
        <v>UN</v>
      </c>
      <c r="E269" s="25">
        <f>'MEMÓRIA DE PESQUISA'!E249</f>
        <v>100</v>
      </c>
      <c r="F269" s="26">
        <f>IF('MEMÓRIA DE PESQUISA'!R249=0,"",'MEMÓRIA DE PESQUISA'!W249)</f>
        <v>17.62</v>
      </c>
      <c r="G269" s="27">
        <f t="shared" si="10"/>
        <v>1762</v>
      </c>
    </row>
    <row r="270" spans="1:7" x14ac:dyDescent="0.25">
      <c r="A270" s="22" t="s">
        <v>235</v>
      </c>
      <c r="B270" s="22" t="str">
        <f>'MEMÓRIA DE PESQUISA'!B250</f>
        <v>11681</v>
      </c>
      <c r="C270" s="6" t="str">
        <f>'MEMÓRIA DE PESQUISA'!C250</f>
        <v>ENGATE/RABICHO FLEXÍVEL PLÁSTICO (PVC OU ABS) BRANCO 1/2" X 40 CM</v>
      </c>
      <c r="D270" s="22" t="str">
        <f>'MEMÓRIA DE PESQUISA'!D250</f>
        <v>UN</v>
      </c>
      <c r="E270" s="25">
        <f>'MEMÓRIA DE PESQUISA'!E250</f>
        <v>1000</v>
      </c>
      <c r="F270" s="26">
        <f>IF('MEMÓRIA DE PESQUISA'!R250=0,"",'MEMÓRIA DE PESQUISA'!W250)</f>
        <v>9.15</v>
      </c>
      <c r="G270" s="27">
        <f t="shared" si="10"/>
        <v>9150</v>
      </c>
    </row>
    <row r="271" spans="1:7" x14ac:dyDescent="0.25">
      <c r="A271" s="22" t="s">
        <v>236</v>
      </c>
      <c r="B271" s="22" t="str">
        <f>'MEMÓRIA DE PESQUISA'!B251</f>
        <v>3531</v>
      </c>
      <c r="C271" s="6" t="str">
        <f>'MEMÓRIA DE PESQUISA'!C251</f>
        <v>JOELHO PVC, SOLDAVEL COM ROSCA, 90 GRAUS, 25 MM X 1/2", COR MARROM, PARA AGUA FRIA PREDIAL</v>
      </c>
      <c r="D271" s="22" t="str">
        <f>'MEMÓRIA DE PESQUISA'!D251</f>
        <v>UN</v>
      </c>
      <c r="E271" s="25">
        <f>'MEMÓRIA DE PESQUISA'!E251</f>
        <v>100</v>
      </c>
      <c r="F271" s="26">
        <f>IF('MEMÓRIA DE PESQUISA'!R251=0,"",'MEMÓRIA DE PESQUISA'!W251)</f>
        <v>4.43</v>
      </c>
      <c r="G271" s="27">
        <f t="shared" si="10"/>
        <v>443</v>
      </c>
    </row>
    <row r="272" spans="1:7" x14ac:dyDescent="0.25">
      <c r="A272" s="22" t="s">
        <v>237</v>
      </c>
      <c r="B272" s="22" t="str">
        <f>'MEMÓRIA DE PESQUISA'!B252</f>
        <v>3500</v>
      </c>
      <c r="C272" s="6" t="str">
        <f>'MEMÓRIA DE PESQUISA'!C252</f>
        <v>JOELHO, PVC SOLDAVEL, 45 GRAUS, 25 MM, COR MARROM, PARA AGUA FRIA PREDIAL</v>
      </c>
      <c r="D272" s="22" t="str">
        <f>'MEMÓRIA DE PESQUISA'!D252</f>
        <v>UN</v>
      </c>
      <c r="E272" s="25">
        <f>'MEMÓRIA DE PESQUISA'!E252</f>
        <v>500</v>
      </c>
      <c r="F272" s="26">
        <f>IF('MEMÓRIA DE PESQUISA'!R252=0,"",'MEMÓRIA DE PESQUISA'!W252)</f>
        <v>1.77</v>
      </c>
      <c r="G272" s="27">
        <f t="shared" si="10"/>
        <v>885</v>
      </c>
    </row>
    <row r="273" spans="1:7" x14ac:dyDescent="0.25">
      <c r="A273" s="22" t="s">
        <v>238</v>
      </c>
      <c r="B273" s="22" t="str">
        <f>'MEMÓRIA DE PESQUISA'!B253</f>
        <v>3517</v>
      </c>
      <c r="C273" s="6" t="str">
        <f>'MEMÓRIA DE PESQUISA'!C253</f>
        <v>JOELHO PVC, SOLDAVEL, BB, 90 GRAUS, SEM ANEL, DN 40 MM, PARA ESGOTO PREDIAL SECUNDARIO</v>
      </c>
      <c r="D273" s="22" t="str">
        <f>'MEMÓRIA DE PESQUISA'!D253</f>
        <v>UN</v>
      </c>
      <c r="E273" s="25">
        <f>'MEMÓRIA DE PESQUISA'!E253</f>
        <v>200</v>
      </c>
      <c r="F273" s="26">
        <f>IF('MEMÓRIA DE PESQUISA'!R253=0,"",'MEMÓRIA DE PESQUISA'!W253)</f>
        <v>2.4300000000000002</v>
      </c>
      <c r="G273" s="27">
        <f t="shared" si="10"/>
        <v>486</v>
      </c>
    </row>
    <row r="274" spans="1:7" x14ac:dyDescent="0.25">
      <c r="A274" s="22" t="s">
        <v>239</v>
      </c>
      <c r="B274" s="22" t="str">
        <f>'MEMÓRIA DE PESQUISA'!B254</f>
        <v>3515</v>
      </c>
      <c r="C274" s="6" t="str">
        <f>'MEMÓRIA DE PESQUISA'!C254</f>
        <v>JOELHO PVC, SOLDAVEL, COM BUCHA DE LATAO, 90 GRAUS, 20 MM X 1/2", PARA AGUA FRIA PREDIAL</v>
      </c>
      <c r="D274" s="22" t="str">
        <f>'MEMÓRIA DE PESQUISA'!D254</f>
        <v>UN</v>
      </c>
      <c r="E274" s="25">
        <f>'MEMÓRIA DE PESQUISA'!E254</f>
        <v>20</v>
      </c>
      <c r="F274" s="26">
        <f>IF('MEMÓRIA DE PESQUISA'!R254=0,"",'MEMÓRIA DE PESQUISA'!W254)</f>
        <v>7.67</v>
      </c>
      <c r="G274" s="27">
        <f t="shared" si="10"/>
        <v>153.4</v>
      </c>
    </row>
    <row r="275" spans="1:7" x14ac:dyDescent="0.25">
      <c r="A275" s="22" t="s">
        <v>240</v>
      </c>
      <c r="B275" s="22" t="str">
        <f>'MEMÓRIA DE PESQUISA'!B255</f>
        <v>3535</v>
      </c>
      <c r="C275" s="6" t="str">
        <f>'MEMÓRIA DE PESQUISA'!C255</f>
        <v>JOELHO PVC, SOLDAVEL, 90 GRAUS, 40 MM, COR MARROM, PARA AGUA FRIA PREDIAL</v>
      </c>
      <c r="D275" s="22" t="str">
        <f>'MEMÓRIA DE PESQUISA'!D255</f>
        <v>UN</v>
      </c>
      <c r="E275" s="25">
        <f>'MEMÓRIA DE PESQUISA'!E255</f>
        <v>200</v>
      </c>
      <c r="F275" s="26">
        <f>IF('MEMÓRIA DE PESQUISA'!R255=0,"",'MEMÓRIA DE PESQUISA'!W255)</f>
        <v>6.95</v>
      </c>
      <c r="G275" s="27">
        <f t="shared" si="10"/>
        <v>1390</v>
      </c>
    </row>
    <row r="276" spans="1:7" x14ac:dyDescent="0.25">
      <c r="A276" s="22" t="s">
        <v>241</v>
      </c>
      <c r="B276" s="22" t="str">
        <f>'MEMÓRIA DE PESQUISA'!B256</f>
        <v>3513</v>
      </c>
      <c r="C276" s="6" t="str">
        <f>'MEMÓRIA DE PESQUISA'!C256</f>
        <v>JOELHO PVC, SOLDAVEL, 90 GRAUS, 85 MM, COR MARROM, PARA AGUA FRIA PREDIAL</v>
      </c>
      <c r="D276" s="22" t="str">
        <f>'MEMÓRIA DE PESQUISA'!D256</f>
        <v>UN</v>
      </c>
      <c r="E276" s="25">
        <f>'MEMÓRIA DE PESQUISA'!E256</f>
        <v>60</v>
      </c>
      <c r="F276" s="26">
        <f>IF('MEMÓRIA DE PESQUISA'!R256=0,"",'MEMÓRIA DE PESQUISA'!W256)</f>
        <v>120.18</v>
      </c>
      <c r="G276" s="27">
        <f t="shared" si="10"/>
        <v>7210.8</v>
      </c>
    </row>
    <row r="277" spans="1:7" x14ac:dyDescent="0.25">
      <c r="A277" s="22" t="s">
        <v>242</v>
      </c>
      <c r="B277" s="22" t="str">
        <f>'MEMÓRIA DE PESQUISA'!B257</f>
        <v>3524</v>
      </c>
      <c r="C277" s="6" t="str">
        <f>'MEMÓRIA DE PESQUISA'!C257</f>
        <v>JOELHO BUCHA LATÃO LR 3/4 X 25 MM</v>
      </c>
      <c r="D277" s="22" t="str">
        <f>'MEMÓRIA DE PESQUISA'!D257</f>
        <v>UN</v>
      </c>
      <c r="E277" s="25">
        <f>'MEMÓRIA DE PESQUISA'!E257</f>
        <v>800</v>
      </c>
      <c r="F277" s="26">
        <f>IF('MEMÓRIA DE PESQUISA'!R257=0,"",'MEMÓRIA DE PESQUISA'!W257)</f>
        <v>9.49</v>
      </c>
      <c r="G277" s="27">
        <f t="shared" si="10"/>
        <v>7592</v>
      </c>
    </row>
    <row r="278" spans="1:7" x14ac:dyDescent="0.25">
      <c r="A278" s="22" t="s">
        <v>243</v>
      </c>
      <c r="B278" s="22" t="str">
        <f>'MEMÓRIA DE PESQUISA'!B258</f>
        <v>3518</v>
      </c>
      <c r="C278" s="6" t="str">
        <f>'MEMÓRIA DE PESQUISA'!C258</f>
        <v>JOELHO ESGOTO 50MM X 45º JOELHO PVC, SOLDAVEL, PB, 45 GRAUS, DN 50 MM, PARA ESGOTO PREDIAL</v>
      </c>
      <c r="D278" s="22" t="str">
        <f>'MEMÓRIA DE PESQUISA'!D258</f>
        <v>UN</v>
      </c>
      <c r="E278" s="25">
        <f>'MEMÓRIA DE PESQUISA'!E258</f>
        <v>200</v>
      </c>
      <c r="F278" s="26">
        <f>IF('MEMÓRIA DE PESQUISA'!R258=0,"",'MEMÓRIA DE PESQUISA'!W258)</f>
        <v>4.3600000000000003</v>
      </c>
      <c r="G278" s="27">
        <f t="shared" si="10"/>
        <v>872</v>
      </c>
    </row>
    <row r="279" spans="1:7" x14ac:dyDescent="0.25">
      <c r="A279" s="22" t="s">
        <v>244</v>
      </c>
      <c r="B279" s="22" t="str">
        <f>'MEMÓRIA DE PESQUISA'!B259</f>
        <v>3520</v>
      </c>
      <c r="C279" s="6" t="str">
        <f>'MEMÓRIA DE PESQUISA'!C259</f>
        <v>JOELHO PVC, SOLDAVEL, PB, 90 GRAUS, DN 100 MM, PARA ESGOTO PREDIAL</v>
      </c>
      <c r="D279" s="22" t="str">
        <f>'MEMÓRIA DE PESQUISA'!D259</f>
        <v>UN</v>
      </c>
      <c r="E279" s="25">
        <f>'MEMÓRIA DE PESQUISA'!E259</f>
        <v>1000</v>
      </c>
      <c r="F279" s="26">
        <f>IF('MEMÓRIA DE PESQUISA'!R259=0,"",'MEMÓRIA DE PESQUISA'!W259)</f>
        <v>9.57</v>
      </c>
      <c r="G279" s="27">
        <f t="shared" si="10"/>
        <v>9570</v>
      </c>
    </row>
    <row r="280" spans="1:7" x14ac:dyDescent="0.25">
      <c r="A280" s="22" t="s">
        <v>245</v>
      </c>
      <c r="B280" s="22" t="str">
        <f>'MEMÓRIA DE PESQUISA'!B260</f>
        <v>3519</v>
      </c>
      <c r="C280" s="6" t="str">
        <f>'MEMÓRIA DE PESQUISA'!C260</f>
        <v>JOELHO PVC, SOLDAVEL, PB, 45 GRAUS, DN 75 MM, PARA ESGOTO PREDIAL</v>
      </c>
      <c r="D280" s="22" t="str">
        <f>'MEMÓRIA DE PESQUISA'!D260</f>
        <v>UN</v>
      </c>
      <c r="E280" s="25">
        <f>'MEMÓRIA DE PESQUISA'!E260</f>
        <v>300</v>
      </c>
      <c r="F280" s="26">
        <f>IF('MEMÓRIA DE PESQUISA'!R260=0,"",'MEMÓRIA DE PESQUISA'!W260)</f>
        <v>9.1300000000000008</v>
      </c>
      <c r="G280" s="27">
        <f t="shared" si="10"/>
        <v>2739</v>
      </c>
    </row>
    <row r="281" spans="1:7" x14ac:dyDescent="0.25">
      <c r="A281" s="22" t="s">
        <v>246</v>
      </c>
      <c r="B281" s="22" t="str">
        <f>'MEMÓRIA DE PESQUISA'!B261</f>
        <v>3505</v>
      </c>
      <c r="C281" s="6" t="str">
        <f>'MEMÓRIA DE PESQUISA'!C261</f>
        <v>JOELHO PVC, ROSCAVEL, 90 GRAUS, 3/4", COR BRANCA, PARA AGUA FRIA PREDIAL</v>
      </c>
      <c r="D281" s="22" t="str">
        <f>'MEMÓRIA DE PESQUISA'!D261</f>
        <v>UN</v>
      </c>
      <c r="E281" s="25">
        <f>'MEMÓRIA DE PESQUISA'!E261</f>
        <v>100</v>
      </c>
      <c r="F281" s="26">
        <f>IF('MEMÓRIA DE PESQUISA'!R261=0,"",'MEMÓRIA DE PESQUISA'!W261)</f>
        <v>3.09</v>
      </c>
      <c r="G281" s="27">
        <f t="shared" ref="G281:G312" si="11">IF(COUNT(F281)=0,"",ROUND(E281*F281,2))</f>
        <v>309</v>
      </c>
    </row>
    <row r="282" spans="1:7" x14ac:dyDescent="0.25">
      <c r="A282" s="22" t="s">
        <v>247</v>
      </c>
      <c r="B282" s="22" t="str">
        <f>'MEMÓRIA DE PESQUISA'!B262</f>
        <v>3499</v>
      </c>
      <c r="C282" s="6" t="str">
        <f>'MEMÓRIA DE PESQUISA'!C262</f>
        <v>JOELHO, PVC SOLDAVEL, 45 GRAUS, 20 MM, COR MARROM, PARA AGUA FRIA PREDIAL</v>
      </c>
      <c r="D282" s="22" t="str">
        <f>'MEMÓRIA DE PESQUISA'!D262</f>
        <v>UN</v>
      </c>
      <c r="E282" s="25">
        <f>'MEMÓRIA DE PESQUISA'!E262</f>
        <v>50</v>
      </c>
      <c r="F282" s="26">
        <f>IF('MEMÓRIA DE PESQUISA'!R262=0,"",'MEMÓRIA DE PESQUISA'!W262)</f>
        <v>1.33</v>
      </c>
      <c r="G282" s="27">
        <f t="shared" si="11"/>
        <v>66.5</v>
      </c>
    </row>
    <row r="283" spans="1:7" x14ac:dyDescent="0.25">
      <c r="A283" s="22" t="s">
        <v>248</v>
      </c>
      <c r="B283" s="22" t="str">
        <f>'MEMÓRIA DE PESQUISA'!B263</f>
        <v>3542</v>
      </c>
      <c r="C283" s="6" t="str">
        <f>'MEMÓRIA DE PESQUISA'!C263</f>
        <v>JOELHO PVC, SOLDAVEL, 90 GRAUS, 20 MM, COR MARROM, PARA AGUA FRIA PREDIAL</v>
      </c>
      <c r="D283" s="22" t="str">
        <f>'MEMÓRIA DE PESQUISA'!D263</f>
        <v>UN</v>
      </c>
      <c r="E283" s="25">
        <f>'MEMÓRIA DE PESQUISA'!E263</f>
        <v>100</v>
      </c>
      <c r="F283" s="26">
        <f>IF('MEMÓRIA DE PESQUISA'!R263=0,"",'MEMÓRIA DE PESQUISA'!W263)</f>
        <v>0.7</v>
      </c>
      <c r="G283" s="27">
        <f t="shared" si="11"/>
        <v>70</v>
      </c>
    </row>
    <row r="284" spans="1:7" x14ac:dyDescent="0.25">
      <c r="A284" s="22" t="s">
        <v>249</v>
      </c>
      <c r="B284" s="22" t="str">
        <f>'MEMÓRIA DE PESQUISA'!B264</f>
        <v>3529</v>
      </c>
      <c r="C284" s="6" t="str">
        <f>'MEMÓRIA DE PESQUISA'!C264</f>
        <v>JOELHO PVC, SOLDAVEL, 90 GRAUS, 25 MM, COR MARROM, PARA AGUA FRIA PREDIAL</v>
      </c>
      <c r="D284" s="22" t="str">
        <f>'MEMÓRIA DE PESQUISA'!D264</f>
        <v>UN</v>
      </c>
      <c r="E284" s="25">
        <f>'MEMÓRIA DE PESQUISA'!E264</f>
        <v>3000</v>
      </c>
      <c r="F284" s="26">
        <f>IF('MEMÓRIA DE PESQUISA'!R264=0,"",'MEMÓRIA DE PESQUISA'!W264)</f>
        <v>0.86</v>
      </c>
      <c r="G284" s="27">
        <f t="shared" si="11"/>
        <v>2580</v>
      </c>
    </row>
    <row r="285" spans="1:7" x14ac:dyDescent="0.25">
      <c r="A285" s="22" t="s">
        <v>250</v>
      </c>
      <c r="B285" s="22" t="str">
        <f>'MEMÓRIA DE PESQUISA'!B265</f>
        <v>3501</v>
      </c>
      <c r="C285" s="6" t="str">
        <f>'MEMÓRIA DE PESQUISA'!C265</f>
        <v>JOELHO, PVC SOLDAVEL, 45 GRAUS, 32 MM, COR MARROM, PARA AGUA FRIA PREDIAL</v>
      </c>
      <c r="D285" s="22" t="str">
        <f>'MEMÓRIA DE PESQUISA'!D265</f>
        <v>UN</v>
      </c>
      <c r="E285" s="25">
        <f>'MEMÓRIA DE PESQUISA'!E265</f>
        <v>200</v>
      </c>
      <c r="F285" s="26">
        <f>IF('MEMÓRIA DE PESQUISA'!R265=0,"",'MEMÓRIA DE PESQUISA'!W265)</f>
        <v>4.88</v>
      </c>
      <c r="G285" s="27">
        <f t="shared" si="11"/>
        <v>976</v>
      </c>
    </row>
    <row r="286" spans="1:7" x14ac:dyDescent="0.25">
      <c r="A286" s="22" t="s">
        <v>251</v>
      </c>
      <c r="B286" s="22" t="str">
        <f>'MEMÓRIA DE PESQUISA'!B266</f>
        <v>3539</v>
      </c>
      <c r="C286" s="6" t="str">
        <f>'MEMÓRIA DE PESQUISA'!C266</f>
        <v>JOELHO PVC, SOLDAVEL, 90 GRAUS, 60 MM, COR MARROM, PARA AGUA FRIA PREDIAL</v>
      </c>
      <c r="D286" s="22" t="str">
        <f>'MEMÓRIA DE PESQUISA'!D266</f>
        <v>UN</v>
      </c>
      <c r="E286" s="25">
        <f>'MEMÓRIA DE PESQUISA'!E266</f>
        <v>200</v>
      </c>
      <c r="F286" s="26">
        <f>IF('MEMÓRIA DE PESQUISA'!R266=0,"",'MEMÓRIA DE PESQUISA'!W266)</f>
        <v>34.08</v>
      </c>
      <c r="G286" s="27">
        <f t="shared" si="11"/>
        <v>6816</v>
      </c>
    </row>
    <row r="287" spans="1:7" x14ac:dyDescent="0.25">
      <c r="A287" s="22" t="s">
        <v>252</v>
      </c>
      <c r="B287" s="22" t="str">
        <f>'MEMÓRIA DE PESQUISA'!B267</f>
        <v>3511</v>
      </c>
      <c r="C287" s="6" t="str">
        <f>'MEMÓRIA DE PESQUISA'!C267</f>
        <v>JOELHO, PVC SOLDAVEL, 90 GRAUS, 75 MM, COR MARROM, PARA AGUA FRIA PREDIAL</v>
      </c>
      <c r="D287" s="22" t="str">
        <f>'MEMÓRIA DE PESQUISA'!D267</f>
        <v>UN</v>
      </c>
      <c r="E287" s="25">
        <f>'MEMÓRIA DE PESQUISA'!E267</f>
        <v>60</v>
      </c>
      <c r="F287" s="26">
        <f>IF('MEMÓRIA DE PESQUISA'!R267=0,"",'MEMÓRIA DE PESQUISA'!W267)</f>
        <v>100.52</v>
      </c>
      <c r="G287" s="27">
        <f t="shared" si="11"/>
        <v>6031.2</v>
      </c>
    </row>
    <row r="288" spans="1:7" x14ac:dyDescent="0.25">
      <c r="A288" s="22" t="s">
        <v>253</v>
      </c>
      <c r="B288" s="22" t="str">
        <f>'MEMÓRIA DE PESQUISA'!B268</f>
        <v>3536</v>
      </c>
      <c r="C288" s="6" t="str">
        <f>'MEMÓRIA DE PESQUISA'!C268</f>
        <v>JOELHO PVC, SOLDAVEL, 90 GRAUS, 32 MM, COR MARROM, PARA AGUA FRIA PREDIAL</v>
      </c>
      <c r="D288" s="22" t="str">
        <f>'MEMÓRIA DE PESQUISA'!D268</f>
        <v>UN</v>
      </c>
      <c r="E288" s="25">
        <f>'MEMÓRIA DE PESQUISA'!E268</f>
        <v>200</v>
      </c>
      <c r="F288" s="26">
        <f>IF('MEMÓRIA DE PESQUISA'!R268=0,"",'MEMÓRIA DE PESQUISA'!W268)</f>
        <v>2.85</v>
      </c>
      <c r="G288" s="27">
        <f t="shared" si="11"/>
        <v>570</v>
      </c>
    </row>
    <row r="289" spans="1:7" x14ac:dyDescent="0.25">
      <c r="A289" s="22" t="s">
        <v>254</v>
      </c>
      <c r="B289" s="22" t="str">
        <f>'MEMÓRIA DE PESQUISA'!B269</f>
        <v>3503</v>
      </c>
      <c r="C289" s="6" t="str">
        <f>'MEMÓRIA DE PESQUISA'!C269</f>
        <v>JOELHO, PVC SOLDAVEL, 45 GRAUS, 50 MM, COR MARROM, PARA AGUA FRIA PREDIAL</v>
      </c>
      <c r="D289" s="22" t="str">
        <f>'MEMÓRIA DE PESQUISA'!D269</f>
        <v>UN</v>
      </c>
      <c r="E289" s="25">
        <f>'MEMÓRIA DE PESQUISA'!E269</f>
        <v>300</v>
      </c>
      <c r="F289" s="26">
        <f>IF('MEMÓRIA DE PESQUISA'!R269=0,"",'MEMÓRIA DE PESQUISA'!W269)</f>
        <v>8.81</v>
      </c>
      <c r="G289" s="27">
        <f t="shared" si="11"/>
        <v>2643</v>
      </c>
    </row>
    <row r="290" spans="1:7" x14ac:dyDescent="0.25">
      <c r="A290" s="22" t="s">
        <v>255</v>
      </c>
      <c r="B290" s="22" t="str">
        <f>'MEMÓRIA DE PESQUISA'!B270</f>
        <v>38022</v>
      </c>
      <c r="C290" s="6" t="str">
        <f>'MEMÓRIA DE PESQUISA'!C270</f>
        <v>LUVA DE CORRER PARA TUBO SOLDAVEL, PVC, 60 MM, PARA AGUA FRIA PREDIAL</v>
      </c>
      <c r="D290" s="22" t="str">
        <f>'MEMÓRIA DE PESQUISA'!D270</f>
        <v>UN</v>
      </c>
      <c r="E290" s="25">
        <f>'MEMÓRIA DE PESQUISA'!E270</f>
        <v>200</v>
      </c>
      <c r="F290" s="26">
        <f>IF('MEMÓRIA DE PESQUISA'!R270=0,"",'MEMÓRIA DE PESQUISA'!W270)</f>
        <v>46.22</v>
      </c>
      <c r="G290" s="27">
        <f t="shared" si="11"/>
        <v>9244</v>
      </c>
    </row>
    <row r="291" spans="1:7" x14ac:dyDescent="0.25">
      <c r="A291" s="22" t="s">
        <v>256</v>
      </c>
      <c r="B291" s="22" t="str">
        <f>'MEMÓRIA DE PESQUISA'!B271</f>
        <v>3847</v>
      </c>
      <c r="C291" s="6" t="str">
        <f>'MEMÓRIA DE PESQUISA'!C271</f>
        <v>LUVA DE CORRER PARA TUBO SOLDAVEL, PVC, 50 MM, PARA AGUA FRIA PREDIAL</v>
      </c>
      <c r="D291" s="22" t="str">
        <f>'MEMÓRIA DE PESQUISA'!D271</f>
        <v>UN</v>
      </c>
      <c r="E291" s="25">
        <f>'MEMÓRIA DE PESQUISA'!E271</f>
        <v>200</v>
      </c>
      <c r="F291" s="26">
        <f>IF('MEMÓRIA DE PESQUISA'!R271=0,"",'MEMÓRIA DE PESQUISA'!W271)</f>
        <v>33.630000000000003</v>
      </c>
      <c r="G291" s="27">
        <f t="shared" si="11"/>
        <v>6726</v>
      </c>
    </row>
    <row r="292" spans="1:7" x14ac:dyDescent="0.25">
      <c r="A292" s="22" t="s">
        <v>257</v>
      </c>
      <c r="B292" s="22" t="str">
        <f>'MEMÓRIA DE PESQUISA'!B272</f>
        <v>3873</v>
      </c>
      <c r="C292" s="6" t="str">
        <f>'MEMÓRIA DE PESQUISA'!C272</f>
        <v>LUVA DE CORRER PARA TUBO SOLDAVEL, PVC, 25 MM, PARA AGUA FRIA PREDIAL</v>
      </c>
      <c r="D292" s="22" t="str">
        <f>'MEMÓRIA DE PESQUISA'!D272</f>
        <v>UN</v>
      </c>
      <c r="E292" s="25">
        <f>'MEMÓRIA DE PESQUISA'!E272</f>
        <v>600</v>
      </c>
      <c r="F292" s="26">
        <f>IF('MEMÓRIA DE PESQUISA'!R272=0,"",'MEMÓRIA DE PESQUISA'!W272)</f>
        <v>14.53</v>
      </c>
      <c r="G292" s="27">
        <f t="shared" si="11"/>
        <v>8718</v>
      </c>
    </row>
    <row r="293" spans="1:7" x14ac:dyDescent="0.25">
      <c r="A293" s="22" t="s">
        <v>258</v>
      </c>
      <c r="B293" s="22" t="str">
        <f>'MEMÓRIA DE PESQUISA'!B273</f>
        <v>38021</v>
      </c>
      <c r="C293" s="6" t="str">
        <f>'MEMÓRIA DE PESQUISA'!C273</f>
        <v>LUVA DE CORRER PVC SOLDAVEL 32MM</v>
      </c>
      <c r="D293" s="22" t="str">
        <f>'MEMÓRIA DE PESQUISA'!D273</f>
        <v>UN</v>
      </c>
      <c r="E293" s="25">
        <f>'MEMÓRIA DE PESQUISA'!E273</f>
        <v>100</v>
      </c>
      <c r="F293" s="26">
        <f>IF('MEMÓRIA DE PESQUISA'!R273=0,"",'MEMÓRIA DE PESQUISA'!W273)</f>
        <v>25.8</v>
      </c>
      <c r="G293" s="27">
        <f t="shared" si="11"/>
        <v>2580</v>
      </c>
    </row>
    <row r="294" spans="1:7" x14ac:dyDescent="0.25">
      <c r="A294" s="22" t="s">
        <v>259</v>
      </c>
      <c r="B294" s="22" t="str">
        <f>'MEMÓRIA DE PESQUISA'!B274</f>
        <v>43838</v>
      </c>
      <c r="C294" s="6" t="str">
        <f>'MEMÓRIA DE PESQUISA'!C274</f>
        <v>LUVA DE CORRER PVC SOLDAVEL 40 MM</v>
      </c>
      <c r="D294" s="22" t="str">
        <f>'MEMÓRIA DE PESQUISA'!D274</f>
        <v>UN</v>
      </c>
      <c r="E294" s="25">
        <f>'MEMÓRIA DE PESQUISA'!E274</f>
        <v>50</v>
      </c>
      <c r="F294" s="26">
        <f>IF('MEMÓRIA DE PESQUISA'!R274=0,"",'MEMÓRIA DE PESQUISA'!W274)</f>
        <v>33.35</v>
      </c>
      <c r="G294" s="27">
        <f t="shared" si="11"/>
        <v>1667.5</v>
      </c>
    </row>
    <row r="295" spans="1:7" x14ac:dyDescent="0.25">
      <c r="A295" s="22" t="s">
        <v>260</v>
      </c>
      <c r="B295" s="22" t="str">
        <f>'MEMÓRIA DE PESQUISA'!B275</f>
        <v>Plast Tub — luva correr PVC 75 mm</v>
      </c>
      <c r="C295" s="6" t="str">
        <f>'MEMÓRIA DE PESQUISA'!C275</f>
        <v>LUVA DE CORRER PVC SOLDAVEL 75mm</v>
      </c>
      <c r="D295" s="22" t="str">
        <f>'MEMÓRIA DE PESQUISA'!D275</f>
        <v>UN</v>
      </c>
      <c r="E295" s="25">
        <f>'MEMÓRIA DE PESQUISA'!E275</f>
        <v>40</v>
      </c>
      <c r="F295" s="26">
        <f>IF('MEMÓRIA DE PESQUISA'!R275=0,"",'MEMÓRIA DE PESQUISA'!W275)</f>
        <v>51.03</v>
      </c>
      <c r="G295" s="27">
        <f t="shared" si="11"/>
        <v>2041.2</v>
      </c>
    </row>
    <row r="296" spans="1:7" x14ac:dyDescent="0.25">
      <c r="A296" s="22" t="s">
        <v>261</v>
      </c>
      <c r="B296" s="22" t="str">
        <f>'MEMÓRIA DE PESQUISA'!B276</f>
        <v>3848</v>
      </c>
      <c r="C296" s="6" t="str">
        <f>'MEMÓRIA DE PESQUISA'!C276</f>
        <v>LUVA DE CORRER, PVC, DN 50 MM, PARA ESGOTO PREDIAL</v>
      </c>
      <c r="D296" s="22" t="str">
        <f>'MEMÓRIA DE PESQUISA'!D276</f>
        <v>UN</v>
      </c>
      <c r="E296" s="25">
        <f>'MEMÓRIA DE PESQUISA'!E276</f>
        <v>100</v>
      </c>
      <c r="F296" s="26">
        <f>IF('MEMÓRIA DE PESQUISA'!R276=0,"",'MEMÓRIA DE PESQUISA'!W276)</f>
        <v>12.96</v>
      </c>
      <c r="G296" s="27">
        <f t="shared" si="11"/>
        <v>1296</v>
      </c>
    </row>
    <row r="297" spans="1:7" x14ac:dyDescent="0.25">
      <c r="A297" s="22" t="s">
        <v>262</v>
      </c>
      <c r="B297" s="22" t="str">
        <f>'MEMÓRIA DE PESQUISA'!B277</f>
        <v>3893</v>
      </c>
      <c r="C297" s="6" t="str">
        <f>'MEMÓRIA DE PESQUISA'!C277</f>
        <v>LUVA DE CORRER, PVC, DN 100 MM, PARA ESGOTO PREDIAL</v>
      </c>
      <c r="D297" s="22" t="str">
        <f>'MEMÓRIA DE PESQUISA'!D277</f>
        <v>UN</v>
      </c>
      <c r="E297" s="25">
        <f>'MEMÓRIA DE PESQUISA'!E277</f>
        <v>200</v>
      </c>
      <c r="F297" s="26">
        <f>IF('MEMÓRIA DE PESQUISA'!R277=0,"",'MEMÓRIA DE PESQUISA'!W277)</f>
        <v>21.26</v>
      </c>
      <c r="G297" s="27">
        <f t="shared" si="11"/>
        <v>4252</v>
      </c>
    </row>
    <row r="298" spans="1:7" x14ac:dyDescent="0.25">
      <c r="A298" s="22" t="s">
        <v>263</v>
      </c>
      <c r="B298" s="22" t="str">
        <f>'MEMÓRIA DE PESQUISA'!B278</f>
        <v>3866</v>
      </c>
      <c r="C298" s="6" t="str">
        <f>'MEMÓRIA DE PESQUISA'!C278</f>
        <v>LUVA PVC SOLDAVEL, 85 MM, PARA AGUA FRIA PREDIAL</v>
      </c>
      <c r="D298" s="22" t="str">
        <f>'MEMÓRIA DE PESQUISA'!D278</f>
        <v>UN</v>
      </c>
      <c r="E298" s="25">
        <f>'MEMÓRIA DE PESQUISA'!E278</f>
        <v>40</v>
      </c>
      <c r="F298" s="26">
        <f>IF('MEMÓRIA DE PESQUISA'!R278=0,"",'MEMÓRIA DE PESQUISA'!W278)</f>
        <v>51.64</v>
      </c>
      <c r="G298" s="27">
        <f t="shared" si="11"/>
        <v>2065.6</v>
      </c>
    </row>
    <row r="299" spans="1:7" x14ac:dyDescent="0.25">
      <c r="A299" s="22" t="s">
        <v>264</v>
      </c>
      <c r="B299" s="22" t="str">
        <f>'MEMÓRIA DE PESQUISA'!B279</f>
        <v>38023</v>
      </c>
      <c r="C299" s="6" t="str">
        <f>'MEMÓRIA DE PESQUISA'!C279</f>
        <v>LUVA DE REDUCAO, SOLDAVEL, PVC, 50 X 25 MM, PARA AGUA FRIA PREDIAL</v>
      </c>
      <c r="D299" s="22" t="str">
        <f>'MEMÓRIA DE PESQUISA'!D279</f>
        <v>UN</v>
      </c>
      <c r="E299" s="25">
        <f>'MEMÓRIA DE PESQUISA'!E279</f>
        <v>100</v>
      </c>
      <c r="F299" s="26">
        <f>IF('MEMÓRIA DE PESQUISA'!R279=0,"",'MEMÓRIA DE PESQUISA'!W279)</f>
        <v>7.33</v>
      </c>
      <c r="G299" s="27">
        <f t="shared" si="11"/>
        <v>733</v>
      </c>
    </row>
    <row r="300" spans="1:7" x14ac:dyDescent="0.25">
      <c r="A300" s="22" t="s">
        <v>265</v>
      </c>
      <c r="B300" s="22" t="str">
        <f>'MEMÓRIA DE PESQUISA'!B280</f>
        <v>9900</v>
      </c>
      <c r="C300" s="6" t="str">
        <f>'MEMÓRIA DE PESQUISA'!C280</f>
        <v>LUVA DE UNIAO PVC, ROSCAVEL, 1", AGUA FRIA PREDIAL</v>
      </c>
      <c r="D300" s="22" t="str">
        <f>'MEMÓRIA DE PESQUISA'!D280</f>
        <v>UN</v>
      </c>
      <c r="E300" s="25">
        <f>'MEMÓRIA DE PESQUISA'!E280</f>
        <v>200</v>
      </c>
      <c r="F300" s="26">
        <f>IF('MEMÓRIA DE PESQUISA'!R280=0,"",'MEMÓRIA DE PESQUISA'!W280)</f>
        <v>22.25</v>
      </c>
      <c r="G300" s="27">
        <f t="shared" si="11"/>
        <v>4450</v>
      </c>
    </row>
    <row r="301" spans="1:7" x14ac:dyDescent="0.25">
      <c r="A301" s="22" t="s">
        <v>266</v>
      </c>
      <c r="B301" s="22" t="str">
        <f>'MEMÓRIA DE PESQUISA'!B281</f>
        <v>9901</v>
      </c>
      <c r="C301" s="6" t="str">
        <f>'MEMÓRIA DE PESQUISA'!C281</f>
        <v>LUVA DE UNIAO PVC, , ROSCAVEL, 1 1/2", AGUA FRIA PREDIAL</v>
      </c>
      <c r="D301" s="22" t="str">
        <f>'MEMÓRIA DE PESQUISA'!D281</f>
        <v>UN</v>
      </c>
      <c r="E301" s="25">
        <f>'MEMÓRIA DE PESQUISA'!E281</f>
        <v>100</v>
      </c>
      <c r="F301" s="26">
        <f>IF('MEMÓRIA DE PESQUISA'!R281=0,"",'MEMÓRIA DE PESQUISA'!W281)</f>
        <v>38.4</v>
      </c>
      <c r="G301" s="27">
        <f t="shared" si="11"/>
        <v>3840</v>
      </c>
    </row>
    <row r="302" spans="1:7" x14ac:dyDescent="0.25">
      <c r="A302" s="22" t="s">
        <v>267</v>
      </c>
      <c r="B302" s="22" t="str">
        <f>'MEMÓRIA DE PESQUISA'!B282</f>
        <v>3875</v>
      </c>
      <c r="C302" s="6" t="str">
        <f>'MEMÓRIA DE PESQUISA'!C282</f>
        <v>LUVA SIMPLES, PVC, SOLDAVEL, DN 50 MM, SERIE NORMAL, PARA ESGOTO PREDIAL</v>
      </c>
      <c r="D302" s="22" t="str">
        <f>'MEMÓRIA DE PESQUISA'!D282</f>
        <v>UN</v>
      </c>
      <c r="E302" s="25">
        <f>'MEMÓRIA DE PESQUISA'!E282</f>
        <v>600</v>
      </c>
      <c r="F302" s="26">
        <f>IF('MEMÓRIA DE PESQUISA'!R282=0,"",'MEMÓRIA DE PESQUISA'!W282)</f>
        <v>3.81</v>
      </c>
      <c r="G302" s="27">
        <f t="shared" si="11"/>
        <v>2286</v>
      </c>
    </row>
    <row r="303" spans="1:7" x14ac:dyDescent="0.25">
      <c r="A303" s="22" t="s">
        <v>268</v>
      </c>
      <c r="B303" s="22" t="str">
        <f>'MEMÓRIA DE PESQUISA'!B283</f>
        <v>3871</v>
      </c>
      <c r="C303" s="6" t="str">
        <f>'MEMÓRIA DE PESQUISA'!C283</f>
        <v>LUVA SOLDAVEL COM ROSCA, PVC, 50 MM X 1 1/2", PARA AGUA FRIA PREDIAL</v>
      </c>
      <c r="D303" s="22" t="str">
        <f>'MEMÓRIA DE PESQUISA'!D283</f>
        <v>UN</v>
      </c>
      <c r="E303" s="25">
        <f>'MEMÓRIA DE PESQUISA'!E283</f>
        <v>20</v>
      </c>
      <c r="F303" s="26">
        <f>IF('MEMÓRIA DE PESQUISA'!R283=0,"",'MEMÓRIA DE PESQUISA'!W283)</f>
        <v>21.51</v>
      </c>
      <c r="G303" s="27">
        <f t="shared" si="11"/>
        <v>430.2</v>
      </c>
    </row>
    <row r="304" spans="1:7" x14ac:dyDescent="0.25">
      <c r="A304" s="22" t="s">
        <v>269</v>
      </c>
      <c r="B304" s="22" t="str">
        <f>'MEMÓRIA DE PESQUISA'!B284</f>
        <v>3878</v>
      </c>
      <c r="C304" s="6" t="str">
        <f>'MEMÓRIA DE PESQUISA'!C284</f>
        <v>LUVA PVC, ROSCAVEL, 1 1/2", AGUA FRIA PREDIAL</v>
      </c>
      <c r="D304" s="22" t="str">
        <f>'MEMÓRIA DE PESQUISA'!D284</f>
        <v>UN</v>
      </c>
      <c r="E304" s="25">
        <f>'MEMÓRIA DE PESQUISA'!E284</f>
        <v>100</v>
      </c>
      <c r="F304" s="26">
        <f>IF('MEMÓRIA DE PESQUISA'!R284=0,"",'MEMÓRIA DE PESQUISA'!W284)</f>
        <v>14.08</v>
      </c>
      <c r="G304" s="27">
        <f t="shared" si="11"/>
        <v>1408</v>
      </c>
    </row>
    <row r="305" spans="1:7" x14ac:dyDescent="0.25">
      <c r="A305" s="22" t="s">
        <v>270</v>
      </c>
      <c r="B305" s="22" t="str">
        <f>'MEMÓRIA DE PESQUISA'!B285</f>
        <v>3863</v>
      </c>
      <c r="C305" s="6" t="str">
        <f>'MEMÓRIA DE PESQUISA'!C285</f>
        <v>LUVA PVC SOLDAVEL, 50 MM, PARA AGUA FRIA PREDIAL</v>
      </c>
      <c r="D305" s="22" t="str">
        <f>'MEMÓRIA DE PESQUISA'!D285</f>
        <v>UN</v>
      </c>
      <c r="E305" s="25">
        <f>'MEMÓRIA DE PESQUISA'!E285</f>
        <v>500</v>
      </c>
      <c r="F305" s="26">
        <f>IF('MEMÓRIA DE PESQUISA'!R285=0,"",'MEMÓRIA DE PESQUISA'!W285)</f>
        <v>5.14</v>
      </c>
      <c r="G305" s="27">
        <f t="shared" si="11"/>
        <v>2570</v>
      </c>
    </row>
    <row r="306" spans="1:7" x14ac:dyDescent="0.25">
      <c r="A306" s="22" t="s">
        <v>271</v>
      </c>
      <c r="B306" s="22" t="str">
        <f>'MEMÓRIA DE PESQUISA'!B286</f>
        <v>9897</v>
      </c>
      <c r="C306" s="6" t="str">
        <f>'MEMÓRIA DE PESQUISA'!C286</f>
        <v>LUVA DE UNIAO PVC, SOLDAVEL, 50 MM, PARA AGUA FRIA PREDIAL</v>
      </c>
      <c r="D306" s="22" t="str">
        <f>'MEMÓRIA DE PESQUISA'!D286</f>
        <v>UN</v>
      </c>
      <c r="E306" s="25">
        <f>'MEMÓRIA DE PESQUISA'!E286</f>
        <v>100</v>
      </c>
      <c r="F306" s="26">
        <f>IF('MEMÓRIA DE PESQUISA'!R286=0,"",'MEMÓRIA DE PESQUISA'!W286)</f>
        <v>32.54</v>
      </c>
      <c r="G306" s="27">
        <f t="shared" si="11"/>
        <v>3254</v>
      </c>
    </row>
    <row r="307" spans="1:7" x14ac:dyDescent="0.25">
      <c r="A307" s="22" t="s">
        <v>272</v>
      </c>
      <c r="B307" s="22" t="str">
        <f>'MEMÓRIA DE PESQUISA'!B287</f>
        <v>3883</v>
      </c>
      <c r="C307" s="6" t="str">
        <f>'MEMÓRIA DE PESQUISA'!C287</f>
        <v>LUVA PVC, ROSCAVEL, 1/2", AGUA FRIA PREDIAL</v>
      </c>
      <c r="D307" s="22" t="str">
        <f>'MEMÓRIA DE PESQUISA'!D287</f>
        <v>UN</v>
      </c>
      <c r="E307" s="25">
        <f>'MEMÓRIA DE PESQUISA'!E287</f>
        <v>10</v>
      </c>
      <c r="F307" s="26">
        <f>IF('MEMÓRIA DE PESQUISA'!R287=0,"",'MEMÓRIA DE PESQUISA'!W287)</f>
        <v>1.8</v>
      </c>
      <c r="G307" s="27">
        <f t="shared" si="11"/>
        <v>18</v>
      </c>
    </row>
    <row r="308" spans="1:7" x14ac:dyDescent="0.25">
      <c r="A308" s="22" t="s">
        <v>273</v>
      </c>
      <c r="B308" s="22" t="str">
        <f>'MEMÓRIA DE PESQUISA'!B288</f>
        <v>3897</v>
      </c>
      <c r="C308" s="6" t="str">
        <f>'MEMÓRIA DE PESQUISA'!C288</f>
        <v>LUVA SIMPLES, PVC, SOLDAVEL, DN 40 MM, SERIE NORMAL, PARA ESGOTO PREDIAL</v>
      </c>
      <c r="D308" s="22" t="str">
        <f>'MEMÓRIA DE PESQUISA'!D288</f>
        <v>UN</v>
      </c>
      <c r="E308" s="25">
        <f>'MEMÓRIA DE PESQUISA'!E288</f>
        <v>300</v>
      </c>
      <c r="F308" s="26">
        <f>IF('MEMÓRIA DE PESQUISA'!R288=0,"",'MEMÓRIA DE PESQUISA'!W288)</f>
        <v>1.84</v>
      </c>
      <c r="G308" s="27">
        <f t="shared" si="11"/>
        <v>552</v>
      </c>
    </row>
    <row r="309" spans="1:7" x14ac:dyDescent="0.25">
      <c r="A309" s="22" t="s">
        <v>274</v>
      </c>
      <c r="B309" s="22" t="str">
        <f>'MEMÓRIA DE PESQUISA'!B289</f>
        <v>3898</v>
      </c>
      <c r="C309" s="6" t="str">
        <f>'MEMÓRIA DE PESQUISA'!C289</f>
        <v>LUVA SIMPLES, PVC, SOLDAVEL, DN 75 MM, SERIE NORMAL, PARA ESGOTO PREDIAL</v>
      </c>
      <c r="D309" s="22" t="str">
        <f>'MEMÓRIA DE PESQUISA'!D289</f>
        <v>UN</v>
      </c>
      <c r="E309" s="25">
        <f>'MEMÓRIA DE PESQUISA'!E289</f>
        <v>200</v>
      </c>
      <c r="F309" s="26">
        <f>IF('MEMÓRIA DE PESQUISA'!R289=0,"",'MEMÓRIA DE PESQUISA'!W289)</f>
        <v>7.73</v>
      </c>
      <c r="G309" s="27">
        <f t="shared" si="11"/>
        <v>1546</v>
      </c>
    </row>
    <row r="310" spans="1:7" x14ac:dyDescent="0.25">
      <c r="A310" s="22" t="s">
        <v>275</v>
      </c>
      <c r="B310" s="22" t="str">
        <f>'MEMÓRIA DE PESQUISA'!B290</f>
        <v>3861</v>
      </c>
      <c r="C310" s="6" t="str">
        <f>'MEMÓRIA DE PESQUISA'!C290</f>
        <v>LUVA PVC SOLDAVEL, 20 MM, PARA AGUA FRIA PREDIAL</v>
      </c>
      <c r="D310" s="22" t="str">
        <f>'MEMÓRIA DE PESQUISA'!D290</f>
        <v>UN</v>
      </c>
      <c r="E310" s="25">
        <f>'MEMÓRIA DE PESQUISA'!E290</f>
        <v>400</v>
      </c>
      <c r="F310" s="26">
        <f>IF('MEMÓRIA DE PESQUISA'!R290=0,"",'MEMÓRIA DE PESQUISA'!W290)</f>
        <v>0.91</v>
      </c>
      <c r="G310" s="27">
        <f t="shared" si="11"/>
        <v>364</v>
      </c>
    </row>
    <row r="311" spans="1:7" x14ac:dyDescent="0.25">
      <c r="A311" s="22" t="s">
        <v>276</v>
      </c>
      <c r="B311" s="22" t="str">
        <f>'MEMÓRIA DE PESQUISA'!B291</f>
        <v>3904</v>
      </c>
      <c r="C311" s="6" t="str">
        <f>'MEMÓRIA DE PESQUISA'!C291</f>
        <v>LUVA PVC SOLDAVEL, 25 MM, PARA AGUA FRIA PREDIAL</v>
      </c>
      <c r="D311" s="22" t="str">
        <f>'MEMÓRIA DE PESQUISA'!D291</f>
        <v>UN</v>
      </c>
      <c r="E311" s="25">
        <f>'MEMÓRIA DE PESQUISA'!E291</f>
        <v>2000</v>
      </c>
      <c r="F311" s="26">
        <f>IF('MEMÓRIA DE PESQUISA'!R291=0,"",'MEMÓRIA DE PESQUISA'!W291)</f>
        <v>0.96</v>
      </c>
      <c r="G311" s="27">
        <f t="shared" si="11"/>
        <v>1920</v>
      </c>
    </row>
    <row r="312" spans="1:7" x14ac:dyDescent="0.25">
      <c r="A312" s="22" t="s">
        <v>277</v>
      </c>
      <c r="B312" s="22" t="str">
        <f>'MEMÓRIA DE PESQUISA'!B292</f>
        <v>3903</v>
      </c>
      <c r="C312" s="6" t="str">
        <f>'MEMÓRIA DE PESQUISA'!C292</f>
        <v>LUVA PVC SOLDAVEL, 32 MM, PARA AGUA FRIA PREDIAL</v>
      </c>
      <c r="D312" s="22" t="str">
        <f>'MEMÓRIA DE PESQUISA'!D292</f>
        <v>UN</v>
      </c>
      <c r="E312" s="25">
        <f>'MEMÓRIA DE PESQUISA'!E292</f>
        <v>1000</v>
      </c>
      <c r="F312" s="26">
        <f>IF('MEMÓRIA DE PESQUISA'!R292=0,"",'MEMÓRIA DE PESQUISA'!W292)</f>
        <v>2.35</v>
      </c>
      <c r="G312" s="27">
        <f t="shared" si="11"/>
        <v>2350</v>
      </c>
    </row>
    <row r="313" spans="1:7" x14ac:dyDescent="0.25">
      <c r="A313" s="22" t="s">
        <v>278</v>
      </c>
      <c r="B313" s="22" t="str">
        <f>'MEMÓRIA DE PESQUISA'!B293</f>
        <v>3862</v>
      </c>
      <c r="C313" s="6" t="str">
        <f>'MEMÓRIA DE PESQUISA'!C293</f>
        <v>LUVA PVC SOLDAVEL, 40 MM, PARA AGUA FRIA PREDIAL</v>
      </c>
      <c r="D313" s="22" t="str">
        <f>'MEMÓRIA DE PESQUISA'!D293</f>
        <v>UN</v>
      </c>
      <c r="E313" s="25">
        <f>'MEMÓRIA DE PESQUISA'!E293</f>
        <v>200</v>
      </c>
      <c r="F313" s="26">
        <f>IF('MEMÓRIA DE PESQUISA'!R293=0,"",'MEMÓRIA DE PESQUISA'!W293)</f>
        <v>5.01</v>
      </c>
      <c r="G313" s="27">
        <f t="shared" ref="G313:G344" si="12">IF(COUNT(F313)=0,"",ROUND(E313*F313,2))</f>
        <v>1002</v>
      </c>
    </row>
    <row r="314" spans="1:7" x14ac:dyDescent="0.25">
      <c r="A314" s="22" t="s">
        <v>279</v>
      </c>
      <c r="B314" s="22" t="str">
        <f>'MEMÓRIA DE PESQUISA'!B294</f>
        <v>3864</v>
      </c>
      <c r="C314" s="6" t="str">
        <f>'MEMÓRIA DE PESQUISA'!C294</f>
        <v>LUVA PVC SOLDAVEL, 60 MM, PARA AGUA FRIA PREDIAL</v>
      </c>
      <c r="D314" s="22" t="str">
        <f>'MEMÓRIA DE PESQUISA'!D294</f>
        <v>UN</v>
      </c>
      <c r="E314" s="25">
        <f>'MEMÓRIA DE PESQUISA'!E294</f>
        <v>500</v>
      </c>
      <c r="F314" s="26">
        <f>IF('MEMÓRIA DE PESQUISA'!R294=0,"",'MEMÓRIA DE PESQUISA'!W294)</f>
        <v>15.73</v>
      </c>
      <c r="G314" s="27">
        <f t="shared" si="12"/>
        <v>7865</v>
      </c>
    </row>
    <row r="315" spans="1:7" x14ac:dyDescent="0.25">
      <c r="A315" s="22" t="s">
        <v>280</v>
      </c>
      <c r="B315" s="22" t="str">
        <f>'MEMÓRIA DE PESQUISA'!B295</f>
        <v>3865</v>
      </c>
      <c r="C315" s="6" t="str">
        <f>'MEMÓRIA DE PESQUISA'!C295</f>
        <v>LUVA PVC SOLDAVEL, 75 MM, PARA AGUA FRIA PREDIAL</v>
      </c>
      <c r="D315" s="22" t="str">
        <f>'MEMÓRIA DE PESQUISA'!D295</f>
        <v>UN</v>
      </c>
      <c r="E315" s="25">
        <f>'MEMÓRIA DE PESQUISA'!E295</f>
        <v>100</v>
      </c>
      <c r="F315" s="26">
        <f>IF('MEMÓRIA DE PESQUISA'!R295=0,"",'MEMÓRIA DE PESQUISA'!W295)</f>
        <v>23</v>
      </c>
      <c r="G315" s="27">
        <f t="shared" si="12"/>
        <v>2300</v>
      </c>
    </row>
    <row r="316" spans="1:7" x14ac:dyDescent="0.25">
      <c r="A316" s="22" t="s">
        <v>281</v>
      </c>
      <c r="B316" s="22" t="str">
        <f>'MEMÓRIA DE PESQUISA'!B296</f>
        <v>3899</v>
      </c>
      <c r="C316" s="6" t="str">
        <f>'MEMÓRIA DE PESQUISA'!C296</f>
        <v>LUVA SIMPLES, PVC, SOLDAVEL, DN 100 MM, SERIE NORMAL, PARA ESGOTO PREDIAL</v>
      </c>
      <c r="D316" s="22" t="str">
        <f>'MEMÓRIA DE PESQUISA'!D296</f>
        <v>UN</v>
      </c>
      <c r="E316" s="25">
        <f>'MEMÓRIA DE PESQUISA'!E296</f>
        <v>1000</v>
      </c>
      <c r="F316" s="26">
        <f>IF('MEMÓRIA DE PESQUISA'!R296=0,"",'MEMÓRIA DE PESQUISA'!W296)</f>
        <v>7.55</v>
      </c>
      <c r="G316" s="27">
        <f t="shared" si="12"/>
        <v>7550</v>
      </c>
    </row>
    <row r="317" spans="1:7" x14ac:dyDescent="0.25">
      <c r="A317" s="22" t="s">
        <v>282</v>
      </c>
      <c r="B317" s="22" t="str">
        <f>'MEMÓRIA DE PESQUISA'!B297</f>
        <v>38676</v>
      </c>
      <c r="C317" s="6" t="str">
        <f>'MEMÓRIA DE PESQUISA'!C297</f>
        <v>LUVA SIMPLES, PVC, SOLDAVEL, DN 150 MM, SERIE NORMAL, PARA ESGOTO PREDIAL</v>
      </c>
      <c r="D317" s="22" t="str">
        <f>'MEMÓRIA DE PESQUISA'!D297</f>
        <v>UN</v>
      </c>
      <c r="E317" s="25">
        <f>'MEMÓRIA DE PESQUISA'!E297</f>
        <v>200</v>
      </c>
      <c r="F317" s="26">
        <f>IF('MEMÓRIA DE PESQUISA'!R297=0,"",'MEMÓRIA DE PESQUISA'!W297)</f>
        <v>37.79</v>
      </c>
      <c r="G317" s="27">
        <f t="shared" si="12"/>
        <v>7558</v>
      </c>
    </row>
    <row r="318" spans="1:7" x14ac:dyDescent="0.25">
      <c r="A318" s="22" t="s">
        <v>283</v>
      </c>
      <c r="B318" s="22" t="str">
        <f>'MEMÓRIA DE PESQUISA'!B298</f>
        <v>9905</v>
      </c>
      <c r="C318" s="6" t="str">
        <f>'MEMÓRIA DE PESQUISA'!C298</f>
        <v>UNIAO DE UNIAO PVC, SOLDAVEL, 20 MM, PARA AGUA FRIA PREDIAL</v>
      </c>
      <c r="D318" s="22" t="str">
        <f>'MEMÓRIA DE PESQUISA'!D298</f>
        <v>UN</v>
      </c>
      <c r="E318" s="25">
        <f>'MEMÓRIA DE PESQUISA'!E298</f>
        <v>30</v>
      </c>
      <c r="F318" s="26">
        <f>IF('MEMÓRIA DE PESQUISA'!R298=0,"",'MEMÓRIA DE PESQUISA'!W298)</f>
        <v>7.8</v>
      </c>
      <c r="G318" s="27">
        <f t="shared" si="12"/>
        <v>234</v>
      </c>
    </row>
    <row r="319" spans="1:7" x14ac:dyDescent="0.25">
      <c r="A319" s="22" t="s">
        <v>284</v>
      </c>
      <c r="B319" s="22" t="str">
        <f>'MEMÓRIA DE PESQUISA'!B299</f>
        <v>9906</v>
      </c>
      <c r="C319" s="6" t="str">
        <f>'MEMÓRIA DE PESQUISA'!C299</f>
        <v>LUVA DE UNIAO PVC, SOLDAVEL, 25 MM, PARA AGUA FRIA PREDIAL</v>
      </c>
      <c r="D319" s="22" t="str">
        <f>'MEMÓRIA DE PESQUISA'!D299</f>
        <v>UN</v>
      </c>
      <c r="E319" s="25">
        <f>'MEMÓRIA DE PESQUISA'!E299</f>
        <v>600</v>
      </c>
      <c r="F319" s="26">
        <f>IF('MEMÓRIA DE PESQUISA'!R299=0,"",'MEMÓRIA DE PESQUISA'!W299)</f>
        <v>9.41</v>
      </c>
      <c r="G319" s="27">
        <f t="shared" si="12"/>
        <v>5646</v>
      </c>
    </row>
    <row r="320" spans="1:7" x14ac:dyDescent="0.25">
      <c r="A320" s="22" t="s">
        <v>285</v>
      </c>
      <c r="B320" s="22" t="str">
        <f>'MEMÓRIA DE PESQUISA'!B300</f>
        <v>MAT091300</v>
      </c>
      <c r="C320" s="6" t="str">
        <f>'MEMÓRIA DE PESQUISA'!C300</f>
        <v>NIPLE ROSQUEADO PVC 1"</v>
      </c>
      <c r="D320" s="22" t="str">
        <f>'MEMÓRIA DE PESQUISA'!D300</f>
        <v>UN</v>
      </c>
      <c r="E320" s="25">
        <f>'MEMÓRIA DE PESQUISA'!E300</f>
        <v>120</v>
      </c>
      <c r="F320" s="26">
        <f>IF('MEMÓRIA DE PESQUISA'!R300=0,"",'MEMÓRIA DE PESQUISA'!W300)</f>
        <v>2.99</v>
      </c>
      <c r="G320" s="27">
        <f t="shared" si="12"/>
        <v>358.8</v>
      </c>
    </row>
    <row r="321" spans="1:7" x14ac:dyDescent="0.25">
      <c r="A321" s="22" t="s">
        <v>286</v>
      </c>
      <c r="B321" s="22" t="str">
        <f>'MEMÓRIA DE PESQUISA'!B301</f>
        <v>MAT091250</v>
      </c>
      <c r="C321" s="6" t="str">
        <f>'MEMÓRIA DE PESQUISA'!C301</f>
        <v>NIPLE ROSQUEADO PVC 1/2"</v>
      </c>
      <c r="D321" s="22" t="str">
        <f>'MEMÓRIA DE PESQUISA'!D301</f>
        <v>UN</v>
      </c>
      <c r="E321" s="25">
        <f>'MEMÓRIA DE PESQUISA'!E301</f>
        <v>400</v>
      </c>
      <c r="F321" s="26">
        <f>IF('MEMÓRIA DE PESQUISA'!R301=0,"",'MEMÓRIA DE PESQUISA'!W301)</f>
        <v>0.78</v>
      </c>
      <c r="G321" s="27">
        <f t="shared" si="12"/>
        <v>312</v>
      </c>
    </row>
    <row r="322" spans="1:7" x14ac:dyDescent="0.25">
      <c r="A322" s="22" t="s">
        <v>287</v>
      </c>
      <c r="B322" s="22" t="str">
        <f>'MEMÓRIA DE PESQUISA'!B302</f>
        <v>MAT091500</v>
      </c>
      <c r="C322" s="6" t="str">
        <f>'MEMÓRIA DE PESQUISA'!C302</f>
        <v>NIPLE ROSQUEADO PVC 3/4"</v>
      </c>
      <c r="D322" s="22" t="str">
        <f>'MEMÓRIA DE PESQUISA'!D302</f>
        <v>UN</v>
      </c>
      <c r="E322" s="25">
        <f>'MEMÓRIA DE PESQUISA'!E302</f>
        <v>400</v>
      </c>
      <c r="F322" s="26">
        <f>IF('MEMÓRIA DE PESQUISA'!R302=0,"",'MEMÓRIA DE PESQUISA'!W302)</f>
        <v>1.66</v>
      </c>
      <c r="G322" s="27">
        <f t="shared" si="12"/>
        <v>664</v>
      </c>
    </row>
    <row r="323" spans="1:7" x14ac:dyDescent="0.25">
      <c r="A323" s="22" t="s">
        <v>288</v>
      </c>
      <c r="B323" s="22" t="str">
        <f>'MEMÓRIA DE PESQUISA'!B303</f>
        <v>1200</v>
      </c>
      <c r="C323" s="6" t="str">
        <f>'MEMÓRIA DE PESQUISA'!C303</f>
        <v>CAP PVC, SOLDAVEL, DN 100 MM, SERIE NORMAL, PARA ESGOTO PREDIAL</v>
      </c>
      <c r="D323" s="22" t="str">
        <f>'MEMÓRIA DE PESQUISA'!D303</f>
        <v>UN</v>
      </c>
      <c r="E323" s="25">
        <f>'MEMÓRIA DE PESQUISA'!E303</f>
        <v>150</v>
      </c>
      <c r="F323" s="26">
        <f>IF('MEMÓRIA DE PESQUISA'!R303=0,"",'MEMÓRIA DE PESQUISA'!W303)</f>
        <v>11.12</v>
      </c>
      <c r="G323" s="27">
        <f t="shared" si="12"/>
        <v>1668</v>
      </c>
    </row>
    <row r="324" spans="1:7" x14ac:dyDescent="0.25">
      <c r="A324" s="22" t="s">
        <v>289</v>
      </c>
      <c r="B324" s="22" t="str">
        <f>'MEMÓRIA DE PESQUISA'!B304</f>
        <v>1204</v>
      </c>
      <c r="C324" s="6" t="str">
        <f>'MEMÓRIA DE PESQUISA'!C304</f>
        <v>CAP PVC, SOLDAVEL, 75 MM, PARA AGUA FRIA PREDIAL</v>
      </c>
      <c r="D324" s="22" t="str">
        <f>'MEMÓRIA DE PESQUISA'!D304</f>
        <v>UN</v>
      </c>
      <c r="E324" s="25">
        <f>'MEMÓRIA DE PESQUISA'!E304</f>
        <v>60</v>
      </c>
      <c r="F324" s="26">
        <f>IF('MEMÓRIA DE PESQUISA'!R304=0,"",'MEMÓRIA DE PESQUISA'!W304)</f>
        <v>24.6</v>
      </c>
      <c r="G324" s="27">
        <f t="shared" si="12"/>
        <v>1476</v>
      </c>
    </row>
    <row r="325" spans="1:7" x14ac:dyDescent="0.25">
      <c r="A325" s="22" t="s">
        <v>290</v>
      </c>
      <c r="B325" s="22" t="str">
        <f>'MEMÓRIA DE PESQUISA'!B305</f>
        <v>11655</v>
      </c>
      <c r="C325" s="6" t="str">
        <f>'MEMÓRIA DE PESQUISA'!C305</f>
        <v>TE SANITARIO DE REDUCAO, PVC, DN 100 X 50 MM, SERIE NORMAL, PARA ESGOTO PREDIAL</v>
      </c>
      <c r="D325" s="22" t="str">
        <f>'MEMÓRIA DE PESQUISA'!D305</f>
        <v>UN</v>
      </c>
      <c r="E325" s="25">
        <f>'MEMÓRIA DE PESQUISA'!E305</f>
        <v>120</v>
      </c>
      <c r="F325" s="26">
        <f>IF('MEMÓRIA DE PESQUISA'!R305=0,"",'MEMÓRIA DE PESQUISA'!W305)</f>
        <v>19.59</v>
      </c>
      <c r="G325" s="27">
        <f t="shared" si="12"/>
        <v>2350.8000000000002</v>
      </c>
    </row>
    <row r="326" spans="1:7" x14ac:dyDescent="0.25">
      <c r="A326" s="22" t="s">
        <v>291</v>
      </c>
      <c r="B326" s="22" t="str">
        <f>'MEMÓRIA DE PESQUISA'!B306</f>
        <v>11656</v>
      </c>
      <c r="C326" s="6" t="str">
        <f>'MEMÓRIA DE PESQUISA'!C306</f>
        <v>TE SANITARIO DE REDUCAO, PVC, DN 100 X 75 MM, SERIE NORMAL PARA ESGOTO PREDIAL</v>
      </c>
      <c r="D326" s="22" t="str">
        <f>'MEMÓRIA DE PESQUISA'!D306</f>
        <v>UN</v>
      </c>
      <c r="E326" s="25">
        <f>'MEMÓRIA DE PESQUISA'!E306</f>
        <v>60</v>
      </c>
      <c r="F326" s="26">
        <f>IF('MEMÓRIA DE PESQUISA'!R306=0,"",'MEMÓRIA DE PESQUISA'!W306)</f>
        <v>22.49</v>
      </c>
      <c r="G326" s="27">
        <f t="shared" si="12"/>
        <v>1349.4</v>
      </c>
    </row>
    <row r="327" spans="1:7" x14ac:dyDescent="0.25">
      <c r="A327" s="22" t="s">
        <v>292</v>
      </c>
      <c r="B327" s="22" t="str">
        <f>'MEMÓRIA DE PESQUISA'!B307</f>
        <v>H415</v>
      </c>
      <c r="C327" s="6" t="str">
        <f>'MEMÓRIA DE PESQUISA'!C307</f>
        <v>TE SANITARIO DIAMETRO 75 X 50 mm - (ESGOTO)</v>
      </c>
      <c r="D327" s="22" t="str">
        <f>'MEMÓRIA DE PESQUISA'!D307</f>
        <v>UN</v>
      </c>
      <c r="E327" s="25">
        <f>'MEMÓRIA DE PESQUISA'!E307</f>
        <v>100</v>
      </c>
      <c r="F327" s="26">
        <f>IF('MEMÓRIA DE PESQUISA'!R307=0,"",'MEMÓRIA DE PESQUISA'!W307)</f>
        <v>12.45</v>
      </c>
      <c r="G327" s="27">
        <f t="shared" si="12"/>
        <v>1245</v>
      </c>
    </row>
    <row r="328" spans="1:7" x14ac:dyDescent="0.25">
      <c r="A328" s="22" t="s">
        <v>293</v>
      </c>
      <c r="B328" s="22" t="str">
        <f>'MEMÓRIA DE PESQUISA'!B308</f>
        <v>7097</v>
      </c>
      <c r="C328" s="6" t="str">
        <f>'MEMÓRIA DE PESQUISA'!C308</f>
        <v>TE SANITARIO, PVC, DN 50 X 50 MM, SERIE NORMAL, PARA ESGOTO PREDIAL</v>
      </c>
      <c r="D328" s="22" t="str">
        <f>'MEMÓRIA DE PESQUISA'!D308</f>
        <v>UN</v>
      </c>
      <c r="E328" s="25">
        <f>'MEMÓRIA DE PESQUISA'!E308</f>
        <v>400</v>
      </c>
      <c r="F328" s="26">
        <f>IF('MEMÓRIA DE PESQUISA'!R308=0,"",'MEMÓRIA DE PESQUISA'!W308)</f>
        <v>8.66</v>
      </c>
      <c r="G328" s="27">
        <f t="shared" si="12"/>
        <v>3464</v>
      </c>
    </row>
    <row r="329" spans="1:7" x14ac:dyDescent="0.25">
      <c r="A329" s="22" t="s">
        <v>294</v>
      </c>
      <c r="B329" s="22" t="str">
        <f>'MEMÓRIA DE PESQUISA'!B309</f>
        <v>7137</v>
      </c>
      <c r="C329" s="6" t="str">
        <f>'MEMÓRIA DE PESQUISA'!C309</f>
        <v>TE PVC, SOLDAVEL, COM BUCHA DE LATAO NA BOLSA CENTRAL, 90 GRAUS, 25 MM X 1/2", PARA AGUA FRIA PREDIAL</v>
      </c>
      <c r="D329" s="22" t="str">
        <f>'MEMÓRIA DE PESQUISA'!D309</f>
        <v>UN</v>
      </c>
      <c r="E329" s="25">
        <f>'MEMÓRIA DE PESQUISA'!E309</f>
        <v>300</v>
      </c>
      <c r="F329" s="26">
        <f>IF('MEMÓRIA DE PESQUISA'!R309=0,"",'MEMÓRIA DE PESQUISA'!W309)</f>
        <v>11.78</v>
      </c>
      <c r="G329" s="27">
        <f t="shared" si="12"/>
        <v>3534</v>
      </c>
    </row>
    <row r="330" spans="1:7" x14ac:dyDescent="0.25">
      <c r="A330" s="22" t="s">
        <v>295</v>
      </c>
      <c r="B330" s="22" t="str">
        <f>'MEMÓRIA DE PESQUISA'!B310</f>
        <v>7116</v>
      </c>
      <c r="C330" s="6" t="str">
        <f>'MEMÓRIA DE PESQUISA'!C310</f>
        <v>TE PVC SOLDAVEL, BBB, 90 GRAUS, DN 40 MM, PARA ESGOTO SECUNDARIO PREDIAL</v>
      </c>
      <c r="D330" s="22" t="str">
        <f>'MEMÓRIA DE PESQUISA'!D310</f>
        <v>UN</v>
      </c>
      <c r="E330" s="25">
        <f>'MEMÓRIA DE PESQUISA'!E310</f>
        <v>200</v>
      </c>
      <c r="F330" s="26">
        <f>IF('MEMÓRIA DE PESQUISA'!R310=0,"",'MEMÓRIA DE PESQUISA'!W310)</f>
        <v>4.24</v>
      </c>
      <c r="G330" s="27">
        <f t="shared" si="12"/>
        <v>848</v>
      </c>
    </row>
    <row r="331" spans="1:7" x14ac:dyDescent="0.25">
      <c r="A331" s="22" t="s">
        <v>296</v>
      </c>
      <c r="B331" s="22" t="str">
        <f>'MEMÓRIA DE PESQUISA'!B311</f>
        <v>11658</v>
      </c>
      <c r="C331" s="6" t="str">
        <f>'MEMÓRIA DE PESQUISA'!C311</f>
        <v>TE SANITARIO, PVC, DN 75 X 75 MM, SERIE NORMAL PARA ESGOTO PREDIAL</v>
      </c>
      <c r="D331" s="22" t="str">
        <f>'MEMÓRIA DE PESQUISA'!D311</f>
        <v>UN</v>
      </c>
      <c r="E331" s="25">
        <f>'MEMÓRIA DE PESQUISA'!E311</f>
        <v>60</v>
      </c>
      <c r="F331" s="26">
        <f>IF('MEMÓRIA DE PESQUISA'!R311=0,"",'MEMÓRIA DE PESQUISA'!W311)</f>
        <v>19.13</v>
      </c>
      <c r="G331" s="27">
        <f t="shared" si="12"/>
        <v>1147.8</v>
      </c>
    </row>
    <row r="332" spans="1:7" x14ac:dyDescent="0.25">
      <c r="A332" s="22" t="s">
        <v>297</v>
      </c>
      <c r="B332" s="22" t="str">
        <f>'MEMÓRIA DE PESQUISA'!B312</f>
        <v>7142</v>
      </c>
      <c r="C332" s="6" t="str">
        <f>'MEMÓRIA DE PESQUISA'!C312</f>
        <v>TE SOLDAVEL, PVC, 90 GRAUS,50 MM, PARA AGUA FRIA PREDIAL (NBR 5648)</v>
      </c>
      <c r="D332" s="22" t="str">
        <f>'MEMÓRIA DE PESQUISA'!D312</f>
        <v>UN</v>
      </c>
      <c r="E332" s="25">
        <f>'MEMÓRIA DE PESQUISA'!E312</f>
        <v>180</v>
      </c>
      <c r="F332" s="26">
        <f>IF('MEMÓRIA DE PESQUISA'!R312=0,"",'MEMÓRIA DE PESQUISA'!W312)</f>
        <v>11.35</v>
      </c>
      <c r="G332" s="27">
        <f t="shared" si="12"/>
        <v>2043</v>
      </c>
    </row>
    <row r="333" spans="1:7" x14ac:dyDescent="0.25">
      <c r="A333" s="22" t="s">
        <v>298</v>
      </c>
      <c r="B333" s="22" t="str">
        <f>'MEMÓRIA DE PESQUISA'!B313</f>
        <v>7143</v>
      </c>
      <c r="C333" s="6" t="str">
        <f>'MEMÓRIA DE PESQUISA'!C313</f>
        <v>TE SOLDAVEL, PVC, 90 GRAUS, 60 MM, PARA AGUA FRIA PREDIAL (NBR 5648)</v>
      </c>
      <c r="D333" s="22" t="str">
        <f>'MEMÓRIA DE PESQUISA'!D313</f>
        <v>UN</v>
      </c>
      <c r="E333" s="25">
        <f>'MEMÓRIA DE PESQUISA'!E313</f>
        <v>120</v>
      </c>
      <c r="F333" s="26">
        <f>IF('MEMÓRIA DE PESQUISA'!R313=0,"",'MEMÓRIA DE PESQUISA'!W313)</f>
        <v>36.450000000000003</v>
      </c>
      <c r="G333" s="27">
        <f t="shared" si="12"/>
        <v>4374</v>
      </c>
    </row>
    <row r="334" spans="1:7" x14ac:dyDescent="0.25">
      <c r="A334" s="22" t="s">
        <v>299</v>
      </c>
      <c r="B334" s="22" t="str">
        <f>'MEMÓRIA DE PESQUISA'!B314</f>
        <v>7129</v>
      </c>
      <c r="C334" s="6" t="str">
        <f>'MEMÓRIA DE PESQUISA'!C314</f>
        <v>TE DE REDUCAO, PVC, SOLDAVEL, 90 GRAUS, 50 MM X 25 MM, PARA AGUA FRIA PREDIAL</v>
      </c>
      <c r="D334" s="22" t="str">
        <f>'MEMÓRIA DE PESQUISA'!D314</f>
        <v>UN</v>
      </c>
      <c r="E334" s="25">
        <f>'MEMÓRIA DE PESQUISA'!E314</f>
        <v>200</v>
      </c>
      <c r="F334" s="26">
        <f>IF('MEMÓRIA DE PESQUISA'!R314=0,"",'MEMÓRIA DE PESQUISA'!W314)</f>
        <v>11.99</v>
      </c>
      <c r="G334" s="27">
        <f t="shared" si="12"/>
        <v>2398</v>
      </c>
    </row>
    <row r="335" spans="1:7" x14ac:dyDescent="0.25">
      <c r="A335" s="22" t="s">
        <v>300</v>
      </c>
      <c r="B335" s="22" t="str">
        <f>'MEMÓRIA DE PESQUISA'!B315</f>
        <v>7138</v>
      </c>
      <c r="C335" s="6" t="str">
        <f>'MEMÓRIA DE PESQUISA'!C315</f>
        <v>TE SOLDAVEL, PVC, 90 GRAUS, 20 MM, PARA AGUA FRIA PREDIAL (NBR 5648)</v>
      </c>
      <c r="D335" s="22" t="str">
        <f>'MEMÓRIA DE PESQUISA'!D315</f>
        <v>UN</v>
      </c>
      <c r="E335" s="25">
        <f>'MEMÓRIA DE PESQUISA'!E315</f>
        <v>100</v>
      </c>
      <c r="F335" s="26">
        <f>IF('MEMÓRIA DE PESQUISA'!R315=0,"",'MEMÓRIA DE PESQUISA'!W315)</f>
        <v>1.25</v>
      </c>
      <c r="G335" s="27">
        <f t="shared" si="12"/>
        <v>125</v>
      </c>
    </row>
    <row r="336" spans="1:7" x14ac:dyDescent="0.25">
      <c r="A336" s="22" t="s">
        <v>301</v>
      </c>
      <c r="B336" s="22" t="str">
        <f>'MEMÓRIA DE PESQUISA'!B316</f>
        <v>7140</v>
      </c>
      <c r="C336" s="6" t="str">
        <f>'MEMÓRIA DE PESQUISA'!C316</f>
        <v>TE SOLDAVEL, PVC, 90 GRAUS, 32 MM, PARA AGUA FRIA PREDIAL (NBR 5648)</v>
      </c>
      <c r="D336" s="22" t="str">
        <f>'MEMÓRIA DE PESQUISA'!D316</f>
        <v>UN</v>
      </c>
      <c r="E336" s="25">
        <f>'MEMÓRIA DE PESQUISA'!E316</f>
        <v>300</v>
      </c>
      <c r="F336" s="26">
        <f>IF('MEMÓRIA DE PESQUISA'!R316=0,"",'MEMÓRIA DE PESQUISA'!W316)</f>
        <v>4.4400000000000004</v>
      </c>
      <c r="G336" s="27">
        <f t="shared" si="12"/>
        <v>1332</v>
      </c>
    </row>
    <row r="337" spans="1:7" x14ac:dyDescent="0.25">
      <c r="A337" s="22" t="s">
        <v>302</v>
      </c>
      <c r="B337" s="22" t="str">
        <f>'MEMÓRIA DE PESQUISA'!B317</f>
        <v>7139</v>
      </c>
      <c r="C337" s="6" t="str">
        <f>'MEMÓRIA DE PESQUISA'!C317</f>
        <v>TE SOLDAVEL, PVC, 90 GRAUS, 25 MM, PARA AGUA FRIA PREDIAL (NBR 5648)</v>
      </c>
      <c r="D337" s="22" t="str">
        <f>'MEMÓRIA DE PESQUISA'!D317</f>
        <v>UN</v>
      </c>
      <c r="E337" s="25">
        <f>'MEMÓRIA DE PESQUISA'!E317</f>
        <v>600</v>
      </c>
      <c r="F337" s="26">
        <f>IF('MEMÓRIA DE PESQUISA'!R317=0,"",'MEMÓRIA DE PESQUISA'!W317)</f>
        <v>1.42</v>
      </c>
      <c r="G337" s="27">
        <f t="shared" si="12"/>
        <v>852</v>
      </c>
    </row>
    <row r="338" spans="1:7" x14ac:dyDescent="0.25">
      <c r="A338" s="22" t="s">
        <v>303</v>
      </c>
      <c r="B338" s="22" t="str">
        <f>'MEMÓRIA DE PESQUISA'!B318</f>
        <v>7145</v>
      </c>
      <c r="C338" s="6" t="str">
        <f>'MEMÓRIA DE PESQUISA'!C318</f>
        <v>TE SOLDAVEL, PVC, 90 GRAUS, 85 MM, PARA AGUA FRIA PREDIAL (NBR 5648)</v>
      </c>
      <c r="D338" s="22" t="str">
        <f>'MEMÓRIA DE PESQUISA'!D318</f>
        <v>UN</v>
      </c>
      <c r="E338" s="25">
        <f>'MEMÓRIA DE PESQUISA'!E318</f>
        <v>60</v>
      </c>
      <c r="F338" s="26">
        <f>IF('MEMÓRIA DE PESQUISA'!R318=0,"",'MEMÓRIA DE PESQUISA'!W318)</f>
        <v>91.94</v>
      </c>
      <c r="G338" s="27">
        <f t="shared" si="12"/>
        <v>5516.4</v>
      </c>
    </row>
    <row r="339" spans="1:7" x14ac:dyDescent="0.25">
      <c r="A339" s="22" t="s">
        <v>304</v>
      </c>
      <c r="B339" s="22" t="str">
        <f>'MEMÓRIA DE PESQUISA'!B319</f>
        <v>9874</v>
      </c>
      <c r="C339" s="6" t="str">
        <f>'MEMÓRIA DE PESQUISA'!C319</f>
        <v>TUBO PVC, SOLDAVEL, DE 40 MM, AGUA FRIA (NBR-5648)</v>
      </c>
      <c r="D339" s="22" t="str">
        <f>'MEMÓRIA DE PESQUISA'!D319</f>
        <v>M</v>
      </c>
      <c r="E339" s="25">
        <f>'MEMÓRIA DE PESQUISA'!E319</f>
        <v>600</v>
      </c>
      <c r="F339" s="26">
        <f>IF('MEMÓRIA DE PESQUISA'!R319=0,"",'MEMÓRIA DE PESQUISA'!W319)</f>
        <v>16.57</v>
      </c>
      <c r="G339" s="27">
        <f t="shared" si="12"/>
        <v>9942</v>
      </c>
    </row>
    <row r="340" spans="1:7" x14ac:dyDescent="0.25">
      <c r="A340" s="22" t="s">
        <v>305</v>
      </c>
      <c r="B340" s="22" t="str">
        <f>'MEMÓRIA DE PESQUISA'!B320</f>
        <v>9860</v>
      </c>
      <c r="C340" s="6" t="str">
        <f>'MEMÓRIA DE PESQUISA'!C320</f>
        <v>TUBO PVC, ROSCAVEL, 2", PARA AGUA FRIA PREDIAL</v>
      </c>
      <c r="D340" s="22" t="str">
        <f>'MEMÓRIA DE PESQUISA'!D320</f>
        <v>M</v>
      </c>
      <c r="E340" s="25">
        <f>'MEMÓRIA DE PESQUISA'!E320</f>
        <v>30</v>
      </c>
      <c r="F340" s="26">
        <f>IF('MEMÓRIA DE PESQUISA'!R320=0,"",'MEMÓRIA DE PESQUISA'!W320)</f>
        <v>52.8</v>
      </c>
      <c r="G340" s="27">
        <f t="shared" si="12"/>
        <v>1584</v>
      </c>
    </row>
    <row r="341" spans="1:7" x14ac:dyDescent="0.25">
      <c r="A341" s="22" t="s">
        <v>306</v>
      </c>
      <c r="B341" s="22" t="str">
        <f>'MEMÓRIA DE PESQUISA'!B321</f>
        <v>9868</v>
      </c>
      <c r="C341" s="6" t="str">
        <f>'MEMÓRIA DE PESQUISA'!C321</f>
        <v>TUBO PVC, SOLDAVEL, DE 25 MM, AGUA FRIA (NBR-5648)</v>
      </c>
      <c r="D341" s="22" t="str">
        <f>'MEMÓRIA DE PESQUISA'!D321</f>
        <v>M</v>
      </c>
      <c r="E341" s="25">
        <f>'MEMÓRIA DE PESQUISA'!E321</f>
        <v>900</v>
      </c>
      <c r="F341" s="26">
        <f>IF('MEMÓRIA DE PESQUISA'!R321=0,"",'MEMÓRIA DE PESQUISA'!W321)</f>
        <v>4.8899999999999997</v>
      </c>
      <c r="G341" s="27">
        <f t="shared" si="12"/>
        <v>4401</v>
      </c>
    </row>
    <row r="342" spans="1:7" x14ac:dyDescent="0.25">
      <c r="A342" s="22" t="s">
        <v>307</v>
      </c>
      <c r="B342" s="22" t="str">
        <f>'MEMÓRIA DE PESQUISA'!B322</f>
        <v>9836</v>
      </c>
      <c r="C342" s="6" t="str">
        <f>'MEMÓRIA DE PESQUISA'!C322</f>
        <v>TUBO PVC SERIE NORMAL, DN 100 MM, PARA ESGOTO PREDIAL (NBR 5688)</v>
      </c>
      <c r="D342" s="22" t="str">
        <f>'MEMÓRIA DE PESQUISA'!D322</f>
        <v>M</v>
      </c>
      <c r="E342" s="25">
        <f>'MEMÓRIA DE PESQUISA'!E322</f>
        <v>120</v>
      </c>
      <c r="F342" s="26">
        <f>IF('MEMÓRIA DE PESQUISA'!R322=0,"",'MEMÓRIA DE PESQUISA'!W322)</f>
        <v>17.170000000000002</v>
      </c>
      <c r="G342" s="27">
        <f t="shared" si="12"/>
        <v>2060.4</v>
      </c>
    </row>
    <row r="343" spans="1:7" x14ac:dyDescent="0.25">
      <c r="A343" s="22" t="s">
        <v>308</v>
      </c>
      <c r="B343" s="22" t="str">
        <f>'MEMÓRIA DE PESQUISA'!B323</f>
        <v>20065</v>
      </c>
      <c r="C343" s="6" t="str">
        <f>'MEMÓRIA DE PESQUISA'!C323</f>
        <v>TUBO PVC SERIE NORMAL, DN 150 MM, PARA ESGOTO PREDIAL (NBR 5688)</v>
      </c>
      <c r="D343" s="22" t="str">
        <f>'MEMÓRIA DE PESQUISA'!D323</f>
        <v>M</v>
      </c>
      <c r="E343" s="25">
        <f>'MEMÓRIA DE PESQUISA'!E323</f>
        <v>120</v>
      </c>
      <c r="F343" s="26">
        <f>IF('MEMÓRIA DE PESQUISA'!R323=0,"",'MEMÓRIA DE PESQUISA'!W323)</f>
        <v>44.88</v>
      </c>
      <c r="G343" s="27">
        <f t="shared" si="12"/>
        <v>5385.6</v>
      </c>
    </row>
    <row r="344" spans="1:7" x14ac:dyDescent="0.25">
      <c r="A344" s="22" t="s">
        <v>309</v>
      </c>
      <c r="B344" s="22" t="str">
        <f>'MEMÓRIA DE PESQUISA'!B324</f>
        <v>9835</v>
      </c>
      <c r="C344" s="6" t="str">
        <f>'MEMÓRIA DE PESQUISA'!C324</f>
        <v>TUBO PVC SERIE NORMAL, DN 40 MM, PARA ESGOTO PREDIAL (NBR 5688)</v>
      </c>
      <c r="D344" s="22" t="str">
        <f>'MEMÓRIA DE PESQUISA'!D324</f>
        <v>M</v>
      </c>
      <c r="E344" s="25">
        <f>'MEMÓRIA DE PESQUISA'!E324</f>
        <v>180</v>
      </c>
      <c r="F344" s="26">
        <f>IF('MEMÓRIA DE PESQUISA'!R324=0,"",'MEMÓRIA DE PESQUISA'!W324)</f>
        <v>7.5</v>
      </c>
      <c r="G344" s="27">
        <f t="shared" si="12"/>
        <v>1350</v>
      </c>
    </row>
    <row r="345" spans="1:7" x14ac:dyDescent="0.25">
      <c r="A345" s="22" t="s">
        <v>310</v>
      </c>
      <c r="B345" s="22" t="str">
        <f>'MEMÓRIA DE PESQUISA'!B325</f>
        <v>9838</v>
      </c>
      <c r="C345" s="6" t="str">
        <f>'MEMÓRIA DE PESQUISA'!C325</f>
        <v>TUBO PVC SERIE NORMAL, DN 50 MM, PARA ESGOTO PREDIAL (NBR 5688)</v>
      </c>
      <c r="D345" s="22" t="str">
        <f>'MEMÓRIA DE PESQUISA'!D325</f>
        <v>M</v>
      </c>
      <c r="E345" s="25">
        <f>'MEMÓRIA DE PESQUISA'!E325</f>
        <v>120</v>
      </c>
      <c r="F345" s="26">
        <f>IF('MEMÓRIA DE PESQUISA'!R325=0,"",'MEMÓRIA DE PESQUISA'!W325)</f>
        <v>12.39</v>
      </c>
      <c r="G345" s="27">
        <f t="shared" ref="G345:G376" si="13">IF(COUNT(F345)=0,"",ROUND(E345*F345,2))</f>
        <v>1486.8</v>
      </c>
    </row>
    <row r="346" spans="1:7" x14ac:dyDescent="0.25">
      <c r="A346" s="22" t="s">
        <v>311</v>
      </c>
      <c r="B346" s="22" t="str">
        <f>'MEMÓRIA DE PESQUISA'!B326</f>
        <v>9837</v>
      </c>
      <c r="C346" s="6" t="str">
        <f>'MEMÓRIA DE PESQUISA'!C326</f>
        <v>TUBO PVC SERIE NORMAL, DN 75 MM, PARA ESGOTO PREDIAL (NBR 5688)</v>
      </c>
      <c r="D346" s="22" t="str">
        <f>'MEMÓRIA DE PESQUISA'!D326</f>
        <v>M</v>
      </c>
      <c r="E346" s="25">
        <f>'MEMÓRIA DE PESQUISA'!E326</f>
        <v>450</v>
      </c>
      <c r="F346" s="26">
        <f>IF('MEMÓRIA DE PESQUISA'!R326=0,"",'MEMÓRIA DE PESQUISA'!W326)</f>
        <v>16.25</v>
      </c>
      <c r="G346" s="27">
        <f t="shared" si="13"/>
        <v>7312.5</v>
      </c>
    </row>
    <row r="347" spans="1:7" x14ac:dyDescent="0.25">
      <c r="A347" s="22" t="s">
        <v>312</v>
      </c>
      <c r="B347" s="22" t="str">
        <f>'MEMÓRIA DE PESQUISA'!B327</f>
        <v>9867</v>
      </c>
      <c r="C347" s="6" t="str">
        <f>'MEMÓRIA DE PESQUISA'!C327</f>
        <v>TUBO PVC, SOLDAVEL, DE 20 MM, AGUA FRIA (NBR-5648)</v>
      </c>
      <c r="D347" s="22" t="str">
        <f>'MEMÓRIA DE PESQUISA'!D327</f>
        <v>M</v>
      </c>
      <c r="E347" s="25">
        <f>'MEMÓRIA DE PESQUISA'!E327</f>
        <v>450</v>
      </c>
      <c r="F347" s="26">
        <f>IF('MEMÓRIA DE PESQUISA'!R327=0,"",'MEMÓRIA DE PESQUISA'!W327)</f>
        <v>4.33</v>
      </c>
      <c r="G347" s="27">
        <f t="shared" si="13"/>
        <v>1948.5</v>
      </c>
    </row>
    <row r="348" spans="1:7" x14ac:dyDescent="0.25">
      <c r="A348" s="22" t="s">
        <v>313</v>
      </c>
      <c r="B348" s="22" t="str">
        <f>'MEMÓRIA DE PESQUISA'!B328</f>
        <v>9869</v>
      </c>
      <c r="C348" s="6" t="str">
        <f>'MEMÓRIA DE PESQUISA'!C328</f>
        <v>TUBO PVC, SOLDAVEL, DE 32 MM, AGUA FRIA (NBR-5648)</v>
      </c>
      <c r="D348" s="22" t="str">
        <f>'MEMÓRIA DE PESQUISA'!D328</f>
        <v>M</v>
      </c>
      <c r="E348" s="25">
        <f>'MEMÓRIA DE PESQUISA'!E328</f>
        <v>450</v>
      </c>
      <c r="F348" s="26">
        <f>IF('MEMÓRIA DE PESQUISA'!R328=0,"",'MEMÓRIA DE PESQUISA'!W328)</f>
        <v>10.55</v>
      </c>
      <c r="G348" s="27">
        <f t="shared" si="13"/>
        <v>4747.5</v>
      </c>
    </row>
    <row r="349" spans="1:7" x14ac:dyDescent="0.25">
      <c r="A349" s="22" t="s">
        <v>314</v>
      </c>
      <c r="B349" s="22" t="str">
        <f>'MEMÓRIA DE PESQUISA'!B329</f>
        <v>9875</v>
      </c>
      <c r="C349" s="6" t="str">
        <f>'MEMÓRIA DE PESQUISA'!C329</f>
        <v>TUBO PVC, SOLDAVEL, DE 50 MM, AGUA FRIA (NBR-5648)</v>
      </c>
      <c r="D349" s="22" t="str">
        <f>'MEMÓRIA DE PESQUISA'!D329</f>
        <v>M</v>
      </c>
      <c r="E349" s="25">
        <f>'MEMÓRIA DE PESQUISA'!E329</f>
        <v>90</v>
      </c>
      <c r="F349" s="26">
        <f>IF('MEMÓRIA DE PESQUISA'!R329=0,"",'MEMÓRIA DE PESQUISA'!W329)</f>
        <v>18.18</v>
      </c>
      <c r="G349" s="27">
        <f t="shared" si="13"/>
        <v>1636.2</v>
      </c>
    </row>
    <row r="350" spans="1:7" x14ac:dyDescent="0.25">
      <c r="A350" s="22" t="s">
        <v>315</v>
      </c>
      <c r="B350" s="22" t="str">
        <f>'MEMÓRIA DE PESQUISA'!B330</f>
        <v>9873</v>
      </c>
      <c r="C350" s="6" t="str">
        <f>'MEMÓRIA DE PESQUISA'!C330</f>
        <v>TUBO PVC, SOLDAVEL, DE 60 MM, AGUA FRIA (NBR-5648)</v>
      </c>
      <c r="D350" s="22" t="str">
        <f>'MEMÓRIA DE PESQUISA'!D330</f>
        <v>M</v>
      </c>
      <c r="E350" s="25">
        <f>'MEMÓRIA DE PESQUISA'!E330</f>
        <v>60</v>
      </c>
      <c r="F350" s="26">
        <f>IF('MEMÓRIA DE PESQUISA'!R330=0,"",'MEMÓRIA DE PESQUISA'!W330)</f>
        <v>29.9</v>
      </c>
      <c r="G350" s="27">
        <f t="shared" si="13"/>
        <v>1794</v>
      </c>
    </row>
    <row r="351" spans="1:7" x14ac:dyDescent="0.25">
      <c r="A351" s="22" t="s">
        <v>316</v>
      </c>
      <c r="B351" s="22" t="str">
        <f>'MEMÓRIA DE PESQUISA'!B331</f>
        <v>9871</v>
      </c>
      <c r="C351" s="6" t="str">
        <f>'MEMÓRIA DE PESQUISA'!C331</f>
        <v>TUBO PVC, SOLDAVEL, DE 75 MM, AGUA FRIA (NBR-5648)</v>
      </c>
      <c r="D351" s="22" t="str">
        <f>'MEMÓRIA DE PESQUISA'!D331</f>
        <v>M</v>
      </c>
      <c r="E351" s="25">
        <f>'MEMÓRIA DE PESQUISA'!E331</f>
        <v>30</v>
      </c>
      <c r="F351" s="26">
        <f>IF('MEMÓRIA DE PESQUISA'!R331=0,"",'MEMÓRIA DE PESQUISA'!W331)</f>
        <v>49.55</v>
      </c>
      <c r="G351" s="27">
        <f t="shared" si="13"/>
        <v>1486.5</v>
      </c>
    </row>
    <row r="352" spans="1:7" x14ac:dyDescent="0.25">
      <c r="A352" s="22" t="s">
        <v>317</v>
      </c>
      <c r="B352" s="22" t="str">
        <f>'MEMÓRIA DE PESQUISA'!B332</f>
        <v>9872</v>
      </c>
      <c r="C352" s="6" t="str">
        <f>'MEMÓRIA DE PESQUISA'!C332</f>
        <v>TUBO PVC, SOLDAVEL, DE 85 MM, AGUA FRIA (NBR-5648)</v>
      </c>
      <c r="D352" s="22" t="str">
        <f>'MEMÓRIA DE PESQUISA'!D332</f>
        <v>M</v>
      </c>
      <c r="E352" s="25">
        <f>'MEMÓRIA DE PESQUISA'!E332</f>
        <v>30</v>
      </c>
      <c r="F352" s="26">
        <f>IF('MEMÓRIA DE PESQUISA'!R332=0,"",'MEMÓRIA DE PESQUISA'!W332)</f>
        <v>68.94</v>
      </c>
      <c r="G352" s="27">
        <f t="shared" si="13"/>
        <v>2068.1999999999998</v>
      </c>
    </row>
    <row r="353" spans="1:7" s="33" customFormat="1" ht="48" x14ac:dyDescent="0.25">
      <c r="A353" s="22" t="s">
        <v>318</v>
      </c>
      <c r="B353" s="22" t="str">
        <f>'MEMÓRIA DE PESQUISA'!B333</f>
        <v>CISAM-SUL (itens 443+444)</v>
      </c>
      <c r="C353" s="6" t="str">
        <f>'MEMÓRIA DE PESQUISA'!C333</f>
        <v>KIT DE LIGAÇÃO PARA HIDRÔMETRO 3/4", COM 01 TUBETE CURTO (47 MM REFERENCIAIS), 01 TUBETE LONGO (122 MM REFERENCIAIS), 02 PORCAS DE 1" E 02 ANÉIS DE VEDAÇÃO; ACEITAS VARIAÇÕES DIMENSIONAIS COMPATÍVEIS COM HIDRÔMETROS E INSTALAÇÕES EXISTENTES, ASSEGURADAS MONTAGEM, VEDAÇÃO E FUNCIONAMENTO; SEM CAVALETE OU REGISTRO</v>
      </c>
      <c r="D353" s="22" t="str">
        <f>'MEMÓRIA DE PESQUISA'!D333</f>
        <v>KIT</v>
      </c>
      <c r="E353" s="25">
        <f>'MEMÓRIA DE PESQUISA'!E333</f>
        <v>20</v>
      </c>
      <c r="F353" s="26">
        <f>IF('MEMÓRIA DE PESQUISA'!R333=0,"",'MEMÓRIA DE PESQUISA'!W333)</f>
        <v>25.79</v>
      </c>
      <c r="G353" s="32">
        <f t="shared" si="13"/>
        <v>515.79999999999995</v>
      </c>
    </row>
    <row r="354" spans="1:7" x14ac:dyDescent="0.25">
      <c r="A354" s="22" t="s">
        <v>618</v>
      </c>
      <c r="B354" s="22" t="str">
        <f>'MEMÓRIA DE PESQUISA'!B334</f>
        <v>3909</v>
      </c>
      <c r="C354" s="6" t="str">
        <f>'MEMÓRIA DE PESQUISA'!C334</f>
        <v>LUVA DE FERRO GALVANIZADO, COM ROSCA BSP, DE 3/4"</v>
      </c>
      <c r="D354" s="22" t="str">
        <f>'MEMÓRIA DE PESQUISA'!D334</f>
        <v>UN</v>
      </c>
      <c r="E354" s="25">
        <f>'MEMÓRIA DE PESQUISA'!E334</f>
        <v>100</v>
      </c>
      <c r="F354" s="26">
        <f>IF('MEMÓRIA DE PESQUISA'!R334=0,"",'MEMÓRIA DE PESQUISA'!W334)</f>
        <v>10.3</v>
      </c>
      <c r="G354" s="27">
        <f t="shared" si="13"/>
        <v>1030</v>
      </c>
    </row>
    <row r="355" spans="1:7" x14ac:dyDescent="0.25">
      <c r="A355" s="22" t="s">
        <v>619</v>
      </c>
      <c r="B355" s="22" t="str">
        <f>'MEMÓRIA DE PESQUISA'!B335</f>
        <v>3910</v>
      </c>
      <c r="C355" s="6" t="str">
        <f>'MEMÓRIA DE PESQUISA'!C335</f>
        <v>LUVA DE FERRO GALVANIZADO, COM ROSCA BSP, DE 1"</v>
      </c>
      <c r="D355" s="22" t="str">
        <f>'MEMÓRIA DE PESQUISA'!D335</f>
        <v>UN</v>
      </c>
      <c r="E355" s="25">
        <f>'MEMÓRIA DE PESQUISA'!E335</f>
        <v>200</v>
      </c>
      <c r="F355" s="26">
        <f>IF('MEMÓRIA DE PESQUISA'!R335=0,"",'MEMÓRIA DE PESQUISA'!W335)</f>
        <v>16.760000000000002</v>
      </c>
      <c r="G355" s="27">
        <f t="shared" si="13"/>
        <v>3352</v>
      </c>
    </row>
    <row r="356" spans="1:7" x14ac:dyDescent="0.25">
      <c r="A356" s="22" t="s">
        <v>620</v>
      </c>
      <c r="B356" s="22" t="str">
        <f>'MEMÓRIA DE PESQUISA'!B336</f>
        <v>3911</v>
      </c>
      <c r="C356" s="6" t="str">
        <f>'MEMÓRIA DE PESQUISA'!C336</f>
        <v>LUVA DE FERRO GALVANIZADO, COM ROSCA BSP, DE 1 1/4"</v>
      </c>
      <c r="D356" s="22" t="str">
        <f>'MEMÓRIA DE PESQUISA'!D336</f>
        <v>UN</v>
      </c>
      <c r="E356" s="25">
        <f>'MEMÓRIA DE PESQUISA'!E336</f>
        <v>50</v>
      </c>
      <c r="F356" s="26">
        <f>IF('MEMÓRIA DE PESQUISA'!R336=0,"",'MEMÓRIA DE PESQUISA'!W336)</f>
        <v>23.43</v>
      </c>
      <c r="G356" s="27">
        <f t="shared" si="13"/>
        <v>1171.5</v>
      </c>
    </row>
    <row r="357" spans="1:7" x14ac:dyDescent="0.25">
      <c r="A357" s="22" t="s">
        <v>621</v>
      </c>
      <c r="B357" s="22" t="str">
        <f>'MEMÓRIA DE PESQUISA'!B337</f>
        <v>3939</v>
      </c>
      <c r="C357" s="6" t="str">
        <f>'MEMÓRIA DE PESQUISA'!C337</f>
        <v>LUVA DE FERRO GALVANIZADO, COM ROSCA BSP, DE 1 1/2"</v>
      </c>
      <c r="D357" s="22" t="str">
        <f>'MEMÓRIA DE PESQUISA'!D337</f>
        <v>UN</v>
      </c>
      <c r="E357" s="25">
        <f>'MEMÓRIA DE PESQUISA'!E337</f>
        <v>50</v>
      </c>
      <c r="F357" s="26">
        <f>IF('MEMÓRIA DE PESQUISA'!R337=0,"",'MEMÓRIA DE PESQUISA'!W337)</f>
        <v>28.68</v>
      </c>
      <c r="G357" s="27">
        <f t="shared" si="13"/>
        <v>1434</v>
      </c>
    </row>
    <row r="358" spans="1:7" x14ac:dyDescent="0.25">
      <c r="A358" s="22" t="s">
        <v>622</v>
      </c>
      <c r="B358" s="22" t="str">
        <f>'MEMÓRIA DE PESQUISA'!B338</f>
        <v>3913</v>
      </c>
      <c r="C358" s="6" t="str">
        <f>'MEMÓRIA DE PESQUISA'!C338</f>
        <v>LUVA DE FERRO GALVANIZADO, COM ROSCA BSP, DE 2 1/2"</v>
      </c>
      <c r="D358" s="22" t="str">
        <f>'MEMÓRIA DE PESQUISA'!D338</f>
        <v>UN</v>
      </c>
      <c r="E358" s="25">
        <f>'MEMÓRIA DE PESQUISA'!E338</f>
        <v>50</v>
      </c>
      <c r="F358" s="26">
        <f>IF('MEMÓRIA DE PESQUISA'!R338=0,"",'MEMÓRIA DE PESQUISA'!W338)</f>
        <v>80.11</v>
      </c>
      <c r="G358" s="27">
        <f t="shared" si="13"/>
        <v>4005.5</v>
      </c>
    </row>
    <row r="359" spans="1:7" x14ac:dyDescent="0.25">
      <c r="A359" s="22" t="s">
        <v>623</v>
      </c>
      <c r="B359" s="22" t="str">
        <f>'MEMÓRIA DE PESQUISA'!B339</f>
        <v>3912</v>
      </c>
      <c r="C359" s="6" t="str">
        <f>'MEMÓRIA DE PESQUISA'!C339</f>
        <v>LUVA DE FERRO GALVANIZADO, COM ROSCA BSP, DE 2"</v>
      </c>
      <c r="D359" s="22" t="str">
        <f>'MEMÓRIA DE PESQUISA'!D339</f>
        <v>UN</v>
      </c>
      <c r="E359" s="25">
        <f>'MEMÓRIA DE PESQUISA'!E339</f>
        <v>50</v>
      </c>
      <c r="F359" s="26">
        <f>IF('MEMÓRIA DE PESQUISA'!R339=0,"",'MEMÓRIA DE PESQUISA'!W339)</f>
        <v>43.92</v>
      </c>
      <c r="G359" s="27">
        <f t="shared" si="13"/>
        <v>2196</v>
      </c>
    </row>
    <row r="360" spans="1:7" x14ac:dyDescent="0.25">
      <c r="A360" s="22" t="s">
        <v>624</v>
      </c>
      <c r="B360" s="22" t="str">
        <f>'MEMÓRIA DE PESQUISA'!B340</f>
        <v>6295</v>
      </c>
      <c r="C360" s="6" t="str">
        <f>'MEMÓRIA DE PESQUISA'!C340</f>
        <v>TE DE FERRO GALVANIZADO, DE 3/4"</v>
      </c>
      <c r="D360" s="22" t="str">
        <f>'MEMÓRIA DE PESQUISA'!D340</f>
        <v>UN</v>
      </c>
      <c r="E360" s="25">
        <f>'MEMÓRIA DE PESQUISA'!E340</f>
        <v>20</v>
      </c>
      <c r="F360" s="26">
        <f>IF('MEMÓRIA DE PESQUISA'!R340=0,"",'MEMÓRIA DE PESQUISA'!W340)</f>
        <v>16.78</v>
      </c>
      <c r="G360" s="27">
        <f t="shared" si="13"/>
        <v>335.6</v>
      </c>
    </row>
    <row r="361" spans="1:7" x14ac:dyDescent="0.25">
      <c r="A361" s="22" t="s">
        <v>625</v>
      </c>
      <c r="B361" s="22" t="str">
        <f>'MEMÓRIA DE PESQUISA'!B341</f>
        <v>6323</v>
      </c>
      <c r="C361" s="6" t="str">
        <f>'MEMÓRIA DE PESQUISA'!C341</f>
        <v>TE DE FERRO GALVANIZADO, DE 1"</v>
      </c>
      <c r="D361" s="22" t="str">
        <f>'MEMÓRIA DE PESQUISA'!D341</f>
        <v>UN</v>
      </c>
      <c r="E361" s="25">
        <f>'MEMÓRIA DE PESQUISA'!E341</f>
        <v>20</v>
      </c>
      <c r="F361" s="26">
        <f>IF('MEMÓRIA DE PESQUISA'!R341=0,"",'MEMÓRIA DE PESQUISA'!W341)</f>
        <v>27.01</v>
      </c>
      <c r="G361" s="27">
        <f t="shared" si="13"/>
        <v>540.20000000000005</v>
      </c>
    </row>
    <row r="362" spans="1:7" x14ac:dyDescent="0.25">
      <c r="A362" s="22" t="s">
        <v>626</v>
      </c>
      <c r="B362" s="22" t="str">
        <f>'MEMÓRIA DE PESQUISA'!B342</f>
        <v>6296</v>
      </c>
      <c r="C362" s="6" t="str">
        <f>'MEMÓRIA DE PESQUISA'!C342</f>
        <v>TE DE FERRO GALVANIZADO, DE 1 1/4"</v>
      </c>
      <c r="D362" s="22" t="str">
        <f>'MEMÓRIA DE PESQUISA'!D342</f>
        <v>UN</v>
      </c>
      <c r="E362" s="25">
        <f>'MEMÓRIA DE PESQUISA'!E342</f>
        <v>10</v>
      </c>
      <c r="F362" s="26">
        <f>IF('MEMÓRIA DE PESQUISA'!R342=0,"",'MEMÓRIA DE PESQUISA'!W342)</f>
        <v>41.33</v>
      </c>
      <c r="G362" s="27">
        <f t="shared" si="13"/>
        <v>413.3</v>
      </c>
    </row>
    <row r="363" spans="1:7" x14ac:dyDescent="0.25">
      <c r="A363" s="22" t="s">
        <v>627</v>
      </c>
      <c r="B363" s="22" t="str">
        <f>'MEMÓRIA DE PESQUISA'!B343</f>
        <v>6297</v>
      </c>
      <c r="C363" s="6" t="str">
        <f>'MEMÓRIA DE PESQUISA'!C343</f>
        <v>TE DE FERRO GALVANIZADO, DE 1 1/2"</v>
      </c>
      <c r="D363" s="22" t="str">
        <f>'MEMÓRIA DE PESQUISA'!D343</f>
        <v>UN</v>
      </c>
      <c r="E363" s="25">
        <f>'MEMÓRIA DE PESQUISA'!E343</f>
        <v>10</v>
      </c>
      <c r="F363" s="26">
        <f>IF('MEMÓRIA DE PESQUISA'!R343=0,"",'MEMÓRIA DE PESQUISA'!W343)</f>
        <v>52.36</v>
      </c>
      <c r="G363" s="27">
        <f t="shared" si="13"/>
        <v>523.6</v>
      </c>
    </row>
    <row r="364" spans="1:7" x14ac:dyDescent="0.25">
      <c r="A364" s="22" t="s">
        <v>628</v>
      </c>
      <c r="B364" s="22" t="str">
        <f>'MEMÓRIA DE PESQUISA'!B344</f>
        <v>6298</v>
      </c>
      <c r="C364" s="6" t="str">
        <f>'MEMÓRIA DE PESQUISA'!C344</f>
        <v>TE DE FERRO GALVANIZADO, DE 2"</v>
      </c>
      <c r="D364" s="22" t="str">
        <f>'MEMÓRIA DE PESQUISA'!D344</f>
        <v>UN</v>
      </c>
      <c r="E364" s="25">
        <f>'MEMÓRIA DE PESQUISA'!E344</f>
        <v>5</v>
      </c>
      <c r="F364" s="26">
        <f>IF('MEMÓRIA DE PESQUISA'!R344=0,"",'MEMÓRIA DE PESQUISA'!W344)</f>
        <v>82.94</v>
      </c>
      <c r="G364" s="27">
        <f t="shared" si="13"/>
        <v>414.7</v>
      </c>
    </row>
    <row r="365" spans="1:7" x14ac:dyDescent="0.25">
      <c r="A365" s="22" t="s">
        <v>629</v>
      </c>
      <c r="B365" s="22" t="str">
        <f>'MEMÓRIA DE PESQUISA'!B345</f>
        <v>6299</v>
      </c>
      <c r="C365" s="6" t="str">
        <f>'MEMÓRIA DE PESQUISA'!C345</f>
        <v>TE DE FERRO GALVANIZADO, DE 2 1/2"</v>
      </c>
      <c r="D365" s="22" t="str">
        <f>'MEMÓRIA DE PESQUISA'!D345</f>
        <v>UN</v>
      </c>
      <c r="E365" s="25">
        <f>'MEMÓRIA DE PESQUISA'!E345</f>
        <v>5</v>
      </c>
      <c r="F365" s="26">
        <f>IF('MEMÓRIA DE PESQUISA'!R345=0,"",'MEMÓRIA DE PESQUISA'!W345)</f>
        <v>157.49</v>
      </c>
      <c r="G365" s="27">
        <f t="shared" si="13"/>
        <v>787.45</v>
      </c>
    </row>
    <row r="366" spans="1:7" x14ac:dyDescent="0.25">
      <c r="A366" s="22" t="s">
        <v>630</v>
      </c>
      <c r="B366" s="22" t="str">
        <f>'MEMÓRIA DE PESQUISA'!B346</f>
        <v>765</v>
      </c>
      <c r="C366" s="6" t="str">
        <f>'MEMÓRIA DE PESQUISA'!C346</f>
        <v>BUCHA DE REDUCAO DE FERRO GALVANIZADO, COM ROSCA BSP, DE 1" X 3/4"</v>
      </c>
      <c r="D366" s="22" t="str">
        <f>'MEMÓRIA DE PESQUISA'!D346</f>
        <v>UN</v>
      </c>
      <c r="E366" s="25">
        <f>'MEMÓRIA DE PESQUISA'!E346</f>
        <v>10</v>
      </c>
      <c r="F366" s="26">
        <f>IF('MEMÓRIA DE PESQUISA'!R346=0,"",'MEMÓRIA DE PESQUISA'!W346)</f>
        <v>12.51</v>
      </c>
      <c r="G366" s="27">
        <f t="shared" si="13"/>
        <v>125.1</v>
      </c>
    </row>
    <row r="367" spans="1:7" x14ac:dyDescent="0.25">
      <c r="A367" s="22" t="s">
        <v>631</v>
      </c>
      <c r="B367" s="22" t="str">
        <f>'MEMÓRIA DE PESQUISA'!B347</f>
        <v>771</v>
      </c>
      <c r="C367" s="6" t="str">
        <f>'MEMÓRIA DE PESQUISA'!C347</f>
        <v>BUCHA DE REDUCAO DE FERRO GALVANIZADO, COM ROSCA BSP, DE 2" X 1"</v>
      </c>
      <c r="D367" s="22" t="str">
        <f>'MEMÓRIA DE PESQUISA'!D347</f>
        <v>UN</v>
      </c>
      <c r="E367" s="25">
        <f>'MEMÓRIA DE PESQUISA'!E347</f>
        <v>10</v>
      </c>
      <c r="F367" s="26">
        <f>IF('MEMÓRIA DE PESQUISA'!R347=0,"",'MEMÓRIA DE PESQUISA'!W347)</f>
        <v>34.729999999999997</v>
      </c>
      <c r="G367" s="27">
        <f t="shared" si="13"/>
        <v>347.3</v>
      </c>
    </row>
    <row r="368" spans="1:7" x14ac:dyDescent="0.25">
      <c r="A368" s="22" t="s">
        <v>632</v>
      </c>
      <c r="B368" s="22" t="str">
        <f>'MEMÓRIA DE PESQUISA'!B348</f>
        <v>791</v>
      </c>
      <c r="C368" s="6" t="str">
        <f>'MEMÓRIA DE PESQUISA'!C348</f>
        <v>BUCHA DE REDUCAO DE FERRO GALVANIZADO, COM ROSCA BSP, DE 1 1/2" X 1"</v>
      </c>
      <c r="D368" s="22" t="str">
        <f>'MEMÓRIA DE PESQUISA'!D348</f>
        <v>UN</v>
      </c>
      <c r="E368" s="25">
        <f>'MEMÓRIA DE PESQUISA'!E348</f>
        <v>10</v>
      </c>
      <c r="F368" s="26">
        <f>IF('MEMÓRIA DE PESQUISA'!R348=0,"",'MEMÓRIA DE PESQUISA'!W348)</f>
        <v>25.88</v>
      </c>
      <c r="G368" s="27">
        <f t="shared" si="13"/>
        <v>258.8</v>
      </c>
    </row>
    <row r="369" spans="1:7" x14ac:dyDescent="0.25">
      <c r="A369" s="22" t="s">
        <v>633</v>
      </c>
      <c r="B369" s="22" t="str">
        <f>'MEMÓRIA DE PESQUISA'!B349</f>
        <v>788</v>
      </c>
      <c r="C369" s="6" t="str">
        <f>'MEMÓRIA DE PESQUISA'!C349</f>
        <v>BUCHA DE REDUCAO DE FERRO GALVANIZADO, COM ROSCA BSP, DE 2" X 1 1/2"</v>
      </c>
      <c r="D369" s="22" t="str">
        <f>'MEMÓRIA DE PESQUISA'!D349</f>
        <v>UN</v>
      </c>
      <c r="E369" s="25">
        <f>'MEMÓRIA DE PESQUISA'!E349</f>
        <v>10</v>
      </c>
      <c r="F369" s="26">
        <f>IF('MEMÓRIA DE PESQUISA'!R349=0,"",'MEMÓRIA DE PESQUISA'!W349)</f>
        <v>34.729999999999997</v>
      </c>
      <c r="G369" s="27">
        <f t="shared" si="13"/>
        <v>347.3</v>
      </c>
    </row>
    <row r="370" spans="1:7" x14ac:dyDescent="0.25">
      <c r="A370" s="22" t="s">
        <v>634</v>
      </c>
      <c r="B370" s="22" t="str">
        <f>'MEMÓRIA DE PESQUISA'!B350</f>
        <v>4178</v>
      </c>
      <c r="C370" s="6" t="str">
        <f>'MEMÓRIA DE PESQUISA'!C350</f>
        <v>NIPLE DE FERRO GALVANIZADO, COM ROSCA BSP, DE 3/4"</v>
      </c>
      <c r="D370" s="22" t="str">
        <f>'MEMÓRIA DE PESQUISA'!D350</f>
        <v>UN</v>
      </c>
      <c r="E370" s="25">
        <f>'MEMÓRIA DE PESQUISA'!E350</f>
        <v>30</v>
      </c>
      <c r="F370" s="26">
        <f>IF('MEMÓRIA DE PESQUISA'!R350=0,"",'MEMÓRIA DE PESQUISA'!W350)</f>
        <v>9.7899999999999991</v>
      </c>
      <c r="G370" s="27">
        <f t="shared" si="13"/>
        <v>293.7</v>
      </c>
    </row>
    <row r="371" spans="1:7" x14ac:dyDescent="0.25">
      <c r="A371" s="22" t="s">
        <v>635</v>
      </c>
      <c r="B371" s="22" t="str">
        <f>'MEMÓRIA DE PESQUISA'!B351</f>
        <v>4179</v>
      </c>
      <c r="C371" s="6" t="str">
        <f>'MEMÓRIA DE PESQUISA'!C351</f>
        <v>NIPLE DE FERRO GALVANIZADO, COM ROSCA BSP, DE 1"</v>
      </c>
      <c r="D371" s="22" t="str">
        <f>'MEMÓRIA DE PESQUISA'!D351</f>
        <v>UN</v>
      </c>
      <c r="E371" s="25">
        <f>'MEMÓRIA DE PESQUISA'!E351</f>
        <v>40</v>
      </c>
      <c r="F371" s="26">
        <f>IF('MEMÓRIA DE PESQUISA'!R351=0,"",'MEMÓRIA DE PESQUISA'!W351)</f>
        <v>14.45</v>
      </c>
      <c r="G371" s="27">
        <f t="shared" si="13"/>
        <v>578</v>
      </c>
    </row>
    <row r="372" spans="1:7" x14ac:dyDescent="0.25">
      <c r="A372" s="22" t="s">
        <v>636</v>
      </c>
      <c r="B372" s="22" t="str">
        <f>'MEMÓRIA DE PESQUISA'!B352</f>
        <v>4180</v>
      </c>
      <c r="C372" s="6" t="str">
        <f>'MEMÓRIA DE PESQUISA'!C352</f>
        <v>NIPLE DE FERRO GALVANIZADO, COM ROSCA BSP, DE 1 1/4"</v>
      </c>
      <c r="D372" s="22" t="str">
        <f>'MEMÓRIA DE PESQUISA'!D352</f>
        <v>UN</v>
      </c>
      <c r="E372" s="25">
        <f>'MEMÓRIA DE PESQUISA'!E352</f>
        <v>10</v>
      </c>
      <c r="F372" s="26">
        <f>IF('MEMÓRIA DE PESQUISA'!R352=0,"",'MEMÓRIA DE PESQUISA'!W352)</f>
        <v>21.27</v>
      </c>
      <c r="G372" s="27">
        <f t="shared" si="13"/>
        <v>212.7</v>
      </c>
    </row>
    <row r="373" spans="1:7" x14ac:dyDescent="0.25">
      <c r="A373" s="22" t="s">
        <v>637</v>
      </c>
      <c r="B373" s="22" t="str">
        <f>'MEMÓRIA DE PESQUISA'!B353</f>
        <v>4209</v>
      </c>
      <c r="C373" s="6" t="str">
        <f>'MEMÓRIA DE PESQUISA'!C353</f>
        <v>NIPLE DE FERRO GALVANIZADO, COM ROSCA BSP, DE 1 1/2"</v>
      </c>
      <c r="D373" s="22" t="str">
        <f>'MEMÓRIA DE PESQUISA'!D353</f>
        <v>UN</v>
      </c>
      <c r="E373" s="25">
        <f>'MEMÓRIA DE PESQUISA'!E353</f>
        <v>30</v>
      </c>
      <c r="F373" s="26">
        <f>IF('MEMÓRIA DE PESQUISA'!R353=0,"",'MEMÓRIA DE PESQUISA'!W353)</f>
        <v>28.26</v>
      </c>
      <c r="G373" s="27">
        <f t="shared" si="13"/>
        <v>847.8</v>
      </c>
    </row>
    <row r="374" spans="1:7" x14ac:dyDescent="0.25">
      <c r="A374" s="22" t="s">
        <v>638</v>
      </c>
      <c r="B374" s="22" t="str">
        <f>'MEMÓRIA DE PESQUISA'!B354</f>
        <v>4181</v>
      </c>
      <c r="C374" s="6" t="str">
        <f>'MEMÓRIA DE PESQUISA'!C354</f>
        <v>NIPLE DE FERRO GALVANIZADO, COM ROSCA BSP, DE 2"</v>
      </c>
      <c r="D374" s="22" t="str">
        <f>'MEMÓRIA DE PESQUISA'!D354</f>
        <v>UN</v>
      </c>
      <c r="E374" s="25">
        <f>'MEMÓRIA DE PESQUISA'!E354</f>
        <v>10</v>
      </c>
      <c r="F374" s="26">
        <f>IF('MEMÓRIA DE PESQUISA'!R354=0,"",'MEMÓRIA DE PESQUISA'!W354)</f>
        <v>43.95</v>
      </c>
      <c r="G374" s="27">
        <f t="shared" si="13"/>
        <v>439.5</v>
      </c>
    </row>
    <row r="375" spans="1:7" x14ac:dyDescent="0.25">
      <c r="A375" s="22" t="s">
        <v>639</v>
      </c>
      <c r="B375" s="22" t="str">
        <f>'MEMÓRIA DE PESQUISA'!B355</f>
        <v>4208</v>
      </c>
      <c r="C375" s="6" t="str">
        <f>'MEMÓRIA DE PESQUISA'!C355</f>
        <v>NIPLE DE FERRO GALVANIZADO, COM ROSCA BSP, DE 2 1/2"</v>
      </c>
      <c r="D375" s="22" t="str">
        <f>'MEMÓRIA DE PESQUISA'!D355</f>
        <v>UN</v>
      </c>
      <c r="E375" s="25">
        <f>'MEMÓRIA DE PESQUISA'!E355</f>
        <v>10</v>
      </c>
      <c r="F375" s="26">
        <f>IF('MEMÓRIA DE PESQUISA'!R355=0,"",'MEMÓRIA DE PESQUISA'!W355)</f>
        <v>67.27</v>
      </c>
      <c r="G375" s="27">
        <f t="shared" si="13"/>
        <v>672.7</v>
      </c>
    </row>
    <row r="376" spans="1:7" x14ac:dyDescent="0.25">
      <c r="A376" s="22" t="s">
        <v>640</v>
      </c>
      <c r="B376" s="22" t="str">
        <f>'MEMÓRIA DE PESQUISA'!B356</f>
        <v>3456</v>
      </c>
      <c r="C376" s="6" t="str">
        <f>'MEMÓRIA DE PESQUISA'!C356</f>
        <v>COTOVELO 90 GRAUS DE FERRO GALVANIZADO, COM ROSCA BSP, DE 3/4"</v>
      </c>
      <c r="D376" s="22" t="str">
        <f>'MEMÓRIA DE PESQUISA'!D356</f>
        <v>UN</v>
      </c>
      <c r="E376" s="25">
        <f>'MEMÓRIA DE PESQUISA'!E356</f>
        <v>30</v>
      </c>
      <c r="F376" s="26">
        <f>IF('MEMÓRIA DE PESQUISA'!R356=0,"",'MEMÓRIA DE PESQUISA'!W356)</f>
        <v>12.97</v>
      </c>
      <c r="G376" s="27">
        <f t="shared" si="13"/>
        <v>389.1</v>
      </c>
    </row>
    <row r="377" spans="1:7" x14ac:dyDescent="0.25">
      <c r="A377" s="22" t="s">
        <v>641</v>
      </c>
      <c r="B377" s="22" t="str">
        <f>'MEMÓRIA DE PESQUISA'!B357</f>
        <v>3472</v>
      </c>
      <c r="C377" s="6" t="str">
        <f>'MEMÓRIA DE PESQUISA'!C357</f>
        <v>COTOVELO 90 GRAUS DE FERRO GALVANIZADO, COM ROSCA BSP, DE 1"</v>
      </c>
      <c r="D377" s="22" t="str">
        <f>'MEMÓRIA DE PESQUISA'!D357</f>
        <v>UN</v>
      </c>
      <c r="E377" s="25">
        <f>'MEMÓRIA DE PESQUISA'!E357</f>
        <v>40</v>
      </c>
      <c r="F377" s="26">
        <f>IF('MEMÓRIA DE PESQUISA'!R357=0,"",'MEMÓRIA DE PESQUISA'!W357)</f>
        <v>19.47</v>
      </c>
      <c r="G377" s="27">
        <f t="shared" ref="G377:G382" si="14">IF(COUNT(F377)=0,"",ROUND(E377*F377,2))</f>
        <v>778.8</v>
      </c>
    </row>
    <row r="378" spans="1:7" x14ac:dyDescent="0.25">
      <c r="A378" s="22" t="s">
        <v>642</v>
      </c>
      <c r="B378" s="22" t="str">
        <f>'MEMÓRIA DE PESQUISA'!B358</f>
        <v>3457</v>
      </c>
      <c r="C378" s="6" t="str">
        <f>'MEMÓRIA DE PESQUISA'!C358</f>
        <v>COTOVELO 90 GRAUS DE FERRO GALVANIZADO, COM ROSCA BSP, DE 1 1/4"</v>
      </c>
      <c r="D378" s="22" t="str">
        <f>'MEMÓRIA DE PESQUISA'!D358</f>
        <v>UN</v>
      </c>
      <c r="E378" s="25">
        <f>'MEMÓRIA DE PESQUISA'!E358</f>
        <v>10</v>
      </c>
      <c r="F378" s="26">
        <f>IF('MEMÓRIA DE PESQUISA'!R358=0,"",'MEMÓRIA DE PESQUISA'!W358)</f>
        <v>30.52</v>
      </c>
      <c r="G378" s="27">
        <f t="shared" si="14"/>
        <v>305.2</v>
      </c>
    </row>
    <row r="379" spans="1:7" x14ac:dyDescent="0.25">
      <c r="A379" s="22" t="s">
        <v>643</v>
      </c>
      <c r="B379" s="22" t="str">
        <f>'MEMÓRIA DE PESQUISA'!B359</f>
        <v>3458</v>
      </c>
      <c r="C379" s="6" t="str">
        <f>'MEMÓRIA DE PESQUISA'!C359</f>
        <v>COTOVELO 90 GRAUS DE FERRO GALVANIZADO, COM ROSCA BSP, DE 1 1/2"</v>
      </c>
      <c r="D379" s="22" t="str">
        <f>'MEMÓRIA DE PESQUISA'!D359</f>
        <v>UN</v>
      </c>
      <c r="E379" s="25">
        <f>'MEMÓRIA DE PESQUISA'!E359</f>
        <v>30</v>
      </c>
      <c r="F379" s="26">
        <f>IF('MEMÓRIA DE PESQUISA'!R359=0,"",'MEMÓRIA DE PESQUISA'!W359)</f>
        <v>40.659999999999997</v>
      </c>
      <c r="G379" s="27">
        <f t="shared" si="14"/>
        <v>1219.8</v>
      </c>
    </row>
    <row r="380" spans="1:7" x14ac:dyDescent="0.25">
      <c r="A380" s="22" t="s">
        <v>644</v>
      </c>
      <c r="B380" s="22" t="str">
        <f>'MEMÓRIA DE PESQUISA'!B360</f>
        <v>3471</v>
      </c>
      <c r="C380" s="6" t="str">
        <f>'MEMÓRIA DE PESQUISA'!C360</f>
        <v>COTOVELO 90 GRAUS DE FERRO GALVANIZADO, COM ROSCA BSP, DE 2"</v>
      </c>
      <c r="D380" s="22" t="str">
        <f>'MEMÓRIA DE PESQUISA'!D360</f>
        <v>UN</v>
      </c>
      <c r="E380" s="25">
        <f>'MEMÓRIA DE PESQUISA'!E360</f>
        <v>10</v>
      </c>
      <c r="F380" s="26">
        <f>IF('MEMÓRIA DE PESQUISA'!R360=0,"",'MEMÓRIA DE PESQUISA'!W360)</f>
        <v>62.38</v>
      </c>
      <c r="G380" s="27">
        <f t="shared" si="14"/>
        <v>623.79999999999995</v>
      </c>
    </row>
    <row r="381" spans="1:7" x14ac:dyDescent="0.25">
      <c r="A381" s="22" t="s">
        <v>645</v>
      </c>
      <c r="B381" s="22" t="str">
        <f>'MEMÓRIA DE PESQUISA'!B361</f>
        <v>3470</v>
      </c>
      <c r="C381" s="6" t="str">
        <f>'MEMÓRIA DE PESQUISA'!C361</f>
        <v>COTOVELO 90 GRAUS DE FERRO GALVANIZADO, COM ROSCA BSP, DE 2 1/2"</v>
      </c>
      <c r="D381" s="22" t="str">
        <f>'MEMÓRIA DE PESQUISA'!D361</f>
        <v>UN</v>
      </c>
      <c r="E381" s="25">
        <f>'MEMÓRIA DE PESQUISA'!E361</f>
        <v>10</v>
      </c>
      <c r="F381" s="26">
        <f>IF('MEMÓRIA DE PESQUISA'!R361=0,"",'MEMÓRIA DE PESQUISA'!W361)</f>
        <v>113.53</v>
      </c>
      <c r="G381" s="27">
        <f t="shared" si="14"/>
        <v>1135.3</v>
      </c>
    </row>
    <row r="382" spans="1:7" x14ac:dyDescent="0.25">
      <c r="A382" s="34" t="s">
        <v>646</v>
      </c>
      <c r="B382" s="35" t="str">
        <f>'MEMÓRIA DE PESQUISA'!B362</f>
        <v>21010</v>
      </c>
      <c r="C382" s="11" t="str">
        <f>'MEMÓRIA DE PESQUISA'!C362</f>
        <v>TUBO ACO GALVANIZADO COM COSTURA, CLASSE LEVE, DN 25 MM (1"), E = 2,65 MM, *2,11* KG/M (NBR 5580)</v>
      </c>
      <c r="D382" s="35" t="str">
        <f>'MEMÓRIA DE PESQUISA'!D362</f>
        <v>M</v>
      </c>
      <c r="E382" s="36">
        <f>'MEMÓRIA DE PESQUISA'!E362</f>
        <v>30</v>
      </c>
      <c r="F382" s="37">
        <f>IF('MEMÓRIA DE PESQUISA'!R362=0,"",'MEMÓRIA DE PESQUISA'!W362)</f>
        <v>35.520000000000003</v>
      </c>
      <c r="G382" s="38">
        <f t="shared" si="14"/>
        <v>1065.5999999999999</v>
      </c>
    </row>
    <row r="383" spans="1:7" x14ac:dyDescent="0.25">
      <c r="A383" s="42" t="s">
        <v>319</v>
      </c>
      <c r="B383" s="43"/>
      <c r="C383" s="43"/>
      <c r="D383" s="43"/>
      <c r="E383" s="44"/>
      <c r="F383" s="45"/>
      <c r="G383" s="39">
        <f>IF(COUNT(G185:G382)=198,SUM(G185:G382),"PENDENTE")</f>
        <v>536479.75000000012</v>
      </c>
    </row>
    <row r="384" spans="1:7" x14ac:dyDescent="0.25">
      <c r="A384" s="46" t="s">
        <v>647</v>
      </c>
      <c r="B384" s="46"/>
      <c r="C384" s="46"/>
      <c r="D384" s="46"/>
      <c r="E384" s="47"/>
      <c r="F384" s="48"/>
      <c r="G384" s="48"/>
    </row>
    <row r="385" spans="1:7" x14ac:dyDescent="0.25">
      <c r="A385" s="29" t="s">
        <v>320</v>
      </c>
      <c r="B385" s="29" t="str">
        <f>'MEMÓRIA DE PESQUISA'!B363</f>
        <v>6138</v>
      </c>
      <c r="C385" s="10" t="str">
        <f>'MEMÓRIA DE PESQUISA'!C363</f>
        <v>ANEL DE VEDACAO, PVC FLEXIVEL, 100 MM, PARA SAIDA DE BACIA / VASO SANITARIO</v>
      </c>
      <c r="D385" s="29" t="str">
        <f>'MEMÓRIA DE PESQUISA'!D363</f>
        <v>UN</v>
      </c>
      <c r="E385" s="30">
        <f>'MEMÓRIA DE PESQUISA'!E363</f>
        <v>350</v>
      </c>
      <c r="F385" s="31">
        <f>IF('MEMÓRIA DE PESQUISA'!R363=0,"",'MEMÓRIA DE PESQUISA'!W363)</f>
        <v>13.63</v>
      </c>
      <c r="G385" s="31">
        <f t="shared" ref="G385:G416" si="15">IF(COUNT(F385)=0,"",ROUND(E385*F385,2))</f>
        <v>4770.5</v>
      </c>
    </row>
    <row r="386" spans="1:7" x14ac:dyDescent="0.25">
      <c r="A386" s="29" t="s">
        <v>321</v>
      </c>
      <c r="B386" s="29" t="str">
        <f>'MEMÓRIA DE PESQUISA'!B364</f>
        <v>11761</v>
      </c>
      <c r="C386" s="10" t="str">
        <f>'MEMÓRIA DE PESQUISA'!C364</f>
        <v>ASSENTO PARA VASO INFANTIL</v>
      </c>
      <c r="D386" s="29" t="str">
        <f>'MEMÓRIA DE PESQUISA'!D364</f>
        <v>UN</v>
      </c>
      <c r="E386" s="30">
        <f>'MEMÓRIA DE PESQUISA'!E364</f>
        <v>60</v>
      </c>
      <c r="F386" s="31">
        <f>IF('MEMÓRIA DE PESQUISA'!R364=0,"",'MEMÓRIA DE PESQUISA'!W364)</f>
        <v>104.27</v>
      </c>
      <c r="G386" s="31">
        <f t="shared" si="15"/>
        <v>6256.2</v>
      </c>
    </row>
    <row r="387" spans="1:7" x14ac:dyDescent="0.25">
      <c r="A387" s="29" t="s">
        <v>322</v>
      </c>
      <c r="B387" s="29" t="str">
        <f>'MEMÓRIA DE PESQUISA'!B365</f>
        <v>377</v>
      </c>
      <c r="C387" s="10" t="str">
        <f>'MEMÓRIA DE PESQUISA'!C365</f>
        <v>ASSENTO SANITARIO DE PLASTICO, TIPO CONVENCIONAL</v>
      </c>
      <c r="D387" s="29" t="str">
        <f>'MEMÓRIA DE PESQUISA'!D365</f>
        <v>UN</v>
      </c>
      <c r="E387" s="30">
        <f>'MEMÓRIA DE PESQUISA'!E365</f>
        <v>60</v>
      </c>
      <c r="F387" s="31">
        <f>IF('MEMÓRIA DE PESQUISA'!R365=0,"",'MEMÓRIA DE PESQUISA'!W365)</f>
        <v>49</v>
      </c>
      <c r="G387" s="31">
        <f t="shared" si="15"/>
        <v>2940</v>
      </c>
    </row>
    <row r="388" spans="1:7" x14ac:dyDescent="0.25">
      <c r="A388" s="29" t="s">
        <v>323</v>
      </c>
      <c r="B388" s="29" t="str">
        <f>'MEMÓRIA DE PESQUISA'!B366</f>
        <v>4293</v>
      </c>
      <c r="C388" s="10" t="str">
        <f>'MEMÓRIA DE PESQUISA'!C366</f>
        <v>COLUNA PARA LAVATORIO</v>
      </c>
      <c r="D388" s="29" t="str">
        <f>'MEMÓRIA DE PESQUISA'!D366</f>
        <v>UN</v>
      </c>
      <c r="E388" s="30">
        <f>'MEMÓRIA DE PESQUISA'!E366</f>
        <v>60</v>
      </c>
      <c r="F388" s="31">
        <f>IF('MEMÓRIA DE PESQUISA'!R366=0,"",'MEMÓRIA DE PESQUISA'!W366)</f>
        <v>69.900000000000006</v>
      </c>
      <c r="G388" s="31">
        <f t="shared" si="15"/>
        <v>4194</v>
      </c>
    </row>
    <row r="389" spans="1:7" x14ac:dyDescent="0.25">
      <c r="A389" s="29" t="s">
        <v>324</v>
      </c>
      <c r="B389" s="29" t="str">
        <f>'MEMÓRIA DE PESQUISA'!B367</f>
        <v>20269</v>
      </c>
      <c r="C389" s="10" t="str">
        <f>'MEMÓRIA DE PESQUISA'!C367</f>
        <v>LAVATORIO / CUBA DE EMBUTIR, OVAL, DE LOUCA BRANCA, SEM LADRAO, DIMENSOES *50 X 35* CM (L X C)</v>
      </c>
      <c r="D389" s="29" t="str">
        <f>'MEMÓRIA DE PESQUISA'!D367</f>
        <v>UN</v>
      </c>
      <c r="E389" s="30">
        <f>'MEMÓRIA DE PESQUISA'!E367</f>
        <v>60</v>
      </c>
      <c r="F389" s="31">
        <f>IF('MEMÓRIA DE PESQUISA'!R367=0,"",'MEMÓRIA DE PESQUISA'!W367)</f>
        <v>124.67</v>
      </c>
      <c r="G389" s="31">
        <f t="shared" si="15"/>
        <v>7480.2</v>
      </c>
    </row>
    <row r="390" spans="1:7" x14ac:dyDescent="0.25">
      <c r="A390" s="29" t="s">
        <v>325</v>
      </c>
      <c r="B390" s="29" t="str">
        <f>'MEMÓRIA DE PESQUISA'!B368</f>
        <v>H700</v>
      </c>
      <c r="C390" s="10" t="str">
        <f>'MEMÓRIA DE PESQUISA'!C368</f>
        <v>ESPUDE BORRACHA BRANCO PARA LIGAÇÃO DE VASO SANITÁRIO</v>
      </c>
      <c r="D390" s="29" t="str">
        <f>'MEMÓRIA DE PESQUISA'!D368</f>
        <v>UN</v>
      </c>
      <c r="E390" s="30">
        <f>'MEMÓRIA DE PESQUISA'!E368</f>
        <v>600</v>
      </c>
      <c r="F390" s="31">
        <f>IF('MEMÓRIA DE PESQUISA'!R368=0,"",'MEMÓRIA DE PESQUISA'!W368)</f>
        <v>5.87</v>
      </c>
      <c r="G390" s="31">
        <f t="shared" si="15"/>
        <v>3522</v>
      </c>
    </row>
    <row r="391" spans="1:7" x14ac:dyDescent="0.25">
      <c r="A391" s="29" t="s">
        <v>326</v>
      </c>
      <c r="B391" s="29" t="str">
        <f>'MEMÓRIA DE PESQUISA'!B369</f>
        <v>065256</v>
      </c>
      <c r="C391" s="10" t="str">
        <f>'MEMÓRIA DE PESQUISA'!C369</f>
        <v>CAIXA ACOPLADA PARA VASO COM ACIONAMENTO DUPLO ASPEN/FAST/RAVENA DECA OU EQUIVALENTE</v>
      </c>
      <c r="D391" s="29" t="str">
        <f>'MEMÓRIA DE PESQUISA'!D369</f>
        <v>UN</v>
      </c>
      <c r="E391" s="30">
        <f>'MEMÓRIA DE PESQUISA'!E369</f>
        <v>5</v>
      </c>
      <c r="F391" s="31">
        <f>IF('MEMÓRIA DE PESQUISA'!R369=0,"",'MEMÓRIA DE PESQUISA'!W369)</f>
        <v>248.6</v>
      </c>
      <c r="G391" s="31">
        <f t="shared" si="15"/>
        <v>1243</v>
      </c>
    </row>
    <row r="392" spans="1:7" ht="24" x14ac:dyDescent="0.25">
      <c r="A392" s="29" t="s">
        <v>327</v>
      </c>
      <c r="B392" s="29" t="str">
        <f>'MEMÓRIA DE PESQUISA'!B370</f>
        <v>4351</v>
      </c>
      <c r="C392" s="10" t="str">
        <f>'MEMÓRIA DE PESQUISA'!C370</f>
        <v>PARAFUSO NIQUELADO 3 1/2" COM ACABAMENTO CROMADO PARA FIXAR PECA SANITARIA, INCLUI PORCA CEGA, ARRUELA E BUCHA DE NYLON TAMANHO S-8</v>
      </c>
      <c r="D392" s="29" t="str">
        <f>'MEMÓRIA DE PESQUISA'!D370</f>
        <v>UN</v>
      </c>
      <c r="E392" s="30">
        <f>'MEMÓRIA DE PESQUISA'!E370</f>
        <v>240</v>
      </c>
      <c r="F392" s="31">
        <f>IF('MEMÓRIA DE PESQUISA'!R370=0,"",'MEMÓRIA DE PESQUISA'!W370)</f>
        <v>19.64</v>
      </c>
      <c r="G392" s="31">
        <f t="shared" si="15"/>
        <v>4713.6000000000004</v>
      </c>
    </row>
    <row r="393" spans="1:7" ht="24" x14ac:dyDescent="0.25">
      <c r="A393" s="29" t="s">
        <v>328</v>
      </c>
      <c r="B393" s="29" t="str">
        <f>'MEMÓRIA DE PESQUISA'!B371</f>
        <v>SP.13.01</v>
      </c>
      <c r="C393" s="10" t="str">
        <f>'MEMÓRIA DE PESQUISA'!C371</f>
        <v>CONJUNTO/KIT DE FIXAÇÃO PARA VASO SANITÁRIO E BIDÊ, CONTENDO 2 PARAFUSOS, SP.13.01 DECA OU EQUIVALENTE.</v>
      </c>
      <c r="D393" s="29" t="str">
        <f>'MEMÓRIA DE PESQUISA'!D371</f>
        <v>UN</v>
      </c>
      <c r="E393" s="30">
        <f>'MEMÓRIA DE PESQUISA'!E371</f>
        <v>240</v>
      </c>
      <c r="F393" s="31">
        <f>IF('MEMÓRIA DE PESQUISA'!R371=0,"",'MEMÓRIA DE PESQUISA'!W371)</f>
        <v>38.78</v>
      </c>
      <c r="G393" s="31">
        <f t="shared" si="15"/>
        <v>9307.2000000000007</v>
      </c>
    </row>
    <row r="394" spans="1:7" x14ac:dyDescent="0.25">
      <c r="A394" s="29" t="s">
        <v>329</v>
      </c>
      <c r="B394" s="29" t="str">
        <f>'MEMÓRIA DE PESQUISA'!B372</f>
        <v>10420</v>
      </c>
      <c r="C394" s="10" t="str">
        <f>'MEMÓRIA DE PESQUISA'!C372</f>
        <v>BACIA SANITARIA (VASO) CONVENCIONAL, DE LOUCA BRANCA, SIFAO APARENTE, SAIDA VERTICAL (SEM ASSENTO)</v>
      </c>
      <c r="D394" s="29" t="str">
        <f>'MEMÓRIA DE PESQUISA'!D372</f>
        <v>UN</v>
      </c>
      <c r="E394" s="30">
        <f>'MEMÓRIA DE PESQUISA'!E372</f>
        <v>75</v>
      </c>
      <c r="F394" s="31">
        <f>IF('MEMÓRIA DE PESQUISA'!R372=0,"",'MEMÓRIA DE PESQUISA'!W372)</f>
        <v>265</v>
      </c>
      <c r="G394" s="31">
        <f t="shared" si="15"/>
        <v>19875</v>
      </c>
    </row>
    <row r="395" spans="1:7" x14ac:dyDescent="0.25">
      <c r="A395" s="29" t="s">
        <v>330</v>
      </c>
      <c r="B395" s="29" t="str">
        <f>'MEMÓRIA DE PESQUISA'!B373</f>
        <v>11786</v>
      </c>
      <c r="C395" s="10" t="str">
        <f>'MEMÓRIA DE PESQUISA'!C373</f>
        <v>BACIA SANITARIA (VASO) INFANTIL, SIFONADO, DE LOUCA BRANCA, (SEM ASSENTO)</v>
      </c>
      <c r="D395" s="29" t="str">
        <f>'MEMÓRIA DE PESQUISA'!D373</f>
        <v>UN</v>
      </c>
      <c r="E395" s="30">
        <f>'MEMÓRIA DE PESQUISA'!E373</f>
        <v>75</v>
      </c>
      <c r="F395" s="31">
        <f>IF('MEMÓRIA DE PESQUISA'!R373=0,"",'MEMÓRIA DE PESQUISA'!W373)</f>
        <v>587.16999999999996</v>
      </c>
      <c r="G395" s="31">
        <f t="shared" si="15"/>
        <v>44037.75</v>
      </c>
    </row>
    <row r="396" spans="1:7" x14ac:dyDescent="0.25">
      <c r="A396" s="29" t="s">
        <v>331</v>
      </c>
      <c r="B396" s="29" t="str">
        <f>'MEMÓRIA DE PESQUISA'!B374</f>
        <v>10422</v>
      </c>
      <c r="C396" s="10" t="str">
        <f>'MEMÓRIA DE PESQUISA'!C374</f>
        <v>BACIA SANITARIA (VASO) COM CAIXA ACOPLADA, SIFAO APARENTE, DE LOUCA BRANCA (SEM ASSENTO)</v>
      </c>
      <c r="D396" s="29" t="str">
        <f>'MEMÓRIA DE PESQUISA'!D374</f>
        <v>UN</v>
      </c>
      <c r="E396" s="30">
        <f>'MEMÓRIA DE PESQUISA'!E374</f>
        <v>5</v>
      </c>
      <c r="F396" s="31">
        <f>IF('MEMÓRIA DE PESQUISA'!R374=0,"",'MEMÓRIA DE PESQUISA'!W374)</f>
        <v>495.34</v>
      </c>
      <c r="G396" s="31">
        <f t="shared" si="15"/>
        <v>2476.6999999999998</v>
      </c>
    </row>
    <row r="397" spans="1:7" x14ac:dyDescent="0.25">
      <c r="A397" s="29" t="s">
        <v>332</v>
      </c>
      <c r="B397" s="29" t="str">
        <f>'MEMÓRIA DE PESQUISA'!B375</f>
        <v>M022200050</v>
      </c>
      <c r="C397" s="10" t="str">
        <f>'MEMÓRIA DE PESQUISA'!C375</f>
        <v>VEDANTE EM PVC, PARA TONEIRA, 1/2"</v>
      </c>
      <c r="D397" s="29" t="str">
        <f>'MEMÓRIA DE PESQUISA'!D375</f>
        <v>UN</v>
      </c>
      <c r="E397" s="30">
        <f>'MEMÓRIA DE PESQUISA'!E375</f>
        <v>1500</v>
      </c>
      <c r="F397" s="31">
        <f>IF('MEMÓRIA DE PESQUISA'!R375=0,"",'MEMÓRIA DE PESQUISA'!W375)</f>
        <v>3.01</v>
      </c>
      <c r="G397" s="31">
        <f t="shared" si="15"/>
        <v>4515</v>
      </c>
    </row>
    <row r="398" spans="1:7" x14ac:dyDescent="0.25">
      <c r="A398" s="29" t="s">
        <v>333</v>
      </c>
      <c r="B398" s="29" t="str">
        <f>'MEMÓRIA DE PESQUISA'!B376</f>
        <v>49428</v>
      </c>
      <c r="C398" s="10" t="str">
        <f>'MEMÓRIA DE PESQUISA'!C376</f>
        <v>VEDANTE TIPO BUCHA PARA TORNEIRA 3/4" DE SILICONE</v>
      </c>
      <c r="D398" s="29" t="str">
        <f>'MEMÓRIA DE PESQUISA'!D376</f>
        <v>UN</v>
      </c>
      <c r="E398" s="30">
        <f>'MEMÓRIA DE PESQUISA'!E376</f>
        <v>1500</v>
      </c>
      <c r="F398" s="31">
        <f>IF('MEMÓRIA DE PESQUISA'!R376=0,"",'MEMÓRIA DE PESQUISA'!W376)</f>
        <v>1</v>
      </c>
      <c r="G398" s="31">
        <f t="shared" si="15"/>
        <v>1500</v>
      </c>
    </row>
    <row r="399" spans="1:7" x14ac:dyDescent="0.25">
      <c r="A399" s="29" t="s">
        <v>334</v>
      </c>
      <c r="B399" s="29" t="str">
        <f>'MEMÓRIA DE PESQUISA'!B377</f>
        <v>6141</v>
      </c>
      <c r="C399" s="10" t="str">
        <f>'MEMÓRIA DE PESQUISA'!C377</f>
        <v>ENGATE/RABICHO FLEXIVEL PLASTICO (PVC OU ABS) BRANCO 1/2" X 30 CM</v>
      </c>
      <c r="D399" s="29" t="str">
        <f>'MEMÓRIA DE PESQUISA'!D377</f>
        <v>UN</v>
      </c>
      <c r="E399" s="30">
        <f>'MEMÓRIA DE PESQUISA'!E377</f>
        <v>1000</v>
      </c>
      <c r="F399" s="31">
        <f>IF('MEMÓRIA DE PESQUISA'!R377=0,"",'MEMÓRIA DE PESQUISA'!W377)</f>
        <v>7.26</v>
      </c>
      <c r="G399" s="31">
        <f t="shared" si="15"/>
        <v>7260</v>
      </c>
    </row>
    <row r="400" spans="1:7" x14ac:dyDescent="0.25">
      <c r="A400" s="29" t="s">
        <v>335</v>
      </c>
      <c r="B400" s="29" t="str">
        <f>'MEMÓRIA DE PESQUISA'!B378</f>
        <v>M-0001BR</v>
      </c>
      <c r="C400" s="10" t="str">
        <f>'MEMÓRIA DE PESQUISA'!C378</f>
        <v>PROLONGADOR/DISTANCIADOR EM ALUMINIO CROMADO 1", COMPRIMENTO 2,5cm</v>
      </c>
      <c r="D400" s="29" t="str">
        <f>'MEMÓRIA DE PESQUISA'!D378</f>
        <v>UN</v>
      </c>
      <c r="E400" s="30">
        <f>'MEMÓRIA DE PESQUISA'!E378</f>
        <v>50</v>
      </c>
      <c r="F400" s="31">
        <f>IF('MEMÓRIA DE PESQUISA'!R378=0,"",'MEMÓRIA DE PESQUISA'!W378)</f>
        <v>6.66</v>
      </c>
      <c r="G400" s="31">
        <f t="shared" si="15"/>
        <v>333</v>
      </c>
    </row>
    <row r="401" spans="1:7" x14ac:dyDescent="0.25">
      <c r="A401" s="29" t="s">
        <v>336</v>
      </c>
      <c r="B401" s="22" t="str">
        <f>'MEMÓRIA DE PESQUISA'!B379</f>
        <v>P28202260L / Nacional005616</v>
      </c>
      <c r="C401" s="10" t="str">
        <f>'MEMÓRIA DE PESQUISA'!C379</f>
        <v>PROLONGADOR P/ TORNEIRA MÉDIO 1/2 (5,5CM)</v>
      </c>
      <c r="D401" s="29" t="str">
        <f>'MEMÓRIA DE PESQUISA'!D379</f>
        <v>UN</v>
      </c>
      <c r="E401" s="30">
        <f>'MEMÓRIA DE PESQUISA'!E379</f>
        <v>120</v>
      </c>
      <c r="F401" s="31">
        <f>IF('MEMÓRIA DE PESQUISA'!R379=0,"",'MEMÓRIA DE PESQUISA'!W379)</f>
        <v>29.94</v>
      </c>
      <c r="G401" s="31">
        <f t="shared" si="15"/>
        <v>3592.8</v>
      </c>
    </row>
    <row r="402" spans="1:7" x14ac:dyDescent="0.25">
      <c r="A402" s="29" t="s">
        <v>337</v>
      </c>
      <c r="B402" s="29" t="str">
        <f>'MEMÓRIA DE PESQUISA'!B380</f>
        <v>6149</v>
      </c>
      <c r="C402" s="10" t="str">
        <f>'MEMÓRIA DE PESQUISA'!C380</f>
        <v>SIFAO PLASTICO TIPO COPO PARA PIA OU LAVATORIO, 1 X 1.1/2"</v>
      </c>
      <c r="D402" s="29" t="str">
        <f>'MEMÓRIA DE PESQUISA'!D380</f>
        <v>UN</v>
      </c>
      <c r="E402" s="30">
        <f>'MEMÓRIA DE PESQUISA'!E380</f>
        <v>100</v>
      </c>
      <c r="F402" s="31">
        <f>IF('MEMÓRIA DE PESQUISA'!R380=0,"",'MEMÓRIA DE PESQUISA'!W380)</f>
        <v>16.05</v>
      </c>
      <c r="G402" s="31">
        <f t="shared" si="15"/>
        <v>1605</v>
      </c>
    </row>
    <row r="403" spans="1:7" x14ac:dyDescent="0.25">
      <c r="A403" s="29" t="s">
        <v>338</v>
      </c>
      <c r="B403" s="29" t="str">
        <f>'MEMÓRIA DE PESQUISA'!B381</f>
        <v>6146</v>
      </c>
      <c r="C403" s="10" t="str">
        <f>'MEMÓRIA DE PESQUISA'!C381</f>
        <v>SIFAO PLASTICO TIPO COPO PARA TANQUE, 1.1/4 X 1.1/2"</v>
      </c>
      <c r="D403" s="29" t="str">
        <f>'MEMÓRIA DE PESQUISA'!D381</f>
        <v>UN</v>
      </c>
      <c r="E403" s="30">
        <f>'MEMÓRIA DE PESQUISA'!E381</f>
        <v>100</v>
      </c>
      <c r="F403" s="31">
        <f>IF('MEMÓRIA DE PESQUISA'!R381=0,"",'MEMÓRIA DE PESQUISA'!W381)</f>
        <v>23.07</v>
      </c>
      <c r="G403" s="31">
        <f t="shared" si="15"/>
        <v>2307</v>
      </c>
    </row>
    <row r="404" spans="1:7" x14ac:dyDescent="0.25">
      <c r="A404" s="29" t="s">
        <v>339</v>
      </c>
      <c r="B404" s="29" t="str">
        <f>'MEMÓRIA DE PESQUISA'!B382</f>
        <v>6136</v>
      </c>
      <c r="C404" s="10" t="str">
        <f>'MEMÓRIA DE PESQUISA'!C382</f>
        <v>SIFAO EM METAL CROMADO PARA PIA OU LAVATORIO, 1 X 1.1/2"</v>
      </c>
      <c r="D404" s="29" t="str">
        <f>'MEMÓRIA DE PESQUISA'!D382</f>
        <v>UN</v>
      </c>
      <c r="E404" s="30">
        <f>'MEMÓRIA DE PESQUISA'!E382</f>
        <v>2</v>
      </c>
      <c r="F404" s="31">
        <f>IF('MEMÓRIA DE PESQUISA'!R382=0,"",'MEMÓRIA DE PESQUISA'!W382)</f>
        <v>220</v>
      </c>
      <c r="G404" s="31">
        <f t="shared" si="15"/>
        <v>440</v>
      </c>
    </row>
    <row r="405" spans="1:7" ht="24" x14ac:dyDescent="0.25">
      <c r="A405" s="29" t="s">
        <v>340</v>
      </c>
      <c r="B405" s="29" t="str">
        <f>'MEMÓRIA DE PESQUISA'!B383</f>
        <v>44945</v>
      </c>
      <c r="C405" s="10" t="str">
        <f>'MEMÓRIA DE PESQUISA'!C383</f>
        <v>SIFAO / TUBO SINFONADO EXTENSIVEL/SANFONADO, UNIVERSAL/ SIMPLES, ENTRE *50 A 70* CM, DE PLASTICO BRANCO</v>
      </c>
      <c r="D405" s="29" t="str">
        <f>'MEMÓRIA DE PESQUISA'!D383</f>
        <v>UN</v>
      </c>
      <c r="E405" s="30">
        <f>'MEMÓRIA DE PESQUISA'!E383</f>
        <v>1200</v>
      </c>
      <c r="F405" s="31">
        <f>IF('MEMÓRIA DE PESQUISA'!R383=0,"",'MEMÓRIA DE PESQUISA'!W383)</f>
        <v>12</v>
      </c>
      <c r="G405" s="31">
        <f t="shared" si="15"/>
        <v>14400</v>
      </c>
    </row>
    <row r="406" spans="1:7" x14ac:dyDescent="0.25">
      <c r="A406" s="29" t="s">
        <v>341</v>
      </c>
      <c r="B406" s="29" t="str">
        <f>'MEMÓRIA DE PESQUISA'!B384</f>
        <v>11773</v>
      </c>
      <c r="C406" s="10" t="str">
        <f>'MEMÓRIA DE PESQUISA'!C384</f>
        <v>TORNEIRA METALICA CROMADA DE PAREDE, PARA COZINHA, BICA MOVEL, COM AREJADOR, 1/2"</v>
      </c>
      <c r="D406" s="29" t="str">
        <f>'MEMÓRIA DE PESQUISA'!D384</f>
        <v>UN</v>
      </c>
      <c r="E406" s="30">
        <f>'MEMÓRIA DE PESQUISA'!E384</f>
        <v>200</v>
      </c>
      <c r="F406" s="31">
        <f>IF('MEMÓRIA DE PESQUISA'!R384=0,"",'MEMÓRIA DE PESQUISA'!W384)</f>
        <v>125.99</v>
      </c>
      <c r="G406" s="31">
        <f t="shared" si="15"/>
        <v>25198</v>
      </c>
    </row>
    <row r="407" spans="1:7" x14ac:dyDescent="0.25">
      <c r="A407" s="29" t="s">
        <v>342</v>
      </c>
      <c r="B407" s="29" t="str">
        <f>'MEMÓRIA DE PESQUISA'!B385</f>
        <v>11772</v>
      </c>
      <c r="C407" s="10" t="str">
        <f>'MEMÓRIA DE PESQUISA'!C385</f>
        <v>TORNEIRA METALICA CROMADA, DE MESA/BANCADA, PARA COZINHA, BICA MOVEL, COM AREJADOR, 1/2"</v>
      </c>
      <c r="D407" s="29" t="str">
        <f>'MEMÓRIA DE PESQUISA'!D385</f>
        <v>UN</v>
      </c>
      <c r="E407" s="30">
        <f>'MEMÓRIA DE PESQUISA'!E385</f>
        <v>200</v>
      </c>
      <c r="F407" s="31">
        <f>IF('MEMÓRIA DE PESQUISA'!R385=0,"",'MEMÓRIA DE PESQUISA'!W385)</f>
        <v>126.39</v>
      </c>
      <c r="G407" s="31">
        <f t="shared" si="15"/>
        <v>25278</v>
      </c>
    </row>
    <row r="408" spans="1:7" x14ac:dyDescent="0.25">
      <c r="A408" s="29" t="s">
        <v>343</v>
      </c>
      <c r="B408" s="29" t="str">
        <f>'MEMÓRIA DE PESQUISA'!B386</f>
        <v>13415</v>
      </c>
      <c r="C408" s="10" t="str">
        <f>'MEMÓRIA DE PESQUISA'!C386</f>
        <v>TORNEIRA DE MESA/BANCADA, PARA LAVATORIO, FIXA, METALICA CROMADA, PADRAO POPULAR, 1/2" OU 3/4" - TAM. 1/2"</v>
      </c>
      <c r="D408" s="29" t="str">
        <f>'MEMÓRIA DE PESQUISA'!D386</f>
        <v>UN</v>
      </c>
      <c r="E408" s="30">
        <f>'MEMÓRIA DE PESQUISA'!E386</f>
        <v>800</v>
      </c>
      <c r="F408" s="31">
        <f>IF('MEMÓRIA DE PESQUISA'!R386=0,"",'MEMÓRIA DE PESQUISA'!W386)</f>
        <v>72.75</v>
      </c>
      <c r="G408" s="31">
        <f t="shared" si="15"/>
        <v>58200</v>
      </c>
    </row>
    <row r="409" spans="1:7" ht="24" x14ac:dyDescent="0.25">
      <c r="A409" s="29" t="s">
        <v>344</v>
      </c>
      <c r="B409" s="29" t="str">
        <f>'MEMÓRIA DE PESQUISA'!B387</f>
        <v>11762</v>
      </c>
      <c r="C409" s="10" t="str">
        <f>'MEMÓRIA DE PESQUISA'!C387</f>
        <v>TORNEIRA METALICA CROMADA PARA JARDIM / TANQUE, COM BICO PLASTICO, CANO LONGO, DE PAREDE, PADRAO POPULAR / USO GERAL, 1/2"</v>
      </c>
      <c r="D409" s="29" t="str">
        <f>'MEMÓRIA DE PESQUISA'!D387</f>
        <v>UN</v>
      </c>
      <c r="E409" s="30">
        <f>'MEMÓRIA DE PESQUISA'!E387</f>
        <v>250</v>
      </c>
      <c r="F409" s="31">
        <f>IF('MEMÓRIA DE PESQUISA'!R387=0,"",'MEMÓRIA DE PESQUISA'!W387)</f>
        <v>59.76</v>
      </c>
      <c r="G409" s="31">
        <f t="shared" si="15"/>
        <v>14940</v>
      </c>
    </row>
    <row r="410" spans="1:7" ht="24" x14ac:dyDescent="0.25">
      <c r="A410" s="29" t="s">
        <v>345</v>
      </c>
      <c r="B410" s="29" t="str">
        <f>'MEMÓRIA DE PESQUISA'!B388</f>
        <v>7604</v>
      </c>
      <c r="C410" s="10" t="str">
        <f>'MEMÓRIA DE PESQUISA'!C388</f>
        <v>TORNEIRA METALICA CROMADA PARA TANQUE / JARDIM, SEM BICO, CANO LONGO, DE PAREDE, PADRAO POPULAR / USO GERAL, 1/2"</v>
      </c>
      <c r="D410" s="29" t="str">
        <f>'MEMÓRIA DE PESQUISA'!D388</f>
        <v>UN</v>
      </c>
      <c r="E410" s="30">
        <f>'MEMÓRIA DE PESQUISA'!E388</f>
        <v>250</v>
      </c>
      <c r="F410" s="31">
        <f>IF('MEMÓRIA DE PESQUISA'!R388=0,"",'MEMÓRIA DE PESQUISA'!W388)</f>
        <v>50.6</v>
      </c>
      <c r="G410" s="31">
        <f t="shared" si="15"/>
        <v>12650</v>
      </c>
    </row>
    <row r="411" spans="1:7" ht="24" x14ac:dyDescent="0.25">
      <c r="A411" s="29" t="s">
        <v>346</v>
      </c>
      <c r="B411" s="29" t="str">
        <f>'MEMÓRIA DE PESQUISA'!B389</f>
        <v>13417</v>
      </c>
      <c r="C411" s="10" t="str">
        <f>'MEMÓRIA DE PESQUISA'!C389</f>
        <v>TORNEIRA METALICA CROMADA CANO CURTO, SEM BICO, SEM AREJADOR, DE PAREDE, PARA TANQUE E USO GERAL, 1/2" OU 3/4"</v>
      </c>
      <c r="D411" s="29" t="str">
        <f>'MEMÓRIA DE PESQUISA'!D389</f>
        <v>UN</v>
      </c>
      <c r="E411" s="30">
        <f>'MEMÓRIA DE PESQUISA'!E389</f>
        <v>200</v>
      </c>
      <c r="F411" s="31">
        <f>IF('MEMÓRIA DE PESQUISA'!R389=0,"",'MEMÓRIA DE PESQUISA'!W389)</f>
        <v>94.75</v>
      </c>
      <c r="G411" s="31">
        <f t="shared" si="15"/>
        <v>18950</v>
      </c>
    </row>
    <row r="412" spans="1:7" ht="36" x14ac:dyDescent="0.25">
      <c r="A412" s="29" t="s">
        <v>347</v>
      </c>
      <c r="B412" s="29" t="str">
        <f>'MEMÓRIA DE PESQUISA'!B390</f>
        <v>Docol 90015005006</v>
      </c>
      <c r="C412" s="10" t="str">
        <f>'MEMÓRIA DE PESQUISA'!C390</f>
        <v>ACABAMENTO CROMADO PARA VÁLVULA DE DESCARGA, ACIONAMENTO POR BOTÃO, COMPATÍVEL COM VÁLVULAS DE DESCARGA DOCOL, REFERÊNCIA DOCOL LUXUS, CÓD. 90015005006, OU OUTRO DE FABRICANTE DIVERSO COM A MESMA COMPATIBILIDADE DIMENSIONAL E FUNCIONAL E QUALIDADE IGUAL OU SUPERIOR.</v>
      </c>
      <c r="D412" s="29" t="str">
        <f>'MEMÓRIA DE PESQUISA'!D390</f>
        <v>UN</v>
      </c>
      <c r="E412" s="30">
        <f>'MEMÓRIA DE PESQUISA'!E390</f>
        <v>120</v>
      </c>
      <c r="F412" s="31">
        <f>IF('MEMÓRIA DE PESQUISA'!R390=0,"",'MEMÓRIA DE PESQUISA'!W390)</f>
        <v>227.28</v>
      </c>
      <c r="G412" s="31">
        <f t="shared" si="15"/>
        <v>27273.599999999999</v>
      </c>
    </row>
    <row r="413" spans="1:7" ht="36" x14ac:dyDescent="0.25">
      <c r="A413" s="29" t="s">
        <v>348</v>
      </c>
      <c r="B413" s="29" t="str">
        <f>'MEMÓRIA DE PESQUISA'!B391</f>
        <v>4900.E.MAX.BR</v>
      </c>
      <c r="C413" s="10" t="str">
        <f>'MEMÓRIA DE PESQUISA'!C391</f>
        <v>ACABAMENTO BRANCO PARA VÁLVULA DE DESCARGA, COMPATÍVEL COM VÁLVULA HYDRA MAX, REFERÊNCIA DECA/HYDRA 4900.E.MAX.BR, OU OUTRO DE FABRICANTE DIVERSO COM A MESMA COMPATIBILIDADE DIMENSIONAL E FUNCIONAL E QUALIDADE IGUAL OU SUPERIOR.</v>
      </c>
      <c r="D413" s="29" t="str">
        <f>'MEMÓRIA DE PESQUISA'!D391</f>
        <v>UN</v>
      </c>
      <c r="E413" s="30">
        <f>'MEMÓRIA DE PESQUISA'!E391</f>
        <v>120</v>
      </c>
      <c r="F413" s="31">
        <f>IF('MEMÓRIA DE PESQUISA'!R391=0,"",'MEMÓRIA DE PESQUISA'!W391)</f>
        <v>76.89</v>
      </c>
      <c r="G413" s="31">
        <f t="shared" si="15"/>
        <v>9226.7999999999993</v>
      </c>
    </row>
    <row r="414" spans="1:7" ht="36" x14ac:dyDescent="0.25">
      <c r="A414" s="29" t="s">
        <v>349</v>
      </c>
      <c r="B414" s="29" t="str">
        <f>'MEMÓRIA DE PESQUISA'!B392</f>
        <v>Deca 4900.C.LXO</v>
      </c>
      <c r="C414" s="10" t="str">
        <f>'MEMÓRIA DE PESQUISA'!C392</f>
        <v>ACABAMENTO CROMADO PARA VÁLVULA DE DESCARGA, COMPATÍVEL COM VÁLVULAS HYDRA LUXO, BITOLAS 1.1/4" E 1.1/2", REFERÊNCIA DECA/HYDRA 4900.C.LXO, OU OUTRO DE FABRICANTE DIVERSO COM A MESMA COMPATIBILIDADE DIMENSIONAL E FUNCIONAL E QUALIDADE IGUAL OU SUPERIOR.</v>
      </c>
      <c r="D414" s="29" t="str">
        <f>'MEMÓRIA DE PESQUISA'!D392</f>
        <v>UN</v>
      </c>
      <c r="E414" s="30">
        <f>'MEMÓRIA DE PESQUISA'!E392</f>
        <v>50</v>
      </c>
      <c r="F414" s="31">
        <f>IF('MEMÓRIA DE PESQUISA'!R392=0,"",'MEMÓRIA DE PESQUISA'!W392)</f>
        <v>207.73</v>
      </c>
      <c r="G414" s="31">
        <f t="shared" si="15"/>
        <v>10386.5</v>
      </c>
    </row>
    <row r="415" spans="1:7" ht="36" x14ac:dyDescent="0.25">
      <c r="A415" s="29" t="s">
        <v>350</v>
      </c>
      <c r="B415" s="29" t="str">
        <f>'MEMÓRIA DE PESQUISA'!B393</f>
        <v>0141</v>
      </c>
      <c r="C415" s="10" t="str">
        <f>'MEMÓRIA DE PESQUISA'!C393</f>
        <v>RETENTOR PARA ACIONADOR DE VÁLVULA DE DESCARGA, BITOLA 1.1/2", COMPATÍVEL COM VÁLVULAS DOCOL MODELOS 484/676, REFERÊNCIA CENSI 0141, OU EQUIVALENTE COM A MESMA COMPATIBILIDADE DIMENSIONAL E FUNCIONAL E QUALIDADE IGUAL OU SUPERIOR.</v>
      </c>
      <c r="D415" s="29" t="str">
        <f>'MEMÓRIA DE PESQUISA'!D393</f>
        <v>UN</v>
      </c>
      <c r="E415" s="30">
        <f>'MEMÓRIA DE PESQUISA'!E393</f>
        <v>900</v>
      </c>
      <c r="F415" s="31">
        <f>IF('MEMÓRIA DE PESQUISA'!R393=0,"",'MEMÓRIA DE PESQUISA'!W393)</f>
        <v>4.46</v>
      </c>
      <c r="G415" s="31">
        <f t="shared" si="15"/>
        <v>4014</v>
      </c>
    </row>
    <row r="416" spans="1:7" ht="36" x14ac:dyDescent="0.25">
      <c r="A416" s="29" t="s">
        <v>351</v>
      </c>
      <c r="B416" s="29" t="str">
        <f>'MEMÓRIA DE PESQUISA'!B394</f>
        <v>349403</v>
      </c>
      <c r="C416" s="10" t="str">
        <f>'MEMÓRIA DE PESQUISA'!C394</f>
        <v>RETENTOR PARA EIXO DE VÁLVULA DE DESCARGA, COMPATÍVEL COM VÁLVULA HYDRA MAX E DEMAIS MODELOS EXPRESSAMENTE COMPATÍVEIS COM A REFERÊNCIA, REFERÊNCIA BLUKIT 349403, OU EQUIVALENTE COM A MESMA COMPATIBILIDADE DIMENSIONAL E FUNCIONAL E QUALIDADE IGUAL OU SUPERIOR.</v>
      </c>
      <c r="D416" s="29" t="str">
        <f>'MEMÓRIA DE PESQUISA'!D394</f>
        <v>UN</v>
      </c>
      <c r="E416" s="30">
        <f>'MEMÓRIA DE PESQUISA'!E394</f>
        <v>900</v>
      </c>
      <c r="F416" s="31">
        <f>IF('MEMÓRIA DE PESQUISA'!R394=0,"",'MEMÓRIA DE PESQUISA'!W394)</f>
        <v>6.08</v>
      </c>
      <c r="G416" s="31">
        <f t="shared" si="15"/>
        <v>5472</v>
      </c>
    </row>
    <row r="417" spans="1:7" x14ac:dyDescent="0.25">
      <c r="A417" s="29" t="s">
        <v>352</v>
      </c>
      <c r="B417" s="29" t="str">
        <f>'MEMÓRIA DE PESQUISA'!B395</f>
        <v>M029600115</v>
      </c>
      <c r="C417" s="10" t="str">
        <f>'MEMÓRIA DE PESQUISA'!C395</f>
        <v>KIT PARA REPARO DE VALVULA DE DESCARGA, 1.1/4 E 1.1/2</v>
      </c>
      <c r="D417" s="29" t="str">
        <f>'MEMÓRIA DE PESQUISA'!D395</f>
        <v>UN</v>
      </c>
      <c r="E417" s="30">
        <f>'MEMÓRIA DE PESQUISA'!E395</f>
        <v>600</v>
      </c>
      <c r="F417" s="31">
        <f>IF('MEMÓRIA DE PESQUISA'!R395=0,"",'MEMÓRIA DE PESQUISA'!W395)</f>
        <v>62.04</v>
      </c>
      <c r="G417" s="31">
        <f t="shared" ref="G417:G448" si="16">IF(COUNT(F417)=0,"",ROUND(E417*F417,2))</f>
        <v>37224</v>
      </c>
    </row>
    <row r="418" spans="1:7" x14ac:dyDescent="0.25">
      <c r="A418" s="29" t="s">
        <v>353</v>
      </c>
      <c r="B418" s="29" t="str">
        <f>'MEMÓRIA DE PESQUISA'!B396</f>
        <v>36794</v>
      </c>
      <c r="C418" s="10" t="str">
        <f>'MEMÓRIA DE PESQUISA'!C396</f>
        <v>LAVATORIO DE LOUCA BRANCA, COM COLUNA, DIMENSOES *44 X 35* CM (L X C)</v>
      </c>
      <c r="D418" s="29" t="str">
        <f>'MEMÓRIA DE PESQUISA'!D396</f>
        <v>UN</v>
      </c>
      <c r="E418" s="30">
        <f>'MEMÓRIA DE PESQUISA'!E396</f>
        <v>60</v>
      </c>
      <c r="F418" s="31">
        <f>IF('MEMÓRIA DE PESQUISA'!R396=0,"",'MEMÓRIA DE PESQUISA'!W396)</f>
        <v>211.19</v>
      </c>
      <c r="G418" s="31">
        <f t="shared" si="16"/>
        <v>12671.4</v>
      </c>
    </row>
    <row r="419" spans="1:7" ht="48" x14ac:dyDescent="0.25">
      <c r="A419" s="29" t="s">
        <v>354</v>
      </c>
      <c r="B419" s="29" t="str">
        <f>'MEMÓRIA DE PESQUISA'!B397</f>
        <v>0121 / 4180.522</v>
      </c>
      <c r="C419" s="10" t="str">
        <f>'MEMÓRIA DE PESQUISA'!C397</f>
        <v>PARAFUSO DE AJUSTE/ACIONAMENTO ALONGADO PARA VÁLVULA DE DESCARGA, COMPATÍVEL COM HYDRA LUXO 2520, HYDRA MASTER 2530 E HYDRA MAX 2550, COM PROLONGAMENTO APROXIMADO DE 2 CM EM RELAÇÃO AO MODELO PADRÃO. REFERÊNCIAS TÉCNICAS: CENSI 0121 (ROSCA 10/32" × 55 MM) OU DECA 4180.522, OU EQUIVALENTE COM A MESMA COMPATIBILIDADE DIMENSIONAL E FUNCIONAL E QUALIDADE IGUAL OU SUPERIOR.</v>
      </c>
      <c r="D419" s="29" t="str">
        <f>'MEMÓRIA DE PESQUISA'!D397</f>
        <v>UN</v>
      </c>
      <c r="E419" s="30">
        <f>'MEMÓRIA DE PESQUISA'!E397</f>
        <v>600</v>
      </c>
      <c r="F419" s="31">
        <f>IF('MEMÓRIA DE PESQUISA'!R397=0,"",'MEMÓRIA DE PESQUISA'!W397)</f>
        <v>10.56</v>
      </c>
      <c r="G419" s="31">
        <f t="shared" si="16"/>
        <v>6336</v>
      </c>
    </row>
    <row r="420" spans="1:7" ht="36" x14ac:dyDescent="0.25">
      <c r="A420" s="29" t="s">
        <v>355</v>
      </c>
      <c r="B420" s="29" t="str">
        <f>'MEMÓRIA DE PESQUISA'!B398</f>
        <v>0123</v>
      </c>
      <c r="C420" s="10" t="str">
        <f>'MEMÓRIA DE PESQUISA'!C398</f>
        <v>PARAFUSO PARA FIXAÇÃO DO ACABAMENTO DE VÁLVULA DE DESCARGA, EM AÇO INOXIDÁVEL, ROSCA 5/32", COMPRIMENTO 50 MM, COMPATÍVEL COM HYDRA LUXO/MASTER/MAX, REFERÊNCIA CENSI 0123, EAN 7898128470736, OU EQUIVALENTE COM AS MESMAS DIMENSÕES, MATERIAL E COMPATIBILIDADE.</v>
      </c>
      <c r="D420" s="29" t="str">
        <f>'MEMÓRIA DE PESQUISA'!D398</f>
        <v>UN</v>
      </c>
      <c r="E420" s="30">
        <f>'MEMÓRIA DE PESQUISA'!E398</f>
        <v>600</v>
      </c>
      <c r="F420" s="31">
        <f>IF('MEMÓRIA DE PESQUISA'!R398=0,"",'MEMÓRIA DE PESQUISA'!W398)</f>
        <v>8.07</v>
      </c>
      <c r="G420" s="31">
        <f t="shared" si="16"/>
        <v>4842</v>
      </c>
    </row>
    <row r="421" spans="1:7" ht="24" x14ac:dyDescent="0.25">
      <c r="A421" s="29" t="s">
        <v>356</v>
      </c>
      <c r="B421" s="29" t="str">
        <f>'MEMÓRIA DE PESQUISA'!B399</f>
        <v>23922</v>
      </c>
      <c r="C421" s="10" t="str">
        <f>'MEMÓRIA DE PESQUISA'!C399</f>
        <v>KIT DE PARAFUSOS FIXADORES PARA ACABAMENTO DE VÁLVULA DE DESCARGA, ROSCA M5, COMPRIMENTO 45 MM, EM LIGA METÁLICA, COMPATÍVEL COM VÁLVULAS DOCOL</v>
      </c>
      <c r="D421" s="29" t="str">
        <f>'MEMÓRIA DE PESQUISA'!D399</f>
        <v>UN</v>
      </c>
      <c r="E421" s="30">
        <f>'MEMÓRIA DE PESQUISA'!E399</f>
        <v>600</v>
      </c>
      <c r="F421" s="31">
        <f>IF('MEMÓRIA DE PESQUISA'!R399=0,"",'MEMÓRIA DE PESQUISA'!W399)</f>
        <v>30.2</v>
      </c>
      <c r="G421" s="31">
        <f t="shared" si="16"/>
        <v>18120</v>
      </c>
    </row>
    <row r="422" spans="1:7" x14ac:dyDescent="0.25">
      <c r="A422" s="29" t="s">
        <v>357</v>
      </c>
      <c r="B422" s="29" t="str">
        <f>'MEMÓRIA DE PESQUISA'!B400</f>
        <v>6028</v>
      </c>
      <c r="C422" s="10" t="str">
        <f>'MEMÓRIA DE PESQUISA'!C400</f>
        <v>REGISTRO GAVETA BRUTO EM LATAO FORJADO, BITOLA 2"</v>
      </c>
      <c r="D422" s="29" t="str">
        <f>'MEMÓRIA DE PESQUISA'!D400</f>
        <v>UN</v>
      </c>
      <c r="E422" s="30">
        <f>'MEMÓRIA DE PESQUISA'!E400</f>
        <v>60</v>
      </c>
      <c r="F422" s="31">
        <f>IF('MEMÓRIA DE PESQUISA'!R400=0,"",'MEMÓRIA DE PESQUISA'!W400)</f>
        <v>225.43</v>
      </c>
      <c r="G422" s="31">
        <f t="shared" si="16"/>
        <v>13525.8</v>
      </c>
    </row>
    <row r="423" spans="1:7" x14ac:dyDescent="0.25">
      <c r="A423" s="29" t="s">
        <v>358</v>
      </c>
      <c r="B423" s="29" t="str">
        <f>'MEMÓRIA DE PESQUISA'!B401</f>
        <v>6013</v>
      </c>
      <c r="C423" s="10" t="str">
        <f>'MEMÓRIA DE PESQUISA'!C401</f>
        <v>REGISTRO GAVETA COM ACABAMENTO E CANOPLA CROMADOS, SIMPLES, BITOLA 1"</v>
      </c>
      <c r="D423" s="29" t="str">
        <f>'MEMÓRIA DE PESQUISA'!D401</f>
        <v>UN</v>
      </c>
      <c r="E423" s="30">
        <f>'MEMÓRIA DE PESQUISA'!E401</f>
        <v>60</v>
      </c>
      <c r="F423" s="31">
        <f>IF('MEMÓRIA DE PESQUISA'!R401=0,"",'MEMÓRIA DE PESQUISA'!W401)</f>
        <v>177.97</v>
      </c>
      <c r="G423" s="31">
        <f t="shared" si="16"/>
        <v>10678.2</v>
      </c>
    </row>
    <row r="424" spans="1:7" x14ac:dyDescent="0.25">
      <c r="A424" s="29" t="s">
        <v>359</v>
      </c>
      <c r="B424" s="29" t="str">
        <f>'MEMÓRIA DE PESQUISA'!B402</f>
        <v>6005</v>
      </c>
      <c r="C424" s="10" t="str">
        <f>'MEMÓRIA DE PESQUISA'!C402</f>
        <v>REGISTRO GAVETA COM ACABAMENTO E CANOPLA CROMADOS, SIMPLES, BITOLA 3/4"</v>
      </c>
      <c r="D424" s="29" t="str">
        <f>'MEMÓRIA DE PESQUISA'!D402</f>
        <v>UN</v>
      </c>
      <c r="E424" s="30">
        <f>'MEMÓRIA DE PESQUISA'!E402</f>
        <v>60</v>
      </c>
      <c r="F424" s="31">
        <f>IF('MEMÓRIA DE PESQUISA'!R402=0,"",'MEMÓRIA DE PESQUISA'!W402)</f>
        <v>145.38</v>
      </c>
      <c r="G424" s="31">
        <f t="shared" si="16"/>
        <v>8722.7999999999993</v>
      </c>
    </row>
    <row r="425" spans="1:7" x14ac:dyDescent="0.25">
      <c r="A425" s="29" t="s">
        <v>360</v>
      </c>
      <c r="B425" s="29" t="str">
        <f>'MEMÓRIA DE PESQUISA'!B403</f>
        <v>6019</v>
      </c>
      <c r="C425" s="10" t="str">
        <f>'MEMÓRIA DE PESQUISA'!C403</f>
        <v>REGISTRO GAVETA BRUTO EM LATAO FORJADO, BITOLA 1"</v>
      </c>
      <c r="D425" s="29" t="str">
        <f>'MEMÓRIA DE PESQUISA'!D403</f>
        <v>UN</v>
      </c>
      <c r="E425" s="30">
        <f>'MEMÓRIA DE PESQUISA'!E403</f>
        <v>60</v>
      </c>
      <c r="F425" s="31">
        <f>IF('MEMÓRIA DE PESQUISA'!R403=0,"",'MEMÓRIA DE PESQUISA'!W403)</f>
        <v>94.06</v>
      </c>
      <c r="G425" s="31">
        <f t="shared" si="16"/>
        <v>5643.6</v>
      </c>
    </row>
    <row r="426" spans="1:7" x14ac:dyDescent="0.25">
      <c r="A426" s="29" t="s">
        <v>361</v>
      </c>
      <c r="B426" s="29" t="str">
        <f>'MEMÓRIA DE PESQUISA'!B404</f>
        <v>6010</v>
      </c>
      <c r="C426" s="10" t="str">
        <f>'MEMÓRIA DE PESQUISA'!C404</f>
        <v>REGISTRO GAVETA BRUTO EM LATAO FORJADO, BITOLA 1 1/2"</v>
      </c>
      <c r="D426" s="29" t="str">
        <f>'MEMÓRIA DE PESQUISA'!D404</f>
        <v>UN</v>
      </c>
      <c r="E426" s="30">
        <f>'MEMÓRIA DE PESQUISA'!E404</f>
        <v>2</v>
      </c>
      <c r="F426" s="31">
        <f>IF('MEMÓRIA DE PESQUISA'!R404=0,"",'MEMÓRIA DE PESQUISA'!W404)</f>
        <v>161.85</v>
      </c>
      <c r="G426" s="31">
        <f t="shared" si="16"/>
        <v>323.7</v>
      </c>
    </row>
    <row r="427" spans="1:7" x14ac:dyDescent="0.25">
      <c r="A427" s="29" t="s">
        <v>362</v>
      </c>
      <c r="B427" s="29" t="str">
        <f>'MEMÓRIA DE PESQUISA'!B405</f>
        <v>6011</v>
      </c>
      <c r="C427" s="10" t="str">
        <f>'MEMÓRIA DE PESQUISA'!C405</f>
        <v>REGISTRO GAVETA BRUTO EM LATAO FORJADO, BITOLA 2 1/2"</v>
      </c>
      <c r="D427" s="29" t="str">
        <f>'MEMÓRIA DE PESQUISA'!D405</f>
        <v>UN</v>
      </c>
      <c r="E427" s="30">
        <f>'MEMÓRIA DE PESQUISA'!E405</f>
        <v>2</v>
      </c>
      <c r="F427" s="31">
        <f>IF('MEMÓRIA DE PESQUISA'!R405=0,"",'MEMÓRIA DE PESQUISA'!W405)</f>
        <v>467.52</v>
      </c>
      <c r="G427" s="31">
        <f t="shared" si="16"/>
        <v>935.04</v>
      </c>
    </row>
    <row r="428" spans="1:7" x14ac:dyDescent="0.25">
      <c r="A428" s="29" t="s">
        <v>363</v>
      </c>
      <c r="B428" s="29" t="str">
        <f>'MEMÓRIA DE PESQUISA'!B406</f>
        <v>6024</v>
      </c>
      <c r="C428" s="10" t="str">
        <f>'MEMÓRIA DE PESQUISA'!C406</f>
        <v>REGISTRO PRESSAO COM ACABAMENTO E CANOPLA CROMADA, SIMPLES, BITOLA 3/4"</v>
      </c>
      <c r="D428" s="29" t="str">
        <f>'MEMÓRIA DE PESQUISA'!D406</f>
        <v>UN</v>
      </c>
      <c r="E428" s="30">
        <f>'MEMÓRIA DE PESQUISA'!E406</f>
        <v>60</v>
      </c>
      <c r="F428" s="31">
        <f>IF('MEMÓRIA DE PESQUISA'!R406=0,"",'MEMÓRIA DE PESQUISA'!W406)</f>
        <v>137.12</v>
      </c>
      <c r="G428" s="31">
        <f t="shared" si="16"/>
        <v>8227.2000000000007</v>
      </c>
    </row>
    <row r="429" spans="1:7" x14ac:dyDescent="0.25">
      <c r="A429" s="29" t="s">
        <v>364</v>
      </c>
      <c r="B429" s="29" t="str">
        <f>'MEMÓRIA DE PESQUISA'!B407</f>
        <v>6012</v>
      </c>
      <c r="C429" s="10" t="str">
        <f>'MEMÓRIA DE PESQUISA'!C407</f>
        <v>REGISTRO GAVETA BRUTO EM LATAO FORJADO, BITOLA 3"</v>
      </c>
      <c r="D429" s="29" t="str">
        <f>'MEMÓRIA DE PESQUISA'!D407</f>
        <v>UN</v>
      </c>
      <c r="E429" s="30">
        <f>'MEMÓRIA DE PESQUISA'!E407</f>
        <v>2</v>
      </c>
      <c r="F429" s="31">
        <f>IF('MEMÓRIA DE PESQUISA'!R407=0,"",'MEMÓRIA DE PESQUISA'!W407)</f>
        <v>566.02</v>
      </c>
      <c r="G429" s="31">
        <f t="shared" si="16"/>
        <v>1132.04</v>
      </c>
    </row>
    <row r="430" spans="1:7" x14ac:dyDescent="0.25">
      <c r="A430" s="29" t="s">
        <v>365</v>
      </c>
      <c r="B430" s="29" t="str">
        <f>'MEMÓRIA DE PESQUISA'!B408</f>
        <v>11753</v>
      </c>
      <c r="C430" s="10" t="str">
        <f>'MEMÓRIA DE PESQUISA'!C408</f>
        <v>REGISTRO PRESSAO BRUTO EM LATAO FORJADO, BITOLA 3/4"</v>
      </c>
      <c r="D430" s="29" t="str">
        <f>'MEMÓRIA DE PESQUISA'!D408</f>
        <v>UN</v>
      </c>
      <c r="E430" s="30">
        <f>'MEMÓRIA DE PESQUISA'!E408</f>
        <v>100</v>
      </c>
      <c r="F430" s="31">
        <f>IF('MEMÓRIA DE PESQUISA'!R408=0,"",'MEMÓRIA DE PESQUISA'!W408)</f>
        <v>47.8</v>
      </c>
      <c r="G430" s="31">
        <f t="shared" si="16"/>
        <v>4780</v>
      </c>
    </row>
    <row r="431" spans="1:7" x14ac:dyDescent="0.25">
      <c r="A431" s="29" t="s">
        <v>366</v>
      </c>
      <c r="B431" s="29" t="str">
        <f>'MEMÓRIA DE PESQUISA'!B409</f>
        <v>11749</v>
      </c>
      <c r="C431" s="10" t="str">
        <f>'MEMÓRIA DE PESQUISA'!C409</f>
        <v>REGISTRO/VALVULA DE ESFERA BRUTA EM BRONZE, BITOLA 3/4</v>
      </c>
      <c r="D431" s="29" t="str">
        <f>'MEMÓRIA DE PESQUISA'!D409</f>
        <v>UN</v>
      </c>
      <c r="E431" s="30">
        <f>'MEMÓRIA DE PESQUISA'!E409</f>
        <v>20</v>
      </c>
      <c r="F431" s="31">
        <f>IF('MEMÓRIA DE PESQUISA'!R409=0,"",'MEMÓRIA DE PESQUISA'!W409)</f>
        <v>97.75</v>
      </c>
      <c r="G431" s="31">
        <f t="shared" si="16"/>
        <v>1955</v>
      </c>
    </row>
    <row r="432" spans="1:7" x14ac:dyDescent="0.25">
      <c r="A432" s="29" t="s">
        <v>367</v>
      </c>
      <c r="B432" s="29" t="str">
        <f>'MEMÓRIA DE PESQUISA'!B410</f>
        <v>6015</v>
      </c>
      <c r="C432" s="10" t="str">
        <f>'MEMÓRIA DE PESQUISA'!C410</f>
        <v>REGISTRO GAVETA COM ACABAMENTO E CANOPLA CROMADOS, SIMPLES, BITOLA 1 1/2"</v>
      </c>
      <c r="D432" s="29" t="str">
        <f>'MEMÓRIA DE PESQUISA'!D410</f>
        <v>UN</v>
      </c>
      <c r="E432" s="30">
        <f>'MEMÓRIA DE PESQUISA'!E410</f>
        <v>3</v>
      </c>
      <c r="F432" s="31">
        <f>IF('MEMÓRIA DE PESQUISA'!R410=0,"",'MEMÓRIA DE PESQUISA'!W410)</f>
        <v>258.8</v>
      </c>
      <c r="G432" s="31">
        <f t="shared" si="16"/>
        <v>776.4</v>
      </c>
    </row>
    <row r="433" spans="1:7" x14ac:dyDescent="0.25">
      <c r="A433" s="29" t="s">
        <v>368</v>
      </c>
      <c r="B433" s="29" t="str">
        <f>'MEMÓRIA DE PESQUISA'!B411</f>
        <v>6016</v>
      </c>
      <c r="C433" s="10" t="str">
        <f>'MEMÓRIA DE PESQUISA'!C411</f>
        <v>REGISTRO GAVETA BRUTO EM LATAO FORJADO, BITOLA 3/4"</v>
      </c>
      <c r="D433" s="29" t="str">
        <f>'MEMÓRIA DE PESQUISA'!D411</f>
        <v>UN</v>
      </c>
      <c r="E433" s="30">
        <f>'MEMÓRIA DE PESQUISA'!E411</f>
        <v>20</v>
      </c>
      <c r="F433" s="31">
        <f>IF('MEMÓRIA DE PESQUISA'!R411=0,"",'MEMÓRIA DE PESQUISA'!W411)</f>
        <v>59.59</v>
      </c>
      <c r="G433" s="31">
        <f t="shared" si="16"/>
        <v>1191.8</v>
      </c>
    </row>
    <row r="434" spans="1:7" x14ac:dyDescent="0.25">
      <c r="A434" s="29" t="s">
        <v>369</v>
      </c>
      <c r="B434" s="29" t="str">
        <f>'MEMÓRIA DE PESQUISA'!B412</f>
        <v>MAT121600</v>
      </c>
      <c r="C434" s="10" t="str">
        <f>'MEMÓRIA DE PESQUISA'!C412</f>
        <v>REPARO PARA VÁLVULA DE DESCARGA, DIÂMETRO NOMINAL DE 1 1/2"</v>
      </c>
      <c r="D434" s="29" t="str">
        <f>'MEMÓRIA DE PESQUISA'!D412</f>
        <v>UN</v>
      </c>
      <c r="E434" s="30">
        <f>'MEMÓRIA DE PESQUISA'!E412</f>
        <v>300</v>
      </c>
      <c r="F434" s="31">
        <f>IF('MEMÓRIA DE PESQUISA'!R412=0,"",'MEMÓRIA DE PESQUISA'!W412)</f>
        <v>68.87</v>
      </c>
      <c r="G434" s="31">
        <f t="shared" si="16"/>
        <v>20661</v>
      </c>
    </row>
    <row r="435" spans="1:7" ht="24" x14ac:dyDescent="0.25">
      <c r="A435" s="29" t="s">
        <v>370</v>
      </c>
      <c r="B435" s="29" t="str">
        <f>'MEMÓRIA DE PESQUISA'!B413</f>
        <v>335563</v>
      </c>
      <c r="C435" s="10" t="str">
        <f>'MEMÓRIA DE PESQUISA'!C413</f>
        <v>RETENTOR VEDANTE PARA EIXO DE VÁLVULA DE DESCARGA, COMPATÍVEL COM VÁLVULAS PADRÃO HYDRA MAX E DEMAIS LINHAS COMPATÍVEIS</v>
      </c>
      <c r="D435" s="29" t="str">
        <f>'MEMÓRIA DE PESQUISA'!D413</f>
        <v>UN</v>
      </c>
      <c r="E435" s="30">
        <f>'MEMÓRIA DE PESQUISA'!E413</f>
        <v>600</v>
      </c>
      <c r="F435" s="31">
        <f>IF('MEMÓRIA DE PESQUISA'!R413=0,"",'MEMÓRIA DE PESQUISA'!W413)</f>
        <v>8.84</v>
      </c>
      <c r="G435" s="31">
        <f t="shared" si="16"/>
        <v>5304</v>
      </c>
    </row>
    <row r="436" spans="1:7" ht="36" x14ac:dyDescent="0.25">
      <c r="A436" s="29" t="s">
        <v>371</v>
      </c>
      <c r="B436" s="29" t="str">
        <f>'MEMÓRIA DE PESQUISA'!B414</f>
        <v>060101</v>
      </c>
      <c r="C436" s="10" t="str">
        <f>'MEMÓRIA DE PESQUISA'!C414</f>
        <v>KIT MULTIMARCAS PARA REPARO E ADAPTAÇÃO DE REGISTRO DE PRESSÃO, TIPO 10 EM 1, COMPATÍVEL COM PADRÕES DECA, DOCOL E FABRIMAR, COM COMPONENTES E CONVERSORES NECESSÁRIOS À ADAPTAÇÃO. REFERÊNCIA: BLUKIT KIT FÁCIL SALVA REGISTRO 10 EM 1, REF. 060101, OU SIMILAR OU DE MELHOR QUALIDADE.</v>
      </c>
      <c r="D436" s="29" t="str">
        <f>'MEMÓRIA DE PESQUISA'!D414</f>
        <v>UN</v>
      </c>
      <c r="E436" s="30">
        <f>'MEMÓRIA DE PESQUISA'!E414</f>
        <v>180</v>
      </c>
      <c r="F436" s="31">
        <f>IF('MEMÓRIA DE PESQUISA'!R414=0,"",'MEMÓRIA DE PESQUISA'!W414)</f>
        <v>123.12</v>
      </c>
      <c r="G436" s="31">
        <f t="shared" si="16"/>
        <v>22161.599999999999</v>
      </c>
    </row>
    <row r="437" spans="1:7" x14ac:dyDescent="0.25">
      <c r="A437" s="29" t="s">
        <v>372</v>
      </c>
      <c r="B437" s="29" t="str">
        <f>'MEMÓRIA DE PESQUISA'!B415</f>
        <v>7520</v>
      </c>
      <c r="C437" s="10" t="str">
        <f>'MEMÓRIA DE PESQUISA'!C415</f>
        <v>SEDE PARA VÁLVULA DE DESCARGA, 1.1/4" E 1.1/2", COMPATÍVEL COM HYDRA CLEAN/MAX/PRO</v>
      </c>
      <c r="D437" s="29" t="str">
        <f>'MEMÓRIA DE PESQUISA'!D415</f>
        <v>UN</v>
      </c>
      <c r="E437" s="30">
        <f>'MEMÓRIA DE PESQUISA'!E415</f>
        <v>400</v>
      </c>
      <c r="F437" s="31">
        <f>IF('MEMÓRIA DE PESQUISA'!R415=0,"",'MEMÓRIA DE PESQUISA'!W415)</f>
        <v>10.130000000000001</v>
      </c>
      <c r="G437" s="31">
        <f t="shared" si="16"/>
        <v>4052</v>
      </c>
    </row>
    <row r="438" spans="1:7" x14ac:dyDescent="0.25">
      <c r="A438" s="29" t="s">
        <v>373</v>
      </c>
      <c r="B438" s="29" t="str">
        <f>'MEMÓRIA DE PESQUISA'!B416</f>
        <v>6157</v>
      </c>
      <c r="C438" s="10" t="str">
        <f>'MEMÓRIA DE PESQUISA'!C416</f>
        <v>VALVULA EM METAL CROMADO PARA PIA AMERICANA 3.1/2 X 1.1/2"</v>
      </c>
      <c r="D438" s="29" t="str">
        <f>'MEMÓRIA DE PESQUISA'!D416</f>
        <v>UN</v>
      </c>
      <c r="E438" s="30">
        <f>'MEMÓRIA DE PESQUISA'!E416</f>
        <v>60</v>
      </c>
      <c r="F438" s="31">
        <f>IF('MEMÓRIA DE PESQUISA'!R416=0,"",'MEMÓRIA DE PESQUISA'!W416)</f>
        <v>75.13</v>
      </c>
      <c r="G438" s="31">
        <f t="shared" si="16"/>
        <v>4507.8</v>
      </c>
    </row>
    <row r="439" spans="1:7" x14ac:dyDescent="0.25">
      <c r="A439" s="29" t="s">
        <v>374</v>
      </c>
      <c r="B439" s="29" t="str">
        <f>'MEMÓRIA DE PESQUISA'!B417</f>
        <v>10228</v>
      </c>
      <c r="C439" s="10" t="str">
        <f>'MEMÓRIA DE PESQUISA'!C417</f>
        <v>VALVULA DE DESCARGA METALICA, BASE 1 1/2" E ACABAMENTO METALICO CROMADO</v>
      </c>
      <c r="D439" s="29" t="str">
        <f>'MEMÓRIA DE PESQUISA'!D417</f>
        <v>UN</v>
      </c>
      <c r="E439" s="30">
        <f>'MEMÓRIA DE PESQUISA'!E417</f>
        <v>100</v>
      </c>
      <c r="F439" s="31">
        <f>IF('MEMÓRIA DE PESQUISA'!R417=0,"",'MEMÓRIA DE PESQUISA'!W417)</f>
        <v>428.8</v>
      </c>
      <c r="G439" s="31">
        <f t="shared" si="16"/>
        <v>42880</v>
      </c>
    </row>
    <row r="440" spans="1:7" ht="24" x14ac:dyDescent="0.25">
      <c r="A440" s="29" t="s">
        <v>375</v>
      </c>
      <c r="B440" s="29" t="str">
        <f>'MEMÓRIA DE PESQUISA'!B418</f>
        <v>10412</v>
      </c>
      <c r="C440" s="10" t="str">
        <f>'MEMÓRIA DE PESQUISA'!C418</f>
        <v>VALVULA DE RETENCAO HORIZONTAL, DE BRONZE (PN-25), 3/4", 400 PSI, TAMPA DE PORCA DE UNIAO, EXTREMIDADES COM ROSCA</v>
      </c>
      <c r="D440" s="29" t="str">
        <f>'MEMÓRIA DE PESQUISA'!D418</f>
        <v>UN</v>
      </c>
      <c r="E440" s="30">
        <f>'MEMÓRIA DE PESQUISA'!E418</f>
        <v>50</v>
      </c>
      <c r="F440" s="31">
        <f>IF('MEMÓRIA DE PESQUISA'!R418=0,"",'MEMÓRIA DE PESQUISA'!W418)</f>
        <v>164.95</v>
      </c>
      <c r="G440" s="31">
        <f t="shared" si="16"/>
        <v>8247.5</v>
      </c>
    </row>
    <row r="441" spans="1:7" x14ac:dyDescent="0.25">
      <c r="A441" s="29" t="s">
        <v>376</v>
      </c>
      <c r="B441" s="29" t="str">
        <f>'MEMÓRIA DE PESQUISA'!B419</f>
        <v>10416</v>
      </c>
      <c r="C441" s="10" t="str">
        <f>'MEMÓRIA DE PESQUISA'!C419</f>
        <v>VALVULA DE RETENCAO VERTICAL, DE BRONZE (PN-16), 1 1/2", 200 PSI, EXTREMIDADES COM ROSCA</v>
      </c>
      <c r="D441" s="29" t="str">
        <f>'MEMÓRIA DE PESQUISA'!D419</f>
        <v>UN</v>
      </c>
      <c r="E441" s="30">
        <f>'MEMÓRIA DE PESQUISA'!E419</f>
        <v>30</v>
      </c>
      <c r="F441" s="31">
        <f>IF('MEMÓRIA DE PESQUISA'!R419=0,"",'MEMÓRIA DE PESQUISA'!W419)</f>
        <v>199.68</v>
      </c>
      <c r="G441" s="31">
        <f t="shared" si="16"/>
        <v>5990.4</v>
      </c>
    </row>
    <row r="442" spans="1:7" x14ac:dyDescent="0.25">
      <c r="A442" s="29" t="s">
        <v>377</v>
      </c>
      <c r="B442" s="29" t="str">
        <f>'MEMÓRIA DE PESQUISA'!B420</f>
        <v>38643</v>
      </c>
      <c r="C442" s="10" t="str">
        <f>'MEMÓRIA DE PESQUISA'!C420</f>
        <v>VALVULA EM METAL CROMADO PARA LAVATORIO, 1" SEM LADRAO</v>
      </c>
      <c r="D442" s="29" t="str">
        <f>'MEMÓRIA DE PESQUISA'!D420</f>
        <v>UN</v>
      </c>
      <c r="E442" s="30">
        <f>'MEMÓRIA DE PESQUISA'!E420</f>
        <v>310</v>
      </c>
      <c r="F442" s="31">
        <f>IF('MEMÓRIA DE PESQUISA'!R420=0,"",'MEMÓRIA DE PESQUISA'!W420)</f>
        <v>55</v>
      </c>
      <c r="G442" s="31">
        <f t="shared" si="16"/>
        <v>17050</v>
      </c>
    </row>
    <row r="443" spans="1:7" x14ac:dyDescent="0.25">
      <c r="A443" s="29" t="s">
        <v>378</v>
      </c>
      <c r="B443" s="29" t="str">
        <f>'MEMÓRIA DE PESQUISA'!B421</f>
        <v>10229</v>
      </c>
      <c r="C443" s="10" t="str">
        <f>'MEMÓRIA DE PESQUISA'!C421</f>
        <v>VALVULA DE RETENCAO DE BRONZE, PE COM CRIVOS, EXTREMIDADE COM ROSCA, DE 3/4", PARA FUNDO DE POCO</v>
      </c>
      <c r="D443" s="29" t="str">
        <f>'MEMÓRIA DE PESQUISA'!D421</f>
        <v>UN</v>
      </c>
      <c r="E443" s="30">
        <f>'MEMÓRIA DE PESQUISA'!E421</f>
        <v>20</v>
      </c>
      <c r="F443" s="31">
        <f>IF('MEMÓRIA DE PESQUISA'!R421=0,"",'MEMÓRIA DE PESQUISA'!W421)</f>
        <v>103.2</v>
      </c>
      <c r="G443" s="31">
        <f t="shared" si="16"/>
        <v>2064</v>
      </c>
    </row>
    <row r="444" spans="1:7" x14ac:dyDescent="0.25">
      <c r="A444" s="29" t="s">
        <v>379</v>
      </c>
      <c r="B444" s="29" t="str">
        <f>'MEMÓRIA DE PESQUISA'!B422</f>
        <v>10234</v>
      </c>
      <c r="C444" s="10" t="str">
        <f>'MEMÓRIA DE PESQUISA'!C422</f>
        <v>VALVULA DE RETENCAO DE BRONZE, PE COM CRIVOS, EXTREMIDADE COM ROSCA, DE 1", PARA FUNDO DE POCO</v>
      </c>
      <c r="D444" s="29" t="str">
        <f>'MEMÓRIA DE PESQUISA'!D422</f>
        <v>UN</v>
      </c>
      <c r="E444" s="30">
        <f>'MEMÓRIA DE PESQUISA'!E422</f>
        <v>20</v>
      </c>
      <c r="F444" s="31">
        <f>IF('MEMÓRIA DE PESQUISA'!R422=0,"",'MEMÓRIA DE PESQUISA'!W422)</f>
        <v>114.11</v>
      </c>
      <c r="G444" s="31">
        <f t="shared" si="16"/>
        <v>2282.1999999999998</v>
      </c>
    </row>
    <row r="445" spans="1:7" x14ac:dyDescent="0.25">
      <c r="A445" s="29" t="s">
        <v>380</v>
      </c>
      <c r="B445" s="29" t="str">
        <f>'MEMÓRIA DE PESQUISA'!B423</f>
        <v>10236</v>
      </c>
      <c r="C445" s="10" t="str">
        <f>'MEMÓRIA DE PESQUISA'!C423</f>
        <v>VALVULA DE RETENCAO DE BRONZE, PE COM CRIVOS, EXTREMIDADE COM ROSCA, DE 1 1/2", PARA FUNDO DE POCO</v>
      </c>
      <c r="D445" s="29" t="str">
        <f>'MEMÓRIA DE PESQUISA'!D423</f>
        <v>UN</v>
      </c>
      <c r="E445" s="30">
        <f>'MEMÓRIA DE PESQUISA'!E423</f>
        <v>20</v>
      </c>
      <c r="F445" s="31">
        <f>IF('MEMÓRIA DE PESQUISA'!R423=0,"",'MEMÓRIA DE PESQUISA'!W423)</f>
        <v>193.31</v>
      </c>
      <c r="G445" s="31">
        <f t="shared" si="16"/>
        <v>3866.2</v>
      </c>
    </row>
    <row r="446" spans="1:7" x14ac:dyDescent="0.25">
      <c r="A446" s="29" t="s">
        <v>381</v>
      </c>
      <c r="B446" s="29" t="str">
        <f>'MEMÓRIA DE PESQUISA'!B424</f>
        <v>6154</v>
      </c>
      <c r="C446" s="10" t="str">
        <f>'MEMÓRIA DE PESQUISA'!C424</f>
        <v>VALVULA EM PLASTICO CROMADO PARA LAVATORIO 1", SEM UNHO, COM LADRAO</v>
      </c>
      <c r="D446" s="29" t="str">
        <f>'MEMÓRIA DE PESQUISA'!D424</f>
        <v>UN</v>
      </c>
      <c r="E446" s="30">
        <f>'MEMÓRIA DE PESQUISA'!E424</f>
        <v>40</v>
      </c>
      <c r="F446" s="31">
        <f>IF('MEMÓRIA DE PESQUISA'!R424=0,"",'MEMÓRIA DE PESQUISA'!W424)</f>
        <v>12.54</v>
      </c>
      <c r="G446" s="31">
        <f t="shared" si="16"/>
        <v>501.6</v>
      </c>
    </row>
    <row r="447" spans="1:7" x14ac:dyDescent="0.25">
      <c r="A447" s="29" t="s">
        <v>382</v>
      </c>
      <c r="B447" s="29" t="str">
        <f>'MEMÓRIA DE PESQUISA'!B425</f>
        <v>6156</v>
      </c>
      <c r="C447" s="10" t="str">
        <f>'MEMÓRIA DE PESQUISA'!C425</f>
        <v>VALVULA EM PLASTICO BRANCO PARA TANQUE 1.1/4" X 1.1/2", SEM UNHO E SEM LADRAO</v>
      </c>
      <c r="D447" s="29" t="str">
        <f>'MEMÓRIA DE PESQUISA'!D425</f>
        <v>UN</v>
      </c>
      <c r="E447" s="30">
        <f>'MEMÓRIA DE PESQUISA'!E425</f>
        <v>120</v>
      </c>
      <c r="F447" s="31">
        <f>IF('MEMÓRIA DE PESQUISA'!R425=0,"",'MEMÓRIA DE PESQUISA'!W425)</f>
        <v>8.7899999999999991</v>
      </c>
      <c r="G447" s="31">
        <f t="shared" si="16"/>
        <v>1054.8</v>
      </c>
    </row>
    <row r="448" spans="1:7" x14ac:dyDescent="0.25">
      <c r="A448" s="29" t="s">
        <v>383</v>
      </c>
      <c r="B448" s="29" t="str">
        <f>'MEMÓRIA DE PESQUISA'!B426</f>
        <v>37588</v>
      </c>
      <c r="C448" s="10" t="str">
        <f>'MEMÓRIA DE PESQUISA'!C426</f>
        <v>VALVULA DE ESCOAMENTO PARA TANQUE, EM METAL CROMADO, 1.1/2", SEM LADRAO, COM TAMPAO PLASTICO</v>
      </c>
      <c r="D448" s="29" t="str">
        <f>'MEMÓRIA DE PESQUISA'!D426</f>
        <v>UN</v>
      </c>
      <c r="E448" s="30">
        <f>'MEMÓRIA DE PESQUISA'!E426</f>
        <v>100</v>
      </c>
      <c r="F448" s="31">
        <f>IF('MEMÓRIA DE PESQUISA'!R426=0,"",'MEMÓRIA DE PESQUISA'!W426)</f>
        <v>69.209999999999994</v>
      </c>
      <c r="G448" s="31">
        <f t="shared" si="16"/>
        <v>6921</v>
      </c>
    </row>
    <row r="449" spans="1:7" ht="24" x14ac:dyDescent="0.25">
      <c r="A449" s="29" t="s">
        <v>384</v>
      </c>
      <c r="B449" s="29" t="str">
        <f>'MEMÓRIA DE PESQUISA'!B427</f>
        <v>4148614</v>
      </c>
      <c r="C449" s="10" t="str">
        <f>'MEMÓRIA DE PESQUISA'!C427</f>
        <v>GUARNICAO DE POLIURETANO DO EMBOLO PARA VALVULA HYDRA ANTIGA, BITOLA 1.1/2", COMPATIVEL COM HYDRA VCR 2511, LISA I, VCE 2516/2517, LUXO 2520 E MASTER 2530 — REF. DECA/HYDRA 4148.614</v>
      </c>
      <c r="D449" s="29" t="str">
        <f>'MEMÓRIA DE PESQUISA'!D427</f>
        <v>UN</v>
      </c>
      <c r="E449" s="30">
        <f>'MEMÓRIA DE PESQUISA'!E427</f>
        <v>300</v>
      </c>
      <c r="F449" s="31">
        <f>IF('MEMÓRIA DE PESQUISA'!R427=0,"",'MEMÓRIA DE PESQUISA'!W427)</f>
        <v>18.14</v>
      </c>
      <c r="G449" s="31">
        <f t="shared" ref="G449:G468" si="17">IF(COUNT(F449)=0,"",ROUND(E449*F449,2))</f>
        <v>5442</v>
      </c>
    </row>
    <row r="450" spans="1:7" x14ac:dyDescent="0.25">
      <c r="A450" s="34" t="s">
        <v>385</v>
      </c>
      <c r="B450" s="35" t="str">
        <f>'MEMÓRIA DE PESQUISA'!B428</f>
        <v>70613</v>
      </c>
      <c r="C450" s="11" t="str">
        <f>'MEMÓRIA DE PESQUISA'!C428</f>
        <v>KIT RETENTOR PARA VÁLVULA DE DESCARGA, BITOLA 1.1/2", COMPATÍVEL COM VÁLVULAS DOCOL</v>
      </c>
      <c r="D450" s="35" t="str">
        <f>'MEMÓRIA DE PESQUISA'!D428</f>
        <v>UN</v>
      </c>
      <c r="E450" s="36">
        <f>'MEMÓRIA DE PESQUISA'!E428</f>
        <v>600</v>
      </c>
      <c r="F450" s="37">
        <f>IF('MEMÓRIA DE PESQUISA'!R428=0,"",'MEMÓRIA DE PESQUISA'!W428)</f>
        <v>16.39</v>
      </c>
      <c r="G450" s="38">
        <f t="shared" si="17"/>
        <v>9834</v>
      </c>
    </row>
    <row r="451" spans="1:7" x14ac:dyDescent="0.25">
      <c r="A451" s="22" t="s">
        <v>648</v>
      </c>
      <c r="B451" s="22" t="str">
        <f>'MEMÓRIA DE PESQUISA'!B429</f>
        <v>36081</v>
      </c>
      <c r="C451" s="6" t="str">
        <f>'MEMÓRIA DE PESQUISA'!C429</f>
        <v>BARRA DE APOIO RETA, EM ACO INOX POLIDO, COMPRIMENTO 80CM, DIAMETRO MINIMO 3 CM</v>
      </c>
      <c r="D451" s="22" t="str">
        <f>'MEMÓRIA DE PESQUISA'!D429</f>
        <v>UN</v>
      </c>
      <c r="E451" s="25">
        <f>'MEMÓRIA DE PESQUISA'!E429</f>
        <v>20</v>
      </c>
      <c r="F451" s="26">
        <f>IF('MEMÓRIA DE PESQUISA'!R429=0,"",'MEMÓRIA DE PESQUISA'!W429)</f>
        <v>219.71</v>
      </c>
      <c r="G451" s="27">
        <f t="shared" si="17"/>
        <v>4394.2</v>
      </c>
    </row>
    <row r="452" spans="1:7" x14ac:dyDescent="0.25">
      <c r="A452" s="22" t="s">
        <v>649</v>
      </c>
      <c r="B452" s="22" t="str">
        <f>'MEMÓRIA DE PESQUISA'!B430</f>
        <v>SUDECAP 73.51.22 / Deca 1350.BSA.012</v>
      </c>
      <c r="C452" s="6" t="str">
        <f>'MEMÓRIA DE PESQUISA'!C430</f>
        <v>TORNEIRA DE BOIA LATAO 1/2" COM BALAO PLASTICO</v>
      </c>
      <c r="D452" s="22" t="str">
        <f>'MEMÓRIA DE PESQUISA'!D430</f>
        <v>UN</v>
      </c>
      <c r="E452" s="25">
        <f>'MEMÓRIA DE PESQUISA'!E430</f>
        <v>100</v>
      </c>
      <c r="F452" s="26">
        <f>IF('MEMÓRIA DE PESQUISA'!R430=0,"",'MEMÓRIA DE PESQUISA'!W430)</f>
        <v>113.86</v>
      </c>
      <c r="G452" s="27">
        <f t="shared" si="17"/>
        <v>11386</v>
      </c>
    </row>
    <row r="453" spans="1:7" x14ac:dyDescent="0.25">
      <c r="A453" s="22" t="s">
        <v>650</v>
      </c>
      <c r="B453" s="22" t="str">
        <f>'MEMÓRIA DE PESQUISA'!B431</f>
        <v>SUDECAP 73.51.23 / Deca 1350 3/4</v>
      </c>
      <c r="C453" s="6" t="str">
        <f>'MEMÓRIA DE PESQUISA'!C431</f>
        <v>TORNEIRA DE BOIA LATAO 3/4" COM BALAO PLASTICO</v>
      </c>
      <c r="D453" s="22" t="str">
        <f>'MEMÓRIA DE PESQUISA'!D431</f>
        <v>UN</v>
      </c>
      <c r="E453" s="25">
        <f>'MEMÓRIA DE PESQUISA'!E431</f>
        <v>100</v>
      </c>
      <c r="F453" s="26">
        <f>IF('MEMÓRIA DE PESQUISA'!R431=0,"",'MEMÓRIA DE PESQUISA'!W431)</f>
        <v>113.94</v>
      </c>
      <c r="G453" s="27">
        <f t="shared" si="17"/>
        <v>11394</v>
      </c>
    </row>
    <row r="454" spans="1:7" ht="24" x14ac:dyDescent="0.25">
      <c r="A454" s="22" t="s">
        <v>651</v>
      </c>
      <c r="B454" s="22" t="str">
        <f>'MEMÓRIA DE PESQUISA'!B432</f>
        <v>11825</v>
      </c>
      <c r="C454" s="6" t="str">
        <f>'MEMÓRIA DE PESQUISA'!C432</f>
        <v>TORNEIRA DE BOIA CONVENCIONAL PARA CAIXA D'ÁGUA, 1", ÁGUA FRIA, COM HASTE E TORNEIRA METÁLICOS E BALÃO PLÁSTICO</v>
      </c>
      <c r="D454" s="22" t="str">
        <f>'MEMÓRIA DE PESQUISA'!D432</f>
        <v>UN</v>
      </c>
      <c r="E454" s="25">
        <f>'MEMÓRIA DE PESQUISA'!E432</f>
        <v>350</v>
      </c>
      <c r="F454" s="26">
        <f>IF('MEMÓRIA DE PESQUISA'!R432=0,"",'MEMÓRIA DE PESQUISA'!W432)</f>
        <v>71.52</v>
      </c>
      <c r="G454" s="27">
        <f t="shared" si="17"/>
        <v>25032</v>
      </c>
    </row>
    <row r="455" spans="1:7" ht="24" x14ac:dyDescent="0.25">
      <c r="A455" s="22" t="s">
        <v>652</v>
      </c>
      <c r="B455" s="22" t="str">
        <f>'MEMÓRIA DE PESQUISA'!B433</f>
        <v>11826</v>
      </c>
      <c r="C455" s="6" t="str">
        <f>'MEMÓRIA DE PESQUISA'!C433</f>
        <v>TORNEIRA DE BOIA BALAO METALICO, VAZAO TOTAL, PARA CAIXA D'AGUA, AGUA QUENTE, ROSCA 1/2", COM HASTE, TORNEIRA E BALAO METALICOS</v>
      </c>
      <c r="D455" s="22" t="str">
        <f>'MEMÓRIA DE PESQUISA'!D433</f>
        <v>UN</v>
      </c>
      <c r="E455" s="25">
        <f>'MEMÓRIA DE PESQUISA'!E433</f>
        <v>200</v>
      </c>
      <c r="F455" s="26">
        <f>IF('MEMÓRIA DE PESQUISA'!R433=0,"",'MEMÓRIA DE PESQUISA'!W433)</f>
        <v>56.54</v>
      </c>
      <c r="G455" s="27">
        <f t="shared" si="17"/>
        <v>11308</v>
      </c>
    </row>
    <row r="456" spans="1:7" ht="24" x14ac:dyDescent="0.25">
      <c r="A456" s="22" t="s">
        <v>653</v>
      </c>
      <c r="B456" s="22" t="str">
        <f>'MEMÓRIA DE PESQUISA'!B434</f>
        <v>7606</v>
      </c>
      <c r="C456" s="6" t="str">
        <f>'MEMÓRIA DE PESQUISA'!C434</f>
        <v>TORNEIRA DE BOIA BALAO METALICO, VAZAO TOTAL, PARA CAIXA D'AGUA, AGUA QUENTE, ROSCA 3/4", COM HASTE, TORNEIRA E BALAO METALICOS</v>
      </c>
      <c r="D456" s="22" t="str">
        <f>'MEMÓRIA DE PESQUISA'!D434</f>
        <v>UN</v>
      </c>
      <c r="E456" s="25">
        <f>'MEMÓRIA DE PESQUISA'!E434</f>
        <v>400</v>
      </c>
      <c r="F456" s="26">
        <f>IF('MEMÓRIA DE PESQUISA'!R434=0,"",'MEMÓRIA DE PESQUISA'!W434)</f>
        <v>67.989999999999995</v>
      </c>
      <c r="G456" s="27">
        <f t="shared" si="17"/>
        <v>27196</v>
      </c>
    </row>
    <row r="457" spans="1:7" ht="24" x14ac:dyDescent="0.25">
      <c r="A457" s="22" t="s">
        <v>654</v>
      </c>
      <c r="B457" s="22" t="str">
        <f>'MEMÓRIA DE PESQUISA'!B435</f>
        <v>11830</v>
      </c>
      <c r="C457" s="6" t="str">
        <f>'MEMÓRIA DE PESQUISA'!C435</f>
        <v>TORNEIRA DE BOIA CONVENCIONAL PARA CAIXA D'AGUA, AGUA FRIA, 3/4", COM HASTE E TORNEIRA METALICOS E BALAO PLASTICO</v>
      </c>
      <c r="D457" s="22" t="str">
        <f>'MEMÓRIA DE PESQUISA'!D435</f>
        <v>UN</v>
      </c>
      <c r="E457" s="25">
        <f>'MEMÓRIA DE PESQUISA'!E435</f>
        <v>300</v>
      </c>
      <c r="F457" s="26">
        <f>IF('MEMÓRIA DE PESQUISA'!R435=0,"",'MEMÓRIA DE PESQUISA'!W435)</f>
        <v>31.79</v>
      </c>
      <c r="G457" s="27">
        <f t="shared" si="17"/>
        <v>9537</v>
      </c>
    </row>
    <row r="458" spans="1:7" ht="24" x14ac:dyDescent="0.25">
      <c r="A458" s="22" t="s">
        <v>655</v>
      </c>
      <c r="B458" s="22" t="str">
        <f>'MEMÓRIA DE PESQUISA'!B436</f>
        <v>1030</v>
      </c>
      <c r="C458" s="6" t="str">
        <f>'MEMÓRIA DE PESQUISA'!C436</f>
        <v>CAIXA DE DESCARGA PLASTICA PARA BACIA / VASO SANITARIO, EXTERNA, CAPACIDADE 9 LITROS, PUXADOR FIO DE NYLON, NAO INCLUSO CANO, BOLSA, ENGATE</v>
      </c>
      <c r="D458" s="22" t="str">
        <f>'MEMÓRIA DE PESQUISA'!D436</f>
        <v>UN</v>
      </c>
      <c r="E458" s="25">
        <f>'MEMÓRIA DE PESQUISA'!E436</f>
        <v>25</v>
      </c>
      <c r="F458" s="26">
        <f>IF('MEMÓRIA DE PESQUISA'!R436=0,"",'MEMÓRIA DE PESQUISA'!W436)</f>
        <v>59.9</v>
      </c>
      <c r="G458" s="27">
        <f t="shared" si="17"/>
        <v>1497.5</v>
      </c>
    </row>
    <row r="459" spans="1:7" x14ac:dyDescent="0.25">
      <c r="A459" s="22" t="s">
        <v>656</v>
      </c>
      <c r="B459" s="22" t="str">
        <f>'MEMÓRIA DE PESQUISA'!B437</f>
        <v>1747</v>
      </c>
      <c r="C459" s="6" t="str">
        <f>'MEMÓRIA DE PESQUISA'!C437</f>
        <v>CUBA ACO INOX (AISI 304) DE EMBUTIR COM VALVULA DE 3 1/2", DE *56 X 33 X 12* CM</v>
      </c>
      <c r="D459" s="22" t="str">
        <f>'MEMÓRIA DE PESQUISA'!D437</f>
        <v>UN</v>
      </c>
      <c r="E459" s="25">
        <f>'MEMÓRIA DE PESQUISA'!E437</f>
        <v>50</v>
      </c>
      <c r="F459" s="26">
        <f>IF('MEMÓRIA DE PESQUISA'!R437=0,"",'MEMÓRIA DE PESQUISA'!W437)</f>
        <v>207.39</v>
      </c>
      <c r="G459" s="27">
        <f t="shared" si="17"/>
        <v>10369.5</v>
      </c>
    </row>
    <row r="460" spans="1:7" x14ac:dyDescent="0.25">
      <c r="A460" s="22" t="s">
        <v>657</v>
      </c>
      <c r="B460" s="22" t="str">
        <f>'MEMÓRIA DE PESQUISA'!B438</f>
        <v>1370</v>
      </c>
      <c r="C460" s="6" t="str">
        <f>'MEMÓRIA DE PESQUISA'!C438</f>
        <v>DUCHA HIGIENICA PLASTICA COM REGISTRO METALICO 1/2"</v>
      </c>
      <c r="D460" s="22" t="str">
        <f>'MEMÓRIA DE PESQUISA'!D438</f>
        <v>UN</v>
      </c>
      <c r="E460" s="25">
        <f>'MEMÓRIA DE PESQUISA'!E438</f>
        <v>150</v>
      </c>
      <c r="F460" s="26">
        <f>IF('MEMÓRIA DE PESQUISA'!R438=0,"",'MEMÓRIA DE PESQUISA'!W438)</f>
        <v>136.04</v>
      </c>
      <c r="G460" s="27">
        <f t="shared" si="17"/>
        <v>20406</v>
      </c>
    </row>
    <row r="461" spans="1:7" x14ac:dyDescent="0.25">
      <c r="A461" s="22" t="s">
        <v>658</v>
      </c>
      <c r="B461" s="22" t="str">
        <f>'MEMÓRIA DE PESQUISA'!B439</f>
        <v>Esteves VPF950CWG</v>
      </c>
      <c r="C461" s="6" t="str">
        <f>'MEMÓRIA DE PESQUISA'!C439</f>
        <v>PARAFUSO DE FIXAÇÃO C/BUCHA P/TANQUE [12CM]</v>
      </c>
      <c r="D461" s="22" t="str">
        <f>'MEMÓRIA DE PESQUISA'!D439</f>
        <v>UN</v>
      </c>
      <c r="E461" s="25">
        <f>'MEMÓRIA DE PESQUISA'!E439</f>
        <v>200</v>
      </c>
      <c r="F461" s="26">
        <f>IF('MEMÓRIA DE PESQUISA'!R439=0,"",'MEMÓRIA DE PESQUISA'!W439)</f>
        <v>19.72</v>
      </c>
      <c r="G461" s="27">
        <f t="shared" si="17"/>
        <v>3944</v>
      </c>
    </row>
    <row r="462" spans="1:7" x14ac:dyDescent="0.25">
      <c r="A462" s="22" t="s">
        <v>659</v>
      </c>
      <c r="B462" s="22" t="str">
        <f>'MEMÓRIA DE PESQUISA'!B440</f>
        <v>Blukit 061403-212 — kit salva registro</v>
      </c>
      <c r="C462" s="6" t="str">
        <f>'MEMÓRIA DE PESQUISA'!C440</f>
        <v>REPARO SALVA REG PRESSÃO 3/4</v>
      </c>
      <c r="D462" s="22" t="str">
        <f>'MEMÓRIA DE PESQUISA'!D440</f>
        <v>UN</v>
      </c>
      <c r="E462" s="25">
        <f>'MEMÓRIA DE PESQUISA'!E440</f>
        <v>500</v>
      </c>
      <c r="F462" s="26">
        <f>IF('MEMÓRIA DE PESQUISA'!R440=0,"",'MEMÓRIA DE PESQUISA'!W440)</f>
        <v>61.16</v>
      </c>
      <c r="G462" s="27">
        <f t="shared" si="17"/>
        <v>30580</v>
      </c>
    </row>
    <row r="463" spans="1:7" x14ac:dyDescent="0.25">
      <c r="A463" s="22" t="s">
        <v>660</v>
      </c>
      <c r="B463" s="22" t="str">
        <f>'MEMÓRIA DE PESQUISA'!B441</f>
        <v>10423</v>
      </c>
      <c r="C463" s="6" t="str">
        <f>'MEMÓRIA DE PESQUISA'!C441</f>
        <v>TANQUE DE LOUCA BRANCA, SUSPENSO, *20* L</v>
      </c>
      <c r="D463" s="22" t="str">
        <f>'MEMÓRIA DE PESQUISA'!D441</f>
        <v>UN</v>
      </c>
      <c r="E463" s="25">
        <f>'MEMÓRIA DE PESQUISA'!E441</f>
        <v>20</v>
      </c>
      <c r="F463" s="26">
        <f>IF('MEMÓRIA DE PESQUISA'!R441=0,"",'MEMÓRIA DE PESQUISA'!W441)</f>
        <v>507.56</v>
      </c>
      <c r="G463" s="27">
        <f t="shared" si="17"/>
        <v>10151.200000000001</v>
      </c>
    </row>
    <row r="464" spans="1:7" x14ac:dyDescent="0.25">
      <c r="A464" s="22" t="s">
        <v>661</v>
      </c>
      <c r="B464" s="22" t="str">
        <f>'MEMÓRIA DE PESQUISA'!B442</f>
        <v>Censi1331 — referência do objeto</v>
      </c>
      <c r="C464" s="6" t="str">
        <f>'MEMÓRIA DE PESQUISA'!C442</f>
        <v>CRUZETA ISOLADA PARA VÁLVULA DE DESCARGA, REFERÊNCIA CENSI 1331, OU EQUIVALENTE TÉCNICO</v>
      </c>
      <c r="D464" s="22" t="str">
        <f>'MEMÓRIA DE PESQUISA'!D442</f>
        <v>UN</v>
      </c>
      <c r="E464" s="25">
        <f>'MEMÓRIA DE PESQUISA'!E442</f>
        <v>600</v>
      </c>
      <c r="F464" s="26">
        <f>IF('MEMÓRIA DE PESQUISA'!R442=0,"",'MEMÓRIA DE PESQUISA'!W442)</f>
        <v>3.89</v>
      </c>
      <c r="G464" s="27">
        <f t="shared" si="17"/>
        <v>2334</v>
      </c>
    </row>
    <row r="465" spans="1:7" ht="36" x14ac:dyDescent="0.25">
      <c r="A465" s="22" t="s">
        <v>662</v>
      </c>
      <c r="B465" s="22" t="str">
        <f>'MEMÓRIA DE PESQUISA'!B443</f>
        <v>1330</v>
      </c>
      <c r="C465" s="6" t="str">
        <f>'MEMÓRIA DE PESQUISA'!C443</f>
        <v>CONJUNTO DE CRUZETA, MOLA E PARAFUSO PARA VÁLVULA DE DESCARGA, COMPATÍVEL COM HYDRA MAX/CLEAN/PRO, BITOLAS 1.1/4" E 1.1/2", REFERÊNCIA CENSI 1330, OU EQUIVALENTE COM A MESMA COMPATIBILIDADE DIMENSIONAL E FUNCIONAL E QUALIDADE IGUAL OU SUPERIOR.</v>
      </c>
      <c r="D465" s="22" t="str">
        <f>'MEMÓRIA DE PESQUISA'!D443</f>
        <v>UN</v>
      </c>
      <c r="E465" s="25">
        <f>'MEMÓRIA DE PESQUISA'!E443</f>
        <v>400</v>
      </c>
      <c r="F465" s="26">
        <f>IF('MEMÓRIA DE PESQUISA'!R443=0,"",'MEMÓRIA DE PESQUISA'!W443)</f>
        <v>11.54</v>
      </c>
      <c r="G465" s="27">
        <f t="shared" si="17"/>
        <v>4616</v>
      </c>
    </row>
    <row r="466" spans="1:7" x14ac:dyDescent="0.25">
      <c r="A466" s="22" t="s">
        <v>663</v>
      </c>
      <c r="B466" s="22" t="str">
        <f>'MEMÓRIA DE PESQUISA'!B444</f>
        <v>Tubo ligação 1.1/2×25 cm Silva / Esteves</v>
      </c>
      <c r="C466" s="6" t="str">
        <f>'MEMÓRIA DE PESQUISA'!C444</f>
        <v>TUBO DE LIGACAO P/VASO SANITARIO; 1.1/2X25CM</v>
      </c>
      <c r="D466" s="22" t="str">
        <f>'MEMÓRIA DE PESQUISA'!D444</f>
        <v>UN</v>
      </c>
      <c r="E466" s="25">
        <f>'MEMÓRIA DE PESQUISA'!E444</f>
        <v>250</v>
      </c>
      <c r="F466" s="26">
        <f>IF('MEMÓRIA DE PESQUISA'!R444=0,"",'MEMÓRIA DE PESQUISA'!W444)</f>
        <v>56.05</v>
      </c>
      <c r="G466" s="27">
        <f t="shared" si="17"/>
        <v>14012.5</v>
      </c>
    </row>
    <row r="467" spans="1:7" x14ac:dyDescent="0.25">
      <c r="A467" s="22" t="s">
        <v>664</v>
      </c>
      <c r="B467" s="22" t="str">
        <f>'MEMÓRIA DE PESQUISA'!B445</f>
        <v>1301004012</v>
      </c>
      <c r="C467" s="6" t="str">
        <f>'MEMÓRIA DE PESQUISA'!C445</f>
        <v>TUBO DE DESCARGA DE PVC, PARA VALVULA DE DESCARGA (TUBO PONTA AZUL) - 38MM</v>
      </c>
      <c r="D467" s="22" t="str">
        <f>'MEMÓRIA DE PESQUISA'!D445</f>
        <v>UN</v>
      </c>
      <c r="E467" s="25">
        <f>'MEMÓRIA DE PESQUISA'!E445</f>
        <v>300</v>
      </c>
      <c r="F467" s="26">
        <f>IF('MEMÓRIA DE PESQUISA'!R445=0,"",'MEMÓRIA DE PESQUISA'!W445)</f>
        <v>9.7899999999999991</v>
      </c>
      <c r="G467" s="27">
        <f t="shared" si="17"/>
        <v>2937</v>
      </c>
    </row>
    <row r="468" spans="1:7" x14ac:dyDescent="0.25">
      <c r="A468" s="29" t="s">
        <v>665</v>
      </c>
      <c r="B468" s="29" t="str">
        <f>'MEMÓRIA DE PESQUISA'!B446</f>
        <v>123030</v>
      </c>
      <c r="C468" s="10" t="str">
        <f>'MEMÓRIA DE PESQUISA'!C446</f>
        <v>PARAFUSO PARA FIXAÇÃO DE VASO SANITÁRIO E MICTÓRIO, COM BUCHA S8 (8 MM) E ARRUELA</v>
      </c>
      <c r="D468" s="29" t="str">
        <f>'MEMÓRIA DE PESQUISA'!D446</f>
        <v>UN</v>
      </c>
      <c r="E468" s="30">
        <f>'MEMÓRIA DE PESQUISA'!E446</f>
        <v>600</v>
      </c>
      <c r="F468" s="31">
        <f>IF('MEMÓRIA DE PESQUISA'!R446=0,"",'MEMÓRIA DE PESQUISA'!W446)</f>
        <v>2.4700000000000002</v>
      </c>
      <c r="G468" s="31">
        <f t="shared" si="17"/>
        <v>1482</v>
      </c>
    </row>
    <row r="469" spans="1:7" x14ac:dyDescent="0.25">
      <c r="A469" s="42" t="s">
        <v>386</v>
      </c>
      <c r="B469" s="43"/>
      <c r="C469" s="43"/>
      <c r="D469" s="43"/>
      <c r="E469" s="44"/>
      <c r="F469" s="45"/>
      <c r="G469" s="39">
        <f>IF(COUNT(G385:G468)=84,SUM(G385:G468),"PENDENTE")</f>
        <v>860839.82999999984</v>
      </c>
    </row>
    <row r="470" spans="1:7" x14ac:dyDescent="0.25">
      <c r="A470" s="46" t="s">
        <v>387</v>
      </c>
      <c r="B470" s="46"/>
      <c r="C470" s="46"/>
      <c r="D470" s="46"/>
      <c r="E470" s="47"/>
      <c r="F470" s="48"/>
      <c r="G470" s="48"/>
    </row>
    <row r="471" spans="1:7" ht="24" x14ac:dyDescent="0.25">
      <c r="A471" s="29" t="s">
        <v>388</v>
      </c>
      <c r="B471" s="29" t="str">
        <f>'MEMÓRIA DE PESQUISA'!B447</f>
        <v>1351</v>
      </c>
      <c r="C471" s="10" t="str">
        <f>'MEMÓRIA DE PESQUISA'!C447</f>
        <v>FILTRO DE ÁGUA COMPLETO TIPO BIG BLUE 10", COM CARCAÇA, ELEMENTO FILTRANTE PLISSADO LAVÁVEL, CHAVE E SUPORTE, CONEXÃO 1" OU 1.1/2", VAZÃO MÍNIMA DE 3.000 L/H</v>
      </c>
      <c r="D471" s="29" t="str">
        <f>'MEMÓRIA DE PESQUISA'!D447</f>
        <v>UN</v>
      </c>
      <c r="E471" s="30">
        <f>'MEMÓRIA DE PESQUISA'!E447</f>
        <v>5</v>
      </c>
      <c r="F471" s="31">
        <f>IF('MEMÓRIA DE PESQUISA'!R447=0,"",'MEMÓRIA DE PESQUISA'!W447)</f>
        <v>424.74</v>
      </c>
      <c r="G471" s="31">
        <f t="shared" ref="G471:G481" si="18">IF(COUNT(F471)=0,"",ROUND(E471*F471,2))</f>
        <v>2123.6999999999998</v>
      </c>
    </row>
    <row r="472" spans="1:7" ht="24" x14ac:dyDescent="0.25">
      <c r="A472" s="29" t="s">
        <v>389</v>
      </c>
      <c r="B472" s="29" t="str">
        <f>'MEMÓRIA DE PESQUISA'!B448</f>
        <v>M19-001K3</v>
      </c>
      <c r="C472" s="10" t="str">
        <f>'MEMÓRIA DE PESQUISA'!C448</f>
        <v>MANGUEIRA ATÓXICA PARA PURIFICADOR DE ÁGUA, BITOLA 1/4" (APROX. 6,35 MM), COMPATÍVEL COM PURIFICADORES IBBL, FORNECIMENTO POR METRO</v>
      </c>
      <c r="D472" s="29" t="str">
        <f>'MEMÓRIA DE PESQUISA'!D448</f>
        <v>M</v>
      </c>
      <c r="E472" s="30">
        <f>'MEMÓRIA DE PESQUISA'!E448</f>
        <v>300</v>
      </c>
      <c r="F472" s="31">
        <f>IF('MEMÓRIA DE PESQUISA'!R448=0,"",'MEMÓRIA DE PESQUISA'!W448)</f>
        <v>6</v>
      </c>
      <c r="G472" s="31">
        <f t="shared" si="18"/>
        <v>1800</v>
      </c>
    </row>
    <row r="473" spans="1:7" ht="24" x14ac:dyDescent="0.25">
      <c r="A473" s="29" t="s">
        <v>390</v>
      </c>
      <c r="B473" s="29" t="str">
        <f>'MEMÓRIA DE PESQUISA'!B449</f>
        <v>UMX5S4C5M</v>
      </c>
      <c r="C473" s="10" t="str">
        <f>'MEMÓRIA DE PESQUISA'!C449</f>
        <v>MANGUEIRA ATÓXICA DE POLIETILENO/EVA PARA PURIFICADOR DE ÁGUA, DIÂMETRO EXTERNO 9,5 MM E INTERNO 6,3 MM (3/8"), COMPATÍVEL COM PURIFICADORES PADRÃO SOFT EVEREST</v>
      </c>
      <c r="D473" s="29" t="str">
        <f>'MEMÓRIA DE PESQUISA'!D449</f>
        <v>M</v>
      </c>
      <c r="E473" s="30">
        <f>'MEMÓRIA DE PESQUISA'!E449</f>
        <v>300</v>
      </c>
      <c r="F473" s="31">
        <f>IF('MEMÓRIA DE PESQUISA'!R449=0,"",'MEMÓRIA DE PESQUISA'!W449)</f>
        <v>9.3000000000000007</v>
      </c>
      <c r="G473" s="31">
        <f t="shared" si="18"/>
        <v>2790</v>
      </c>
    </row>
    <row r="474" spans="1:7" ht="48" x14ac:dyDescent="0.25">
      <c r="A474" s="29" t="s">
        <v>391</v>
      </c>
      <c r="B474" s="29" t="str">
        <f>'MEMÓRIA DE PESQUISA'!B450</f>
        <v>AP10-EF</v>
      </c>
      <c r="C474" s="10" t="str">
        <f>'MEMÓRIA DE PESQUISA'!C450</f>
        <v>ELEMENTO FILTRANTE AP-10, DIMENSÕES APROXIMADAS 10" × 2.1/2" (247 × 72 MM), SEM ROSCA, COM DUPLA FILTRAÇÃO FÍSICA E QUÍMICA, MEIO FILTRANTE PARA RETENÇÃO DE SEDIMENTOS E CARVÃO ATIVADO PARA REDUÇÃO DE CLORO, GOSTOS E ODORES, GRAU DE FILTRAÇÃO DE 5 MICRA E REDUÇÃO DE CLORO LIVRE DE, NO MÍNIMO, 75%. REFERÊNCIA: EF AP10, OU SIMILAR OU DE MELHOR QUALIDADE.</v>
      </c>
      <c r="D474" s="29" t="str">
        <f>'MEMÓRIA DE PESQUISA'!D450</f>
        <v>UN</v>
      </c>
      <c r="E474" s="30">
        <f>'MEMÓRIA DE PESQUISA'!E450</f>
        <v>120</v>
      </c>
      <c r="F474" s="31">
        <f>IF('MEMÓRIA DE PESQUISA'!R450=0,"",'MEMÓRIA DE PESQUISA'!W450)</f>
        <v>70</v>
      </c>
      <c r="G474" s="31">
        <f t="shared" si="18"/>
        <v>8400</v>
      </c>
    </row>
    <row r="475" spans="1:7" ht="72" x14ac:dyDescent="0.25">
      <c r="A475" s="29" t="s">
        <v>392</v>
      </c>
      <c r="B475" s="29" t="str">
        <f>'MEMÓRIA DE PESQUISA'!B451</f>
        <v>HB004420103</v>
      </c>
      <c r="C475" s="10" t="str">
        <f>'MEMÓRIA DE PESQUISA'!C451</f>
        <v>ELEMENTO FILTRANTE/REFIL COMPATÍVEL COM FILTRO 3M AQUALAR AP200, COM ENCAIXE DIMENSIONAL E FUNCIONAL COMPATÍVEL COM O CORPO DO EQUIPAMENTO EXISTENTE, RETENÇÃO DE PARTÍCULAS CLASSE D OU SUPERIOR, RETENÇÃO MÍNIMA DE 85% DAS PARTÍCULAS NA FAIXA CORRESPONDENTE, REDUÇÃO DE CLORO LIVRE DE, NO MÍNIMO, 75%, VAZÃO MÁXIMA NOMINAL DE REFERÊNCIA DE 680 L/H, VIDA ÚTIL NOMINAL MÍNIMA DE 2.500 L E ATENDIMENTO À NBR 16098. REFERÊNCIA: REFIL 3M AQUALAR AP200, OU COMPATÍVEL DE DESEMPENHO IGUAL OU SUPERIOR.</v>
      </c>
      <c r="D475" s="29" t="str">
        <f>'MEMÓRIA DE PESQUISA'!D451</f>
        <v>UN</v>
      </c>
      <c r="E475" s="30">
        <f>'MEMÓRIA DE PESQUISA'!E451</f>
        <v>60</v>
      </c>
      <c r="F475" s="31">
        <f>IF('MEMÓRIA DE PESQUISA'!R451=0,"",'MEMÓRIA DE PESQUISA'!W451)</f>
        <v>64.7</v>
      </c>
      <c r="G475" s="31">
        <f t="shared" si="18"/>
        <v>3882</v>
      </c>
    </row>
    <row r="476" spans="1:7" ht="24" x14ac:dyDescent="0.25">
      <c r="A476" s="29" t="s">
        <v>393</v>
      </c>
      <c r="B476" s="29" t="str">
        <f>'MEMÓRIA DE PESQUISA'!B452</f>
        <v>1001-0001</v>
      </c>
      <c r="C476" s="10" t="str">
        <f>'MEMÓRIA DE PESQUISA'!C452</f>
        <v>ELEMENTO FILTRANTE EM POLIPROPILENO, PADRÃO 9.3/4" X APROX. 2.1/2", PARA RETENÇÃO DE SEDIMENTOS, COMPATÍVEL COM CARCAÇAS QUE UTILIZEM CARTUCHOS PADRÃO AP110 E SIMILARES.</v>
      </c>
      <c r="D476" s="29" t="str">
        <f>'MEMÓRIA DE PESQUISA'!D452</f>
        <v>UN</v>
      </c>
      <c r="E476" s="30">
        <f>'MEMÓRIA DE PESQUISA'!E452</f>
        <v>120</v>
      </c>
      <c r="F476" s="31">
        <f>IF('MEMÓRIA DE PESQUISA'!R452=0,"",'MEMÓRIA DE PESQUISA'!W452)</f>
        <v>36.08</v>
      </c>
      <c r="G476" s="31">
        <f t="shared" si="18"/>
        <v>4329.6000000000004</v>
      </c>
    </row>
    <row r="477" spans="1:7" ht="24" x14ac:dyDescent="0.25">
      <c r="A477" s="29" t="s">
        <v>394</v>
      </c>
      <c r="B477" s="29" t="str">
        <f>'MEMÓRIA DE PESQUISA'!B453</f>
        <v>1900-002A</v>
      </c>
      <c r="C477" s="10" t="str">
        <f>'MEMÓRIA DE PESQUISA'!C453</f>
        <v>REFIL / ELEMENTO FILTRANTE PARA PURIFICADOR DE ÁGUA IBBL, PADRÃO NATURAL C+3 OU COMPATÍVEL, PARA RETENÇÃO DE PARTÍCULAS E REDUÇÃO DE CLORO LIVRE, CAPACIDADE MÍNIMA DE 3.000 L</v>
      </c>
      <c r="D477" s="29" t="str">
        <f>'MEMÓRIA DE PESQUISA'!D453</f>
        <v>UN</v>
      </c>
      <c r="E477" s="30">
        <f>'MEMÓRIA DE PESQUISA'!E453</f>
        <v>120</v>
      </c>
      <c r="F477" s="31">
        <f>IF('MEMÓRIA DE PESQUISA'!R453=0,"",'MEMÓRIA DE PESQUISA'!W453)</f>
        <v>60.35</v>
      </c>
      <c r="G477" s="31">
        <f t="shared" si="18"/>
        <v>7242</v>
      </c>
    </row>
    <row r="478" spans="1:7" ht="36" x14ac:dyDescent="0.25">
      <c r="A478" s="29" t="s">
        <v>395</v>
      </c>
      <c r="B478" s="29" t="str">
        <f>'MEMÓRIA DE PESQUISA'!B454</f>
        <v>2000-001</v>
      </c>
      <c r="C478" s="10" t="str">
        <f>'MEMÓRIA DE PESQUISA'!C454</f>
        <v>REFIL / ELEMENTO FILTRANTE PARA PURIFICADOR DE ÁGUA, PADRÃO P355, COM ELEMENTOS FILTRANTES EM POLIPROPILENO E CARVÃO ATIVADO, COMPATÍVEL COM PURIFICADORES LATINA PA335, PA355, XPA375, PURITRONIC, PURIICE, PURIMIX, PA-E, PA4.0 E PAHC</v>
      </c>
      <c r="D478" s="29" t="str">
        <f>'MEMÓRIA DE PESQUISA'!D454</f>
        <v>UN</v>
      </c>
      <c r="E478" s="30">
        <f>'MEMÓRIA DE PESQUISA'!E454</f>
        <v>100</v>
      </c>
      <c r="F478" s="31">
        <f>IF('MEMÓRIA DE PESQUISA'!R454=0,"",'MEMÓRIA DE PESQUISA'!W454)</f>
        <v>61.63</v>
      </c>
      <c r="G478" s="31">
        <f t="shared" si="18"/>
        <v>6163</v>
      </c>
    </row>
    <row r="479" spans="1:7" ht="24" x14ac:dyDescent="0.25">
      <c r="A479" s="34" t="s">
        <v>396</v>
      </c>
      <c r="B479" s="35" t="str">
        <f>'MEMÓRIA DE PESQUISA'!B455</f>
        <v>1005-0144</v>
      </c>
      <c r="C479" s="11" t="str">
        <f>'MEMÓRIA DE PESQUISA'!C455</f>
        <v>REFIL / ELEMENTO FILTRANTE PARA PURIFICADOR DE ÁGUA, COM 3 ETAPAS DE FILTRAÇÃO, RETENÇÃO DE PARTÍCULAS CLASSE C E REDUÇÃO DE CLORO LIVRE</v>
      </c>
      <c r="D479" s="35" t="str">
        <f>'MEMÓRIA DE PESQUISA'!D455</f>
        <v>UN</v>
      </c>
      <c r="E479" s="36">
        <f>'MEMÓRIA DE PESQUISA'!E455</f>
        <v>100</v>
      </c>
      <c r="F479" s="37">
        <f>IF('MEMÓRIA DE PESQUISA'!R455=0,"",'MEMÓRIA DE PESQUISA'!W455)</f>
        <v>58.96</v>
      </c>
      <c r="G479" s="38">
        <f t="shared" si="18"/>
        <v>5896</v>
      </c>
    </row>
    <row r="480" spans="1:7" ht="48" x14ac:dyDescent="0.25">
      <c r="A480" s="22" t="s">
        <v>666</v>
      </c>
      <c r="B480" s="22" t="str">
        <f>'MEMÓRIA DE PESQUISA'!B456</f>
        <v>AP110</v>
      </c>
      <c r="C480" s="6" t="str">
        <f>'MEMÓRIA DE PESQUISA'!C456</f>
        <v>ELEMENTO FILTRANTE AP110, RETENÇÃO NOMINAL DE 5 MICRA, PARA RETENÇÃO DE PARTÍCULAS, FIXAÇÃO TIPO ROSCA, VAZÃO MÁXIMA DE REFERÊNCIA DE 680 L/H, COMPATÍVEL COM FILTRO ACQUABIOS ACQUA A230, OU ELEMENTO EQUIVALENTE COM A MESMA COMPATIBILIDADE DIMENSIONAL E FUNCIONAL E DESEMPENHO IGUAL OU SUPERIOR.</v>
      </c>
      <c r="D480" s="22" t="str">
        <f>'MEMÓRIA DE PESQUISA'!D456</f>
        <v>UN</v>
      </c>
      <c r="E480" s="25">
        <f>'MEMÓRIA DE PESQUISA'!E456</f>
        <v>800</v>
      </c>
      <c r="F480" s="26">
        <f>IF('MEMÓRIA DE PESQUISA'!R456=0,"",'MEMÓRIA DE PESQUISA'!W456)</f>
        <v>64</v>
      </c>
      <c r="G480" s="27">
        <f t="shared" si="18"/>
        <v>51200</v>
      </c>
    </row>
    <row r="481" spans="1:7" x14ac:dyDescent="0.25">
      <c r="A481" s="22" t="s">
        <v>667</v>
      </c>
      <c r="B481" s="22" t="str">
        <f>'MEMÓRIA DE PESQUISA'!B457</f>
        <v>903-0578</v>
      </c>
      <c r="C481" s="6" t="str">
        <f>'MEMÓRIA DE PESQUISA'!C457</f>
        <v>REFIL ELEMENTO FILTRANTE SOFT 2X1</v>
      </c>
      <c r="D481" s="22" t="str">
        <f>'MEMÓRIA DE PESQUISA'!D457</f>
        <v>UN</v>
      </c>
      <c r="E481" s="25">
        <f>'MEMÓRIA DE PESQUISA'!E457</f>
        <v>180</v>
      </c>
      <c r="F481" s="26">
        <f>IF('MEMÓRIA DE PESQUISA'!R457=0,"",'MEMÓRIA DE PESQUISA'!W457)</f>
        <v>47.1</v>
      </c>
      <c r="G481" s="27">
        <f t="shared" si="18"/>
        <v>8478</v>
      </c>
    </row>
    <row r="482" spans="1:7" x14ac:dyDescent="0.25">
      <c r="A482" s="42" t="s">
        <v>397</v>
      </c>
      <c r="B482" s="43"/>
      <c r="C482" s="43"/>
      <c r="D482" s="43"/>
      <c r="E482" s="44"/>
      <c r="F482" s="45"/>
      <c r="G482" s="39">
        <f>IF(COUNT(G471:G481)=11,SUM(G471:G481),"PENDENTE")</f>
        <v>102304.3</v>
      </c>
    </row>
    <row r="483" spans="1:7" x14ac:dyDescent="0.25">
      <c r="A483" s="46" t="s">
        <v>398</v>
      </c>
      <c r="B483" s="46"/>
      <c r="C483" s="46"/>
      <c r="D483" s="46"/>
      <c r="E483" s="47"/>
      <c r="F483" s="48"/>
      <c r="G483" s="48"/>
    </row>
    <row r="484" spans="1:7" ht="36" x14ac:dyDescent="0.25">
      <c r="A484" s="29" t="s">
        <v>399</v>
      </c>
      <c r="B484" s="29" t="str">
        <f>'MEMÓRIA DE PESQUISA'!B458</f>
        <v>1570884333</v>
      </c>
      <c r="C484" s="10" t="str">
        <f>'MEMÓRIA DE PESQUISA'!C458</f>
        <v>CILINDRO (MIOLO) PARA FECHADURA DE PORTA, COMPRIMENTO 90 MM, MODELO TRADICIONAL, EM ZAMAC OU MATERIAL DE RESISTÊNCIA EQUIVALENTE, ACABAMENTO CROMADO, ACOMPANHADO DE NO MÍNIMO 2 CHAVES E PARAFUSO DE FIXAÇÃO.</v>
      </c>
      <c r="D484" s="29" t="str">
        <f>'MEMÓRIA DE PESQUISA'!D458</f>
        <v>UN</v>
      </c>
      <c r="E484" s="30">
        <f>'MEMÓRIA DE PESQUISA'!E458</f>
        <v>200</v>
      </c>
      <c r="F484" s="31">
        <f>IF('MEMÓRIA DE PESQUISA'!R458=0,"",'MEMÓRIA DE PESQUISA'!W458)</f>
        <v>92.34</v>
      </c>
      <c r="G484" s="31">
        <f t="shared" ref="G484:G515" si="19">IF(COUNT(F484)=0,"",ROUND(E484*F484,2))</f>
        <v>18468</v>
      </c>
    </row>
    <row r="485" spans="1:7" ht="24" x14ac:dyDescent="0.25">
      <c r="A485" s="29" t="s">
        <v>400</v>
      </c>
      <c r="B485" s="29" t="str">
        <f>'MEMÓRIA DE PESQUISA'!B459</f>
        <v>89637863</v>
      </c>
      <c r="C485" s="10" t="str">
        <f>'MEMÓRIA DE PESQUISA'!C459</f>
        <v>CILINDRO PARA FECHADURA DE PORTA, COM CHAVES, COMPRIMENTO 60 MM OU 70 MM, ACABAMENTO CROMADO, COMPATÍVEL COM FECHADURA DE EMBUTIR, ACOMPANHADO DE PARAFUSO DE FIXAÇÃO</v>
      </c>
      <c r="D485" s="29" t="str">
        <f>'MEMÓRIA DE PESQUISA'!D459</f>
        <v>UN</v>
      </c>
      <c r="E485" s="30">
        <f>'MEMÓRIA DE PESQUISA'!E459</f>
        <v>300</v>
      </c>
      <c r="F485" s="31">
        <f>IF('MEMÓRIA DE PESQUISA'!R459=0,"",'MEMÓRIA DE PESQUISA'!W459)</f>
        <v>42.26</v>
      </c>
      <c r="G485" s="31">
        <f t="shared" si="19"/>
        <v>12678</v>
      </c>
    </row>
    <row r="486" spans="1:7" ht="24" x14ac:dyDescent="0.25">
      <c r="A486" s="29" t="s">
        <v>401</v>
      </c>
      <c r="B486" s="29" t="str">
        <f>'MEMÓRIA DE PESQUISA'!B460</f>
        <v>2432</v>
      </c>
      <c r="C486" s="10" t="str">
        <f>'MEMÓRIA DE PESQUISA'!C460</f>
        <v>DOBRADICA EM ACO/FERRO, 3 1/2" X 3", E= 1,9 A 2 MM, COM ANEL, CROMADO OU ZINCADO, TAMPA BOLA, COM PARAFUSOS</v>
      </c>
      <c r="D486" s="29" t="str">
        <f>'MEMÓRIA DE PESQUISA'!D460</f>
        <v>UN</v>
      </c>
      <c r="E486" s="30">
        <f>'MEMÓRIA DE PESQUISA'!E460</f>
        <v>1000</v>
      </c>
      <c r="F486" s="31">
        <f>IF('MEMÓRIA DE PESQUISA'!R460=0,"",'MEMÓRIA DE PESQUISA'!W460)</f>
        <v>22.55</v>
      </c>
      <c r="G486" s="31">
        <f t="shared" si="19"/>
        <v>22550</v>
      </c>
    </row>
    <row r="487" spans="1:7" ht="24" x14ac:dyDescent="0.25">
      <c r="A487" s="29" t="s">
        <v>402</v>
      </c>
      <c r="B487" s="29" t="str">
        <f>'MEMÓRIA DE PESQUISA'!B461</f>
        <v>43612</v>
      </c>
      <c r="C487" s="10" t="str">
        <f>'MEMÓRIA DE PESQUISA'!C461</f>
        <v>FECHADURA BICO DE PAPAGAIO PARA PORTA DE CORRER EXTERNA, EM ACO INOX COM ACABAMENTO CROMADO, MAQUINA COM 45 MM, INCLUINDO CHAVE TIPO CILINDRO</v>
      </c>
      <c r="D487" s="29" t="str">
        <f>'MEMÓRIA DE PESQUISA'!D461</f>
        <v>CJ</v>
      </c>
      <c r="E487" s="30">
        <f>'MEMÓRIA DE PESQUISA'!E461</f>
        <v>30</v>
      </c>
      <c r="F487" s="31">
        <f>IF('MEMÓRIA DE PESQUISA'!R461=0,"",'MEMÓRIA DE PESQUISA'!W461)</f>
        <v>98.19</v>
      </c>
      <c r="G487" s="31">
        <f t="shared" si="19"/>
        <v>2945.7</v>
      </c>
    </row>
    <row r="488" spans="1:7" ht="24" x14ac:dyDescent="0.25">
      <c r="A488" s="29" t="s">
        <v>403</v>
      </c>
      <c r="B488" s="29" t="str">
        <f>'MEMÓRIA DE PESQUISA'!B462</f>
        <v>43613</v>
      </c>
      <c r="C488" s="10" t="str">
        <f>'MEMÓRIA DE PESQUISA'!C462</f>
        <v>FECHADURA BICO DE PAPAGAIO PARA PORTA DE CORRER INTERNA, EM ACO INOX COM ACABAMENTO CROMADO, MAQUINA COM 45 MM, INCLUINDO CHAVE TIPO BIPARTIDA</v>
      </c>
      <c r="D488" s="29" t="str">
        <f>'MEMÓRIA DE PESQUISA'!D462</f>
        <v>CJ</v>
      </c>
      <c r="E488" s="30">
        <f>'MEMÓRIA DE PESQUISA'!E462</f>
        <v>30</v>
      </c>
      <c r="F488" s="31">
        <f>IF('MEMÓRIA DE PESQUISA'!R462=0,"",'MEMÓRIA DE PESQUISA'!W462)</f>
        <v>81.290000000000006</v>
      </c>
      <c r="G488" s="31">
        <f t="shared" si="19"/>
        <v>2438.6999999999998</v>
      </c>
    </row>
    <row r="489" spans="1:7" ht="36" x14ac:dyDescent="0.25">
      <c r="A489" s="29" t="s">
        <v>404</v>
      </c>
      <c r="B489" s="29" t="str">
        <f>'MEMÓRIA DE PESQUISA'!B463</f>
        <v>38151</v>
      </c>
      <c r="C489" s="10" t="str">
        <f>'MEMÓRIA DE PESQUISA'!C463</f>
        <v>FECHADURA ROSETA REDONDA PARA PORTA EXTERNA, EM ACO INOX (MAQUINA, TESTA E CONTRA-TESTA) E EM ZAMAC (MACANETA, LINGUETA E TRINCOS) COM ACABAMENTO CROMADO, MAQUINA DE 40 MM, INCLUINDO CHAVE TIPO CILINDRO</v>
      </c>
      <c r="D489" s="29" t="str">
        <f>'MEMÓRIA DE PESQUISA'!D463</f>
        <v>CJ</v>
      </c>
      <c r="E489" s="30">
        <f>'MEMÓRIA DE PESQUISA'!E463</f>
        <v>200</v>
      </c>
      <c r="F489" s="31">
        <f>IF('MEMÓRIA DE PESQUISA'!R463=0,"",'MEMÓRIA DE PESQUISA'!W463)</f>
        <v>87.66</v>
      </c>
      <c r="G489" s="31">
        <f t="shared" si="19"/>
        <v>17532</v>
      </c>
    </row>
    <row r="490" spans="1:7" ht="36" x14ac:dyDescent="0.25">
      <c r="A490" s="29" t="s">
        <v>405</v>
      </c>
      <c r="B490" s="29" t="str">
        <f>'MEMÓRIA DE PESQUISA'!B464</f>
        <v>38152</v>
      </c>
      <c r="C490" s="10" t="str">
        <f>'MEMÓRIA DE PESQUISA'!C464</f>
        <v>FECHADURA ROSETA REDONDA PARA PORTA EXTERNA, EM ACO INOX (MAQUINA, TESTA E CONTRA-TESTA) E EM ZAMAC (MACANETA, LINGUETA E TRINCOS) COM ACABAMENTO CROMADO, MAQUINA DE 55 MM, INCLUINDO CHAVE TIPO CILINDRO</v>
      </c>
      <c r="D490" s="29" t="str">
        <f>'MEMÓRIA DE PESQUISA'!D464</f>
        <v>CJ</v>
      </c>
      <c r="E490" s="30">
        <f>'MEMÓRIA DE PESQUISA'!E464</f>
        <v>200</v>
      </c>
      <c r="F490" s="31">
        <f>IF('MEMÓRIA DE PESQUISA'!R464=0,"",'MEMÓRIA DE PESQUISA'!W464)</f>
        <v>141.41</v>
      </c>
      <c r="G490" s="31">
        <f t="shared" si="19"/>
        <v>28282</v>
      </c>
    </row>
    <row r="491" spans="1:7" ht="36" x14ac:dyDescent="0.25">
      <c r="A491" s="29" t="s">
        <v>406</v>
      </c>
      <c r="B491" s="29" t="str">
        <f>'MEMÓRIA DE PESQUISA'!B465</f>
        <v>43610</v>
      </c>
      <c r="C491" s="10" t="str">
        <f>'MEMÓRIA DE PESQUISA'!C465</f>
        <v>FECHADURA ROSETA REDONDA PARA PORTA INTERNA, EM ACO INOX (MAQUINA, TESTA E CONTRA-TESTA) E EM ZAMAC (MACANETA, LINGUETA E TRINCOS) COM ACABAMENTO CROMADO, MAQUINA DE 40 MM, INCLUINDO CHAVE TIPO INTERNA (CONJUNTO DE FECHADURAS)</v>
      </c>
      <c r="D491" s="29" t="str">
        <f>'MEMÓRIA DE PESQUISA'!D465</f>
        <v>CJ</v>
      </c>
      <c r="E491" s="30">
        <f>'MEMÓRIA DE PESQUISA'!E465</f>
        <v>200</v>
      </c>
      <c r="F491" s="31">
        <f>IF('MEMÓRIA DE PESQUISA'!R465=0,"",'MEMÓRIA DE PESQUISA'!W465)</f>
        <v>74.930000000000007</v>
      </c>
      <c r="G491" s="31">
        <f t="shared" si="19"/>
        <v>14986</v>
      </c>
    </row>
    <row r="492" spans="1:7" ht="36" x14ac:dyDescent="0.25">
      <c r="A492" s="29" t="s">
        <v>407</v>
      </c>
      <c r="B492" s="29" t="str">
        <f>'MEMÓRIA DE PESQUISA'!B466</f>
        <v>3093</v>
      </c>
      <c r="C492" s="10" t="str">
        <f>'MEMÓRIA DE PESQUISA'!C466</f>
        <v>FECHADURA ROSETA REDONDA PARA PORTA INTERNA, EM ACO INOX (MAQUINA, TESTA E CONTRA-TESTA) E EM ZAMAC (MACANETA, LINGUETA E TRINCOS) COM ACABAMENTO CROMADO, MAQUINA DE 55 MM, INCLUINDO CHAVE TIPO INTERNA</v>
      </c>
      <c r="D492" s="29" t="str">
        <f>'MEMÓRIA DE PESQUISA'!D466</f>
        <v>CJ</v>
      </c>
      <c r="E492" s="30">
        <f>'MEMÓRIA DE PESQUISA'!E466</f>
        <v>200</v>
      </c>
      <c r="F492" s="31">
        <f>IF('MEMÓRIA DE PESQUISA'!R466=0,"",'MEMÓRIA DE PESQUISA'!W466)</f>
        <v>120.92</v>
      </c>
      <c r="G492" s="31">
        <f t="shared" si="19"/>
        <v>24184</v>
      </c>
    </row>
    <row r="493" spans="1:7" ht="24" x14ac:dyDescent="0.25">
      <c r="A493" s="29" t="s">
        <v>408</v>
      </c>
      <c r="B493" s="29" t="str">
        <f>'MEMÓRIA DE PESQUISA'!B467</f>
        <v>11484</v>
      </c>
      <c r="C493" s="10" t="str">
        <f>'MEMÓRIA DE PESQUISA'!C467</f>
        <v>FECHADURA DE SOBREPOR PARA PORTAO, EM ACO INOX COM ACABAMENTO CROMADO, CAIXA DE 100 MM, INCLUINDO CHAVE TIPO CILINDRO</v>
      </c>
      <c r="D493" s="29" t="str">
        <f>'MEMÓRIA DE PESQUISA'!D467</f>
        <v>UN</v>
      </c>
      <c r="E493" s="30">
        <f>'MEMÓRIA DE PESQUISA'!E467</f>
        <v>200</v>
      </c>
      <c r="F493" s="31">
        <f>IF('MEMÓRIA DE PESQUISA'!R467=0,"",'MEMÓRIA DE PESQUISA'!W467)</f>
        <v>58.53</v>
      </c>
      <c r="G493" s="31">
        <f t="shared" si="19"/>
        <v>11706</v>
      </c>
    </row>
    <row r="494" spans="1:7" ht="24" x14ac:dyDescent="0.25">
      <c r="A494" s="29" t="s">
        <v>409</v>
      </c>
      <c r="B494" s="29" t="str">
        <f>'MEMÓRIA DE PESQUISA'!B468</f>
        <v>38155</v>
      </c>
      <c r="C494" s="10" t="str">
        <f>'MEMÓRIA DE PESQUISA'!C468</f>
        <v>FECHADURA DE SOBREPOR PARA PORTAO, EM ACO INOX COM ACABAMENTO CROMADO, CAIXA DE 100 MM, INCLUINDO CHAVE TIPO TETRA</v>
      </c>
      <c r="D494" s="29" t="str">
        <f>'MEMÓRIA DE PESQUISA'!D468</f>
        <v>UN</v>
      </c>
      <c r="E494" s="30">
        <f>'MEMÓRIA DE PESQUISA'!E468</f>
        <v>200</v>
      </c>
      <c r="F494" s="31">
        <f>IF('MEMÓRIA DE PESQUISA'!R468=0,"",'MEMÓRIA DE PESQUISA'!W468)</f>
        <v>90.87</v>
      </c>
      <c r="G494" s="31">
        <f t="shared" si="19"/>
        <v>18174</v>
      </c>
    </row>
    <row r="495" spans="1:7" ht="36" x14ac:dyDescent="0.25">
      <c r="A495" s="29" t="s">
        <v>410</v>
      </c>
      <c r="B495" s="29" t="str">
        <f>'MEMÓRIA DE PESQUISA'!B469</f>
        <v>38153</v>
      </c>
      <c r="C495" s="10" t="str">
        <f>'MEMÓRIA DE PESQUISA'!C469</f>
        <v>FECHADURA ESPELHO PARA PORTA DE BANHEIRO, EM ACO INOX (MAQUINA, TESTA E CONTRA-TESTA) E EM ZAMAC (MACANETA, LINGUETA E TRINCOS) COM ACABAMENTO CROMADO, MAQUINA DE 40 MM, INCLUINDO CHAVE TIPO TRANQUETA</v>
      </c>
      <c r="D495" s="29" t="str">
        <f>'MEMÓRIA DE PESQUISA'!D469</f>
        <v>CJ</v>
      </c>
      <c r="E495" s="30">
        <f>'MEMÓRIA DE PESQUISA'!E469</f>
        <v>200</v>
      </c>
      <c r="F495" s="31">
        <f>IF('MEMÓRIA DE PESQUISA'!R469=0,"",'MEMÓRIA DE PESQUISA'!W469)</f>
        <v>53.04</v>
      </c>
      <c r="G495" s="31">
        <f t="shared" si="19"/>
        <v>10608</v>
      </c>
    </row>
    <row r="496" spans="1:7" ht="36" x14ac:dyDescent="0.25">
      <c r="A496" s="29" t="s">
        <v>411</v>
      </c>
      <c r="B496" s="29" t="str">
        <f>'MEMÓRIA DE PESQUISA'!B470</f>
        <v>43607</v>
      </c>
      <c r="C496" s="10" t="str">
        <f>'MEMÓRIA DE PESQUISA'!C470</f>
        <v>FECHADURA ESPELHO PARA PORTA DE BANHEIRO, EM ACO INOX (MAQUINA, TESTA E CONTRA-TESTA) E EM ZAMAC (MACANETA, LINGUETA E TRINCOS) COM ACABAMENTO CROMADO, MAQUINA DE 55 MM, INCLUINDO CHAVE TIPO TRANQUETA (CONJUNTO DE FECHADURAS)</v>
      </c>
      <c r="D496" s="29" t="str">
        <f>'MEMÓRIA DE PESQUISA'!D470</f>
        <v>CJ</v>
      </c>
      <c r="E496" s="30">
        <f>'MEMÓRIA DE PESQUISA'!E470</f>
        <v>200</v>
      </c>
      <c r="F496" s="31">
        <f>IF('MEMÓRIA DE PESQUISA'!R470=0,"",'MEMÓRIA DE PESQUISA'!W470)</f>
        <v>100.32</v>
      </c>
      <c r="G496" s="31">
        <f t="shared" si="19"/>
        <v>20064</v>
      </c>
    </row>
    <row r="497" spans="1:7" ht="36" x14ac:dyDescent="0.25">
      <c r="A497" s="29" t="s">
        <v>412</v>
      </c>
      <c r="B497" s="29" t="str">
        <f>'MEMÓRIA DE PESQUISA'!B471</f>
        <v>3080</v>
      </c>
      <c r="C497" s="10" t="str">
        <f>'MEMÓRIA DE PESQUISA'!C471</f>
        <v>FECHADURA ESPELHO PARA PORTA EXTERNA, EM ACO INOX (MAQUINA, TESTA E CONTRA-TESTA) E EM ZAMAC (MACANETA, LINGUETA E TRINCOS) COM ACABAMENTO CROMADO, MAQUINA DE 40 MM, INCLUINDO CHAVE TIPO CILINDRO</v>
      </c>
      <c r="D497" s="29" t="str">
        <f>'MEMÓRIA DE PESQUISA'!D471</f>
        <v>CJ</v>
      </c>
      <c r="E497" s="30">
        <f>'MEMÓRIA DE PESQUISA'!E471</f>
        <v>200</v>
      </c>
      <c r="F497" s="31">
        <f>IF('MEMÓRIA DE PESQUISA'!R471=0,"",'MEMÓRIA DE PESQUISA'!W471)</f>
        <v>67.45</v>
      </c>
      <c r="G497" s="31">
        <f t="shared" si="19"/>
        <v>13490</v>
      </c>
    </row>
    <row r="498" spans="1:7" ht="36" x14ac:dyDescent="0.25">
      <c r="A498" s="29" t="s">
        <v>413</v>
      </c>
      <c r="B498" s="29" t="str">
        <f>'MEMÓRIA DE PESQUISA'!B472</f>
        <v>3081</v>
      </c>
      <c r="C498" s="10" t="str">
        <f>'MEMÓRIA DE PESQUISA'!C472</f>
        <v>FECHADURA ESPELHO PARA PORTA EXTERNA, EM ACO INOX (MAQUINA, TESTA E CONTRA-TESTA) E EM ZAMAC (MACANETA, LINGUETA E TRINCOS) COM ACABAMENTO CROMADO, MAQUINA DE 55 MM, INCLUINDO CHAVE TIPO CILINDRO</v>
      </c>
      <c r="D498" s="29" t="str">
        <f>'MEMÓRIA DE PESQUISA'!D472</f>
        <v>CJ</v>
      </c>
      <c r="E498" s="30">
        <f>'MEMÓRIA DE PESQUISA'!E472</f>
        <v>200</v>
      </c>
      <c r="F498" s="31">
        <f>IF('MEMÓRIA DE PESQUISA'!R472=0,"",'MEMÓRIA DE PESQUISA'!W472)</f>
        <v>133.44999999999999</v>
      </c>
      <c r="G498" s="31">
        <f t="shared" si="19"/>
        <v>26690</v>
      </c>
    </row>
    <row r="499" spans="1:7" ht="36" x14ac:dyDescent="0.25">
      <c r="A499" s="29" t="s">
        <v>414</v>
      </c>
      <c r="B499" s="29" t="str">
        <f>'MEMÓRIA DE PESQUISA'!B473</f>
        <v>3090</v>
      </c>
      <c r="C499" s="10" t="str">
        <f>'MEMÓRIA DE PESQUISA'!C473</f>
        <v>FECHADURA ESPELHO PARA PORTA INTERNA, EM ACO INOX (MAQUINA, TESTA E CONTRA-TESTA) E EM ZAMAC (MACANETA, LINGUETA E TRINCOS) COM ACABAMENTO CROMADO, MAQUINA DE 40 MM, INCLUINDO CHAVE TIPO INTERNA</v>
      </c>
      <c r="D499" s="29" t="str">
        <f>'MEMÓRIA DE PESQUISA'!D473</f>
        <v>CJ</v>
      </c>
      <c r="E499" s="30">
        <f>'MEMÓRIA DE PESQUISA'!E473</f>
        <v>200</v>
      </c>
      <c r="F499" s="31">
        <f>IF('MEMÓRIA DE PESQUISA'!R473=0,"",'MEMÓRIA DE PESQUISA'!W473)</f>
        <v>60.2</v>
      </c>
      <c r="G499" s="31">
        <f t="shared" si="19"/>
        <v>12040</v>
      </c>
    </row>
    <row r="500" spans="1:7" ht="36" x14ac:dyDescent="0.25">
      <c r="A500" s="29" t="s">
        <v>415</v>
      </c>
      <c r="B500" s="29" t="str">
        <f>'MEMÓRIA DE PESQUISA'!B474</f>
        <v>43611</v>
      </c>
      <c r="C500" s="10" t="str">
        <f>'MEMÓRIA DE PESQUISA'!C474</f>
        <v>FECHADURA ESPELHO PARA PORTA INTERNA, EM ACO INOX (MAQUINA, TESTA E CONTRA-TESTA) E EM ZAMAC (MACANETA, LINGUETA E TRINCOS) COM ACABAMENTO CROMADO, MAQUINA DE 55 MM, INCLUINDO CHAVE TIPO INTERNA</v>
      </c>
      <c r="D500" s="29" t="str">
        <f>'MEMÓRIA DE PESQUISA'!D474</f>
        <v>CJ</v>
      </c>
      <c r="E500" s="30">
        <f>'MEMÓRIA DE PESQUISA'!E474</f>
        <v>200</v>
      </c>
      <c r="F500" s="31">
        <f>IF('MEMÓRIA DE PESQUISA'!R474=0,"",'MEMÓRIA DE PESQUISA'!W474)</f>
        <v>99.9</v>
      </c>
      <c r="G500" s="31">
        <f t="shared" si="19"/>
        <v>19980</v>
      </c>
    </row>
    <row r="501" spans="1:7" x14ac:dyDescent="0.25">
      <c r="A501" s="29" t="s">
        <v>416</v>
      </c>
      <c r="B501" s="29" t="str">
        <f>'MEMÓRIA DE PESQUISA'!B475</f>
        <v>035211</v>
      </c>
      <c r="C501" s="10" t="str">
        <f>'MEMÓRIA DE PESQUISA'!C475</f>
        <v>GONZO DIAM. 1" (MACHO/FEMEA) PARA PORTAO, DE SOBREPOR, COM ABA — PAR COMPLETO</v>
      </c>
      <c r="D501" s="29" t="str">
        <f>'MEMÓRIA DE PESQUISA'!D475</f>
        <v>PAR</v>
      </c>
      <c r="E501" s="30">
        <f>'MEMÓRIA DE PESQUISA'!E475</f>
        <v>120</v>
      </c>
      <c r="F501" s="31">
        <f>IF('MEMÓRIA DE PESQUISA'!R475=0,"",'MEMÓRIA DE PESQUISA'!W475)</f>
        <v>19.02</v>
      </c>
      <c r="G501" s="31">
        <f t="shared" si="19"/>
        <v>2282.4</v>
      </c>
    </row>
    <row r="502" spans="1:7" x14ac:dyDescent="0.25">
      <c r="A502" s="29" t="s">
        <v>417</v>
      </c>
      <c r="B502" s="29" t="str">
        <f>'MEMÓRIA DE PESQUISA'!B476</f>
        <v>D400000080</v>
      </c>
      <c r="C502" s="10" t="str">
        <f>'MEMÓRIA DE PESQUISA'!C476</f>
        <v>GONZO EM AÇO GALVANIZADO DE 3/4 COM ABA</v>
      </c>
      <c r="D502" s="29" t="str">
        <f>'MEMÓRIA DE PESQUISA'!D476</f>
        <v>UN</v>
      </c>
      <c r="E502" s="30">
        <f>'MEMÓRIA DE PESQUISA'!E476</f>
        <v>120</v>
      </c>
      <c r="F502" s="31">
        <f>IF('MEMÓRIA DE PESQUISA'!R476=0,"",'MEMÓRIA DE PESQUISA'!W476)</f>
        <v>14.87</v>
      </c>
      <c r="G502" s="31">
        <f t="shared" si="19"/>
        <v>1784.4</v>
      </c>
    </row>
    <row r="503" spans="1:7" x14ac:dyDescent="0.25">
      <c r="A503" s="29" t="s">
        <v>418</v>
      </c>
      <c r="B503" s="29" t="str">
        <f>'MEMÓRIA DE PESQUISA'!B477</f>
        <v>65.78.90</v>
      </c>
      <c r="C503" s="10" t="str">
        <f>'MEMÓRIA DE PESQUISA'!C477</f>
        <v>DOBRADIÇA GONZO COM ABA D=1/2" COM ABA</v>
      </c>
      <c r="D503" s="29" t="str">
        <f>'MEMÓRIA DE PESQUISA'!D477</f>
        <v>UN</v>
      </c>
      <c r="E503" s="30">
        <f>'MEMÓRIA DE PESQUISA'!E477</f>
        <v>300</v>
      </c>
      <c r="F503" s="31">
        <f>IF('MEMÓRIA DE PESQUISA'!R477=0,"",'MEMÓRIA DE PESQUISA'!W477)</f>
        <v>2.75</v>
      </c>
      <c r="G503" s="31">
        <f t="shared" si="19"/>
        <v>825</v>
      </c>
    </row>
    <row r="504" spans="1:7" ht="24" x14ac:dyDescent="0.25">
      <c r="A504" s="29" t="s">
        <v>419</v>
      </c>
      <c r="B504" s="29" t="str">
        <f>'MEMÓRIA DE PESQUISA'!B478</f>
        <v>MATED-21603</v>
      </c>
      <c r="C504" s="10" t="str">
        <f>'MEMÓRIA DE PESQUISA'!C478</f>
        <v>DOBRADIÇA DE FERRO PARA PORTÃO ( TIPO: GONZO N°1|DIÂMETRO DO PINO: 5/8"|LARGURA DA ABA: 3/4"|ACABAMENTO: BICROMATIZADO)</v>
      </c>
      <c r="D504" s="29" t="str">
        <f>'MEMÓRIA DE PESQUISA'!D478</f>
        <v>UN</v>
      </c>
      <c r="E504" s="30">
        <f>'MEMÓRIA DE PESQUISA'!E478</f>
        <v>300</v>
      </c>
      <c r="F504" s="31">
        <f>IF('MEMÓRIA DE PESQUISA'!R478=0,"",'MEMÓRIA DE PESQUISA'!W478)</f>
        <v>8.64</v>
      </c>
      <c r="G504" s="31">
        <f t="shared" si="19"/>
        <v>2592</v>
      </c>
    </row>
    <row r="505" spans="1:7" x14ac:dyDescent="0.25">
      <c r="A505" s="29" t="s">
        <v>420</v>
      </c>
      <c r="B505" s="29" t="str">
        <f>'MEMÓRIA DE PESQUISA'!B479</f>
        <v>5088</v>
      </c>
      <c r="C505" s="10" t="str">
        <f>'MEMÓRIA DE PESQUISA'!C479</f>
        <v>PORTA CADEADO EM ACO GALVANIZADO, COMPRIMENTO DE 3 1/2"</v>
      </c>
      <c r="D505" s="29" t="str">
        <f>'MEMÓRIA DE PESQUISA'!D479</f>
        <v>UN</v>
      </c>
      <c r="E505" s="30">
        <f>'MEMÓRIA DE PESQUISA'!E479</f>
        <v>2000</v>
      </c>
      <c r="F505" s="31">
        <f>IF('MEMÓRIA DE PESQUISA'!R479=0,"",'MEMÓRIA DE PESQUISA'!W479)</f>
        <v>8</v>
      </c>
      <c r="G505" s="31">
        <f t="shared" si="19"/>
        <v>16000</v>
      </c>
    </row>
    <row r="506" spans="1:7" ht="24" x14ac:dyDescent="0.25">
      <c r="A506" s="29" t="s">
        <v>421</v>
      </c>
      <c r="B506" s="29" t="str">
        <f>'MEMÓRIA DE PESQUISA'!B480</f>
        <v>MATED-13879</v>
      </c>
      <c r="C506" s="10" t="str">
        <f>'MEMÓRIA DE PESQUISA'!C480</f>
        <v>ROLDANA GUIA SUPERIOR COM ROLAMENTO (DIÂMETRO*: 70MM|MATERIAL: AÇO| ACABAMENTO: NATURAL)*VALORES REFERENCIAIS APROXIMADOS</v>
      </c>
      <c r="D506" s="29" t="str">
        <f>'MEMÓRIA DE PESQUISA'!D480</f>
        <v>UN</v>
      </c>
      <c r="E506" s="30">
        <f>'MEMÓRIA DE PESQUISA'!E480</f>
        <v>100</v>
      </c>
      <c r="F506" s="31">
        <f>IF('MEMÓRIA DE PESQUISA'!R480=0,"",'MEMÓRIA DE PESQUISA'!W480)</f>
        <v>24.86</v>
      </c>
      <c r="G506" s="31">
        <f t="shared" si="19"/>
        <v>2486</v>
      </c>
    </row>
    <row r="507" spans="1:7" ht="24" x14ac:dyDescent="0.25">
      <c r="A507" s="29" t="s">
        <v>422</v>
      </c>
      <c r="B507" s="29" t="str">
        <f>'MEMÓRIA DE PESQUISA'!B481</f>
        <v>5080</v>
      </c>
      <c r="C507" s="10" t="str">
        <f>'MEMÓRIA DE PESQUISA'!C481</f>
        <v>PUXADOR TIPO ALCA, EM ZAMAC CROMADO, COM ROSETAS, COMPRIMENTO DE APROX *100* MM, PARA PORTAS E JANELAS DE MADEIRA, INCLUINDO PARAFUSOS</v>
      </c>
      <c r="D507" s="29" t="str">
        <f>'MEMÓRIA DE PESQUISA'!D481</f>
        <v>UN</v>
      </c>
      <c r="E507" s="30">
        <f>'MEMÓRIA DE PESQUISA'!E481</f>
        <v>300</v>
      </c>
      <c r="F507" s="31">
        <f>IF('MEMÓRIA DE PESQUISA'!R481=0,"",'MEMÓRIA DE PESQUISA'!W481)</f>
        <v>24.24</v>
      </c>
      <c r="G507" s="31">
        <f t="shared" si="19"/>
        <v>7272</v>
      </c>
    </row>
    <row r="508" spans="1:7" x14ac:dyDescent="0.25">
      <c r="A508" s="29" t="s">
        <v>423</v>
      </c>
      <c r="B508" s="29" t="str">
        <f>'MEMÓRIA DE PESQUISA'!B482</f>
        <v>10931</v>
      </c>
      <c r="C508" s="10" t="str">
        <f>'MEMÓRIA DE PESQUISA'!C482</f>
        <v>TELA DE ARAME GALVANIZADA, HEXAGONAL, FIO 0,56 MM (24 BWG), MALHA 1/2", H = 1 M</v>
      </c>
      <c r="D508" s="29" t="str">
        <f>'MEMÓRIA DE PESQUISA'!D482</f>
        <v>M2</v>
      </c>
      <c r="E508" s="30">
        <f>'MEMÓRIA DE PESQUISA'!E482</f>
        <v>100</v>
      </c>
      <c r="F508" s="31">
        <f>IF('MEMÓRIA DE PESQUISA'!R482=0,"",'MEMÓRIA DE PESQUISA'!W482)</f>
        <v>10.99</v>
      </c>
      <c r="G508" s="31">
        <f t="shared" si="19"/>
        <v>1099</v>
      </c>
    </row>
    <row r="509" spans="1:7" ht="24" x14ac:dyDescent="0.25">
      <c r="A509" s="29" t="s">
        <v>424</v>
      </c>
      <c r="B509" s="29" t="str">
        <f>'MEMÓRIA DE PESQUISA'!B483</f>
        <v>3107</v>
      </c>
      <c r="C509" s="10" t="str">
        <f>'MEMÓRIA DE PESQUISA'!C483</f>
        <v>FERROLHO COM FECHO CHATO E PORTA CADEADO, EM ACO GALVANIZADO / ZINCADO, DE SOBREPOR, COM COMPRIMENTO DE 3" A 4"</v>
      </c>
      <c r="D509" s="29" t="str">
        <f>'MEMÓRIA DE PESQUISA'!D483</f>
        <v>UN</v>
      </c>
      <c r="E509" s="30">
        <f>'MEMÓRIA DE PESQUISA'!E483</f>
        <v>400</v>
      </c>
      <c r="F509" s="31">
        <f>IF('MEMÓRIA DE PESQUISA'!R483=0,"",'MEMÓRIA DE PESQUISA'!W483)</f>
        <v>10.09</v>
      </c>
      <c r="G509" s="31">
        <f t="shared" si="19"/>
        <v>4036</v>
      </c>
    </row>
    <row r="510" spans="1:7" ht="24" x14ac:dyDescent="0.25">
      <c r="A510" s="29" t="s">
        <v>425</v>
      </c>
      <c r="B510" s="29" t="str">
        <f>'MEMÓRIA DE PESQUISA'!B484</f>
        <v>1569751603</v>
      </c>
      <c r="C510" s="10" t="str">
        <f>'MEMÓRIA DE PESQUISA'!C484</f>
        <v>BROCA PARA CONCRETO, DIÂMETRO 10 MM, PONTA DE METAL DURO (VÍDEA/WÍDEA), HASTE CILÍNDRICA, PARA USO EM FURADEIRA COMUM OU DE IMPACTO.</v>
      </c>
      <c r="D510" s="29" t="str">
        <f>'MEMÓRIA DE PESQUISA'!D484</f>
        <v>UN</v>
      </c>
      <c r="E510" s="30">
        <f>'MEMÓRIA DE PESQUISA'!E484</f>
        <v>100</v>
      </c>
      <c r="F510" s="31">
        <f>IF('MEMÓRIA DE PESQUISA'!R484=0,"",'MEMÓRIA DE PESQUISA'!W484)</f>
        <v>9.64</v>
      </c>
      <c r="G510" s="31">
        <f t="shared" si="19"/>
        <v>964</v>
      </c>
    </row>
    <row r="511" spans="1:7" x14ac:dyDescent="0.25">
      <c r="A511" s="29" t="s">
        <v>426</v>
      </c>
      <c r="B511" s="29" t="str">
        <f>'MEMÓRIA DE PESQUISA'!B485</f>
        <v>J030000083</v>
      </c>
      <c r="C511" s="10" t="str">
        <f>'MEMÓRIA DE PESQUISA'!C485</f>
        <v>BROCA DE VIDEA 12 MM PARA CONCRETO</v>
      </c>
      <c r="D511" s="29" t="str">
        <f>'MEMÓRIA DE PESQUISA'!D485</f>
        <v>UN</v>
      </c>
      <c r="E511" s="30">
        <f>'MEMÓRIA DE PESQUISA'!E485</f>
        <v>60</v>
      </c>
      <c r="F511" s="31">
        <f>IF('MEMÓRIA DE PESQUISA'!R485=0,"",'MEMÓRIA DE PESQUISA'!W485)</f>
        <v>34.880000000000003</v>
      </c>
      <c r="G511" s="31">
        <f t="shared" si="19"/>
        <v>2092.8000000000002</v>
      </c>
    </row>
    <row r="512" spans="1:7" x14ac:dyDescent="0.25">
      <c r="A512" s="29" t="s">
        <v>427</v>
      </c>
      <c r="B512" s="29" t="str">
        <f>'MEMÓRIA DE PESQUISA'!B486</f>
        <v>3033</v>
      </c>
      <c r="C512" s="10" t="str">
        <f>'MEMÓRIA DE PESQUISA'!C486</f>
        <v>BROCA PARA CONCRETO, DIÂMETRO 6 MM, PONTA DE METAL DURO (VÍDEA/WÍDEA), HASTE CILÍNDRICA</v>
      </c>
      <c r="D512" s="29" t="str">
        <f>'MEMÓRIA DE PESQUISA'!D486</f>
        <v>UN</v>
      </c>
      <c r="E512" s="30">
        <f>'MEMÓRIA DE PESQUISA'!E486</f>
        <v>200</v>
      </c>
      <c r="F512" s="31">
        <f>IF('MEMÓRIA DE PESQUISA'!R486=0,"",'MEMÓRIA DE PESQUISA'!W486)</f>
        <v>4.88</v>
      </c>
      <c r="G512" s="31">
        <f t="shared" si="19"/>
        <v>976</v>
      </c>
    </row>
    <row r="513" spans="1:7" x14ac:dyDescent="0.25">
      <c r="A513" s="29" t="s">
        <v>428</v>
      </c>
      <c r="B513" s="29" t="str">
        <f>'MEMÓRIA DE PESQUISA'!B487</f>
        <v>J030000086</v>
      </c>
      <c r="C513" s="10" t="str">
        <f>'MEMÓRIA DE PESQUISA'!C487</f>
        <v>BROCA DE VIDEA 8MM PARA CONCRETO</v>
      </c>
      <c r="D513" s="29" t="str">
        <f>'MEMÓRIA DE PESQUISA'!D487</f>
        <v>UN</v>
      </c>
      <c r="E513" s="30">
        <f>'MEMÓRIA DE PESQUISA'!E487</f>
        <v>200</v>
      </c>
      <c r="F513" s="31">
        <f>IF('MEMÓRIA DE PESQUISA'!R487=0,"",'MEMÓRIA DE PESQUISA'!W487)</f>
        <v>10.85</v>
      </c>
      <c r="G513" s="31">
        <f t="shared" si="19"/>
        <v>2170</v>
      </c>
    </row>
    <row r="514" spans="1:7" x14ac:dyDescent="0.25">
      <c r="A514" s="29" t="s">
        <v>429</v>
      </c>
      <c r="B514" s="29" t="str">
        <f>'MEMÓRIA DE PESQUISA'!B488</f>
        <v>91946722</v>
      </c>
      <c r="C514" s="10" t="str">
        <f>'MEMÓRIA DE PESQUISA'!C488</f>
        <v>BROCA PARA MADEIRA, DIÂMETRO 10 MM, TIPO 3 PONTAS, HASTE CILÍNDRICA</v>
      </c>
      <c r="D514" s="29" t="str">
        <f>'MEMÓRIA DE PESQUISA'!D488</f>
        <v>UN</v>
      </c>
      <c r="E514" s="30">
        <f>'MEMÓRIA DE PESQUISA'!E488</f>
        <v>60</v>
      </c>
      <c r="F514" s="31">
        <f>IF('MEMÓRIA DE PESQUISA'!R488=0,"",'MEMÓRIA DE PESQUISA'!W488)</f>
        <v>16.91</v>
      </c>
      <c r="G514" s="31">
        <f t="shared" si="19"/>
        <v>1014.6</v>
      </c>
    </row>
    <row r="515" spans="1:7" x14ac:dyDescent="0.25">
      <c r="A515" s="29" t="s">
        <v>430</v>
      </c>
      <c r="B515" s="29" t="str">
        <f>'MEMÓRIA DE PESQUISA'!B489</f>
        <v>162200</v>
      </c>
      <c r="C515" s="10" t="str">
        <f>'MEMÓRIA DE PESQUISA'!C489</f>
        <v>BROCA PARA MADEIRA, DIÂMETRO 16 MM, TIPO 3 PONTAS</v>
      </c>
      <c r="D515" s="29" t="str">
        <f>'MEMÓRIA DE PESQUISA'!D489</f>
        <v>UN</v>
      </c>
      <c r="E515" s="30">
        <f>'MEMÓRIA DE PESQUISA'!E489</f>
        <v>60</v>
      </c>
      <c r="F515" s="31">
        <f>IF('MEMÓRIA DE PESQUISA'!R489=0,"",'MEMÓRIA DE PESQUISA'!W489)</f>
        <v>17.010000000000002</v>
      </c>
      <c r="G515" s="31">
        <f t="shared" si="19"/>
        <v>1020.6</v>
      </c>
    </row>
    <row r="516" spans="1:7" x14ac:dyDescent="0.25">
      <c r="A516" s="29" t="s">
        <v>431</v>
      </c>
      <c r="B516" s="29" t="str">
        <f>'MEMÓRIA DE PESQUISA'!B490</f>
        <v>J030000084</v>
      </c>
      <c r="C516" s="10" t="str">
        <f>'MEMÓRIA DE PESQUISA'!C490</f>
        <v>BROCA DE VIDEA 5 MM PARA CONCRETO</v>
      </c>
      <c r="D516" s="29" t="str">
        <f>'MEMÓRIA DE PESQUISA'!D490</f>
        <v>UN</v>
      </c>
      <c r="E516" s="30">
        <f>'MEMÓRIA DE PESQUISA'!E490</f>
        <v>200</v>
      </c>
      <c r="F516" s="31">
        <f>IF('MEMÓRIA DE PESQUISA'!R490=0,"",'MEMÓRIA DE PESQUISA'!W490)</f>
        <v>7.26</v>
      </c>
      <c r="G516" s="31">
        <f t="shared" ref="G516:G547" si="20">IF(COUNT(F516)=0,"",ROUND(E516*F516,2))</f>
        <v>1452</v>
      </c>
    </row>
    <row r="517" spans="1:7" x14ac:dyDescent="0.25">
      <c r="A517" s="29" t="s">
        <v>432</v>
      </c>
      <c r="B517" s="29" t="str">
        <f>'MEMÓRIA DE PESQUISA'!B491</f>
        <v>4791</v>
      </c>
      <c r="C517" s="10" t="str">
        <f>'MEMÓRIA DE PESQUISA'!C491</f>
        <v>ADESIVO ACRILICO DE BASE AQUOSA / COLA DE CONTATO</v>
      </c>
      <c r="D517" s="29" t="str">
        <f>'MEMÓRIA DE PESQUISA'!D491</f>
        <v>KG</v>
      </c>
      <c r="E517" s="30">
        <f>'MEMÓRIA DE PESQUISA'!E491</f>
        <v>28</v>
      </c>
      <c r="F517" s="31">
        <f>IF('MEMÓRIA DE PESQUISA'!R491=0,"",'MEMÓRIA DE PESQUISA'!W491)</f>
        <v>51.22</v>
      </c>
      <c r="G517" s="31">
        <f t="shared" si="20"/>
        <v>1434.16</v>
      </c>
    </row>
    <row r="518" spans="1:7" x14ac:dyDescent="0.25">
      <c r="A518" s="29" t="s">
        <v>433</v>
      </c>
      <c r="B518" s="29" t="str">
        <f>'MEMÓRIA DE PESQUISA'!B492</f>
        <v>164599</v>
      </c>
      <c r="C518" s="10" t="str">
        <f>'MEMÓRIA DE PESQUISA'!C492</f>
        <v>BROCA HELICOIDAL EM AÇO RÁPIDO (HSS), DIÂMETRO 4 MM, HASTE CILÍNDRICA, PARA PERFURAÇÃO DE METAIS</v>
      </c>
      <c r="D518" s="29" t="str">
        <f>'MEMÓRIA DE PESQUISA'!D492</f>
        <v>UN</v>
      </c>
      <c r="E518" s="30">
        <f>'MEMÓRIA DE PESQUISA'!E492</f>
        <v>200</v>
      </c>
      <c r="F518" s="31">
        <f>IF('MEMÓRIA DE PESQUISA'!R492=0,"",'MEMÓRIA DE PESQUISA'!W492)</f>
        <v>6.13</v>
      </c>
      <c r="G518" s="31">
        <f t="shared" si="20"/>
        <v>1226</v>
      </c>
    </row>
    <row r="519" spans="1:7" x14ac:dyDescent="0.25">
      <c r="A519" s="29" t="s">
        <v>434</v>
      </c>
      <c r="B519" s="29" t="str">
        <f>'MEMÓRIA DE PESQUISA'!B493</f>
        <v>164647</v>
      </c>
      <c r="C519" s="10" t="str">
        <f>'MEMÓRIA DE PESQUISA'!C493</f>
        <v>BROCA HELICOIDAL EM AÇO RÁPIDO (HSS), DIÂMETRO 6 MM, HASTE CILÍNDRICA, PARA PERFURAÇÃO DE METAIS.</v>
      </c>
      <c r="D519" s="29" t="str">
        <f>'MEMÓRIA DE PESQUISA'!D493</f>
        <v>UN</v>
      </c>
      <c r="E519" s="30">
        <f>'MEMÓRIA DE PESQUISA'!E493</f>
        <v>200</v>
      </c>
      <c r="F519" s="31">
        <f>IF('MEMÓRIA DE PESQUISA'!R493=0,"",'MEMÓRIA DE PESQUISA'!W493)</f>
        <v>9.65</v>
      </c>
      <c r="G519" s="31">
        <f t="shared" si="20"/>
        <v>1930</v>
      </c>
    </row>
    <row r="520" spans="1:7" ht="24" x14ac:dyDescent="0.25">
      <c r="A520" s="29" t="s">
        <v>435</v>
      </c>
      <c r="B520" s="29" t="str">
        <f>'MEMÓRIA DE PESQUISA'!B494</f>
        <v>23084</v>
      </c>
      <c r="C520" s="10" t="str">
        <f>'MEMÓRIA DE PESQUISA'!C494</f>
        <v>REFIL DE COLA QUENTE FINA, EM BASTÃO, TRANSPARENTE, DIÂMETRO APROXIMADO DE 7 A 7,5 MM, PACOTE COM 500 G</v>
      </c>
      <c r="D520" s="29" t="str">
        <f>'MEMÓRIA DE PESQUISA'!D494</f>
        <v>UN</v>
      </c>
      <c r="E520" s="30">
        <f>'MEMÓRIA DE PESQUISA'!E494</f>
        <v>40</v>
      </c>
      <c r="F520" s="31">
        <f>IF('MEMÓRIA DE PESQUISA'!R494=0,"",'MEMÓRIA DE PESQUISA'!W494)</f>
        <v>31.57</v>
      </c>
      <c r="G520" s="31">
        <f t="shared" si="20"/>
        <v>1262.8</v>
      </c>
    </row>
    <row r="521" spans="1:7" x14ac:dyDescent="0.25">
      <c r="A521" s="29" t="s">
        <v>436</v>
      </c>
      <c r="B521" s="29" t="str">
        <f>'MEMÓRIA DE PESQUISA'!B495</f>
        <v>39997</v>
      </c>
      <c r="C521" s="10" t="str">
        <f>'MEMÓRIA DE PESQUISA'!C495</f>
        <v>PORCA ZINCADA, SEXTAVADA, DIAMETRO 1/4"</v>
      </c>
      <c r="D521" s="29" t="str">
        <f>'MEMÓRIA DE PESQUISA'!D495</f>
        <v>UN</v>
      </c>
      <c r="E521" s="30">
        <f>'MEMÓRIA DE PESQUISA'!E495</f>
        <v>1500</v>
      </c>
      <c r="F521" s="31">
        <f>IF('MEMÓRIA DE PESQUISA'!R495=0,"",'MEMÓRIA DE PESQUISA'!W495)</f>
        <v>0.36</v>
      </c>
      <c r="G521" s="31">
        <f t="shared" si="20"/>
        <v>540</v>
      </c>
    </row>
    <row r="522" spans="1:7" x14ac:dyDescent="0.25">
      <c r="A522" s="29" t="s">
        <v>437</v>
      </c>
      <c r="B522" s="29" t="str">
        <f>'MEMÓRIA DE PESQUISA'!B496</f>
        <v>4330</v>
      </c>
      <c r="C522" s="10" t="str">
        <f>'MEMÓRIA DE PESQUISA'!C496</f>
        <v>PORCA ZINCADA, SEXTAVADA, DIAMETRO 5/16"</v>
      </c>
      <c r="D522" s="29" t="str">
        <f>'MEMÓRIA DE PESQUISA'!D496</f>
        <v>UN</v>
      </c>
      <c r="E522" s="30">
        <f>'MEMÓRIA DE PESQUISA'!E496</f>
        <v>1500</v>
      </c>
      <c r="F522" s="31">
        <f>IF('MEMÓRIA DE PESQUISA'!R496=0,"",'MEMÓRIA DE PESQUISA'!W496)</f>
        <v>0.17</v>
      </c>
      <c r="G522" s="31">
        <f t="shared" si="20"/>
        <v>255</v>
      </c>
    </row>
    <row r="523" spans="1:7" x14ac:dyDescent="0.25">
      <c r="A523" s="29" t="s">
        <v>438</v>
      </c>
      <c r="B523" s="29" t="str">
        <f>'MEMÓRIA DE PESQUISA'!B497</f>
        <v>MAT007550</v>
      </c>
      <c r="C523" s="10" t="str">
        <f>'MEMÓRIA DE PESQUISA'!C497</f>
        <v>ARRUELA LISA AÇO GALVANIZADO 1/4'</v>
      </c>
      <c r="D523" s="29" t="str">
        <f>'MEMÓRIA DE PESQUISA'!D497</f>
        <v>UN</v>
      </c>
      <c r="E523" s="30">
        <f>'MEMÓRIA DE PESQUISA'!E497</f>
        <v>3000</v>
      </c>
      <c r="F523" s="31">
        <f>IF('MEMÓRIA DE PESQUISA'!R497=0,"",'MEMÓRIA DE PESQUISA'!W497)</f>
        <v>0.06</v>
      </c>
      <c r="G523" s="31">
        <f t="shared" si="20"/>
        <v>180</v>
      </c>
    </row>
    <row r="524" spans="1:7" x14ac:dyDescent="0.25">
      <c r="A524" s="29" t="s">
        <v>439</v>
      </c>
      <c r="B524" s="22" t="str">
        <f>'MEMÓRIA DE PESQUISA'!B498</f>
        <v>Jofepar 1215 / LUTEC LVAL5-16LA</v>
      </c>
      <c r="C524" s="10" t="str">
        <f>'MEMÓRIA DE PESQUISA'!C498</f>
        <v>ARRUELA LISA LATÃO 5/16'</v>
      </c>
      <c r="D524" s="29" t="str">
        <f>'MEMÓRIA DE PESQUISA'!D498</f>
        <v>UN</v>
      </c>
      <c r="E524" s="30">
        <f>'MEMÓRIA DE PESQUISA'!E498</f>
        <v>3000</v>
      </c>
      <c r="F524" s="31">
        <f>IF('MEMÓRIA DE PESQUISA'!R498=0,"",'MEMÓRIA DE PESQUISA'!W498)</f>
        <v>1.71</v>
      </c>
      <c r="G524" s="31">
        <f t="shared" si="20"/>
        <v>5130</v>
      </c>
    </row>
    <row r="525" spans="1:7" x14ac:dyDescent="0.25">
      <c r="A525" s="29" t="s">
        <v>440</v>
      </c>
      <c r="B525" s="29" t="str">
        <f>'MEMÓRIA DE PESQUISA'!B499</f>
        <v>7551</v>
      </c>
      <c r="C525" s="10" t="str">
        <f>'MEMÓRIA DE PESQUISA'!C499</f>
        <v>BARRA ROSCADA ZINCADA 1/4"</v>
      </c>
      <c r="D525" s="29" t="str">
        <f>'MEMÓRIA DE PESQUISA'!D499</f>
        <v>M</v>
      </c>
      <c r="E525" s="30">
        <f>'MEMÓRIA DE PESQUISA'!E499</f>
        <v>120</v>
      </c>
      <c r="F525" s="31">
        <f>IF('MEMÓRIA DE PESQUISA'!R499=0,"",'MEMÓRIA DE PESQUISA'!W499)</f>
        <v>3.35</v>
      </c>
      <c r="G525" s="31">
        <f t="shared" si="20"/>
        <v>402</v>
      </c>
    </row>
    <row r="526" spans="1:7" x14ac:dyDescent="0.25">
      <c r="A526" s="29" t="s">
        <v>441</v>
      </c>
      <c r="B526" s="29" t="str">
        <f>'MEMÓRIA DE PESQUISA'!B500</f>
        <v>10738</v>
      </c>
      <c r="C526" s="10" t="str">
        <f>'MEMÓRIA DE PESQUISA'!C500</f>
        <v>BARRA ROSCADA ZINCADA 5/16"</v>
      </c>
      <c r="D526" s="29" t="str">
        <f>'MEMÓRIA DE PESQUISA'!D500</f>
        <v>M</v>
      </c>
      <c r="E526" s="30">
        <f>'MEMÓRIA DE PESQUISA'!E500</f>
        <v>120</v>
      </c>
      <c r="F526" s="31">
        <f>IF('MEMÓRIA DE PESQUISA'!R500=0,"",'MEMÓRIA DE PESQUISA'!W500)</f>
        <v>5.83</v>
      </c>
      <c r="G526" s="31">
        <f t="shared" si="20"/>
        <v>699.6</v>
      </c>
    </row>
    <row r="527" spans="1:7" x14ac:dyDescent="0.25">
      <c r="A527" s="29" t="s">
        <v>442</v>
      </c>
      <c r="B527" s="29" t="str">
        <f>'MEMÓRIA DE PESQUISA'!B501</f>
        <v>4374</v>
      </c>
      <c r="C527" s="10" t="str">
        <f>'MEMÓRIA DE PESQUISA'!C501</f>
        <v>BUCHA DE FIXACAO, EM NYLON, SEM ABA, TAMANHO S-10</v>
      </c>
      <c r="D527" s="29" t="str">
        <f>'MEMÓRIA DE PESQUISA'!D501</f>
        <v>UN</v>
      </c>
      <c r="E527" s="30">
        <f>'MEMÓRIA DE PESQUISA'!E501</f>
        <v>2000</v>
      </c>
      <c r="F527" s="31">
        <f>IF('MEMÓRIA DE PESQUISA'!R501=0,"",'MEMÓRIA DE PESQUISA'!W501)</f>
        <v>0.37</v>
      </c>
      <c r="G527" s="31">
        <f t="shared" si="20"/>
        <v>740</v>
      </c>
    </row>
    <row r="528" spans="1:7" x14ac:dyDescent="0.25">
      <c r="A528" s="29" t="s">
        <v>443</v>
      </c>
      <c r="B528" s="29" t="str">
        <f>'MEMÓRIA DE PESQUISA'!B502</f>
        <v>4376</v>
      </c>
      <c r="C528" s="10" t="str">
        <f>'MEMÓRIA DE PESQUISA'!C502</f>
        <v>BUCHA DE FIXACAO, EM NYLON, SEM ABA, TAMANHO S-8</v>
      </c>
      <c r="D528" s="29" t="str">
        <f>'MEMÓRIA DE PESQUISA'!D502</f>
        <v>UN</v>
      </c>
      <c r="E528" s="30">
        <f>'MEMÓRIA DE PESQUISA'!E502</f>
        <v>5000</v>
      </c>
      <c r="F528" s="31">
        <f>IF('MEMÓRIA DE PESQUISA'!R502=0,"",'MEMÓRIA DE PESQUISA'!W502)</f>
        <v>0.19</v>
      </c>
      <c r="G528" s="31">
        <f t="shared" si="20"/>
        <v>950</v>
      </c>
    </row>
    <row r="529" spans="1:7" x14ac:dyDescent="0.25">
      <c r="A529" s="29" t="s">
        <v>444</v>
      </c>
      <c r="B529" s="29" t="str">
        <f>'MEMÓRIA DE PESQUISA'!B503</f>
        <v>4375</v>
      </c>
      <c r="C529" s="10" t="str">
        <f>'MEMÓRIA DE PESQUISA'!C503</f>
        <v>BUCHA DE NYLON SEM ABA S6</v>
      </c>
      <c r="D529" s="29" t="str">
        <f>'MEMÓRIA DE PESQUISA'!D503</f>
        <v>UN</v>
      </c>
      <c r="E529" s="30">
        <f>'MEMÓRIA DE PESQUISA'!E503</f>
        <v>4000</v>
      </c>
      <c r="F529" s="31">
        <f>IF('MEMÓRIA DE PESQUISA'!R503=0,"",'MEMÓRIA DE PESQUISA'!W503)</f>
        <v>0.1</v>
      </c>
      <c r="G529" s="31">
        <f t="shared" si="20"/>
        <v>400</v>
      </c>
    </row>
    <row r="530" spans="1:7" x14ac:dyDescent="0.25">
      <c r="A530" s="29" t="s">
        <v>445</v>
      </c>
      <c r="B530" s="29" t="str">
        <f>'MEMÓRIA DE PESQUISA'!B504</f>
        <v>MAT019450</v>
      </c>
      <c r="C530" s="10" t="str">
        <f>'MEMÓRIA DE PESQUISA'!C504</f>
        <v>BUCHA DE NYLON, TAMANHO S-12</v>
      </c>
      <c r="D530" s="29" t="str">
        <f>'MEMÓRIA DE PESQUISA'!D504</f>
        <v>UN</v>
      </c>
      <c r="E530" s="30">
        <f>'MEMÓRIA DE PESQUISA'!E504</f>
        <v>1500</v>
      </c>
      <c r="F530" s="31">
        <f>IF('MEMÓRIA DE PESQUISA'!R504=0,"",'MEMÓRIA DE PESQUISA'!W504)</f>
        <v>0.4</v>
      </c>
      <c r="G530" s="31">
        <f t="shared" si="20"/>
        <v>600</v>
      </c>
    </row>
    <row r="531" spans="1:7" ht="24" x14ac:dyDescent="0.25">
      <c r="A531" s="29" t="s">
        <v>446</v>
      </c>
      <c r="B531" s="29" t="str">
        <f>'MEMÓRIA DE PESQUISA'!B505</f>
        <v>78483</v>
      </c>
      <c r="C531" s="10" t="str">
        <f>'MEMÓRIA DE PESQUISA'!C505</f>
        <v>PARAFUSO MÁQUINA, CABEÇA PANELA, FENDA PHILLIPS, M4 X 50 MM, EM AÇO CARBONO, ACABAMENTO ZINCADO OU BICROMATIZADO</v>
      </c>
      <c r="D531" s="29" t="str">
        <f>'MEMÓRIA DE PESQUISA'!D505</f>
        <v>UN</v>
      </c>
      <c r="E531" s="30">
        <f>'MEMÓRIA DE PESQUISA'!E505</f>
        <v>600</v>
      </c>
      <c r="F531" s="31">
        <f>IF('MEMÓRIA DE PESQUISA'!R505=0,"",'MEMÓRIA DE PESQUISA'!W505)</f>
        <v>0.54</v>
      </c>
      <c r="G531" s="31">
        <f t="shared" si="20"/>
        <v>324</v>
      </c>
    </row>
    <row r="532" spans="1:7" x14ac:dyDescent="0.25">
      <c r="A532" s="29" t="s">
        <v>447</v>
      </c>
      <c r="B532" s="29" t="str">
        <f>'MEMÓRIA DE PESQUISA'!B506</f>
        <v>1.01.210.002.0032</v>
      </c>
      <c r="C532" s="10" t="str">
        <f>'MEMÓRIA DE PESQUISA'!C506</f>
        <v>RODÍZIO GIRATÓRIO ZINCADO, COM FREIO, RODA DE 2" (50 MM), FIXAÇÃO POR PLACA</v>
      </c>
      <c r="D532" s="29" t="str">
        <f>'MEMÓRIA DE PESQUISA'!D506</f>
        <v>UN</v>
      </c>
      <c r="E532" s="30">
        <f>'MEMÓRIA DE PESQUISA'!E506</f>
        <v>50</v>
      </c>
      <c r="F532" s="31">
        <f>IF('MEMÓRIA DE PESQUISA'!R506=0,"",'MEMÓRIA DE PESQUISA'!W506)</f>
        <v>23.17</v>
      </c>
      <c r="G532" s="31">
        <f t="shared" si="20"/>
        <v>1158.5</v>
      </c>
    </row>
    <row r="533" spans="1:7" x14ac:dyDescent="0.25">
      <c r="A533" s="29" t="s">
        <v>448</v>
      </c>
      <c r="B533" s="22" t="str">
        <f>'MEMÓRIA DE PESQUISA'!B507</f>
        <v>Rei das Roldanas — tecnil33mm</v>
      </c>
      <c r="C533" s="10" t="str">
        <f>'MEMÓRIA DE PESQUISA'!C507</f>
        <v>ROLDANA DE TECNIL/NYLON, DIÂMETRO 33 MM, PARA PORTÃO DESLIZANTE</v>
      </c>
      <c r="D533" s="29" t="str">
        <f>'MEMÓRIA DE PESQUISA'!D507</f>
        <v>UN</v>
      </c>
      <c r="E533" s="30">
        <f>'MEMÓRIA DE PESQUISA'!E507</f>
        <v>300</v>
      </c>
      <c r="F533" s="31">
        <f>IF('MEMÓRIA DE PESQUISA'!R507=0,"",'MEMÓRIA DE PESQUISA'!W507)</f>
        <v>5.7</v>
      </c>
      <c r="G533" s="31">
        <f t="shared" si="20"/>
        <v>1710</v>
      </c>
    </row>
    <row r="534" spans="1:7" x14ac:dyDescent="0.25">
      <c r="A534" s="29" t="s">
        <v>449</v>
      </c>
      <c r="B534" s="22" t="str">
        <f>'MEMÓRIA DE PESQUISA'!B508</f>
        <v>Casa Verde K2-4372 / Enprotec40mm</v>
      </c>
      <c r="C534" s="10" t="str">
        <f>'MEMÓRIA DE PESQUISA'!C508</f>
        <v>ROLDANA DE NYLON/TECNIL, DIÂMETRO 40 MM</v>
      </c>
      <c r="D534" s="29" t="str">
        <f>'MEMÓRIA DE PESQUISA'!D508</f>
        <v>UN</v>
      </c>
      <c r="E534" s="30">
        <f>'MEMÓRIA DE PESQUISA'!E508</f>
        <v>100</v>
      </c>
      <c r="F534" s="31">
        <f>IF('MEMÓRIA DE PESQUISA'!R508=0,"",'MEMÓRIA DE PESQUISA'!W508)</f>
        <v>18.59</v>
      </c>
      <c r="G534" s="31">
        <f t="shared" si="20"/>
        <v>1859</v>
      </c>
    </row>
    <row r="535" spans="1:7" ht="24" x14ac:dyDescent="0.25">
      <c r="A535" s="29" t="s">
        <v>450</v>
      </c>
      <c r="B535" s="29" t="str">
        <f>'MEMÓRIA DE PESQUISA'!B509</f>
        <v>303771</v>
      </c>
      <c r="C535" s="10" t="str">
        <f>'MEMÓRIA DE PESQUISA'!C509</f>
        <v>ROLDANA PARA PORTÃO DE CORRER, DIÂMETRO 2.1/2", PERFIL TIPO “U”, EM AÇO ZINCADO, COM ROLAMENTO E BUCHA</v>
      </c>
      <c r="D535" s="29" t="str">
        <f>'MEMÓRIA DE PESQUISA'!D509</f>
        <v>UN</v>
      </c>
      <c r="E535" s="30">
        <f>'MEMÓRIA DE PESQUISA'!E509</f>
        <v>80</v>
      </c>
      <c r="F535" s="31">
        <f>IF('MEMÓRIA DE PESQUISA'!R509=0,"",'MEMÓRIA DE PESQUISA'!W509)</f>
        <v>45.49</v>
      </c>
      <c r="G535" s="31">
        <f t="shared" si="20"/>
        <v>3639.2</v>
      </c>
    </row>
    <row r="536" spans="1:7" ht="24" x14ac:dyDescent="0.25">
      <c r="A536" s="29" t="s">
        <v>451</v>
      </c>
      <c r="B536" s="29" t="str">
        <f>'MEMÓRIA DE PESQUISA'!B510</f>
        <v>MATED-13878</v>
      </c>
      <c r="C536" s="10" t="str">
        <f>'MEMÓRIA DE PESQUISA'!C510</f>
        <v>ROLDANA PARA PORTÃO (TIPO: U OU MEIA CANA|DIÂMETRO: 3"|CAPACIDADE DE CARGA*: 200KG| MATERIAL: AÇO|ACABAMENTO: ZINCADO|PESO*: 0,535KG )*VALORES REFERENCIAIS APROXIMADOS</v>
      </c>
      <c r="D536" s="29" t="str">
        <f>'MEMÓRIA DE PESQUISA'!D510</f>
        <v>UN</v>
      </c>
      <c r="E536" s="30">
        <f>'MEMÓRIA DE PESQUISA'!E510</f>
        <v>80</v>
      </c>
      <c r="F536" s="31">
        <f>IF('MEMÓRIA DE PESQUISA'!R510=0,"",'MEMÓRIA DE PESQUISA'!W510)</f>
        <v>69.900000000000006</v>
      </c>
      <c r="G536" s="31">
        <f t="shared" si="20"/>
        <v>5592</v>
      </c>
    </row>
    <row r="537" spans="1:7" x14ac:dyDescent="0.25">
      <c r="A537" s="29" t="s">
        <v>452</v>
      </c>
      <c r="B537" s="29" t="str">
        <f>'MEMÓRIA DE PESQUISA'!B511</f>
        <v>293386</v>
      </c>
      <c r="C537" s="10" t="str">
        <f>'MEMÓRIA DE PESQUISA'!C511</f>
        <v>ROLDANA PARA PORTÃO DE CORRER, DIÂMETRO 2.1/2", PERFIL TIPO “V”, EM AÇO ZINCADO, COM ROLAMENTO</v>
      </c>
      <c r="D537" s="29" t="str">
        <f>'MEMÓRIA DE PESQUISA'!D511</f>
        <v>UN</v>
      </c>
      <c r="E537" s="30">
        <f>'MEMÓRIA DE PESQUISA'!E511</f>
        <v>80</v>
      </c>
      <c r="F537" s="31">
        <f>IF('MEMÓRIA DE PESQUISA'!R511=0,"",'MEMÓRIA DE PESQUISA'!W511)</f>
        <v>47.66</v>
      </c>
      <c r="G537" s="31">
        <f t="shared" si="20"/>
        <v>3812.8</v>
      </c>
    </row>
    <row r="538" spans="1:7" ht="24" x14ac:dyDescent="0.25">
      <c r="A538" s="29" t="s">
        <v>453</v>
      </c>
      <c r="B538" s="29" t="str">
        <f>'MEMÓRIA DE PESQUISA'!B512</f>
        <v>32.12.300.400</v>
      </c>
      <c r="C538" s="10" t="str">
        <f>'MEMÓRIA DE PESQUISA'!C512</f>
        <v>ROLDANA PARA PORTÃO DE CORRER, DIÂMETRO 3", PERFIL TIPO “V”, EM AÇO ZINCADO, COM CAIXA FECHADA DE 30 MM, ROLAMENTO E PARAFUSO.</v>
      </c>
      <c r="D538" s="29" t="str">
        <f>'MEMÓRIA DE PESQUISA'!D512</f>
        <v>UN</v>
      </c>
      <c r="E538" s="30">
        <f>'MEMÓRIA DE PESQUISA'!E512</f>
        <v>80</v>
      </c>
      <c r="F538" s="31">
        <f>IF('MEMÓRIA DE PESQUISA'!R512=0,"",'MEMÓRIA DE PESQUISA'!W512)</f>
        <v>75.5</v>
      </c>
      <c r="G538" s="31">
        <f t="shared" si="20"/>
        <v>6040</v>
      </c>
    </row>
    <row r="539" spans="1:7" ht="24" x14ac:dyDescent="0.25">
      <c r="A539" s="29" t="s">
        <v>454</v>
      </c>
      <c r="B539" s="29" t="str">
        <f>'MEMÓRIA DE PESQUISA'!B513</f>
        <v>14005</v>
      </c>
      <c r="C539" s="10" t="str">
        <f>'MEMÓRIA DE PESQUISA'!C513</f>
        <v>ROLDANA PARA PORTÃO DE CORRER, DIÂMETRO 3.1/2", PERFIL TIPO “V”, EM AÇO, COM ROLAMENTO E CAIXA/SUPORTE PARA PERFIL METÁLICO DE 30 MM</v>
      </c>
      <c r="D539" s="29" t="str">
        <f>'MEMÓRIA DE PESQUISA'!D513</f>
        <v>UN</v>
      </c>
      <c r="E539" s="30">
        <f>'MEMÓRIA DE PESQUISA'!E513</f>
        <v>100</v>
      </c>
      <c r="F539" s="31">
        <f>IF('MEMÓRIA DE PESQUISA'!R513=0,"",'MEMÓRIA DE PESQUISA'!W513)</f>
        <v>83.9</v>
      </c>
      <c r="G539" s="31">
        <f t="shared" si="20"/>
        <v>8390</v>
      </c>
    </row>
    <row r="540" spans="1:7" ht="24" x14ac:dyDescent="0.25">
      <c r="A540" s="29" t="s">
        <v>455</v>
      </c>
      <c r="B540" s="29" t="str">
        <f>'MEMÓRIA DE PESQUISA'!B514</f>
        <v>LT-40</v>
      </c>
      <c r="C540" s="10" t="str">
        <f>'MEMÓRIA DE PESQUISA'!C514</f>
        <v>CADEADO 40 MM, CORPO EM LATÃO MACIÇO, HASTE EM AÇO CEMENTADO E CROMADO, COM DUAS CHAVES, RESISTENTE À CORROSÃO E AO CORTE, REFERÊNCIA PADO LT-40 OU SIMILAR OU DE MELHOR QUALIDADE.</v>
      </c>
      <c r="D540" s="29" t="str">
        <f>'MEMÓRIA DE PESQUISA'!D514</f>
        <v>UN</v>
      </c>
      <c r="E540" s="30">
        <f>'MEMÓRIA DE PESQUISA'!E514</f>
        <v>50</v>
      </c>
      <c r="F540" s="31">
        <f>IF('MEMÓRIA DE PESQUISA'!R514=0,"",'MEMÓRIA DE PESQUISA'!W514)</f>
        <v>41.72</v>
      </c>
      <c r="G540" s="31">
        <f t="shared" si="20"/>
        <v>2086</v>
      </c>
    </row>
    <row r="541" spans="1:7" ht="24" x14ac:dyDescent="0.25">
      <c r="A541" s="29" t="s">
        <v>456</v>
      </c>
      <c r="B541" s="29" t="str">
        <f>'MEMÓRIA DE PESQUISA'!B515</f>
        <v>LT-50</v>
      </c>
      <c r="C541" s="10" t="str">
        <f>'MEMÓRIA DE PESQUISA'!C515</f>
        <v>CADEADO 50 MM, CORPO EM LATÃO MACIÇO, HASTE EM AÇO CEMENTADO E CROMADO, COM DUAS CHAVES, RESISTENTE À CORROSÃO E AO CORTE, REFERÊNCIA PADO LT-50 OU SIMILAR OU DE MELHOR QUALIDADE.</v>
      </c>
      <c r="D541" s="29" t="str">
        <f>'MEMÓRIA DE PESQUISA'!D515</f>
        <v>UN</v>
      </c>
      <c r="E541" s="30">
        <f>'MEMÓRIA DE PESQUISA'!E515</f>
        <v>50</v>
      </c>
      <c r="F541" s="31">
        <f>IF('MEMÓRIA DE PESQUISA'!R515=0,"",'MEMÓRIA DE PESQUISA'!W515)</f>
        <v>55.25</v>
      </c>
      <c r="G541" s="31">
        <f t="shared" si="20"/>
        <v>2762.5</v>
      </c>
    </row>
    <row r="542" spans="1:7" ht="36" x14ac:dyDescent="0.25">
      <c r="A542" s="34" t="s">
        <v>457</v>
      </c>
      <c r="B542" s="35" t="str">
        <f>'MEMÓRIA DE PESQUISA'!B516</f>
        <v>4679061</v>
      </c>
      <c r="C542" s="11" t="str">
        <f>'MEMÓRIA DE PESQUISA'!C516</f>
        <v>FECHADURA ELÉTRICA DE SOBREPOR, PARA PORTAS OU PORTÕES DE METAL OU MADEIRA, LINGUETA REVERSÍVEL, CILINDRO FIXO DE 40 MM, FURAÇÃO PADRÃO DE MERCADO, ALIMENTAÇÃO 12 V AC/DC, COR PRETA. REFERÊNCIA: INTELBRAS FX 1500 PRETA, CÓD. 4679061, OU SIMILAR OU DE MELHOR QUALIDADE.</v>
      </c>
      <c r="D542" s="35" t="str">
        <f>'MEMÓRIA DE PESQUISA'!D516</f>
        <v>UN</v>
      </c>
      <c r="E542" s="36">
        <f>'MEMÓRIA DE PESQUISA'!E516</f>
        <v>10</v>
      </c>
      <c r="F542" s="37">
        <f>IF('MEMÓRIA DE PESQUISA'!R516=0,"",'MEMÓRIA DE PESQUISA'!W516)</f>
        <v>222.96</v>
      </c>
      <c r="G542" s="38">
        <f t="shared" si="20"/>
        <v>2229.6</v>
      </c>
    </row>
    <row r="543" spans="1:7" x14ac:dyDescent="0.25">
      <c r="A543" s="22" t="s">
        <v>668</v>
      </c>
      <c r="B543" s="22" t="str">
        <f>'MEMÓRIA DE PESQUISA'!B517</f>
        <v>34349</v>
      </c>
      <c r="C543" s="6" t="str">
        <f>'MEMÓRIA DE PESQUISA'!C517</f>
        <v>HASTE RETA DE ACO GALVANIZADO, H = *30* CM, BASE RETANGULAR, P/ FIXACAO DE CONCERTINA SIMPLES DE 30 CM</v>
      </c>
      <c r="D543" s="22" t="str">
        <f>'MEMÓRIA DE PESQUISA'!D517</f>
        <v>UN</v>
      </c>
      <c r="E543" s="25">
        <f>'MEMÓRIA DE PESQUISA'!E517</f>
        <v>50</v>
      </c>
      <c r="F543" s="26">
        <f>IF('MEMÓRIA DE PESQUISA'!R517=0,"",'MEMÓRIA DE PESQUISA'!W517)</f>
        <v>27.53</v>
      </c>
      <c r="G543" s="27">
        <f t="shared" si="20"/>
        <v>1376.5</v>
      </c>
    </row>
    <row r="544" spans="1:7" x14ac:dyDescent="0.25">
      <c r="A544" s="22" t="s">
        <v>669</v>
      </c>
      <c r="B544" s="22" t="str">
        <f>'MEMÓRIA DE PESQUISA'!B518</f>
        <v>7158</v>
      </c>
      <c r="C544" s="6" t="str">
        <f>'MEMÓRIA DE PESQUISA'!C518</f>
        <v>TELA DE ARAME GALVANIZADA QUADRANGULAR / LOSANGULAR, FIO 2,77 MM (12 BWG), MALHA 5 X 5 CM, H = 2 M</v>
      </c>
      <c r="D544" s="22" t="str">
        <f>'MEMÓRIA DE PESQUISA'!D518</f>
        <v>M2</v>
      </c>
      <c r="E544" s="25">
        <f>'MEMÓRIA DE PESQUISA'!E518</f>
        <v>120</v>
      </c>
      <c r="F544" s="26">
        <f>IF('MEMÓRIA DE PESQUISA'!R518=0,"",'MEMÓRIA DE PESQUISA'!W518)</f>
        <v>32.21</v>
      </c>
      <c r="G544" s="27">
        <f t="shared" si="20"/>
        <v>3865.2</v>
      </c>
    </row>
    <row r="545" spans="1:7" ht="24" x14ac:dyDescent="0.25">
      <c r="A545" s="22" t="s">
        <v>670</v>
      </c>
      <c r="B545" s="22" t="str">
        <f>'MEMÓRIA DE PESQUISA'!B519</f>
        <v>DAPCO 2SBM8X110 — DIN 571</v>
      </c>
      <c r="C545" s="6" t="str">
        <f>'MEMÓRIA DE PESQUISA'!C519</f>
        <v>PARAFUSO SEXTAVADO ROSCA SOBERBA, AÇO INOX AISI 304 (A2), DIÂMETRO NOMINAL 5/16" (M8), COMPRIMENTO 110 MM, SEM ARRUELAS</v>
      </c>
      <c r="D545" s="22" t="str">
        <f>'MEMÓRIA DE PESQUISA'!D519</f>
        <v>UN</v>
      </c>
      <c r="E545" s="25">
        <f>'MEMÓRIA DE PESQUISA'!E519</f>
        <v>3000</v>
      </c>
      <c r="F545" s="26">
        <f>IF('MEMÓRIA DE PESQUISA'!R519=0,"",'MEMÓRIA DE PESQUISA'!W519)</f>
        <v>13.74</v>
      </c>
      <c r="G545" s="27">
        <f t="shared" si="20"/>
        <v>41220</v>
      </c>
    </row>
    <row r="546" spans="1:7" x14ac:dyDescent="0.25">
      <c r="A546" s="22" t="s">
        <v>671</v>
      </c>
      <c r="B546" s="22" t="str">
        <f>'MEMÓRIA DE PESQUISA'!B520</f>
        <v>D200000090</v>
      </c>
      <c r="C546" s="6" t="str">
        <f>'MEMÓRIA DE PESQUISA'!C520</f>
        <v>CORRENTE GALVANIZADA 3MM</v>
      </c>
      <c r="D546" s="22" t="str">
        <f>'MEMÓRIA DE PESQUISA'!D520</f>
        <v>M</v>
      </c>
      <c r="E546" s="25">
        <f>'MEMÓRIA DE PESQUISA'!E520</f>
        <v>300</v>
      </c>
      <c r="F546" s="26">
        <f>IF('MEMÓRIA DE PESQUISA'!R520=0,"",'MEMÓRIA DE PESQUISA'!W520)</f>
        <v>14.01</v>
      </c>
      <c r="G546" s="27">
        <f t="shared" si="20"/>
        <v>4203</v>
      </c>
    </row>
    <row r="547" spans="1:7" ht="24" x14ac:dyDescent="0.25">
      <c r="A547" s="22" t="s">
        <v>672</v>
      </c>
      <c r="B547" s="22" t="str">
        <f>'MEMÓRIA DE PESQUISA'!B521</f>
        <v>MATED-31493</v>
      </c>
      <c r="C547" s="6" t="str">
        <f>'MEMÓRIA DE PESQUISA'!C521</f>
        <v>FITA DUPLA FACE (LARGURA: 12MM|COR: TRANSPARENTE|COMPRIMENTO DO ROLO*: 20M| APLICAÇÃO: USO GERAL)*VALORES REFERENCIAIS APROXIMADOS</v>
      </c>
      <c r="D547" s="22" t="str">
        <f>'MEMÓRIA DE PESQUISA'!D521</f>
        <v>M</v>
      </c>
      <c r="E547" s="25">
        <f>'MEMÓRIA DE PESQUISA'!E521</f>
        <v>2000</v>
      </c>
      <c r="F547" s="26">
        <f>IF('MEMÓRIA DE PESQUISA'!R521=0,"",'MEMÓRIA DE PESQUISA'!W521)</f>
        <v>1.85</v>
      </c>
      <c r="G547" s="27">
        <f t="shared" si="20"/>
        <v>3700</v>
      </c>
    </row>
    <row r="548" spans="1:7" ht="24" x14ac:dyDescent="0.25">
      <c r="A548" s="22" t="s">
        <v>673</v>
      </c>
      <c r="B548" s="22" t="str">
        <f>'MEMÓRIA DE PESQUISA'!B522</f>
        <v>4229</v>
      </c>
      <c r="C548" s="6" t="str">
        <f>'MEMÓRIA DE PESQUISA'!C522</f>
        <v>GRAXA LUBRIFICANTE A BASE DE LITIO, DE MULTIPLAS APLICACOES E CONTENDO ADITIVOS DE EXTREMA PRESSAO (GRAU DE VISCOSIDADE NLGI 2)</v>
      </c>
      <c r="D548" s="22" t="str">
        <f>'MEMÓRIA DE PESQUISA'!D522</f>
        <v>KG</v>
      </c>
      <c r="E548" s="25">
        <f>'MEMÓRIA DE PESQUISA'!E522</f>
        <v>60</v>
      </c>
      <c r="F548" s="26">
        <f>IF('MEMÓRIA DE PESQUISA'!R522=0,"",'MEMÓRIA DE PESQUISA'!W522)</f>
        <v>47.37</v>
      </c>
      <c r="G548" s="27">
        <f t="shared" ref="G548:G551" si="21">IF(COUNT(F548)=0,"",ROUND(E548*F548,2))</f>
        <v>2842.2</v>
      </c>
    </row>
    <row r="549" spans="1:7" x14ac:dyDescent="0.25">
      <c r="A549" s="22" t="s">
        <v>674</v>
      </c>
      <c r="B549" s="22" t="str">
        <f>'MEMÓRIA DE PESQUISA'!B523</f>
        <v>14153</v>
      </c>
      <c r="C549" s="6" t="str">
        <f>'MEMÓRIA DE PESQUISA'!C523</f>
        <v>FITA METALICA PERFURADA, L = *18* MM, ROLO DE 30 M, CARGA RECOMENDADA = *30* KGF</v>
      </c>
      <c r="D549" s="22" t="str">
        <f>'MEMÓRIA DE PESQUISA'!D523</f>
        <v>UN</v>
      </c>
      <c r="E549" s="25">
        <f>'MEMÓRIA DE PESQUISA'!E523</f>
        <v>10</v>
      </c>
      <c r="F549" s="26">
        <f>IF('MEMÓRIA DE PESQUISA'!R523=0,"",'MEMÓRIA DE PESQUISA'!W523)</f>
        <v>73.12</v>
      </c>
      <c r="G549" s="27">
        <f t="shared" si="21"/>
        <v>731.2</v>
      </c>
    </row>
    <row r="550" spans="1:7" x14ac:dyDescent="0.25">
      <c r="A550" s="22" t="s">
        <v>675</v>
      </c>
      <c r="B550" s="22" t="str">
        <f>'MEMÓRIA DE PESQUISA'!B524</f>
        <v>SUDECAP 74.51.28 / Ciser 28126400 / CCP 42633</v>
      </c>
      <c r="C550" s="6" t="str">
        <f>'MEMÓRIA DE PESQUISA'!C524</f>
        <v>PARAFUSO SEXTAVADO ROSCA SOBERBA EM INOX Ø M6 X 45 MM</v>
      </c>
      <c r="D550" s="22" t="str">
        <f>'MEMÓRIA DE PESQUISA'!D524</f>
        <v>UN</v>
      </c>
      <c r="E550" s="25">
        <f>'MEMÓRIA DE PESQUISA'!E524</f>
        <v>2000</v>
      </c>
      <c r="F550" s="26">
        <f>IF('MEMÓRIA DE PESQUISA'!R524=0,"",'MEMÓRIA DE PESQUISA'!W524)</f>
        <v>1.02</v>
      </c>
      <c r="G550" s="27">
        <f t="shared" si="21"/>
        <v>2040</v>
      </c>
    </row>
    <row r="551" spans="1:7" x14ac:dyDescent="0.25">
      <c r="A551" s="22" t="s">
        <v>676</v>
      </c>
      <c r="B551" s="22" t="str">
        <f>'MEMÓRIA DE PESQUISA'!B525</f>
        <v>40547</v>
      </c>
      <c r="C551" s="6" t="str">
        <f>'MEMÓRIA DE PESQUISA'!C525</f>
        <v>PARAFUSO ZINCADO, AUTO BROCANTE, FLANGEADO, 4,2 MM X 19 MM</v>
      </c>
      <c r="D551" s="22" t="str">
        <f>'MEMÓRIA DE PESQUISA'!D525</f>
        <v>CENTO</v>
      </c>
      <c r="E551" s="25">
        <f>'MEMÓRIA DE PESQUISA'!E525</f>
        <v>100</v>
      </c>
      <c r="F551" s="26">
        <f>IF('MEMÓRIA DE PESQUISA'!R525=0,"",'MEMÓRIA DE PESQUISA'!W525)</f>
        <v>32.19</v>
      </c>
      <c r="G551" s="27">
        <f t="shared" si="21"/>
        <v>3219</v>
      </c>
    </row>
    <row r="552" spans="1:7" x14ac:dyDescent="0.25">
      <c r="A552" s="42" t="s">
        <v>458</v>
      </c>
      <c r="B552" s="43"/>
      <c r="C552" s="43"/>
      <c r="D552" s="43"/>
      <c r="E552" s="44"/>
      <c r="F552" s="45"/>
      <c r="G552" s="39">
        <f>IF(COUNT(G484:G551)=68,SUM(G484:G551),"PENDENTE")</f>
        <v>443433.45999999996</v>
      </c>
    </row>
    <row r="553" spans="1:7" x14ac:dyDescent="0.25">
      <c r="A553" s="46" t="s">
        <v>677</v>
      </c>
      <c r="B553" s="46"/>
      <c r="C553" s="46"/>
      <c r="D553" s="46"/>
      <c r="E553" s="47"/>
      <c r="F553" s="48"/>
      <c r="G553" s="48"/>
    </row>
    <row r="554" spans="1:7" x14ac:dyDescent="0.25">
      <c r="A554" s="29" t="s">
        <v>459</v>
      </c>
      <c r="B554" s="29" t="str">
        <f>'MEMÓRIA DE PESQUISA'!B526</f>
        <v>PRD00151</v>
      </c>
      <c r="C554" s="10" t="str">
        <f>'MEMÓRIA DE PESQUISA'!C526</f>
        <v>PERFIL T DE AÇO CARBONO ASTM A36, 3/4" X 1/8" (19,05 X 3,18 MM), BARRA DE 6,00 M</v>
      </c>
      <c r="D554" s="29" t="str">
        <f>'MEMÓRIA DE PESQUISA'!D526</f>
        <v>BR</v>
      </c>
      <c r="E554" s="30">
        <f>'MEMÓRIA DE PESQUISA'!E526</f>
        <v>30</v>
      </c>
      <c r="F554" s="31">
        <f>IF('MEMÓRIA DE PESQUISA'!R526=0,"",'MEMÓRIA DE PESQUISA'!W526)</f>
        <v>73.3</v>
      </c>
      <c r="G554" s="31">
        <f t="shared" ref="G554:G576" si="22">IF(COUNT(F554)=0,"",ROUND(E554*F554,2))</f>
        <v>2199</v>
      </c>
    </row>
    <row r="555" spans="1:7" x14ac:dyDescent="0.25">
      <c r="A555" s="29" t="s">
        <v>460</v>
      </c>
      <c r="B555" s="29" t="str">
        <f>'MEMÓRIA DE PESQUISA'!B527</f>
        <v>2566</v>
      </c>
      <c r="C555" s="10" t="str">
        <f>'MEMÓRIA DE PESQUISA'!C527</f>
        <v>CANTONEIRA ALUMINIO ANODIZADO COR PRETA, 1/2" X 1/16" - 0,102Kg/m</v>
      </c>
      <c r="D555" s="29" t="str">
        <f>'MEMÓRIA DE PESQUISA'!D527</f>
        <v>M</v>
      </c>
      <c r="E555" s="30">
        <f>'MEMÓRIA DE PESQUISA'!E527</f>
        <v>60</v>
      </c>
      <c r="F555" s="31">
        <f>IF('MEMÓRIA DE PESQUISA'!R527=0,"",'MEMÓRIA DE PESQUISA'!W527)</f>
        <v>6.32</v>
      </c>
      <c r="G555" s="31">
        <f t="shared" si="22"/>
        <v>379.2</v>
      </c>
    </row>
    <row r="556" spans="1:7" x14ac:dyDescent="0.25">
      <c r="A556" s="29" t="s">
        <v>461</v>
      </c>
      <c r="B556" s="29" t="str">
        <f>'MEMÓRIA DE PESQUISA'!B528</f>
        <v>4777</v>
      </c>
      <c r="C556" s="10" t="str">
        <f>'MEMÓRIA DE PESQUISA'!C528</f>
        <v>CANTONEIRA AÇO ABAS IGUAIS (QUALQUER BITOLA), ESPESSURA ENTRE 1/8" E 1/4"</v>
      </c>
      <c r="D556" s="29" t="str">
        <f>'MEMÓRIA DE PESQUISA'!D528</f>
        <v>KG</v>
      </c>
      <c r="E556" s="30">
        <f>'MEMÓRIA DE PESQUISA'!E528</f>
        <v>660</v>
      </c>
      <c r="F556" s="31">
        <f>IF('MEMÓRIA DE PESQUISA'!R528=0,"",'MEMÓRIA DE PESQUISA'!W528)</f>
        <v>8.02</v>
      </c>
      <c r="G556" s="31">
        <f t="shared" si="22"/>
        <v>5293.2</v>
      </c>
    </row>
    <row r="557" spans="1:7" x14ac:dyDescent="0.25">
      <c r="A557" s="29" t="s">
        <v>462</v>
      </c>
      <c r="B557" s="29" t="str">
        <f>'MEMÓRIA DE PESQUISA'!B529</f>
        <v>11046</v>
      </c>
      <c r="C557" s="10" t="str">
        <f>'MEMÓRIA DE PESQUISA'!C529</f>
        <v>CHAPA DE ACO GALVANIZADA LISA, 1200 X 3000 MM, BITOLA GSG 18, ESPESSURA 1,25 MM (10,00 KG/M2)</v>
      </c>
      <c r="D557" s="29" t="str">
        <f>'MEMÓRIA DE PESQUISA'!D529</f>
        <v>KG</v>
      </c>
      <c r="E557" s="30">
        <f>'MEMÓRIA DE PESQUISA'!E529</f>
        <v>1036.8</v>
      </c>
      <c r="F557" s="31">
        <f>IF('MEMÓRIA DE PESQUISA'!R529=0,"",'MEMÓRIA DE PESQUISA'!W529)</f>
        <v>11.04</v>
      </c>
      <c r="G557" s="31">
        <f t="shared" si="22"/>
        <v>11446.27</v>
      </c>
    </row>
    <row r="558" spans="1:7" x14ac:dyDescent="0.25">
      <c r="A558" s="29" t="s">
        <v>463</v>
      </c>
      <c r="B558" s="29" t="str">
        <f>'MEMÓRIA DE PESQUISA'!B530</f>
        <v>201204</v>
      </c>
      <c r="C558" s="10" t="str">
        <f>'MEMÓRIA DE PESQUISA'!C530</f>
        <v>CHAPA DE AÇO FINO A QUENTE 6,30MM (CHAPA 1/4) 2M X 1,2M</v>
      </c>
      <c r="D558" s="29" t="str">
        <f>'MEMÓRIA DE PESQUISA'!D530</f>
        <v>UN</v>
      </c>
      <c r="E558" s="30">
        <f>'MEMÓRIA DE PESQUISA'!E530</f>
        <v>3</v>
      </c>
      <c r="F558" s="31">
        <f>IF('MEMÓRIA DE PESQUISA'!R530=0,"",'MEMÓRIA DE PESQUISA'!W530)</f>
        <v>876.44</v>
      </c>
      <c r="G558" s="31">
        <f t="shared" si="22"/>
        <v>2629.32</v>
      </c>
    </row>
    <row r="559" spans="1:7" x14ac:dyDescent="0.25">
      <c r="A559" s="29" t="s">
        <v>464</v>
      </c>
      <c r="B559" s="29" t="str">
        <f>'MEMÓRIA DE PESQUISA'!B531</f>
        <v>14309</v>
      </c>
      <c r="C559" s="10" t="str">
        <f>'MEMÓRIA DE PESQUISA'!C531</f>
        <v>TUBO METALON GALVANIZADO DE 20 X 20 - CHAPA 20</v>
      </c>
      <c r="D559" s="29" t="str">
        <f>'MEMÓRIA DE PESQUISA'!D531</f>
        <v>M</v>
      </c>
      <c r="E559" s="30">
        <f>'MEMÓRIA DE PESQUISA'!E531</f>
        <v>600</v>
      </c>
      <c r="F559" s="31">
        <f>IF('MEMÓRIA DE PESQUISA'!R531=0,"",'MEMÓRIA DE PESQUISA'!W531)</f>
        <v>6.82</v>
      </c>
      <c r="G559" s="31">
        <f t="shared" si="22"/>
        <v>4092</v>
      </c>
    </row>
    <row r="560" spans="1:7" x14ac:dyDescent="0.25">
      <c r="A560" s="29" t="s">
        <v>465</v>
      </c>
      <c r="B560" s="29" t="str">
        <f>'MEMÓRIA DE PESQUISA'!B532</f>
        <v>2389</v>
      </c>
      <c r="C560" s="10" t="str">
        <f>'MEMÓRIA DE PESQUISA'!C532</f>
        <v>METALON 20X30 CHAPA 18 (1,20 MM)</v>
      </c>
      <c r="D560" s="29" t="str">
        <f>'MEMÓRIA DE PESQUISA'!D532</f>
        <v>KG</v>
      </c>
      <c r="E560" s="30">
        <f>'MEMÓRIA DE PESQUISA'!E532</f>
        <v>300</v>
      </c>
      <c r="F560" s="31">
        <f>IF('MEMÓRIA DE PESQUISA'!R532=0,"",'MEMÓRIA DE PESQUISA'!W532)</f>
        <v>9.98</v>
      </c>
      <c r="G560" s="31">
        <f t="shared" si="22"/>
        <v>2994</v>
      </c>
    </row>
    <row r="561" spans="1:7" x14ac:dyDescent="0.25">
      <c r="A561" s="29" t="s">
        <v>466</v>
      </c>
      <c r="B561" s="29" t="str">
        <f>'MEMÓRIA DE PESQUISA'!B533</f>
        <v>14964</v>
      </c>
      <c r="C561" s="10" t="str">
        <f>'MEMÓRIA DE PESQUISA'!C533</f>
        <v>TUBO METALON QUADRADO DE 30 X 30 - CH 14</v>
      </c>
      <c r="D561" s="29" t="str">
        <f>'MEMÓRIA DE PESQUISA'!D533</f>
        <v>M</v>
      </c>
      <c r="E561" s="30">
        <f>'MEMÓRIA DE PESQUISA'!E533</f>
        <v>300</v>
      </c>
      <c r="F561" s="31">
        <f>IF('MEMÓRIA DE PESQUISA'!R533=0,"",'MEMÓRIA DE PESQUISA'!W533)</f>
        <v>26.43</v>
      </c>
      <c r="G561" s="31">
        <f t="shared" si="22"/>
        <v>7929</v>
      </c>
    </row>
    <row r="562" spans="1:7" x14ac:dyDescent="0.25">
      <c r="A562" s="29" t="s">
        <v>467</v>
      </c>
      <c r="B562" s="29" t="str">
        <f>'MEMÓRIA DE PESQUISA'!B534</f>
        <v>14311</v>
      </c>
      <c r="C562" s="10" t="str">
        <f>'MEMÓRIA DE PESQUISA'!C534</f>
        <v>TUBO RETANGULAR METALON 50 x 30 1,25 GALVANIZADO CHAPA 18</v>
      </c>
      <c r="D562" s="29" t="str">
        <f>'MEMÓRIA DE PESQUISA'!D534</f>
        <v>M</v>
      </c>
      <c r="E562" s="30">
        <f>'MEMÓRIA DE PESQUISA'!E534</f>
        <v>200</v>
      </c>
      <c r="F562" s="31">
        <f>IF('MEMÓRIA DE PESQUISA'!R534=0,"",'MEMÓRIA DE PESQUISA'!W534)</f>
        <v>18.2</v>
      </c>
      <c r="G562" s="31">
        <f t="shared" si="22"/>
        <v>3640</v>
      </c>
    </row>
    <row r="563" spans="1:7" x14ac:dyDescent="0.25">
      <c r="A563" s="29" t="s">
        <v>468</v>
      </c>
      <c r="B563" s="29" t="str">
        <f>'MEMÓRIA DE PESQUISA'!B535</f>
        <v>14618</v>
      </c>
      <c r="C563" s="10" t="str">
        <f>'MEMÓRIA DE PESQUISA'!C535</f>
        <v>TUBO RETANGULAR EM AÇO GALVANIZADO 70x30 e=1,25mm (1,84 KG/m)</v>
      </c>
      <c r="D563" s="29" t="str">
        <f>'MEMÓRIA DE PESQUISA'!D535</f>
        <v>M</v>
      </c>
      <c r="E563" s="30">
        <f>'MEMÓRIA DE PESQUISA'!E535</f>
        <v>100</v>
      </c>
      <c r="F563" s="31">
        <f>IF('MEMÓRIA DE PESQUISA'!R535=0,"",'MEMÓRIA DE PESQUISA'!W535)</f>
        <v>177.64</v>
      </c>
      <c r="G563" s="31">
        <f t="shared" si="22"/>
        <v>17764</v>
      </c>
    </row>
    <row r="564" spans="1:7" x14ac:dyDescent="0.25">
      <c r="A564" s="29" t="s">
        <v>469</v>
      </c>
      <c r="B564" s="29" t="str">
        <f>'MEMÓRIA DE PESQUISA'!B536</f>
        <v>40535</v>
      </c>
      <c r="C564" s="10" t="str">
        <f>'MEMÓRIA DE PESQUISA'!C536</f>
        <v>PERFIL "U" SIMPLES, EM CHAPA DOBRADA DE ACO LAMINADO, E = 2,65 MM, H = 75 MM, L = 40 MM (3,04 KG/M)</v>
      </c>
      <c r="D564" s="29" t="str">
        <f>'MEMÓRIA DE PESQUISA'!D536</f>
        <v>KG</v>
      </c>
      <c r="E564" s="30">
        <f>'MEMÓRIA DE PESQUISA'!E536</f>
        <v>1824</v>
      </c>
      <c r="F564" s="31">
        <f>IF('MEMÓRIA DE PESQUISA'!R536=0,"",'MEMÓRIA DE PESQUISA'!W536)</f>
        <v>8.66</v>
      </c>
      <c r="G564" s="31">
        <f t="shared" si="22"/>
        <v>15795.84</v>
      </c>
    </row>
    <row r="565" spans="1:7" x14ac:dyDescent="0.25">
      <c r="A565" s="29" t="s">
        <v>470</v>
      </c>
      <c r="B565" s="29" t="str">
        <f>'MEMÓRIA DE PESQUISA'!B537</f>
        <v>39015</v>
      </c>
      <c r="C565" s="10" t="str">
        <f>'MEMÓRIA DE PESQUISA'!C537</f>
        <v>PONTEIRA PLASTICA DE PROTECAO PARA VERGALHAO</v>
      </c>
      <c r="D565" s="29" t="str">
        <f>'MEMÓRIA DE PESQUISA'!D537</f>
        <v>UN</v>
      </c>
      <c r="E565" s="30">
        <f>'MEMÓRIA DE PESQUISA'!E537</f>
        <v>100</v>
      </c>
      <c r="F565" s="31">
        <f>IF('MEMÓRIA DE PESQUISA'!R537=0,"",'MEMÓRIA DE PESQUISA'!W537)</f>
        <v>0.98</v>
      </c>
      <c r="G565" s="31">
        <f t="shared" si="22"/>
        <v>98</v>
      </c>
    </row>
    <row r="566" spans="1:7" x14ac:dyDescent="0.25">
      <c r="A566" s="22" t="s">
        <v>678</v>
      </c>
      <c r="B566" s="22" t="str">
        <f>'MEMÓRIA DE PESQUISA'!B538</f>
        <v>34</v>
      </c>
      <c r="C566" s="6" t="str">
        <f>'MEMÓRIA DE PESQUISA'!C538</f>
        <v>AÇO CA-50, 10,0 MM, VERGALHÃO</v>
      </c>
      <c r="D566" s="22" t="str">
        <f>'MEMÓRIA DE PESQUISA'!D538</f>
        <v>KG</v>
      </c>
      <c r="E566" s="25">
        <f>'MEMÓRIA DE PESQUISA'!E538</f>
        <v>2220</v>
      </c>
      <c r="F566" s="26">
        <f>IF('MEMÓRIA DE PESQUISA'!R538=0,"",'MEMÓRIA DE PESQUISA'!W538)</f>
        <v>6.89</v>
      </c>
      <c r="G566" s="27">
        <f t="shared" si="22"/>
        <v>15295.8</v>
      </c>
    </row>
    <row r="567" spans="1:7" x14ac:dyDescent="0.25">
      <c r="A567" s="22" t="s">
        <v>679</v>
      </c>
      <c r="B567" s="22" t="str">
        <f>'MEMÓRIA DE PESQUISA'!B539</f>
        <v>10170</v>
      </c>
      <c r="C567" s="6" t="str">
        <f>'MEMÓRIA DE PESQUISA'!C539</f>
        <v>GRELHA EM AÇO INOX PARA CALHA, DIM. 100 X 15 X 2,5 CM, INCLUSIVE QUADRO DE CANTONEIRA 1/8 X 1</v>
      </c>
      <c r="D567" s="22" t="str">
        <f>'MEMÓRIA DE PESQUISA'!D539</f>
        <v>UN</v>
      </c>
      <c r="E567" s="25">
        <f>'MEMÓRIA DE PESQUISA'!E539</f>
        <v>100</v>
      </c>
      <c r="F567" s="26">
        <f>IF('MEMÓRIA DE PESQUISA'!R539=0,"",'MEMÓRIA DE PESQUISA'!W539)</f>
        <v>1097.1400000000001</v>
      </c>
      <c r="G567" s="27">
        <f t="shared" si="22"/>
        <v>109714</v>
      </c>
    </row>
    <row r="568" spans="1:7" x14ac:dyDescent="0.25">
      <c r="A568" s="29" t="s">
        <v>680</v>
      </c>
      <c r="B568" s="29" t="str">
        <f>'MEMÓRIA DE PESQUISA'!B540</f>
        <v>43059</v>
      </c>
      <c r="C568" s="10" t="str">
        <f>'MEMÓRIA DE PESQUISA'!C540</f>
        <v>AÇO CA-60, 4,2 MM A 7,0 MM, VERGALHAO</v>
      </c>
      <c r="D568" s="29" t="str">
        <f>'MEMÓRIA DE PESQUISA'!D540</f>
        <v>KG</v>
      </c>
      <c r="E568" s="30">
        <f>'MEMÓRIA DE PESQUISA'!E540</f>
        <v>555</v>
      </c>
      <c r="F568" s="31">
        <f>IF('MEMÓRIA DE PESQUISA'!R540=0,"",'MEMÓRIA DE PESQUISA'!W540)</f>
        <v>6.52</v>
      </c>
      <c r="G568" s="31">
        <f t="shared" si="22"/>
        <v>3618.6</v>
      </c>
    </row>
    <row r="569" spans="1:7" x14ac:dyDescent="0.25">
      <c r="A569" s="29" t="s">
        <v>681</v>
      </c>
      <c r="B569" s="29" t="str">
        <f>'MEMÓRIA DE PESQUISA'!B541</f>
        <v>32</v>
      </c>
      <c r="C569" s="10" t="str">
        <f>'MEMÓRIA DE PESQUISA'!C541</f>
        <v>ACO CA-50, 6,3 MM, VERGALHAO</v>
      </c>
      <c r="D569" s="29" t="str">
        <f>'MEMÓRIA DE PESQUISA'!D541</f>
        <v>KG</v>
      </c>
      <c r="E569" s="30">
        <f>'MEMÓRIA DE PESQUISA'!E541</f>
        <v>441</v>
      </c>
      <c r="F569" s="31">
        <f>IF('MEMÓRIA DE PESQUISA'!R541=0,"",'MEMÓRIA DE PESQUISA'!W541)</f>
        <v>7.27</v>
      </c>
      <c r="G569" s="31">
        <f t="shared" si="22"/>
        <v>3206.07</v>
      </c>
    </row>
    <row r="570" spans="1:7" x14ac:dyDescent="0.25">
      <c r="A570" s="29" t="s">
        <v>682</v>
      </c>
      <c r="B570" s="29" t="str">
        <f>'MEMÓRIA DE PESQUISA'!B542</f>
        <v>33</v>
      </c>
      <c r="C570" s="10" t="str">
        <f>'MEMÓRIA DE PESQUISA'!C542</f>
        <v>ACO CA-50, 8,0 MM, VERGALHAO</v>
      </c>
      <c r="D570" s="29" t="str">
        <f>'MEMÓRIA DE PESQUISA'!D542</f>
        <v>KG</v>
      </c>
      <c r="E570" s="30">
        <f>'MEMÓRIA DE PESQUISA'!E542</f>
        <v>711</v>
      </c>
      <c r="F570" s="31">
        <f>IF('MEMÓRIA DE PESQUISA'!R542=0,"",'MEMÓRIA DE PESQUISA'!W542)</f>
        <v>7.31</v>
      </c>
      <c r="G570" s="31">
        <f t="shared" si="22"/>
        <v>5197.41</v>
      </c>
    </row>
    <row r="571" spans="1:7" x14ac:dyDescent="0.25">
      <c r="A571" s="29" t="s">
        <v>683</v>
      </c>
      <c r="B571" s="29" t="str">
        <f>'MEMÓRIA DE PESQUISA'!B543</f>
        <v>2716</v>
      </c>
      <c r="C571" s="10" t="str">
        <f>'MEMÓRIA DE PESQUISA'!C543</f>
        <v>FERRO QUADRADO 3/8" ( CHEIO)</v>
      </c>
      <c r="D571" s="29" t="str">
        <f>'MEMÓRIA DE PESQUISA'!D543</f>
        <v>KG</v>
      </c>
      <c r="E571" s="30">
        <f>'MEMÓRIA DE PESQUISA'!E543</f>
        <v>426</v>
      </c>
      <c r="F571" s="31">
        <f>IF('MEMÓRIA DE PESQUISA'!R543=0,"",'MEMÓRIA DE PESQUISA'!W543)</f>
        <v>9.52</v>
      </c>
      <c r="G571" s="31">
        <f t="shared" si="22"/>
        <v>4055.52</v>
      </c>
    </row>
    <row r="572" spans="1:7" x14ac:dyDescent="0.25">
      <c r="A572" s="29" t="s">
        <v>684</v>
      </c>
      <c r="B572" s="29" t="str">
        <f>'MEMÓRIA DE PESQUISA'!B544</f>
        <v>503</v>
      </c>
      <c r="C572" s="10" t="str">
        <f>'MEMÓRIA DE PESQUISA'!C544</f>
        <v>BARRA QUADRADA MACIÇA DE AÇO CARBONO, 1" (25,40 X 25,40 MM)</v>
      </c>
      <c r="D572" s="29" t="str">
        <f>'MEMÓRIA DE PESQUISA'!D544</f>
        <v>KG</v>
      </c>
      <c r="E572" s="30">
        <f>'MEMÓRIA DE PESQUISA'!E544</f>
        <v>2277</v>
      </c>
      <c r="F572" s="31">
        <f>IF('MEMÓRIA DE PESQUISA'!R544=0,"",'MEMÓRIA DE PESQUISA'!W544)</f>
        <v>11.3</v>
      </c>
      <c r="G572" s="31">
        <f t="shared" si="22"/>
        <v>25730.1</v>
      </c>
    </row>
    <row r="573" spans="1:7" ht="24" x14ac:dyDescent="0.25">
      <c r="A573" s="29" t="s">
        <v>685</v>
      </c>
      <c r="B573" s="29" t="str">
        <f>'MEMÓRIA DE PESQUISA'!B545</f>
        <v>MATED-13881</v>
      </c>
      <c r="C573" s="10" t="str">
        <f>'MEMÓRIA DE PESQUISA'!C545</f>
        <v>CHAPA GALVANIZADA (TIPO: LAMBRIL ONDULADA OU BÚZIOS|BITOLA: #18|ESPESSURA: 1,25MM| MATERIAL: AÇO GALVANIZADO|ACABAMENTO: NATURAL| MASSA LINEAR: 9,81KG/M2)</v>
      </c>
      <c r="D573" s="29" t="str">
        <f>'MEMÓRIA DE PESQUISA'!D545</f>
        <v>M2</v>
      </c>
      <c r="E573" s="30">
        <f>'MEMÓRIA DE PESQUISA'!E545</f>
        <v>88</v>
      </c>
      <c r="F573" s="31">
        <f>IF('MEMÓRIA DE PESQUISA'!R545=0,"",'MEMÓRIA DE PESQUISA'!W545)</f>
        <v>101.17</v>
      </c>
      <c r="G573" s="31">
        <f t="shared" si="22"/>
        <v>8902.9599999999991</v>
      </c>
    </row>
    <row r="574" spans="1:7" x14ac:dyDescent="0.25">
      <c r="A574" s="29" t="s">
        <v>686</v>
      </c>
      <c r="B574" s="29" t="str">
        <f>'MEMÓRIA DE PESQUISA'!B546</f>
        <v>344</v>
      </c>
      <c r="C574" s="10" t="str">
        <f>'MEMÓRIA DE PESQUISA'!C546</f>
        <v>ARAME GALVANIZADO 16 BWG, D = 1,65MM (0,0166 KG/M)</v>
      </c>
      <c r="D574" s="29" t="str">
        <f>'MEMÓRIA DE PESQUISA'!D546</f>
        <v>KG</v>
      </c>
      <c r="E574" s="30">
        <f>'MEMÓRIA DE PESQUISA'!E546</f>
        <v>20</v>
      </c>
      <c r="F574" s="31">
        <f>IF('MEMÓRIA DE PESQUISA'!R546=0,"",'MEMÓRIA DE PESQUISA'!W546)</f>
        <v>28.22</v>
      </c>
      <c r="G574" s="31">
        <f t="shared" si="22"/>
        <v>564.4</v>
      </c>
    </row>
    <row r="575" spans="1:7" x14ac:dyDescent="0.25">
      <c r="A575" s="29" t="s">
        <v>687</v>
      </c>
      <c r="B575" s="29" t="str">
        <f>'MEMÓRIA DE PESQUISA'!B547</f>
        <v>43130</v>
      </c>
      <c r="C575" s="10" t="str">
        <f>'MEMÓRIA DE PESQUISA'!C547</f>
        <v>ARAME GALVANIZADO 14 BWG, D = 2,11 MM (0,026 KG/M)</v>
      </c>
      <c r="D575" s="29" t="str">
        <f>'MEMÓRIA DE PESQUISA'!D547</f>
        <v>KG</v>
      </c>
      <c r="E575" s="30">
        <f>'MEMÓRIA DE PESQUISA'!E547</f>
        <v>20</v>
      </c>
      <c r="F575" s="31">
        <f>IF('MEMÓRIA DE PESQUISA'!R547=0,"",'MEMÓRIA DE PESQUISA'!W547)</f>
        <v>21.47</v>
      </c>
      <c r="G575" s="31">
        <f t="shared" si="22"/>
        <v>429.4</v>
      </c>
    </row>
    <row r="576" spans="1:7" x14ac:dyDescent="0.25">
      <c r="A576" s="29" t="s">
        <v>688</v>
      </c>
      <c r="B576" s="29" t="str">
        <f>'MEMÓRIA DE PESQUISA'!B548</f>
        <v>43132</v>
      </c>
      <c r="C576" s="10" t="str">
        <f>'MEMÓRIA DE PESQUISA'!C548</f>
        <v>ARAME RECOZIDO 16 BWG, D = 1,65 MM (0,016 KG/M)</v>
      </c>
      <c r="D576" s="29" t="str">
        <f>'MEMÓRIA DE PESQUISA'!D548</f>
        <v>KG</v>
      </c>
      <c r="E576" s="30">
        <f>'MEMÓRIA DE PESQUISA'!E548</f>
        <v>40</v>
      </c>
      <c r="F576" s="31">
        <f>IF('MEMÓRIA DE PESQUISA'!R548=0,"",'MEMÓRIA DE PESQUISA'!W548)</f>
        <v>21.47</v>
      </c>
      <c r="G576" s="31">
        <f t="shared" si="22"/>
        <v>858.8</v>
      </c>
    </row>
    <row r="577" spans="1:7" x14ac:dyDescent="0.25">
      <c r="A577" s="42" t="s">
        <v>471</v>
      </c>
      <c r="B577" s="43"/>
      <c r="C577" s="43"/>
      <c r="D577" s="43"/>
      <c r="E577" s="44"/>
      <c r="F577" s="45"/>
      <c r="G577" s="39">
        <f>IF(COUNT(G554:G576)=23,SUM(G554:G576),"PENDENTE")</f>
        <v>251832.88999999998</v>
      </c>
    </row>
    <row r="578" spans="1:7" x14ac:dyDescent="0.25">
      <c r="A578" s="46" t="s">
        <v>472</v>
      </c>
      <c r="B578" s="46"/>
      <c r="C578" s="46"/>
      <c r="D578" s="46"/>
      <c r="E578" s="47"/>
      <c r="F578" s="48"/>
      <c r="G578" s="48"/>
    </row>
    <row r="579" spans="1:7" x14ac:dyDescent="0.25">
      <c r="A579" s="29" t="s">
        <v>473</v>
      </c>
      <c r="B579" s="29" t="str">
        <f>'MEMÓRIA DE PESQUISA'!B549</f>
        <v>942763</v>
      </c>
      <c r="C579" s="10" t="str">
        <f>'MEMÓRIA DE PESQUISA'!C549</f>
        <v>DISCO DE CORTE FINO ABRASIVO, 4.1/2" X 3/64" X 7/8", PARA CORTE DE AÇO CARBONO E AÇO INOX</v>
      </c>
      <c r="D579" s="29" t="str">
        <f>'MEMÓRIA DE PESQUISA'!D549</f>
        <v>UN</v>
      </c>
      <c r="E579" s="30">
        <f>'MEMÓRIA DE PESQUISA'!E549</f>
        <v>1500</v>
      </c>
      <c r="F579" s="31">
        <f>IF('MEMÓRIA DE PESQUISA'!R549=0,"",'MEMÓRIA DE PESQUISA'!W549)</f>
        <v>2.13</v>
      </c>
      <c r="G579" s="31">
        <f t="shared" ref="G579:G591" si="23">IF(COUNT(F579)=0,"",ROUND(E579*F579,2))</f>
        <v>3195</v>
      </c>
    </row>
    <row r="580" spans="1:7" x14ac:dyDescent="0.25">
      <c r="A580" s="29" t="s">
        <v>474</v>
      </c>
      <c r="B580" s="29" t="str">
        <f>'MEMÓRIA DE PESQUISA'!B550</f>
        <v>MAT047500</v>
      </c>
      <c r="C580" s="10" t="str">
        <f>'MEMÓRIA DE PESQUISA'!C550</f>
        <v>DISCO DE CORTE, COM DIÂMETRO DE 7"</v>
      </c>
      <c r="D580" s="29" t="str">
        <f>'MEMÓRIA DE PESQUISA'!D550</f>
        <v>UN</v>
      </c>
      <c r="E580" s="30">
        <f>'MEMÓRIA DE PESQUISA'!E550</f>
        <v>500</v>
      </c>
      <c r="F580" s="31">
        <f>IF('MEMÓRIA DE PESQUISA'!R550=0,"",'MEMÓRIA DE PESQUISA'!W550)</f>
        <v>7.82</v>
      </c>
      <c r="G580" s="31">
        <f t="shared" si="23"/>
        <v>3910</v>
      </c>
    </row>
    <row r="581" spans="1:7" x14ac:dyDescent="0.25">
      <c r="A581" s="29" t="s">
        <v>475</v>
      </c>
      <c r="B581" s="29" t="str">
        <f>'MEMÓRIA DE PESQUISA'!B551</f>
        <v>13887</v>
      </c>
      <c r="C581" s="10" t="str">
        <f>'MEMÓRIA DE PESQUISA'!C551</f>
        <v>DISCO DE CORTE DIAMANTADO SEGMENTADO PARA CONCRETO/ASFALTO, DIAMETRO DE 350 MM, FURO DE 25,40 MM</v>
      </c>
      <c r="D581" s="29" t="str">
        <f>'MEMÓRIA DE PESQUISA'!D551</f>
        <v>UN</v>
      </c>
      <c r="E581" s="30">
        <f>'MEMÓRIA DE PESQUISA'!E551</f>
        <v>10</v>
      </c>
      <c r="F581" s="31">
        <f>IF('MEMÓRIA DE PESQUISA'!R551=0,"",'MEMÓRIA DE PESQUISA'!W551)</f>
        <v>368.52</v>
      </c>
      <c r="G581" s="31">
        <f t="shared" si="23"/>
        <v>3685.2</v>
      </c>
    </row>
    <row r="582" spans="1:7" ht="24" x14ac:dyDescent="0.25">
      <c r="A582" s="29" t="s">
        <v>476</v>
      </c>
      <c r="B582" s="29" t="str">
        <f>'MEMÓRIA DE PESQUISA'!B552</f>
        <v>120026</v>
      </c>
      <c r="C582" s="10" t="str">
        <f>'MEMÓRIA DE PESQUISA'!C552</f>
        <v>DISCO ABRASIVO DE CORTE PARA POLICORTE, 14" X 1/8" X 1" (355 X 3,0 X 25,4 MM), PARA CORTE DE AÇO/METAIS FERROSOS</v>
      </c>
      <c r="D582" s="29" t="str">
        <f>'MEMÓRIA DE PESQUISA'!D552</f>
        <v>UN</v>
      </c>
      <c r="E582" s="30">
        <f>'MEMÓRIA DE PESQUISA'!E552</f>
        <v>450</v>
      </c>
      <c r="F582" s="31">
        <f>IF('MEMÓRIA DE PESQUISA'!R552=0,"",'MEMÓRIA DE PESQUISA'!W552)</f>
        <v>27.03</v>
      </c>
      <c r="G582" s="31">
        <f t="shared" si="23"/>
        <v>12163.5</v>
      </c>
    </row>
    <row r="583" spans="1:7" ht="24" x14ac:dyDescent="0.25">
      <c r="A583" s="29" t="s">
        <v>477</v>
      </c>
      <c r="B583" s="29" t="str">
        <f>'MEMÓRIA DE PESQUISA'!B553</f>
        <v>856073</v>
      </c>
      <c r="C583" s="10" t="str">
        <f>'MEMÓRIA DE PESQUISA'!C553</f>
        <v>DISCO DE SERRA CIRCULAR COM DENTES DE VÍDEA (METAL DURO), 7.1/4" (APROX. 185 MM), 36 DENTES, PARA MADEIRA</v>
      </c>
      <c r="D583" s="29" t="str">
        <f>'MEMÓRIA DE PESQUISA'!D553</f>
        <v>UN</v>
      </c>
      <c r="E583" s="30">
        <f>'MEMÓRIA DE PESQUISA'!E553</f>
        <v>40</v>
      </c>
      <c r="F583" s="31">
        <f>IF('MEMÓRIA DE PESQUISA'!R553=0,"",'MEMÓRIA DE PESQUISA'!W553)</f>
        <v>46.9</v>
      </c>
      <c r="G583" s="31">
        <f t="shared" si="23"/>
        <v>1876</v>
      </c>
    </row>
    <row r="584" spans="1:7" x14ac:dyDescent="0.25">
      <c r="A584" s="29" t="s">
        <v>478</v>
      </c>
      <c r="B584" s="29" t="str">
        <f>'MEMÓRIA DE PESQUISA'!B554</f>
        <v>38140</v>
      </c>
      <c r="C584" s="10" t="str">
        <f>'MEMÓRIA DE PESQUISA'!C554</f>
        <v>DISCO DE CORTE DIAMANTADO SEGMENTADO, DIAMETRO DE *110* MM, FURO DE 20 MM</v>
      </c>
      <c r="D584" s="29" t="str">
        <f>'MEMÓRIA DE PESQUISA'!D554</f>
        <v>UN</v>
      </c>
      <c r="E584" s="30">
        <f>'MEMÓRIA DE PESQUISA'!E554</f>
        <v>200</v>
      </c>
      <c r="F584" s="31">
        <f>IF('MEMÓRIA DE PESQUISA'!R554=0,"",'MEMÓRIA DE PESQUISA'!W554)</f>
        <v>30.18</v>
      </c>
      <c r="G584" s="31">
        <f t="shared" si="23"/>
        <v>6036</v>
      </c>
    </row>
    <row r="585" spans="1:7" ht="24" x14ac:dyDescent="0.25">
      <c r="A585" s="29" t="s">
        <v>479</v>
      </c>
      <c r="B585" s="29" t="str">
        <f>'MEMÓRIA DE PESQUISA'!B555</f>
        <v>166748</v>
      </c>
      <c r="C585" s="10" t="str">
        <f>'MEMÓRIA DE PESQUISA'!C555</f>
        <v>DISCO DE SERRA CIRCULAR COM DENTES DE METAL DURO (VÍDEA), DIÂMETRO 110 MM (4.3/8"), 24 DENTES, PARA CORTE DE MADEIRA</v>
      </c>
      <c r="D585" s="29" t="str">
        <f>'MEMÓRIA DE PESQUISA'!D555</f>
        <v>UN</v>
      </c>
      <c r="E585" s="30">
        <f>'MEMÓRIA DE PESQUISA'!E555</f>
        <v>100</v>
      </c>
      <c r="F585" s="31">
        <f>IF('MEMÓRIA DE PESQUISA'!R555=0,"",'MEMÓRIA DE PESQUISA'!W555)</f>
        <v>17.670000000000002</v>
      </c>
      <c r="G585" s="31">
        <f t="shared" si="23"/>
        <v>1767</v>
      </c>
    </row>
    <row r="586" spans="1:7" x14ac:dyDescent="0.25">
      <c r="A586" s="29" t="s">
        <v>480</v>
      </c>
      <c r="B586" s="29" t="str">
        <f>'MEMÓRIA DE PESQUISA'!B556</f>
        <v>MAT047550</v>
      </c>
      <c r="C586" s="10" t="str">
        <f>'MEMÓRIA DE PESQUISA'!C556</f>
        <v>DISCO DE DESBASTE, COM DIÂMETRO DE 7" (7X1/4X7/8)</v>
      </c>
      <c r="D586" s="29" t="str">
        <f>'MEMÓRIA DE PESQUISA'!D556</f>
        <v>UN</v>
      </c>
      <c r="E586" s="30">
        <f>'MEMÓRIA DE PESQUISA'!E556</f>
        <v>100</v>
      </c>
      <c r="F586" s="31">
        <f>IF('MEMÓRIA DE PESQUISA'!R556=0,"",'MEMÓRIA DE PESQUISA'!W556)</f>
        <v>10.51</v>
      </c>
      <c r="G586" s="31">
        <f t="shared" si="23"/>
        <v>1051</v>
      </c>
    </row>
    <row r="587" spans="1:7" x14ac:dyDescent="0.25">
      <c r="A587" s="29" t="s">
        <v>481</v>
      </c>
      <c r="B587" s="29" t="str">
        <f>'MEMÓRIA DE PESQUISA'!B557</f>
        <v>AMM-MT 846980 — item 330</v>
      </c>
      <c r="C587" s="10" t="str">
        <f>'MEMÓRIA DE PESQUISA'!C557</f>
        <v>DISCO DE LIXA, DIÂMETRO 115 MM (4 1/2"), GRÃO 80.</v>
      </c>
      <c r="D587" s="29" t="str">
        <f>'MEMÓRIA DE PESQUISA'!D557</f>
        <v>UN</v>
      </c>
      <c r="E587" s="30">
        <f>'MEMÓRIA DE PESQUISA'!E557</f>
        <v>600</v>
      </c>
      <c r="F587" s="31">
        <f>IF('MEMÓRIA DE PESQUISA'!R557=0,"",'MEMÓRIA DE PESQUISA'!W557)</f>
        <v>6.48</v>
      </c>
      <c r="G587" s="31">
        <f t="shared" si="23"/>
        <v>3888</v>
      </c>
    </row>
    <row r="588" spans="1:7" x14ac:dyDescent="0.25">
      <c r="A588" s="29" t="s">
        <v>482</v>
      </c>
      <c r="B588" s="29" t="str">
        <f>'MEMÓRIA DE PESQUISA'!B558</f>
        <v>MAT047600</v>
      </c>
      <c r="C588" s="10" t="str">
        <f>'MEMÓRIA DE PESQUISA'!C558</f>
        <v>DISCO DE LIXA 7", PARA FERRO, GRÃO 80, CARBORUNDUM OU SIMILAR.</v>
      </c>
      <c r="D588" s="29" t="str">
        <f>'MEMÓRIA DE PESQUISA'!D558</f>
        <v>UN</v>
      </c>
      <c r="E588" s="30">
        <f>'MEMÓRIA DE PESQUISA'!E558</f>
        <v>600</v>
      </c>
      <c r="F588" s="31">
        <f>IF('MEMÓRIA DE PESQUISA'!R558=0,"",'MEMÓRIA DE PESQUISA'!W558)</f>
        <v>7.24</v>
      </c>
      <c r="G588" s="31">
        <f t="shared" si="23"/>
        <v>4344</v>
      </c>
    </row>
    <row r="589" spans="1:7" x14ac:dyDescent="0.25">
      <c r="A589" s="29" t="s">
        <v>483</v>
      </c>
      <c r="B589" s="29" t="str">
        <f>'MEMÓRIA DE PESQUISA'!B559</f>
        <v>947303</v>
      </c>
      <c r="C589" s="10" t="str">
        <f>'MEMÓRIA DE PESQUISA'!C559</f>
        <v>DISCO FLAP COM SUPORTE EM FIBRA DE VIDRO, GRÃO 120, 4.1/2" X 7/8" (115 X 22,23 MM)</v>
      </c>
      <c r="D589" s="29" t="str">
        <f>'MEMÓRIA DE PESQUISA'!D559</f>
        <v>UN</v>
      </c>
      <c r="E589" s="30">
        <f>'MEMÓRIA DE PESQUISA'!E559</f>
        <v>600</v>
      </c>
      <c r="F589" s="31">
        <f>IF('MEMÓRIA DE PESQUISA'!R559=0,"",'MEMÓRIA DE PESQUISA'!W559)</f>
        <v>7.44</v>
      </c>
      <c r="G589" s="31">
        <f t="shared" si="23"/>
        <v>4464</v>
      </c>
    </row>
    <row r="590" spans="1:7" x14ac:dyDescent="0.25">
      <c r="A590" s="34" t="s">
        <v>484</v>
      </c>
      <c r="B590" s="35" t="str">
        <f>'MEMÓRIA DE PESQUISA'!B560</f>
        <v>11002</v>
      </c>
      <c r="C590" s="11" t="str">
        <f>'MEMÓRIA DE PESQUISA'!C560</f>
        <v>ELETRODO EM AÇO CARBONO E-6013 DIAM 2,50 MM</v>
      </c>
      <c r="D590" s="35" t="str">
        <f>'MEMÓRIA DE PESQUISA'!D560</f>
        <v>KG</v>
      </c>
      <c r="E590" s="36">
        <f>'MEMÓRIA DE PESQUISA'!E560</f>
        <v>600</v>
      </c>
      <c r="F590" s="37">
        <f>IF('MEMÓRIA DE PESQUISA'!R560=0,"",'MEMÓRIA DE PESQUISA'!W560)</f>
        <v>60.32</v>
      </c>
      <c r="G590" s="38">
        <f t="shared" si="23"/>
        <v>36192</v>
      </c>
    </row>
    <row r="591" spans="1:7" x14ac:dyDescent="0.25">
      <c r="A591" s="22" t="s">
        <v>689</v>
      </c>
      <c r="B591" s="22" t="str">
        <f>'MEMÓRIA DE PESQUISA'!B561</f>
        <v>8216</v>
      </c>
      <c r="C591" s="6" t="str">
        <f>'MEMÓRIA DE PESQUISA'!C561</f>
        <v>LAMINA DE SERRA 1/2x12"</v>
      </c>
      <c r="D591" s="22" t="str">
        <f>'MEMÓRIA DE PESQUISA'!D561</f>
        <v>UN</v>
      </c>
      <c r="E591" s="25">
        <f>'MEMÓRIA DE PESQUISA'!E561</f>
        <v>350</v>
      </c>
      <c r="F591" s="26">
        <f>IF('MEMÓRIA DE PESQUISA'!R561=0,"",'MEMÓRIA DE PESQUISA'!W561)</f>
        <v>12</v>
      </c>
      <c r="G591" s="27">
        <f t="shared" si="23"/>
        <v>4200</v>
      </c>
    </row>
    <row r="592" spans="1:7" x14ac:dyDescent="0.25">
      <c r="A592" s="42" t="s">
        <v>485</v>
      </c>
      <c r="B592" s="43"/>
      <c r="C592" s="43"/>
      <c r="D592" s="43"/>
      <c r="E592" s="44"/>
      <c r="F592" s="45"/>
      <c r="G592" s="39">
        <f>IF(COUNT(G579:G591)=13,SUM(G579:G591),"PENDENTE")</f>
        <v>86771.7</v>
      </c>
    </row>
    <row r="593" spans="1:7" x14ac:dyDescent="0.25">
      <c r="A593" s="46" t="s">
        <v>690</v>
      </c>
      <c r="B593" s="46"/>
      <c r="C593" s="46"/>
      <c r="D593" s="46"/>
      <c r="E593" s="47"/>
      <c r="F593" s="48"/>
      <c r="G593" s="48"/>
    </row>
    <row r="594" spans="1:7" ht="24" x14ac:dyDescent="0.25">
      <c r="A594" s="29" t="s">
        <v>486</v>
      </c>
      <c r="B594" s="29" t="str">
        <f>'MEMÓRIA DE PESQUISA'!B562</f>
        <v>4741</v>
      </c>
      <c r="C594" s="10" t="str">
        <f>'MEMÓRIA DE PESQUISA'!C562</f>
        <v>FUNDO PREPARADOR DE PAREDE A BASE DAGUA PARA SUPERFICIES INTERNA E EXTERNA (EUCATEX OU SIMILAR) BRANCO</v>
      </c>
      <c r="D594" s="29" t="str">
        <f>'MEMÓRIA DE PESQUISA'!D562</f>
        <v>L</v>
      </c>
      <c r="E594" s="30">
        <f>'MEMÓRIA DE PESQUISA'!E562</f>
        <v>900</v>
      </c>
      <c r="F594" s="31">
        <f>IF('MEMÓRIA DE PESQUISA'!R562=0,"",'MEMÓRIA DE PESQUISA'!W562)</f>
        <v>38.86</v>
      </c>
      <c r="G594" s="31">
        <f t="shared" ref="G594:G613" si="24">IF(COUNT(F594)=0,"",ROUND(E594*F594,2))</f>
        <v>34974</v>
      </c>
    </row>
    <row r="595" spans="1:7" ht="24" x14ac:dyDescent="0.25">
      <c r="A595" s="29" t="s">
        <v>487</v>
      </c>
      <c r="B595" s="22" t="str">
        <f>'MEMÓRIA DE PESQUISA'!B563</f>
        <v>Super Galvite8050501 ou equivalente</v>
      </c>
      <c r="C595" s="10" t="str">
        <f>'MEMÓRIA DE PESQUISA'!C563</f>
        <v>FUNDO PREPARADOR PARA METAIS, SHERWIN-WILLIAMS SUPER GALVITE OU EQUIVALENTE TÉCNICO, COR BRANCO GELO, EMBALAGEM 3,6 L</v>
      </c>
      <c r="D595" s="29" t="str">
        <f>'MEMÓRIA DE PESQUISA'!D563</f>
        <v>UN</v>
      </c>
      <c r="E595" s="30">
        <f>'MEMÓRIA DE PESQUISA'!E563</f>
        <v>60</v>
      </c>
      <c r="F595" s="31">
        <f>IF('MEMÓRIA DE PESQUISA'!R563=0,"",'MEMÓRIA DE PESQUISA'!W563)</f>
        <v>246.58</v>
      </c>
      <c r="G595" s="31">
        <f t="shared" si="24"/>
        <v>14794.8</v>
      </c>
    </row>
    <row r="596" spans="1:7" x14ac:dyDescent="0.25">
      <c r="A596" s="29" t="s">
        <v>488</v>
      </c>
      <c r="B596" s="29" t="str">
        <f>'MEMÓRIA DE PESQUISA'!B564</f>
        <v>43651</v>
      </c>
      <c r="C596" s="10" t="str">
        <f>'MEMÓRIA DE PESQUISA'!C564</f>
        <v>MASSA ACRILICA PARA SUPERFICIES INTERNAS E EXTERNAS</v>
      </c>
      <c r="D596" s="29" t="str">
        <f>'MEMÓRIA DE PESQUISA'!D564</f>
        <v>KG</v>
      </c>
      <c r="E596" s="30">
        <f>'MEMÓRIA DE PESQUISA'!E564</f>
        <v>1800</v>
      </c>
      <c r="F596" s="31">
        <f>IF('MEMÓRIA DE PESQUISA'!R564=0,"",'MEMÓRIA DE PESQUISA'!W564)</f>
        <v>7.63</v>
      </c>
      <c r="G596" s="31">
        <f t="shared" si="24"/>
        <v>13734</v>
      </c>
    </row>
    <row r="597" spans="1:7" x14ac:dyDescent="0.25">
      <c r="A597" s="29" t="s">
        <v>489</v>
      </c>
      <c r="B597" s="29" t="str">
        <f>'MEMÓRIA DE PESQUISA'!B565</f>
        <v>43626</v>
      </c>
      <c r="C597" s="10" t="str">
        <f>'MEMÓRIA DE PESQUISA'!C565</f>
        <v>MASSA CORRIDA PARA SUPERFICIES DE AMBIENTES INTERNOS</v>
      </c>
      <c r="D597" s="29" t="str">
        <f>'MEMÓRIA DE PESQUISA'!D565</f>
        <v>KG</v>
      </c>
      <c r="E597" s="30">
        <f>'MEMÓRIA DE PESQUISA'!E565</f>
        <v>500</v>
      </c>
      <c r="F597" s="31">
        <f>IF('MEMÓRIA DE PESQUISA'!R565=0,"",'MEMÓRIA DE PESQUISA'!W565)</f>
        <v>4.24</v>
      </c>
      <c r="G597" s="31">
        <f t="shared" si="24"/>
        <v>2120</v>
      </c>
    </row>
    <row r="598" spans="1:7" x14ac:dyDescent="0.25">
      <c r="A598" s="29" t="s">
        <v>490</v>
      </c>
      <c r="B598" s="29" t="str">
        <f>'MEMÓRIA DE PESQUISA'!B566</f>
        <v>980</v>
      </c>
      <c r="C598" s="10" t="str">
        <f>'MEMÓRIA DE PESQUISA'!C566</f>
        <v>PRIMER UNIVERSAL CINZA, FUNDO PREPARADOR PARA SUPERFÍCIES METÁLICAS, EMBALAGEM DE 3,6 L</v>
      </c>
      <c r="D598" s="29" t="str">
        <f>'MEMÓRIA DE PESQUISA'!D566</f>
        <v>GL</v>
      </c>
      <c r="E598" s="30">
        <f>'MEMÓRIA DE PESQUISA'!E566</f>
        <v>200</v>
      </c>
      <c r="F598" s="31">
        <f>IF('MEMÓRIA DE PESQUISA'!R566=0,"",'MEMÓRIA DE PESQUISA'!W566)</f>
        <v>157.83000000000001</v>
      </c>
      <c r="G598" s="31">
        <f t="shared" si="24"/>
        <v>31566</v>
      </c>
    </row>
    <row r="599" spans="1:7" x14ac:dyDescent="0.25">
      <c r="A599" s="29" t="s">
        <v>491</v>
      </c>
      <c r="B599" s="29" t="str">
        <f>'MEMÓRIA DE PESQUISA'!B567</f>
        <v>6085</v>
      </c>
      <c r="C599" s="10" t="str">
        <f>'MEMÓRIA DE PESQUISA'!C567</f>
        <v>SELADOR ACRILICO OPCAO PREMIUM INTERIOR/EXTERIOR</v>
      </c>
      <c r="D599" s="29" t="str">
        <f>'MEMÓRIA DE PESQUISA'!D567</f>
        <v>L</v>
      </c>
      <c r="E599" s="30">
        <f>'MEMÓRIA DE PESQUISA'!E567</f>
        <v>360</v>
      </c>
      <c r="F599" s="31">
        <f>IF('MEMÓRIA DE PESQUISA'!R567=0,"",'MEMÓRIA DE PESQUISA'!W567)</f>
        <v>11.89</v>
      </c>
      <c r="G599" s="31">
        <f t="shared" si="24"/>
        <v>4280.3999999999996</v>
      </c>
    </row>
    <row r="600" spans="1:7" ht="24" x14ac:dyDescent="0.25">
      <c r="A600" s="29" t="s">
        <v>492</v>
      </c>
      <c r="B600" s="29" t="str">
        <f>'MEMÓRIA DE PESQUISA'!B568</f>
        <v>2750</v>
      </c>
      <c r="C600" s="10" t="str">
        <f>'MEMÓRIA DE PESQUISA'!C568</f>
        <v>THINNER/DILUENTE PARA ESMALTES SINTÉTICOS INDUSTRIAIS E AUTOMOTIVOS E PRIMERS SINTÉTICOS, EMBALAGEM DE 5 L. REFERÊNCIA: ANJO THINNER 2750, OU SIMILAR OU DE MELHOR QUALIDADE.</v>
      </c>
      <c r="D600" s="29" t="str">
        <f>'MEMÓRIA DE PESQUISA'!D568</f>
        <v>GL</v>
      </c>
      <c r="E600" s="30">
        <f>'MEMÓRIA DE PESQUISA'!E568</f>
        <v>200</v>
      </c>
      <c r="F600" s="31">
        <f>IF('MEMÓRIA DE PESQUISA'!R568=0,"",'MEMÓRIA DE PESQUISA'!W568)</f>
        <v>83.31</v>
      </c>
      <c r="G600" s="31">
        <f t="shared" si="24"/>
        <v>16662</v>
      </c>
    </row>
    <row r="601" spans="1:7" x14ac:dyDescent="0.25">
      <c r="A601" s="29" t="s">
        <v>493</v>
      </c>
      <c r="B601" s="22" t="str">
        <f>'MEMÓRIA DE PESQUISA'!B569</f>
        <v>Referências comerciais — AZUL</v>
      </c>
      <c r="C601" s="10" t="str">
        <f>'MEMÓRIA DE PESQUISA'!C569</f>
        <v>TINTA ACRILICA PREMIUM PARA PISO AZUL</v>
      </c>
      <c r="D601" s="29" t="str">
        <f>'MEMÓRIA DE PESQUISA'!D569</f>
        <v>L</v>
      </c>
      <c r="E601" s="30">
        <f>'MEMÓRIA DE PESQUISA'!E569</f>
        <v>900</v>
      </c>
      <c r="F601" s="31">
        <f>IF('MEMÓRIA DE PESQUISA'!R569=0,"",'MEMÓRIA DE PESQUISA'!W569)</f>
        <v>17.809999999999999</v>
      </c>
      <c r="G601" s="31">
        <f t="shared" si="24"/>
        <v>16029</v>
      </c>
    </row>
    <row r="602" spans="1:7" x14ac:dyDescent="0.25">
      <c r="A602" s="29" t="s">
        <v>494</v>
      </c>
      <c r="B602" s="22" t="str">
        <f>'MEMÓRIA DE PESQUISA'!B570</f>
        <v>Referências comerciais — CONCRETO</v>
      </c>
      <c r="C602" s="10" t="str">
        <f>'MEMÓRIA DE PESQUISA'!C570</f>
        <v>TINTA ACRILICA PREMIUM PARA PISO CONCRETO</v>
      </c>
      <c r="D602" s="29" t="str">
        <f>'MEMÓRIA DE PESQUISA'!D570</f>
        <v>L</v>
      </c>
      <c r="E602" s="30">
        <f>'MEMÓRIA DE PESQUISA'!E570</f>
        <v>900</v>
      </c>
      <c r="F602" s="31">
        <f>IF('MEMÓRIA DE PESQUISA'!R570=0,"",'MEMÓRIA DE PESQUISA'!W570)</f>
        <v>19.16</v>
      </c>
      <c r="G602" s="31">
        <f t="shared" si="24"/>
        <v>17244</v>
      </c>
    </row>
    <row r="603" spans="1:7" x14ac:dyDescent="0.25">
      <c r="A603" s="29" t="s">
        <v>495</v>
      </c>
      <c r="B603" s="22" t="str">
        <f>'MEMÓRIA DE PESQUISA'!B571</f>
        <v>Referências comerciais — CINZA CHUMBO</v>
      </c>
      <c r="C603" s="10" t="str">
        <f>'MEMÓRIA DE PESQUISA'!C571</f>
        <v>TINTA ACRILICA PREMIUM PARA PISO CINZA CHUMBO</v>
      </c>
      <c r="D603" s="29" t="str">
        <f>'MEMÓRIA DE PESQUISA'!D571</f>
        <v>L</v>
      </c>
      <c r="E603" s="30">
        <f>'MEMÓRIA DE PESQUISA'!E571</f>
        <v>900</v>
      </c>
      <c r="F603" s="31">
        <f>IF('MEMÓRIA DE PESQUISA'!R571=0,"",'MEMÓRIA DE PESQUISA'!W571)</f>
        <v>20.11</v>
      </c>
      <c r="G603" s="31">
        <f t="shared" si="24"/>
        <v>18099</v>
      </c>
    </row>
    <row r="604" spans="1:7" x14ac:dyDescent="0.25">
      <c r="A604" s="29" t="s">
        <v>496</v>
      </c>
      <c r="B604" s="22" t="str">
        <f>'MEMÓRIA DE PESQUISA'!B572</f>
        <v>Referências comerciais — BRANCO GELO</v>
      </c>
      <c r="C604" s="10" t="str">
        <f>'MEMÓRIA DE PESQUISA'!C572</f>
        <v>TINTA ESMALTE BASE AGUA PREMIUM BRILHANTE BRANCO GELO</v>
      </c>
      <c r="D604" s="29" t="str">
        <f>'MEMÓRIA DE PESQUISA'!D572</f>
        <v>L</v>
      </c>
      <c r="E604" s="30">
        <f>'MEMÓRIA DE PESQUISA'!E572</f>
        <v>540</v>
      </c>
      <c r="F604" s="31">
        <f>IF('MEMÓRIA DE PESQUISA'!R572=0,"",'MEMÓRIA DE PESQUISA'!W572)</f>
        <v>49</v>
      </c>
      <c r="G604" s="31">
        <f t="shared" si="24"/>
        <v>26460</v>
      </c>
    </row>
    <row r="605" spans="1:7" x14ac:dyDescent="0.25">
      <c r="A605" s="29" t="s">
        <v>497</v>
      </c>
      <c r="B605" s="22" t="str">
        <f>'MEMÓRIA DE PESQUISA'!B573</f>
        <v>Referências comerciais — AZUL FRANÇA</v>
      </c>
      <c r="C605" s="10" t="str">
        <f>'MEMÓRIA DE PESQUISA'!C573</f>
        <v>TINTA ESMALTE BASE AGUA PREMIUM BRILHANTE AZUL FRANÇA</v>
      </c>
      <c r="D605" s="29" t="str">
        <f>'MEMÓRIA DE PESQUISA'!D573</f>
        <v>L</v>
      </c>
      <c r="E605" s="30">
        <f>'MEMÓRIA DE PESQUISA'!E573</f>
        <v>540</v>
      </c>
      <c r="F605" s="31">
        <f>IF('MEMÓRIA DE PESQUISA'!R573=0,"",'MEMÓRIA DE PESQUISA'!W573)</f>
        <v>52.5</v>
      </c>
      <c r="G605" s="31">
        <f t="shared" si="24"/>
        <v>28350</v>
      </c>
    </row>
    <row r="606" spans="1:7" x14ac:dyDescent="0.25">
      <c r="A606" s="29" t="s">
        <v>498</v>
      </c>
      <c r="B606" s="22" t="str">
        <f>'MEMÓRIA DE PESQUISA'!B574</f>
        <v>Referências comerciais — CINZA PLATINA</v>
      </c>
      <c r="C606" s="10" t="str">
        <f>'MEMÓRIA DE PESQUISA'!C574</f>
        <v>TINTA ESMALTE BASE AGUA PREMIUM BRILHANTE CINZA PLATINA</v>
      </c>
      <c r="D606" s="29" t="str">
        <f>'MEMÓRIA DE PESQUISA'!D574</f>
        <v>L</v>
      </c>
      <c r="E606" s="30">
        <f>'MEMÓRIA DE PESQUISA'!E574</f>
        <v>540</v>
      </c>
      <c r="F606" s="31">
        <f>IF('MEMÓRIA DE PESQUISA'!R574=0,"",'MEMÓRIA DE PESQUISA'!W574)</f>
        <v>46.28</v>
      </c>
      <c r="G606" s="31">
        <f t="shared" si="24"/>
        <v>24991.200000000001</v>
      </c>
    </row>
    <row r="607" spans="1:7" x14ac:dyDescent="0.25">
      <c r="A607" s="29" t="s">
        <v>499</v>
      </c>
      <c r="B607" s="29" t="str">
        <f>'MEMÓRIA DE PESQUISA'!B575</f>
        <v>7356</v>
      </c>
      <c r="C607" s="10" t="str">
        <f>'MEMÓRIA DE PESQUISA'!C575</f>
        <v>TINTA LÁTEX ACRÍLICA PREMIUM, COR BRANCO FOSCO</v>
      </c>
      <c r="D607" s="29" t="str">
        <f>'MEMÓRIA DE PESQUISA'!D575</f>
        <v>L</v>
      </c>
      <c r="E607" s="30">
        <f>'MEMÓRIA DE PESQUISA'!E575</f>
        <v>1350</v>
      </c>
      <c r="F607" s="31">
        <f>IF('MEMÓRIA DE PESQUISA'!R575=0,"",'MEMÓRIA DE PESQUISA'!W575)</f>
        <v>32.909999999999997</v>
      </c>
      <c r="G607" s="31">
        <f t="shared" si="24"/>
        <v>44428.5</v>
      </c>
    </row>
    <row r="608" spans="1:7" x14ac:dyDescent="0.25">
      <c r="A608" s="29" t="s">
        <v>500</v>
      </c>
      <c r="B608" s="29" t="str">
        <f>'MEMÓRIA DE PESQUISA'!B576</f>
        <v>43624</v>
      </c>
      <c r="C608" s="10" t="str">
        <f>'MEMÓRIA DE PESQUISA'!C576</f>
        <v>TINTA LATEX ACRILICA SUPER PREMIUM, COR BRANCO FOSCO</v>
      </c>
      <c r="D608" s="29" t="str">
        <f>'MEMÓRIA DE PESQUISA'!D576</f>
        <v>L</v>
      </c>
      <c r="E608" s="30">
        <f>'MEMÓRIA DE PESQUISA'!E576</f>
        <v>1350</v>
      </c>
      <c r="F608" s="31">
        <f>IF('MEMÓRIA DE PESQUISA'!R576=0,"",'MEMÓRIA DE PESQUISA'!W576)</f>
        <v>40.11</v>
      </c>
      <c r="G608" s="31">
        <f t="shared" si="24"/>
        <v>54148.5</v>
      </c>
    </row>
    <row r="609" spans="1:7" ht="24" x14ac:dyDescent="0.25">
      <c r="A609" s="29" t="s">
        <v>501</v>
      </c>
      <c r="B609" s="29" t="str">
        <f>'MEMÓRIA DE PESQUISA'!B577</f>
        <v>V0085</v>
      </c>
      <c r="C609" s="10" t="str">
        <f>'MEMÓRIA DE PESQUISA'!C577</f>
        <v>TINTA SPRAY USO GERAL, AEROSSOL 400 ML, COR CINZA, PARA APLICAÇÃO EM METAL, MADEIRA E SUPERFÍCIES COMPATÍVEIS</v>
      </c>
      <c r="D609" s="29" t="str">
        <f>'MEMÓRIA DE PESQUISA'!D577</f>
        <v>UN</v>
      </c>
      <c r="E609" s="30">
        <f>'MEMÓRIA DE PESQUISA'!E577</f>
        <v>50</v>
      </c>
      <c r="F609" s="31">
        <f>IF('MEMÓRIA DE PESQUISA'!R577=0,"",'MEMÓRIA DE PESQUISA'!W577)</f>
        <v>24</v>
      </c>
      <c r="G609" s="31">
        <f t="shared" si="24"/>
        <v>1200</v>
      </c>
    </row>
    <row r="610" spans="1:7" ht="24" x14ac:dyDescent="0.25">
      <c r="A610" s="29" t="s">
        <v>502</v>
      </c>
      <c r="B610" s="29" t="str">
        <f>'MEMÓRIA DE PESQUISA'!B578</f>
        <v>V0085</v>
      </c>
      <c r="C610" s="10" t="str">
        <f>'MEMÓRIA DE PESQUISA'!C578</f>
        <v>TINTA SPRAY USO GERAL, AEROSSOL 400 ML, COR AZUL, PARA APLICAÇÃO EM METAL, MADEIRA E SUPERFÍCIES COMPATÍVEIS</v>
      </c>
      <c r="D610" s="29" t="str">
        <f>'MEMÓRIA DE PESQUISA'!D578</f>
        <v>UN</v>
      </c>
      <c r="E610" s="30">
        <f>'MEMÓRIA DE PESQUISA'!E578</f>
        <v>50</v>
      </c>
      <c r="F610" s="31">
        <f>IF('MEMÓRIA DE PESQUISA'!R578=0,"",'MEMÓRIA DE PESQUISA'!W578)</f>
        <v>24</v>
      </c>
      <c r="G610" s="31">
        <f t="shared" si="24"/>
        <v>1200</v>
      </c>
    </row>
    <row r="611" spans="1:7" ht="24" x14ac:dyDescent="0.25">
      <c r="A611" s="29" t="s">
        <v>503</v>
      </c>
      <c r="B611" s="29" t="str">
        <f>'MEMÓRIA DE PESQUISA'!B579</f>
        <v>V0085</v>
      </c>
      <c r="C611" s="10" t="str">
        <f>'MEMÓRIA DE PESQUISA'!C579</f>
        <v>TINTA SPRAY USO GERAL, AEROSSOL 400 ML, COR BRANCO, PARA APLICAÇÃO EM METAL, MADEIRA E SUPERFÍCIES COMPATÍVEIS</v>
      </c>
      <c r="D611" s="29" t="str">
        <f>'MEMÓRIA DE PESQUISA'!D579</f>
        <v>UN</v>
      </c>
      <c r="E611" s="30">
        <f>'MEMÓRIA DE PESQUISA'!E579</f>
        <v>50</v>
      </c>
      <c r="F611" s="31">
        <f>IF('MEMÓRIA DE PESQUISA'!R579=0,"",'MEMÓRIA DE PESQUISA'!W579)</f>
        <v>23.3</v>
      </c>
      <c r="G611" s="31">
        <f t="shared" si="24"/>
        <v>1165</v>
      </c>
    </row>
    <row r="612" spans="1:7" ht="24" x14ac:dyDescent="0.25">
      <c r="A612" s="34" t="s">
        <v>504</v>
      </c>
      <c r="B612" s="35" t="str">
        <f>'MEMÓRIA DE PESQUISA'!B580</f>
        <v>V0085</v>
      </c>
      <c r="C612" s="11" t="str">
        <f>'MEMÓRIA DE PESQUISA'!C580</f>
        <v>TINTA SPRAY USO GERAL, AEROSSOL 400 ML, COR PRETO, PARA APLICAÇÃO EM METAL, MADEIRA E SUPERFÍCIES COMPATÍVEIS</v>
      </c>
      <c r="D612" s="35" t="str">
        <f>'MEMÓRIA DE PESQUISA'!D580</f>
        <v>UN</v>
      </c>
      <c r="E612" s="36">
        <f>'MEMÓRIA DE PESQUISA'!E580</f>
        <v>50</v>
      </c>
      <c r="F612" s="37">
        <f>IF('MEMÓRIA DE PESQUISA'!R580=0,"",'MEMÓRIA DE PESQUISA'!W580)</f>
        <v>24</v>
      </c>
      <c r="G612" s="38">
        <f t="shared" si="24"/>
        <v>1200</v>
      </c>
    </row>
    <row r="613" spans="1:7" x14ac:dyDescent="0.25">
      <c r="A613" s="22" t="s">
        <v>691</v>
      </c>
      <c r="B613" s="22" t="str">
        <f>'MEMÓRIA DE PESQUISA'!B581</f>
        <v>MAT137950</v>
      </c>
      <c r="C613" s="6" t="str">
        <f>'MEMÓRIA DE PESQUISA'!C581</f>
        <v>SELADOR PARA MADEIRA</v>
      </c>
      <c r="D613" s="22" t="str">
        <f>'MEMÓRIA DE PESQUISA'!D581</f>
        <v>L</v>
      </c>
      <c r="E613" s="25">
        <f>'MEMÓRIA DE PESQUISA'!E581</f>
        <v>48</v>
      </c>
      <c r="F613" s="26">
        <f>IF('MEMÓRIA DE PESQUISA'!R581=0,"",'MEMÓRIA DE PESQUISA'!W581)</f>
        <v>40.07</v>
      </c>
      <c r="G613" s="27">
        <f t="shared" si="24"/>
        <v>1923.36</v>
      </c>
    </row>
    <row r="614" spans="1:7" x14ac:dyDescent="0.25">
      <c r="A614" s="42" t="s">
        <v>505</v>
      </c>
      <c r="B614" s="43"/>
      <c r="C614" s="43"/>
      <c r="D614" s="43"/>
      <c r="E614" s="44"/>
      <c r="F614" s="45"/>
      <c r="G614" s="39">
        <f>IF(COUNT(G594:G613)=20,SUM(G594:G613),"PENDENTE")</f>
        <v>354569.76</v>
      </c>
    </row>
    <row r="615" spans="1:7" x14ac:dyDescent="0.25">
      <c r="A615" s="46" t="s">
        <v>692</v>
      </c>
      <c r="B615" s="46"/>
      <c r="C615" s="46"/>
      <c r="D615" s="46"/>
      <c r="E615" s="47"/>
      <c r="F615" s="48"/>
      <c r="G615" s="48"/>
    </row>
    <row r="616" spans="1:7" x14ac:dyDescent="0.25">
      <c r="A616" s="29" t="s">
        <v>506</v>
      </c>
      <c r="B616" s="29" t="str">
        <f>'MEMÓRIA DE PESQUISA'!B582</f>
        <v>38392</v>
      </c>
      <c r="C616" s="10" t="str">
        <f>'MEMÓRIA DE PESQUISA'!C582</f>
        <v>PROLONGADOR/ EXTENSOR TELESCOPICO, EM CHAPA METALICA, COM 3 METROS, PARA ROLO DE PINTURA</v>
      </c>
      <c r="D616" s="29" t="str">
        <f>'MEMÓRIA DE PESQUISA'!D582</f>
        <v>UN</v>
      </c>
      <c r="E616" s="30">
        <f>'MEMÓRIA DE PESQUISA'!E582</f>
        <v>30</v>
      </c>
      <c r="F616" s="31">
        <f>IF('MEMÓRIA DE PESQUISA'!R582=0,"",'MEMÓRIA DE PESQUISA'!W582)</f>
        <v>75.92</v>
      </c>
      <c r="G616" s="31">
        <f t="shared" ref="G616:G633" si="25">IF(COUNT(F616)=0,"",ROUND(E616*F616,2))</f>
        <v>2277.6</v>
      </c>
    </row>
    <row r="617" spans="1:7" x14ac:dyDescent="0.25">
      <c r="A617" s="29" t="s">
        <v>507</v>
      </c>
      <c r="B617" s="29" t="str">
        <f>'MEMÓRIA DE PESQUISA'!B583</f>
        <v>45233</v>
      </c>
      <c r="C617" s="10" t="str">
        <f>'MEMÓRIA DE PESQUISA'!C583</f>
        <v>ROLO DE ESPUMA POLIESTER, 9 CM X 10 MM, COM CABO</v>
      </c>
      <c r="D617" s="29" t="str">
        <f>'MEMÓRIA DE PESQUISA'!D583</f>
        <v>UN</v>
      </c>
      <c r="E617" s="30">
        <f>'MEMÓRIA DE PESQUISA'!E583</f>
        <v>60</v>
      </c>
      <c r="F617" s="31">
        <f>IF('MEMÓRIA DE PESQUISA'!R583=0,"",'MEMÓRIA DE PESQUISA'!W583)</f>
        <v>10.42</v>
      </c>
      <c r="G617" s="31">
        <f t="shared" si="25"/>
        <v>625.20000000000005</v>
      </c>
    </row>
    <row r="618" spans="1:7" x14ac:dyDescent="0.25">
      <c r="A618" s="29" t="s">
        <v>508</v>
      </c>
      <c r="B618" s="29" t="str">
        <f>'MEMÓRIA DE PESQUISA'!B584</f>
        <v>1449753</v>
      </c>
      <c r="C618" s="10" t="str">
        <f>'MEMÓRIA DE PESQUISA'!C584</f>
        <v>ROLO DE LÃ ANTIRRESPINGO PARA PINTURA, 9 CM, COM SUPORTE/CABO, PARA TINTAS LÁTEX PVA E ACRÍLICA</v>
      </c>
      <c r="D618" s="29" t="str">
        <f>'MEMÓRIA DE PESQUISA'!D584</f>
        <v>UN</v>
      </c>
      <c r="E618" s="30">
        <f>'MEMÓRIA DE PESQUISA'!E584</f>
        <v>120</v>
      </c>
      <c r="F618" s="31">
        <f>IF('MEMÓRIA DE PESQUISA'!R584=0,"",'MEMÓRIA DE PESQUISA'!W584)</f>
        <v>14.7</v>
      </c>
      <c r="G618" s="31">
        <f t="shared" si="25"/>
        <v>1764</v>
      </c>
    </row>
    <row r="619" spans="1:7" x14ac:dyDescent="0.25">
      <c r="A619" s="29" t="s">
        <v>509</v>
      </c>
      <c r="B619" s="29" t="str">
        <f>'MEMÓRIA DE PESQUISA'!B585</f>
        <v>38390</v>
      </c>
      <c r="C619" s="10" t="str">
        <f>'MEMÓRIA DE PESQUISA'!C585</f>
        <v>ROLO DE LÃ DE CARNEIRO 25 MM X 23 CM (ALTURA DA LÃ X COMPRIMENTO), SEM CABO</v>
      </c>
      <c r="D619" s="29" t="str">
        <f>'MEMÓRIA DE PESQUISA'!D585</f>
        <v>UN</v>
      </c>
      <c r="E619" s="30">
        <f>'MEMÓRIA DE PESQUISA'!E585</f>
        <v>400</v>
      </c>
      <c r="F619" s="31">
        <f>IF('MEMÓRIA DE PESQUISA'!R585=0,"",'MEMÓRIA DE PESQUISA'!W585)</f>
        <v>59.7</v>
      </c>
      <c r="G619" s="31">
        <f t="shared" si="25"/>
        <v>23880</v>
      </c>
    </row>
    <row r="620" spans="1:7" x14ac:dyDescent="0.25">
      <c r="A620" s="29" t="s">
        <v>510</v>
      </c>
      <c r="B620" s="29" t="str">
        <f>'MEMÓRIA DE PESQUISA'!B586</f>
        <v>25769</v>
      </c>
      <c r="C620" s="10" t="str">
        <f>'MEMÓRIA DE PESQUISA'!C586</f>
        <v>SUPORTE TIPO GARFO/GAIOLA PARA ROLO DE PINTURA DE 23 CM</v>
      </c>
      <c r="D620" s="29" t="str">
        <f>'MEMÓRIA DE PESQUISA'!D586</f>
        <v>UN</v>
      </c>
      <c r="E620" s="30">
        <f>'MEMÓRIA DE PESQUISA'!E586</f>
        <v>60</v>
      </c>
      <c r="F620" s="31">
        <f>IF('MEMÓRIA DE PESQUISA'!R586=0,"",'MEMÓRIA DE PESQUISA'!W586)</f>
        <v>14.5</v>
      </c>
      <c r="G620" s="31">
        <f t="shared" si="25"/>
        <v>870</v>
      </c>
    </row>
    <row r="621" spans="1:7" x14ac:dyDescent="0.25">
      <c r="A621" s="29" t="s">
        <v>511</v>
      </c>
      <c r="B621" s="29" t="str">
        <f>'MEMÓRIA DE PESQUISA'!B587</f>
        <v>45231</v>
      </c>
      <c r="C621" s="10" t="str">
        <f>'MEMÓRIA DE PESQUISA'!C587</f>
        <v>TRINCHA DE 1" COM CERDAS SINTETICAS</v>
      </c>
      <c r="D621" s="29" t="str">
        <f>'MEMÓRIA DE PESQUISA'!D587</f>
        <v>UN</v>
      </c>
      <c r="E621" s="30">
        <f>'MEMÓRIA DE PESQUISA'!E587</f>
        <v>400</v>
      </c>
      <c r="F621" s="31">
        <f>IF('MEMÓRIA DE PESQUISA'!R587=0,"",'MEMÓRIA DE PESQUISA'!W587)</f>
        <v>6.76</v>
      </c>
      <c r="G621" s="31">
        <f t="shared" si="25"/>
        <v>2704</v>
      </c>
    </row>
    <row r="622" spans="1:7" x14ac:dyDescent="0.25">
      <c r="A622" s="29" t="s">
        <v>512</v>
      </c>
      <c r="B622" s="29" t="str">
        <f>'MEMÓRIA DE PESQUISA'!B588</f>
        <v>45232</v>
      </c>
      <c r="C622" s="10" t="str">
        <f>'MEMÓRIA DE PESQUISA'!C588</f>
        <v>TRINCHA DE 2" COM CERDAS SINTETICAS</v>
      </c>
      <c r="D622" s="29" t="str">
        <f>'MEMÓRIA DE PESQUISA'!D588</f>
        <v>UN</v>
      </c>
      <c r="E622" s="30">
        <f>'MEMÓRIA DE PESQUISA'!E588</f>
        <v>400</v>
      </c>
      <c r="F622" s="31">
        <f>IF('MEMÓRIA DE PESQUISA'!R588=0,"",'MEMÓRIA DE PESQUISA'!W588)</f>
        <v>11.9</v>
      </c>
      <c r="G622" s="31">
        <f t="shared" si="25"/>
        <v>4760</v>
      </c>
    </row>
    <row r="623" spans="1:7" x14ac:dyDescent="0.25">
      <c r="A623" s="29" t="s">
        <v>513</v>
      </c>
      <c r="B623" s="29" t="str">
        <f>'MEMÓRIA DE PESQUISA'!B589</f>
        <v>10583</v>
      </c>
      <c r="C623" s="10" t="str">
        <f>'MEMÓRIA DE PESQUISA'!C589</f>
        <v>TRINCHA 3"</v>
      </c>
      <c r="D623" s="29" t="str">
        <f>'MEMÓRIA DE PESQUISA'!D589</f>
        <v>UN</v>
      </c>
      <c r="E623" s="30">
        <f>'MEMÓRIA DE PESQUISA'!E589</f>
        <v>200</v>
      </c>
      <c r="F623" s="31">
        <f>IF('MEMÓRIA DE PESQUISA'!R589=0,"",'MEMÓRIA DE PESQUISA'!W589)</f>
        <v>12.75</v>
      </c>
      <c r="G623" s="31">
        <f t="shared" si="25"/>
        <v>2550</v>
      </c>
    </row>
    <row r="624" spans="1:7" ht="36" x14ac:dyDescent="0.25">
      <c r="A624" s="29" t="s">
        <v>514</v>
      </c>
      <c r="B624" s="29" t="str">
        <f>'MEMÓRIA DE PESQUISA'!B590</f>
        <v>13449</v>
      </c>
      <c r="C624" s="10" t="str">
        <f>'MEMÓRIA DE PESQUISA'!C590</f>
        <v>TRINCHA MÉDIA PARA PINTURA, LARGURA NOMINAL 4" (APROX. 102 MM), CERDAS PRETAS SELECIONADAS, COMPRIMENTO APROXIMADO DAS CERDAS DE 48 MM, INDICADA PARA APLICAÇÃO DE ESMALTES E PINTURA EM GERAL COMPATÍVEL. REFERÊNCIA: ATLAS 319/9, OU SIMILAR OU DE MELHOR QUALIDADE.</v>
      </c>
      <c r="D624" s="29" t="str">
        <f>'MEMÓRIA DE PESQUISA'!D590</f>
        <v>UN</v>
      </c>
      <c r="E624" s="30">
        <f>'MEMÓRIA DE PESQUISA'!E590</f>
        <v>20</v>
      </c>
      <c r="F624" s="31">
        <f>IF('MEMÓRIA DE PESQUISA'!R590=0,"",'MEMÓRIA DE PESQUISA'!W590)</f>
        <v>28.9</v>
      </c>
      <c r="G624" s="31">
        <f t="shared" si="25"/>
        <v>578</v>
      </c>
    </row>
    <row r="625" spans="1:7" x14ac:dyDescent="0.25">
      <c r="A625" s="29" t="s">
        <v>515</v>
      </c>
      <c r="B625" s="29" t="str">
        <f>'MEMÓRIA DE PESQUISA'!B591</f>
        <v>11444</v>
      </c>
      <c r="C625" s="10" t="str">
        <f>'MEMÓRIA DE PESQUISA'!C591</f>
        <v>LIXA PARA MASSA/PAREDE, EM FOLHA, GRÃO 80</v>
      </c>
      <c r="D625" s="29" t="str">
        <f>'MEMÓRIA DE PESQUISA'!D591</f>
        <v>UN</v>
      </c>
      <c r="E625" s="30">
        <f>'MEMÓRIA DE PESQUISA'!E591</f>
        <v>400</v>
      </c>
      <c r="F625" s="31">
        <f>IF('MEMÓRIA DE PESQUISA'!R591=0,"",'MEMÓRIA DE PESQUISA'!W591)</f>
        <v>1.58</v>
      </c>
      <c r="G625" s="31">
        <f t="shared" si="25"/>
        <v>632</v>
      </c>
    </row>
    <row r="626" spans="1:7" x14ac:dyDescent="0.25">
      <c r="A626" s="29" t="s">
        <v>516</v>
      </c>
      <c r="B626" s="29" t="str">
        <f>'MEMÓRIA DE PESQUISA'!B592</f>
        <v>07558 / 11603 / 505006</v>
      </c>
      <c r="C626" s="10" t="str">
        <f>'MEMÓRIA DE PESQUISA'!C592</f>
        <v>LIXA D'ÁGUA, EM FOLHA, GRÃO 150</v>
      </c>
      <c r="D626" s="29" t="str">
        <f>'MEMÓRIA DE PESQUISA'!D592</f>
        <v>UN</v>
      </c>
      <c r="E626" s="30">
        <f>'MEMÓRIA DE PESQUISA'!E592</f>
        <v>1000</v>
      </c>
      <c r="F626" s="31">
        <f>IF('MEMÓRIA DE PESQUISA'!R592=0,"",'MEMÓRIA DE PESQUISA'!W592)</f>
        <v>1.86</v>
      </c>
      <c r="G626" s="31">
        <f t="shared" si="25"/>
        <v>1860</v>
      </c>
    </row>
    <row r="627" spans="1:7" x14ac:dyDescent="0.25">
      <c r="A627" s="29" t="s">
        <v>517</v>
      </c>
      <c r="B627" s="29" t="str">
        <f>'MEMÓRIA DE PESQUISA'!B593</f>
        <v>38383</v>
      </c>
      <c r="C627" s="10" t="str">
        <f>'MEMÓRIA DE PESQUISA'!C593</f>
        <v>LIXA D'AGUA EM FOLHA, COR PRETA, GRAO 100</v>
      </c>
      <c r="D627" s="29" t="str">
        <f>'MEMÓRIA DE PESQUISA'!D593</f>
        <v>UN</v>
      </c>
      <c r="E627" s="30">
        <f>'MEMÓRIA DE PESQUISA'!E593</f>
        <v>1000</v>
      </c>
      <c r="F627" s="31">
        <f>IF('MEMÓRIA DE PESQUISA'!R593=0,"",'MEMÓRIA DE PESQUISA'!W593)</f>
        <v>2.82</v>
      </c>
      <c r="G627" s="31">
        <f t="shared" si="25"/>
        <v>2820</v>
      </c>
    </row>
    <row r="628" spans="1:7" x14ac:dyDescent="0.25">
      <c r="A628" s="29" t="s">
        <v>518</v>
      </c>
      <c r="B628" s="29" t="str">
        <f>'MEMÓRIA DE PESQUISA'!B594</f>
        <v>3767</v>
      </c>
      <c r="C628" s="10" t="str">
        <f>'MEMÓRIA DE PESQUISA'!C594</f>
        <v>LIXA EM FOLHA PARA PAREDE OU MADEIRA, NUMERO 120, COR VERMELHA</v>
      </c>
      <c r="D628" s="29" t="str">
        <f>'MEMÓRIA DE PESQUISA'!D594</f>
        <v>UN</v>
      </c>
      <c r="E628" s="30">
        <f>'MEMÓRIA DE PESQUISA'!E594</f>
        <v>1000</v>
      </c>
      <c r="F628" s="31">
        <f>IF('MEMÓRIA DE PESQUISA'!R594=0,"",'MEMÓRIA DE PESQUISA'!W594)</f>
        <v>1.43</v>
      </c>
      <c r="G628" s="31">
        <f t="shared" si="25"/>
        <v>1430</v>
      </c>
    </row>
    <row r="629" spans="1:7" x14ac:dyDescent="0.25">
      <c r="A629" s="29" t="s">
        <v>519</v>
      </c>
      <c r="B629" s="29" t="str">
        <f>'MEMÓRIA DE PESQUISA'!B595</f>
        <v>13</v>
      </c>
      <c r="C629" s="10" t="str">
        <f>'MEMÓRIA DE PESQUISA'!C595</f>
        <v>ESTOPA PARA LIMPEZA E POLIMENTO</v>
      </c>
      <c r="D629" s="29" t="str">
        <f>'MEMÓRIA DE PESQUISA'!D595</f>
        <v>KG</v>
      </c>
      <c r="E629" s="30">
        <f>'MEMÓRIA DE PESQUISA'!E595</f>
        <v>500</v>
      </c>
      <c r="F629" s="31">
        <f>IF('MEMÓRIA DE PESQUISA'!R595=0,"",'MEMÓRIA DE PESQUISA'!W595)</f>
        <v>24.22</v>
      </c>
      <c r="G629" s="31">
        <f t="shared" si="25"/>
        <v>12110</v>
      </c>
    </row>
    <row r="630" spans="1:7" x14ac:dyDescent="0.25">
      <c r="A630" s="29" t="s">
        <v>520</v>
      </c>
      <c r="B630" s="29" t="str">
        <f>'MEMÓRIA DE PESQUISA'!B596</f>
        <v>91878150</v>
      </c>
      <c r="C630" s="10" t="str">
        <f>'MEMÓRIA DE PESQUISA'!C596</f>
        <v>FITA CREPE 24MM X 50M</v>
      </c>
      <c r="D630" s="29" t="str">
        <f>'MEMÓRIA DE PESQUISA'!D596</f>
        <v>UN</v>
      </c>
      <c r="E630" s="30">
        <f>'MEMÓRIA DE PESQUISA'!E596</f>
        <v>400</v>
      </c>
      <c r="F630" s="31">
        <f>IF('MEMÓRIA DE PESQUISA'!R596=0,"",'MEMÓRIA DE PESQUISA'!W596)</f>
        <v>9.5399999999999991</v>
      </c>
      <c r="G630" s="31">
        <f t="shared" si="25"/>
        <v>3816</v>
      </c>
    </row>
    <row r="631" spans="1:7" x14ac:dyDescent="0.25">
      <c r="A631" s="29" t="s">
        <v>521</v>
      </c>
      <c r="B631" s="29" t="str">
        <f>'MEMÓRIA DE PESQUISA'!B597</f>
        <v>91878164</v>
      </c>
      <c r="C631" s="10" t="str">
        <f>'MEMÓRIA DE PESQUISA'!C597</f>
        <v>FITA CREPE 48MM X 50M</v>
      </c>
      <c r="D631" s="29" t="str">
        <f>'MEMÓRIA DE PESQUISA'!D597</f>
        <v>UN</v>
      </c>
      <c r="E631" s="30">
        <f>'MEMÓRIA DE PESQUISA'!E597</f>
        <v>600</v>
      </c>
      <c r="F631" s="31">
        <f>IF('MEMÓRIA DE PESQUISA'!R597=0,"",'MEMÓRIA DE PESQUISA'!W597)</f>
        <v>16.05</v>
      </c>
      <c r="G631" s="31">
        <f t="shared" si="25"/>
        <v>9630</v>
      </c>
    </row>
    <row r="632" spans="1:7" x14ac:dyDescent="0.25">
      <c r="A632" s="34" t="s">
        <v>522</v>
      </c>
      <c r="B632" s="35" t="str">
        <f>'MEMÓRIA DE PESQUISA'!B598</f>
        <v>3777</v>
      </c>
      <c r="C632" s="11" t="str">
        <f>'MEMÓRIA DE PESQUISA'!C598</f>
        <v>LONA PLASTICA PESADA PRETA, E = 150 MICRA</v>
      </c>
      <c r="D632" s="35" t="str">
        <f>'MEMÓRIA DE PESQUISA'!D598</f>
        <v>M2</v>
      </c>
      <c r="E632" s="36">
        <f>'MEMÓRIA DE PESQUISA'!E598</f>
        <v>100</v>
      </c>
      <c r="F632" s="37">
        <f>IF('MEMÓRIA DE PESQUISA'!R598=0,"",'MEMÓRIA DE PESQUISA'!W598)</f>
        <v>2.38</v>
      </c>
      <c r="G632" s="38">
        <f t="shared" si="25"/>
        <v>238</v>
      </c>
    </row>
    <row r="633" spans="1:7" x14ac:dyDescent="0.25">
      <c r="A633" s="22" t="s">
        <v>693</v>
      </c>
      <c r="B633" s="22" t="str">
        <f>'MEMÓRIA DE PESQUISA'!B599</f>
        <v>Reluz 10699 / Worker 103055</v>
      </c>
      <c r="C633" s="6" t="str">
        <f>'MEMÓRIA DE PESQUISA'!C599</f>
        <v>PALHA DE AÇO Nº 2, GROSSA, PACOTE 22 G</v>
      </c>
      <c r="D633" s="22" t="str">
        <f>'MEMÓRIA DE PESQUISA'!D599</f>
        <v>UN</v>
      </c>
      <c r="E633" s="25">
        <f>'MEMÓRIA DE PESQUISA'!E599</f>
        <v>200</v>
      </c>
      <c r="F633" s="26">
        <f>IF('MEMÓRIA DE PESQUISA'!R599=0,"",'MEMÓRIA DE PESQUISA'!W599)</f>
        <v>1.36</v>
      </c>
      <c r="G633" s="27">
        <f t="shared" si="25"/>
        <v>272</v>
      </c>
    </row>
    <row r="634" spans="1:7" x14ac:dyDescent="0.25">
      <c r="A634" s="42" t="s">
        <v>523</v>
      </c>
      <c r="B634" s="43"/>
      <c r="C634" s="43"/>
      <c r="D634" s="43"/>
      <c r="E634" s="44"/>
      <c r="F634" s="49"/>
      <c r="G634" s="40">
        <f>IF(COUNT(G616:G633)=18,SUM(G616:G633),"PENDENTE")</f>
        <v>72816.800000000003</v>
      </c>
    </row>
    <row r="635" spans="1:7" x14ac:dyDescent="0.25">
      <c r="A635" s="50" t="s">
        <v>524</v>
      </c>
      <c r="B635" s="51"/>
      <c r="C635" s="51"/>
      <c r="D635" s="51"/>
      <c r="E635" s="52"/>
      <c r="F635" s="53"/>
      <c r="G635" s="41">
        <f>IF(COUNT(G20,G30,G51,G72,G97,G109,G129,G178,G183,G383,G469,G482,G552,G577,G592,G614,G634)=17,SUM(G20,G30,G51,G72,G97,G109,G129,G178,G183,G383,G469,G482,G552,G577,G592,G614,G634),"PENDENTE")</f>
        <v>4826471.1799999988</v>
      </c>
    </row>
    <row r="636" spans="1:7" ht="15.75" customHeight="1" x14ac:dyDescent="0.25"/>
    <row r="637" spans="1:7" ht="15.75" customHeight="1" x14ac:dyDescent="0.25"/>
    <row r="638" spans="1:7" ht="15.75" customHeight="1" x14ac:dyDescent="0.25"/>
    <row r="639" spans="1:7" ht="15.75" customHeight="1" x14ac:dyDescent="0.25"/>
    <row r="640" spans="1:7" ht="15.75" customHeight="1" x14ac:dyDescent="0.25"/>
    <row r="641" s="24" customFormat="1" ht="15.75" customHeight="1" x14ac:dyDescent="0.25"/>
    <row r="642" s="24" customFormat="1" ht="15.75" customHeight="1" x14ac:dyDescent="0.25"/>
    <row r="643" s="24" customFormat="1" ht="15.75" customHeight="1" x14ac:dyDescent="0.25"/>
    <row r="644" s="24" customFormat="1" ht="15.75" customHeight="1" x14ac:dyDescent="0.25"/>
    <row r="645" s="24" customFormat="1" ht="15.75" customHeight="1" x14ac:dyDescent="0.25"/>
    <row r="646" s="24" customFormat="1" ht="15.75" customHeight="1" x14ac:dyDescent="0.25"/>
    <row r="647" s="24" customFormat="1" ht="15.75" customHeight="1" x14ac:dyDescent="0.25"/>
    <row r="648" s="24" customFormat="1" ht="15.75" customHeight="1" x14ac:dyDescent="0.25"/>
    <row r="649" s="24" customFormat="1" ht="15.75" customHeight="1" x14ac:dyDescent="0.25"/>
    <row r="650" s="24" customFormat="1" ht="15.75" customHeight="1" x14ac:dyDescent="0.25"/>
    <row r="651" s="24" customFormat="1" ht="15.75" customHeight="1" x14ac:dyDescent="0.25"/>
    <row r="652" s="24" customFormat="1" ht="15.75" customHeight="1" x14ac:dyDescent="0.25"/>
    <row r="653" s="24" customFormat="1" ht="15.75" customHeight="1" x14ac:dyDescent="0.25"/>
    <row r="654" s="24" customFormat="1" ht="15.75" customHeight="1" x14ac:dyDescent="0.25"/>
    <row r="655" s="24" customFormat="1" ht="15.75" customHeight="1" x14ac:dyDescent="0.25"/>
    <row r="656" s="24" customFormat="1" ht="15.75" customHeight="1" x14ac:dyDescent="0.25"/>
    <row r="657" s="24" customFormat="1" ht="15.75" customHeight="1" x14ac:dyDescent="0.25"/>
    <row r="658" s="24" customFormat="1" ht="15.75" customHeight="1" x14ac:dyDescent="0.25"/>
    <row r="659" s="24" customFormat="1" ht="15.75" customHeight="1" x14ac:dyDescent="0.25"/>
    <row r="660" s="24" customFormat="1" ht="15.75" customHeight="1" x14ac:dyDescent="0.25"/>
    <row r="661" s="24" customFormat="1" ht="15.75" customHeight="1" x14ac:dyDescent="0.25"/>
    <row r="662" s="24" customFormat="1" ht="15.75" customHeight="1" x14ac:dyDescent="0.25"/>
    <row r="663" s="24" customFormat="1" ht="15.75" customHeight="1" x14ac:dyDescent="0.25"/>
    <row r="664" s="24" customFormat="1" ht="15.75" customHeight="1" x14ac:dyDescent="0.25"/>
    <row r="665" s="24" customFormat="1" ht="15.75" customHeight="1" x14ac:dyDescent="0.25"/>
    <row r="666" s="24" customFormat="1" ht="15.75" customHeight="1" x14ac:dyDescent="0.25"/>
    <row r="667" s="24" customFormat="1" ht="15.75" customHeight="1" x14ac:dyDescent="0.25"/>
    <row r="668" s="24" customFormat="1" ht="15.75" customHeight="1" x14ac:dyDescent="0.25"/>
    <row r="669" s="24" customFormat="1" ht="15.75" customHeight="1" x14ac:dyDescent="0.25"/>
    <row r="670" s="24" customFormat="1" ht="15.75" customHeight="1" x14ac:dyDescent="0.25"/>
    <row r="671" s="24" customFormat="1" ht="15.75" customHeight="1" x14ac:dyDescent="0.25"/>
    <row r="672" s="24" customFormat="1" ht="15.75" customHeight="1" x14ac:dyDescent="0.25"/>
    <row r="673" s="24" customFormat="1" ht="15.75" customHeight="1" x14ac:dyDescent="0.25"/>
    <row r="674" s="24" customFormat="1" ht="15.75" customHeight="1" x14ac:dyDescent="0.25"/>
    <row r="675" s="24" customFormat="1" ht="15.75" customHeight="1" x14ac:dyDescent="0.25"/>
    <row r="676" s="24" customFormat="1" ht="15.75" customHeight="1" x14ac:dyDescent="0.25"/>
    <row r="677" s="24" customFormat="1" ht="15.75" customHeight="1" x14ac:dyDescent="0.25"/>
    <row r="678" s="24" customFormat="1" ht="15.75" customHeight="1" x14ac:dyDescent="0.25"/>
    <row r="679" s="24" customFormat="1" ht="15.75" customHeight="1" x14ac:dyDescent="0.25"/>
    <row r="680" s="24" customFormat="1" ht="15.75" customHeight="1" x14ac:dyDescent="0.25"/>
    <row r="681" s="24" customFormat="1" ht="15.75" customHeight="1" x14ac:dyDescent="0.25"/>
    <row r="682" s="24" customFormat="1" ht="15.75" customHeight="1" x14ac:dyDescent="0.25"/>
    <row r="683" s="24" customFormat="1" ht="15.75" customHeight="1" x14ac:dyDescent="0.25"/>
    <row r="684" s="24" customFormat="1" ht="15.75" customHeight="1" x14ac:dyDescent="0.25"/>
    <row r="685" s="24" customFormat="1" ht="15.75" customHeight="1" x14ac:dyDescent="0.25"/>
    <row r="686" s="24" customFormat="1" ht="15.75" customHeight="1" x14ac:dyDescent="0.25"/>
    <row r="687" s="24" customFormat="1" ht="15.75" customHeight="1" x14ac:dyDescent="0.25"/>
    <row r="688" s="24" customFormat="1" ht="15.75" customHeight="1" x14ac:dyDescent="0.25"/>
    <row r="689" s="24" customFormat="1" ht="15.75" customHeight="1" x14ac:dyDescent="0.25"/>
    <row r="690" s="24" customFormat="1" ht="15.75" customHeight="1" x14ac:dyDescent="0.25"/>
    <row r="691" s="24" customFormat="1" ht="15.75" customHeight="1" x14ac:dyDescent="0.25"/>
    <row r="692" s="24" customFormat="1" ht="15.75" customHeight="1" x14ac:dyDescent="0.25"/>
    <row r="693" s="24" customFormat="1" ht="15.75" customHeight="1" x14ac:dyDescent="0.25"/>
    <row r="694" s="24" customFormat="1" ht="15.75" customHeight="1" x14ac:dyDescent="0.25"/>
    <row r="695" s="24" customFormat="1" ht="15.75" customHeight="1" x14ac:dyDescent="0.25"/>
    <row r="696" s="24" customFormat="1" ht="15.75" customHeight="1" x14ac:dyDescent="0.25"/>
    <row r="697" s="24" customFormat="1" ht="15.75" customHeight="1" x14ac:dyDescent="0.25"/>
    <row r="698" s="24" customFormat="1" ht="15.75" customHeight="1" x14ac:dyDescent="0.25"/>
    <row r="699" s="24" customFormat="1" ht="15.75" customHeight="1" x14ac:dyDescent="0.25"/>
    <row r="700" s="24" customFormat="1" ht="15.75" customHeight="1" x14ac:dyDescent="0.25"/>
    <row r="701" s="24" customFormat="1" ht="15.75" customHeight="1" x14ac:dyDescent="0.25"/>
    <row r="702" s="24" customFormat="1" ht="15.75" customHeight="1" x14ac:dyDescent="0.25"/>
    <row r="703" s="24" customFormat="1" ht="15.75" customHeight="1" x14ac:dyDescent="0.25"/>
    <row r="704" s="24" customFormat="1" ht="15.75" customHeight="1" x14ac:dyDescent="0.25"/>
    <row r="705" s="24" customFormat="1" ht="15.75" customHeight="1" x14ac:dyDescent="0.25"/>
    <row r="706" s="24" customFormat="1" ht="15.75" customHeight="1" x14ac:dyDescent="0.25"/>
    <row r="707" s="24" customFormat="1" ht="15.75" customHeight="1" x14ac:dyDescent="0.25"/>
    <row r="708" s="24" customFormat="1" ht="15.75" customHeight="1" x14ac:dyDescent="0.25"/>
    <row r="709" s="24" customFormat="1" ht="15.75" customHeight="1" x14ac:dyDescent="0.25"/>
    <row r="710" s="24" customFormat="1" ht="15.75" customHeight="1" x14ac:dyDescent="0.25"/>
    <row r="711" s="24" customFormat="1" ht="15.75" customHeight="1" x14ac:dyDescent="0.25"/>
    <row r="712" s="24" customFormat="1" ht="15.75" customHeight="1" x14ac:dyDescent="0.25"/>
    <row r="713" s="24" customFormat="1" ht="15.75" customHeight="1" x14ac:dyDescent="0.25"/>
    <row r="714" s="24" customFormat="1" ht="15.75" customHeight="1" x14ac:dyDescent="0.25"/>
    <row r="715" s="24" customFormat="1" ht="15.75" customHeight="1" x14ac:dyDescent="0.25"/>
    <row r="716" s="24" customFormat="1" ht="15.75" customHeight="1" x14ac:dyDescent="0.25"/>
    <row r="717" s="24" customFormat="1" ht="15.75" customHeight="1" x14ac:dyDescent="0.25"/>
    <row r="718" s="24" customFormat="1" ht="15.75" customHeight="1" x14ac:dyDescent="0.25"/>
    <row r="719" s="24" customFormat="1" ht="15.75" customHeight="1" x14ac:dyDescent="0.25"/>
    <row r="720" s="24" customFormat="1" ht="15.75" customHeight="1" x14ac:dyDescent="0.25"/>
    <row r="721" s="24" customFormat="1" ht="15.75" customHeight="1" x14ac:dyDescent="0.25"/>
    <row r="722" s="24" customFormat="1" ht="15.75" customHeight="1" x14ac:dyDescent="0.25"/>
    <row r="723" s="24" customFormat="1" ht="15.75" customHeight="1" x14ac:dyDescent="0.25"/>
    <row r="724" s="24" customFormat="1" ht="15.75" customHeight="1" x14ac:dyDescent="0.25"/>
    <row r="725" s="24" customFormat="1" ht="15.75" customHeight="1" x14ac:dyDescent="0.25"/>
    <row r="726" s="24" customFormat="1" ht="15.75" customHeight="1" x14ac:dyDescent="0.25"/>
    <row r="727" s="24" customFormat="1" ht="15.75" customHeight="1" x14ac:dyDescent="0.25"/>
    <row r="728" s="24" customFormat="1" ht="15.75" customHeight="1" x14ac:dyDescent="0.25"/>
    <row r="729" s="24" customFormat="1" ht="15.75" customHeight="1" x14ac:dyDescent="0.25"/>
    <row r="730" s="24" customFormat="1" ht="15.75" customHeight="1" x14ac:dyDescent="0.25"/>
    <row r="731" s="24" customFormat="1" ht="15.75" customHeight="1" x14ac:dyDescent="0.25"/>
    <row r="732" s="24" customFormat="1" ht="15.75" customHeight="1" x14ac:dyDescent="0.25"/>
    <row r="733" s="24" customFormat="1" ht="15.75" customHeight="1" x14ac:dyDescent="0.25"/>
    <row r="734" s="24" customFormat="1" ht="15.75" customHeight="1" x14ac:dyDescent="0.25"/>
    <row r="735" s="24" customFormat="1" ht="15.75" customHeight="1" x14ac:dyDescent="0.25"/>
    <row r="736" s="24" customFormat="1" ht="15.75" customHeight="1" x14ac:dyDescent="0.25"/>
    <row r="737" s="24" customFormat="1" ht="15.75" customHeight="1" x14ac:dyDescent="0.25"/>
    <row r="738" s="24" customFormat="1" ht="15.75" customHeight="1" x14ac:dyDescent="0.25"/>
    <row r="739" s="24" customFormat="1" ht="15.75" customHeight="1" x14ac:dyDescent="0.25"/>
    <row r="740" s="24" customFormat="1" ht="15.75" customHeight="1" x14ac:dyDescent="0.25"/>
    <row r="741" s="24" customFormat="1" ht="15.75" customHeight="1" x14ac:dyDescent="0.25"/>
    <row r="742" s="24" customFormat="1" ht="15.75" customHeight="1" x14ac:dyDescent="0.25"/>
    <row r="743" s="24" customFormat="1" ht="15.75" customHeight="1" x14ac:dyDescent="0.25"/>
    <row r="744" s="24" customFormat="1" ht="15.75" customHeight="1" x14ac:dyDescent="0.25"/>
    <row r="745" s="24" customFormat="1" ht="15.75" customHeight="1" x14ac:dyDescent="0.25"/>
    <row r="746" s="24" customFormat="1" ht="15.75" customHeight="1" x14ac:dyDescent="0.25"/>
    <row r="747" s="24" customFormat="1" ht="15.75" customHeight="1" x14ac:dyDescent="0.25"/>
    <row r="748" s="24" customFormat="1" ht="15.75" customHeight="1" x14ac:dyDescent="0.25"/>
    <row r="749" s="24" customFormat="1" ht="15.75" customHeight="1" x14ac:dyDescent="0.25"/>
    <row r="750" s="24" customFormat="1" ht="15.75" customHeight="1" x14ac:dyDescent="0.25"/>
    <row r="751" s="24" customFormat="1" ht="15.75" customHeight="1" x14ac:dyDescent="0.25"/>
    <row r="752" s="24" customFormat="1" ht="15.75" customHeight="1" x14ac:dyDescent="0.25"/>
    <row r="753" s="24" customFormat="1" ht="15.75" customHeight="1" x14ac:dyDescent="0.25"/>
    <row r="754" s="24" customFormat="1" ht="15.75" customHeight="1" x14ac:dyDescent="0.25"/>
    <row r="755" s="24" customFormat="1" ht="15.75" customHeight="1" x14ac:dyDescent="0.25"/>
    <row r="756" s="24" customFormat="1" ht="15.75" customHeight="1" x14ac:dyDescent="0.25"/>
    <row r="757" s="24" customFormat="1" ht="15.75" customHeight="1" x14ac:dyDescent="0.25"/>
    <row r="758" s="24" customFormat="1" ht="15.75" customHeight="1" x14ac:dyDescent="0.25"/>
    <row r="759" s="24" customFormat="1" ht="15.75" customHeight="1" x14ac:dyDescent="0.25"/>
    <row r="760" s="24" customFormat="1" ht="15.75" customHeight="1" x14ac:dyDescent="0.25"/>
    <row r="761" s="24" customFormat="1" ht="15.75" customHeight="1" x14ac:dyDescent="0.25"/>
    <row r="762" s="24" customFormat="1" ht="15.75" customHeight="1" x14ac:dyDescent="0.25"/>
    <row r="763" s="24" customFormat="1" ht="15.75" customHeight="1" x14ac:dyDescent="0.25"/>
    <row r="764" s="24" customFormat="1" ht="15.75" customHeight="1" x14ac:dyDescent="0.25"/>
    <row r="765" s="24" customFormat="1" ht="15.75" customHeight="1" x14ac:dyDescent="0.25"/>
    <row r="766" s="24" customFormat="1" ht="15.75" customHeight="1" x14ac:dyDescent="0.25"/>
    <row r="767" s="24" customFormat="1" ht="15.75" customHeight="1" x14ac:dyDescent="0.25"/>
    <row r="768" s="24" customFormat="1" ht="15.75" customHeight="1" x14ac:dyDescent="0.25"/>
    <row r="769" s="24" customFormat="1" ht="15.75" customHeight="1" x14ac:dyDescent="0.25"/>
    <row r="770" s="24" customFormat="1" ht="15.75" customHeight="1" x14ac:dyDescent="0.25"/>
    <row r="771" s="24" customFormat="1" ht="15.75" customHeight="1" x14ac:dyDescent="0.25"/>
    <row r="772" s="24" customFormat="1" ht="15.75" customHeight="1" x14ac:dyDescent="0.25"/>
    <row r="773" s="24" customFormat="1" ht="15.75" customHeight="1" x14ac:dyDescent="0.25"/>
    <row r="774" s="24" customFormat="1" ht="15.75" customHeight="1" x14ac:dyDescent="0.25"/>
    <row r="775" s="24" customFormat="1" ht="15.75" customHeight="1" x14ac:dyDescent="0.25"/>
    <row r="776" s="24" customFormat="1" ht="15.75" customHeight="1" x14ac:dyDescent="0.25"/>
    <row r="777" s="24" customFormat="1" ht="15.75" customHeight="1" x14ac:dyDescent="0.25"/>
    <row r="778" s="24" customFormat="1" ht="15.75" customHeight="1" x14ac:dyDescent="0.25"/>
    <row r="779" s="24" customFormat="1" ht="15.75" customHeight="1" x14ac:dyDescent="0.25"/>
    <row r="780" s="24" customFormat="1" ht="15.75" customHeight="1" x14ac:dyDescent="0.25"/>
    <row r="781" s="24" customFormat="1" ht="15.75" customHeight="1" x14ac:dyDescent="0.25"/>
    <row r="782" s="24" customFormat="1" ht="15.75" customHeight="1" x14ac:dyDescent="0.25"/>
    <row r="783" s="24" customFormat="1" ht="15.75" customHeight="1" x14ac:dyDescent="0.25"/>
    <row r="784" s="24" customFormat="1" ht="15.75" customHeight="1" x14ac:dyDescent="0.25"/>
    <row r="785" s="24" customFormat="1" ht="15.75" customHeight="1" x14ac:dyDescent="0.25"/>
    <row r="786" s="24" customFormat="1" ht="15.75" customHeight="1" x14ac:dyDescent="0.25"/>
    <row r="787" s="24" customFormat="1" ht="15.75" customHeight="1" x14ac:dyDescent="0.25"/>
    <row r="788" s="24" customFormat="1" ht="15.75" customHeight="1" x14ac:dyDescent="0.25"/>
    <row r="789" s="24" customFormat="1" ht="15.75" customHeight="1" x14ac:dyDescent="0.25"/>
    <row r="790" s="24" customFormat="1" ht="15.75" customHeight="1" x14ac:dyDescent="0.25"/>
    <row r="791" s="24" customFormat="1" ht="15.75" customHeight="1" x14ac:dyDescent="0.25"/>
    <row r="792" s="24" customFormat="1" ht="15.75" customHeight="1" x14ac:dyDescent="0.25"/>
    <row r="793" s="24" customFormat="1" ht="15.75" customHeight="1" x14ac:dyDescent="0.25"/>
    <row r="794" s="24" customFormat="1" ht="15.75" customHeight="1" x14ac:dyDescent="0.25"/>
    <row r="795" s="24" customFormat="1" ht="15.75" customHeight="1" x14ac:dyDescent="0.25"/>
    <row r="796" s="24" customFormat="1" ht="15.75" customHeight="1" x14ac:dyDescent="0.25"/>
    <row r="797" s="24" customFormat="1" ht="15.75" customHeight="1" x14ac:dyDescent="0.25"/>
    <row r="798" s="24" customFormat="1" ht="15.75" customHeight="1" x14ac:dyDescent="0.25"/>
    <row r="799" s="24" customFormat="1" ht="15.75" customHeight="1" x14ac:dyDescent="0.25"/>
    <row r="800" s="24" customFormat="1" ht="15.75" customHeight="1" x14ac:dyDescent="0.25"/>
    <row r="801" s="24" customFormat="1" ht="15.75" customHeight="1" x14ac:dyDescent="0.25"/>
    <row r="802" s="24" customFormat="1" ht="15.75" customHeight="1" x14ac:dyDescent="0.25"/>
    <row r="803" s="24" customFormat="1" ht="15.75" customHeight="1" x14ac:dyDescent="0.25"/>
    <row r="804" s="24" customFormat="1" ht="15.75" customHeight="1" x14ac:dyDescent="0.25"/>
    <row r="805" s="24" customFormat="1" ht="15.75" customHeight="1" x14ac:dyDescent="0.25"/>
    <row r="806" s="24" customFormat="1" ht="15.75" customHeight="1" x14ac:dyDescent="0.25"/>
    <row r="807" s="24" customFormat="1" ht="15.75" customHeight="1" x14ac:dyDescent="0.25"/>
    <row r="808" s="24" customFormat="1" ht="15.75" customHeight="1" x14ac:dyDescent="0.25"/>
    <row r="809" s="24" customFormat="1" ht="15.75" customHeight="1" x14ac:dyDescent="0.25"/>
    <row r="810" s="24" customFormat="1" ht="15.75" customHeight="1" x14ac:dyDescent="0.25"/>
    <row r="811" s="24" customFormat="1" ht="15.75" customHeight="1" x14ac:dyDescent="0.25"/>
    <row r="812" s="24" customFormat="1" ht="15.75" customHeight="1" x14ac:dyDescent="0.25"/>
    <row r="813" s="24" customFormat="1" ht="15.75" customHeight="1" x14ac:dyDescent="0.25"/>
    <row r="814" s="24" customFormat="1" ht="15.75" customHeight="1" x14ac:dyDescent="0.25"/>
    <row r="815" s="24" customFormat="1" ht="15.75" customHeight="1" x14ac:dyDescent="0.25"/>
    <row r="816" s="24" customFormat="1" ht="15.75" customHeight="1" x14ac:dyDescent="0.25"/>
    <row r="817" s="24" customFormat="1" ht="15.75" customHeight="1" x14ac:dyDescent="0.25"/>
    <row r="818" s="24" customFormat="1" ht="15.75" customHeight="1" x14ac:dyDescent="0.25"/>
    <row r="819" s="24" customFormat="1" ht="15.75" customHeight="1" x14ac:dyDescent="0.25"/>
    <row r="820" s="24" customFormat="1" ht="15.75" customHeight="1" x14ac:dyDescent="0.25"/>
    <row r="821" s="24" customFormat="1" ht="15.75" customHeight="1" x14ac:dyDescent="0.25"/>
    <row r="822" s="24" customFormat="1" ht="15.75" customHeight="1" x14ac:dyDescent="0.25"/>
    <row r="823" s="24" customFormat="1" ht="15.75" customHeight="1" x14ac:dyDescent="0.25"/>
    <row r="824" s="24" customFormat="1" ht="15.75" customHeight="1" x14ac:dyDescent="0.25"/>
    <row r="825" s="24" customFormat="1" ht="15.75" customHeight="1" x14ac:dyDescent="0.25"/>
    <row r="826" s="24" customFormat="1" ht="15.75" customHeight="1" x14ac:dyDescent="0.25"/>
    <row r="827" s="24" customFormat="1" ht="15.75" customHeight="1" x14ac:dyDescent="0.25"/>
    <row r="828" s="24" customFormat="1" ht="15.75" customHeight="1" x14ac:dyDescent="0.25"/>
    <row r="829" s="24" customFormat="1" ht="15.75" customHeight="1" x14ac:dyDescent="0.25"/>
    <row r="830" s="24" customFormat="1" ht="15.75" customHeight="1" x14ac:dyDescent="0.25"/>
    <row r="831" s="24" customFormat="1" ht="15.75" customHeight="1" x14ac:dyDescent="0.25"/>
    <row r="832" s="24" customFormat="1" ht="15.75" customHeight="1" x14ac:dyDescent="0.25"/>
    <row r="833" s="24" customFormat="1" ht="15.75" customHeight="1" x14ac:dyDescent="0.25"/>
    <row r="834" s="24" customFormat="1" ht="15.75" customHeight="1" x14ac:dyDescent="0.25"/>
    <row r="835" s="24" customFormat="1" ht="15.75" customHeight="1" x14ac:dyDescent="0.25"/>
    <row r="836" s="24" customFormat="1" ht="15.75" customHeight="1" x14ac:dyDescent="0.25"/>
    <row r="837" s="24" customFormat="1" ht="15.75" customHeight="1" x14ac:dyDescent="0.25"/>
    <row r="838" s="24" customFormat="1" ht="15.75" customHeight="1" x14ac:dyDescent="0.25"/>
    <row r="839" s="24" customFormat="1" ht="15.75" customHeight="1" x14ac:dyDescent="0.25"/>
    <row r="840" s="24" customFormat="1" ht="15.75" customHeight="1" x14ac:dyDescent="0.25"/>
    <row r="841" s="24" customFormat="1" ht="15.75" customHeight="1" x14ac:dyDescent="0.25"/>
    <row r="842" s="24" customFormat="1" ht="15.75" customHeight="1" x14ac:dyDescent="0.25"/>
    <row r="843" s="24" customFormat="1" ht="15.75" customHeight="1" x14ac:dyDescent="0.25"/>
    <row r="844" s="24" customFormat="1" ht="15.75" customHeight="1" x14ac:dyDescent="0.25"/>
    <row r="845" s="24" customFormat="1" ht="15.75" customHeight="1" x14ac:dyDescent="0.25"/>
    <row r="846" s="24" customFormat="1" ht="15.75" customHeight="1" x14ac:dyDescent="0.25"/>
    <row r="847" s="24" customFormat="1" ht="15.75" customHeight="1" x14ac:dyDescent="0.25"/>
    <row r="848" s="24" customFormat="1" ht="15.75" customHeight="1" x14ac:dyDescent="0.25"/>
    <row r="849" s="24" customFormat="1" ht="15.75" customHeight="1" x14ac:dyDescent="0.25"/>
    <row r="850" s="24" customFormat="1" ht="15.75" customHeight="1" x14ac:dyDescent="0.25"/>
    <row r="851" s="24" customFormat="1" ht="15.75" customHeight="1" x14ac:dyDescent="0.25"/>
    <row r="852" s="24" customFormat="1" ht="15.75" customHeight="1" x14ac:dyDescent="0.25"/>
    <row r="853" s="24" customFormat="1" ht="15.75" customHeight="1" x14ac:dyDescent="0.25"/>
    <row r="854" s="24" customFormat="1" ht="15.75" customHeight="1" x14ac:dyDescent="0.25"/>
    <row r="855" s="24" customFormat="1" ht="15.75" customHeight="1" x14ac:dyDescent="0.25"/>
    <row r="856" s="24" customFormat="1" ht="15.75" customHeight="1" x14ac:dyDescent="0.25"/>
    <row r="857" s="24" customFormat="1" ht="15.75" customHeight="1" x14ac:dyDescent="0.25"/>
    <row r="858" s="24" customFormat="1" ht="15.75" customHeight="1" x14ac:dyDescent="0.25"/>
    <row r="859" s="24" customFormat="1" ht="15.75" customHeight="1" x14ac:dyDescent="0.25"/>
    <row r="860" s="24" customFormat="1" ht="15.75" customHeight="1" x14ac:dyDescent="0.25"/>
    <row r="861" s="24" customFormat="1" ht="15.75" customHeight="1" x14ac:dyDescent="0.25"/>
    <row r="862" s="24" customFormat="1" ht="15.75" customHeight="1" x14ac:dyDescent="0.25"/>
    <row r="863" s="24" customFormat="1" ht="15.75" customHeight="1" x14ac:dyDescent="0.25"/>
    <row r="864" s="24" customFormat="1" ht="15.75" customHeight="1" x14ac:dyDescent="0.25"/>
    <row r="865" s="24" customFormat="1" ht="15.75" customHeight="1" x14ac:dyDescent="0.25"/>
    <row r="866" s="24" customFormat="1" ht="15.75" customHeight="1" x14ac:dyDescent="0.25"/>
    <row r="867" s="24" customFormat="1" ht="15.75" customHeight="1" x14ac:dyDescent="0.25"/>
    <row r="868" s="24" customFormat="1" ht="15.75" customHeight="1" x14ac:dyDescent="0.25"/>
    <row r="869" s="24" customFormat="1" ht="15.75" customHeight="1" x14ac:dyDescent="0.25"/>
    <row r="870" s="24" customFormat="1" ht="15.75" customHeight="1" x14ac:dyDescent="0.25"/>
    <row r="871" s="24" customFormat="1" ht="15.75" customHeight="1" x14ac:dyDescent="0.25"/>
    <row r="872" s="24" customFormat="1" ht="15.75" customHeight="1" x14ac:dyDescent="0.25"/>
    <row r="873" s="24" customFormat="1" ht="15.75" customHeight="1" x14ac:dyDescent="0.25"/>
    <row r="874" s="24" customFormat="1" ht="15.75" customHeight="1" x14ac:dyDescent="0.25"/>
    <row r="875" s="24" customFormat="1" ht="15.75" customHeight="1" x14ac:dyDescent="0.25"/>
    <row r="876" s="24" customFormat="1" ht="15.75" customHeight="1" x14ac:dyDescent="0.25"/>
    <row r="877" s="24" customFormat="1" ht="15.75" customHeight="1" x14ac:dyDescent="0.25"/>
    <row r="878" s="24" customFormat="1" ht="15.75" customHeight="1" x14ac:dyDescent="0.25"/>
    <row r="879" s="24" customFormat="1" ht="15.75" customHeight="1" x14ac:dyDescent="0.25"/>
    <row r="880" s="24" customFormat="1" ht="15.75" customHeight="1" x14ac:dyDescent="0.25"/>
    <row r="881" s="24" customFormat="1" ht="15.75" customHeight="1" x14ac:dyDescent="0.25"/>
    <row r="882" s="24" customFormat="1" ht="15.75" customHeight="1" x14ac:dyDescent="0.25"/>
    <row r="883" s="24" customFormat="1" ht="15.75" customHeight="1" x14ac:dyDescent="0.25"/>
    <row r="884" s="24" customFormat="1" ht="15.75" customHeight="1" x14ac:dyDescent="0.25"/>
    <row r="885" s="24" customFormat="1" ht="15.75" customHeight="1" x14ac:dyDescent="0.25"/>
    <row r="886" s="24" customFormat="1" ht="15.75" customHeight="1" x14ac:dyDescent="0.25"/>
    <row r="887" s="24" customFormat="1" ht="15.75" customHeight="1" x14ac:dyDescent="0.25"/>
    <row r="888" s="24" customFormat="1" ht="15.75" customHeight="1" x14ac:dyDescent="0.25"/>
    <row r="889" s="24" customFormat="1" ht="15.75" customHeight="1" x14ac:dyDescent="0.25"/>
    <row r="890" s="24" customFormat="1" ht="15.75" customHeight="1" x14ac:dyDescent="0.25"/>
    <row r="891" s="24" customFormat="1" ht="15.75" customHeight="1" x14ac:dyDescent="0.25"/>
    <row r="892" s="24" customFormat="1" ht="15.75" customHeight="1" x14ac:dyDescent="0.25"/>
    <row r="893" s="24" customFormat="1" ht="15.75" customHeight="1" x14ac:dyDescent="0.25"/>
    <row r="894" s="24" customFormat="1" ht="15.75" customHeight="1" x14ac:dyDescent="0.25"/>
    <row r="895" s="24" customFormat="1" ht="15.75" customHeight="1" x14ac:dyDescent="0.25"/>
    <row r="896" s="24" customFormat="1" ht="15.75" customHeight="1" x14ac:dyDescent="0.25"/>
    <row r="897" s="24" customFormat="1" ht="15.75" customHeight="1" x14ac:dyDescent="0.25"/>
    <row r="898" s="24" customFormat="1" ht="15.75" customHeight="1" x14ac:dyDescent="0.25"/>
    <row r="899" s="24" customFormat="1" ht="15.75" customHeight="1" x14ac:dyDescent="0.25"/>
    <row r="900" s="24" customFormat="1" ht="15.75" customHeight="1" x14ac:dyDescent="0.25"/>
    <row r="901" s="24" customFormat="1" ht="15.75" customHeight="1" x14ac:dyDescent="0.25"/>
    <row r="902" s="24" customFormat="1" ht="15.75" customHeight="1" x14ac:dyDescent="0.25"/>
    <row r="903" s="24" customFormat="1" ht="15.75" customHeight="1" x14ac:dyDescent="0.25"/>
    <row r="904" s="24" customFormat="1" ht="15.75" customHeight="1" x14ac:dyDescent="0.25"/>
    <row r="905" s="24" customFormat="1" ht="15.75" customHeight="1" x14ac:dyDescent="0.25"/>
    <row r="906" s="24" customFormat="1" ht="15.75" customHeight="1" x14ac:dyDescent="0.25"/>
    <row r="907" s="24" customFormat="1" ht="15.75" customHeight="1" x14ac:dyDescent="0.25"/>
    <row r="908" s="24" customFormat="1" ht="15.75" customHeight="1" x14ac:dyDescent="0.25"/>
    <row r="909" s="24" customFormat="1" ht="15.75" customHeight="1" x14ac:dyDescent="0.25"/>
    <row r="910" s="24" customFormat="1" ht="15.75" customHeight="1" x14ac:dyDescent="0.25"/>
    <row r="911" s="24" customFormat="1" ht="15.75" customHeight="1" x14ac:dyDescent="0.25"/>
    <row r="912" s="24" customFormat="1" ht="15.75" customHeight="1" x14ac:dyDescent="0.25"/>
    <row r="913" s="24" customFormat="1" ht="15.75" customHeight="1" x14ac:dyDescent="0.25"/>
    <row r="914" s="24" customFormat="1" ht="15.75" customHeight="1" x14ac:dyDescent="0.25"/>
    <row r="915" s="24" customFormat="1" ht="15.75" customHeight="1" x14ac:dyDescent="0.25"/>
    <row r="916" s="24" customFormat="1" ht="15.75" customHeight="1" x14ac:dyDescent="0.25"/>
    <row r="917" s="24" customFormat="1" ht="15.75" customHeight="1" x14ac:dyDescent="0.25"/>
    <row r="918" s="24" customFormat="1" ht="15.75" customHeight="1" x14ac:dyDescent="0.25"/>
    <row r="919" s="24" customFormat="1" ht="15.75" customHeight="1" x14ac:dyDescent="0.25"/>
    <row r="920" s="24" customFormat="1" ht="15.75" customHeight="1" x14ac:dyDescent="0.25"/>
    <row r="921" s="24" customFormat="1" ht="15.75" customHeight="1" x14ac:dyDescent="0.25"/>
    <row r="922" s="24" customFormat="1" ht="15.75" customHeight="1" x14ac:dyDescent="0.25"/>
    <row r="923" s="24" customFormat="1" ht="15.75" customHeight="1" x14ac:dyDescent="0.25"/>
    <row r="924" s="24" customFormat="1" ht="15.75" customHeight="1" x14ac:dyDescent="0.25"/>
    <row r="925" s="24" customFormat="1" ht="15.75" customHeight="1" x14ac:dyDescent="0.25"/>
    <row r="926" s="24" customFormat="1" ht="15.75" customHeight="1" x14ac:dyDescent="0.25"/>
    <row r="927" s="24" customFormat="1" ht="15.75" customHeight="1" x14ac:dyDescent="0.25"/>
    <row r="928" s="24" customFormat="1" ht="15.75" customHeight="1" x14ac:dyDescent="0.25"/>
    <row r="929" s="24" customFormat="1" ht="15.75" customHeight="1" x14ac:dyDescent="0.25"/>
    <row r="930" s="24" customFormat="1" ht="15.75" customHeight="1" x14ac:dyDescent="0.25"/>
    <row r="931" s="24" customFormat="1" ht="15.75" customHeight="1" x14ac:dyDescent="0.25"/>
    <row r="932" s="24" customFormat="1" ht="15.75" customHeight="1" x14ac:dyDescent="0.25"/>
    <row r="933" s="24" customFormat="1" ht="15.75" customHeight="1" x14ac:dyDescent="0.25"/>
    <row r="934" s="24" customFormat="1" ht="15.75" customHeight="1" x14ac:dyDescent="0.25"/>
    <row r="935" s="24" customFormat="1" ht="15.75" customHeight="1" x14ac:dyDescent="0.25"/>
    <row r="936" s="24" customFormat="1" ht="15.75" customHeight="1" x14ac:dyDescent="0.25"/>
    <row r="937" s="24" customFormat="1" ht="15.75" customHeight="1" x14ac:dyDescent="0.25"/>
    <row r="938" s="24" customFormat="1" ht="15.75" customHeight="1" x14ac:dyDescent="0.25"/>
    <row r="939" s="24" customFormat="1" ht="15.75" customHeight="1" x14ac:dyDescent="0.25"/>
    <row r="940" s="24" customFormat="1" ht="15.75" customHeight="1" x14ac:dyDescent="0.25"/>
    <row r="941" s="24" customFormat="1" ht="15.75" customHeight="1" x14ac:dyDescent="0.25"/>
    <row r="942" s="24" customFormat="1" ht="15.75" customHeight="1" x14ac:dyDescent="0.25"/>
    <row r="943" s="24" customFormat="1" ht="15.75" customHeight="1" x14ac:dyDescent="0.25"/>
    <row r="944" s="24" customFormat="1" ht="15.75" customHeight="1" x14ac:dyDescent="0.25"/>
    <row r="945" s="24" customFormat="1" ht="15.75" customHeight="1" x14ac:dyDescent="0.25"/>
    <row r="946" s="24" customFormat="1" ht="15.75" customHeight="1" x14ac:dyDescent="0.25"/>
    <row r="947" s="24" customFormat="1" ht="15.75" customHeight="1" x14ac:dyDescent="0.25"/>
    <row r="948" s="24" customFormat="1" ht="15.75" customHeight="1" x14ac:dyDescent="0.25"/>
    <row r="949" s="24" customFormat="1" ht="15.75" customHeight="1" x14ac:dyDescent="0.25"/>
    <row r="950" s="24" customFormat="1" ht="15.75" customHeight="1" x14ac:dyDescent="0.25"/>
    <row r="951" s="24" customFormat="1" ht="15.75" customHeight="1" x14ac:dyDescent="0.25"/>
    <row r="952" s="24" customFormat="1" ht="15.75" customHeight="1" x14ac:dyDescent="0.25"/>
    <row r="953" s="24" customFormat="1" ht="15.75" customHeight="1" x14ac:dyDescent="0.25"/>
    <row r="954" s="24" customFormat="1" ht="15.75" customHeight="1" x14ac:dyDescent="0.25"/>
    <row r="955" s="24" customFormat="1" ht="15.75" customHeight="1" x14ac:dyDescent="0.25"/>
    <row r="956" s="24" customFormat="1" ht="15.75" customHeight="1" x14ac:dyDescent="0.25"/>
    <row r="957" s="24" customFormat="1" ht="15.75" customHeight="1" x14ac:dyDescent="0.25"/>
    <row r="958" s="24" customFormat="1" ht="15.75" customHeight="1" x14ac:dyDescent="0.25"/>
    <row r="959" s="24" customFormat="1" ht="15.75" customHeight="1" x14ac:dyDescent="0.25"/>
    <row r="960" s="24" customFormat="1" ht="15.75" customHeight="1" x14ac:dyDescent="0.25"/>
    <row r="961" s="24" customFormat="1" ht="15.75" customHeight="1" x14ac:dyDescent="0.25"/>
    <row r="962" s="24" customFormat="1" ht="15.75" customHeight="1" x14ac:dyDescent="0.25"/>
    <row r="963" s="24" customFormat="1" ht="15.75" customHeight="1" x14ac:dyDescent="0.25"/>
    <row r="964" s="24" customFormat="1" ht="15.75" customHeight="1" x14ac:dyDescent="0.25"/>
    <row r="965" s="24" customFormat="1" ht="15.75" customHeight="1" x14ac:dyDescent="0.25"/>
    <row r="966" s="24" customFormat="1" ht="15.75" customHeight="1" x14ac:dyDescent="0.25"/>
    <row r="967" s="24" customFormat="1" ht="15.75" customHeight="1" x14ac:dyDescent="0.25"/>
    <row r="968" s="24" customFormat="1" ht="15.75" customHeight="1" x14ac:dyDescent="0.25"/>
    <row r="969" s="24" customFormat="1" ht="15.75" customHeight="1" x14ac:dyDescent="0.25"/>
    <row r="970" s="24" customFormat="1" ht="15.75" customHeight="1" x14ac:dyDescent="0.25"/>
    <row r="971" s="24" customFormat="1" ht="15.75" customHeight="1" x14ac:dyDescent="0.25"/>
    <row r="972" s="24" customFormat="1" ht="15.75" customHeight="1" x14ac:dyDescent="0.25"/>
    <row r="973" s="24" customFormat="1" ht="15.75" customHeight="1" x14ac:dyDescent="0.25"/>
    <row r="974" s="24" customFormat="1" ht="15.75" customHeight="1" x14ac:dyDescent="0.25"/>
    <row r="975" s="24" customFormat="1" ht="15.75" customHeight="1" x14ac:dyDescent="0.25"/>
    <row r="976" s="24" customFormat="1" ht="15.75" customHeight="1" x14ac:dyDescent="0.25"/>
    <row r="977" s="24" customFormat="1" ht="15.75" customHeight="1" x14ac:dyDescent="0.25"/>
    <row r="978" s="24" customFormat="1" ht="15.75" customHeight="1" x14ac:dyDescent="0.25"/>
    <row r="979" s="24" customFormat="1" ht="15.75" customHeight="1" x14ac:dyDescent="0.25"/>
    <row r="980" s="24" customFormat="1" ht="15.75" customHeight="1" x14ac:dyDescent="0.25"/>
    <row r="981" s="24" customFormat="1" ht="15.75" customHeight="1" x14ac:dyDescent="0.25"/>
    <row r="982" s="24" customFormat="1" ht="15.75" customHeight="1" x14ac:dyDescent="0.25"/>
    <row r="983" s="24" customFormat="1" ht="15.75" customHeight="1" x14ac:dyDescent="0.25"/>
    <row r="984" s="24" customFormat="1" ht="15.75" customHeight="1" x14ac:dyDescent="0.25"/>
    <row r="985" s="24" customFormat="1" ht="15.75" customHeight="1" x14ac:dyDescent="0.25"/>
    <row r="986" s="24" customFormat="1" ht="15.75" customHeight="1" x14ac:dyDescent="0.25"/>
    <row r="987" s="24" customFormat="1" ht="15.75" customHeight="1" x14ac:dyDescent="0.25"/>
    <row r="988" s="24" customFormat="1" ht="15.75" customHeight="1" x14ac:dyDescent="0.25"/>
    <row r="989" s="24" customFormat="1" ht="15.75" customHeight="1" x14ac:dyDescent="0.25"/>
    <row r="990" s="24" customFormat="1" ht="15.75" customHeight="1" x14ac:dyDescent="0.25"/>
    <row r="991" s="24" customFormat="1" ht="15.75" customHeight="1" x14ac:dyDescent="0.25"/>
    <row r="992" s="24" customFormat="1" ht="15.75" customHeight="1" x14ac:dyDescent="0.25"/>
    <row r="993" s="24" customFormat="1" ht="15.75" customHeight="1" x14ac:dyDescent="0.25"/>
    <row r="994" s="24" customFormat="1" ht="15.75" customHeight="1" x14ac:dyDescent="0.25"/>
    <row r="995" s="24" customFormat="1" ht="15.75" customHeight="1" x14ac:dyDescent="0.25"/>
    <row r="996" s="24" customFormat="1" ht="15.75" customHeight="1" x14ac:dyDescent="0.25"/>
    <row r="997" s="24" customFormat="1" ht="15.75" customHeight="1" x14ac:dyDescent="0.25"/>
    <row r="998" s="24" customFormat="1" ht="15.75" customHeight="1" x14ac:dyDescent="0.25"/>
    <row r="999" s="24" customFormat="1" ht="15.75" customHeight="1" x14ac:dyDescent="0.25"/>
    <row r="1000" s="24" customFormat="1" ht="15.75" customHeight="1" x14ac:dyDescent="0.25"/>
  </sheetData>
  <mergeCells count="39">
    <mergeCell ref="A1:G1"/>
    <mergeCell ref="A2:G2"/>
    <mergeCell ref="A3:G3"/>
    <mergeCell ref="A4:G4"/>
    <mergeCell ref="A6:G6"/>
    <mergeCell ref="A20:F20"/>
    <mergeCell ref="A21:G21"/>
    <mergeCell ref="A30:F30"/>
    <mergeCell ref="A31:G31"/>
    <mergeCell ref="A51:F51"/>
    <mergeCell ref="A52:G52"/>
    <mergeCell ref="A72:F72"/>
    <mergeCell ref="A73:G73"/>
    <mergeCell ref="A97:F97"/>
    <mergeCell ref="A98:G98"/>
    <mergeCell ref="A109:F109"/>
    <mergeCell ref="A110:G110"/>
    <mergeCell ref="A129:F129"/>
    <mergeCell ref="A130:G130"/>
    <mergeCell ref="A178:F178"/>
    <mergeCell ref="A179:G179"/>
    <mergeCell ref="A183:F183"/>
    <mergeCell ref="A184:G184"/>
    <mergeCell ref="A383:F383"/>
    <mergeCell ref="A384:G384"/>
    <mergeCell ref="A469:F469"/>
    <mergeCell ref="A470:G470"/>
    <mergeCell ref="A482:F482"/>
    <mergeCell ref="A483:G483"/>
    <mergeCell ref="A552:F552"/>
    <mergeCell ref="A614:F614"/>
    <mergeCell ref="A615:G615"/>
    <mergeCell ref="A634:F634"/>
    <mergeCell ref="A635:F635"/>
    <mergeCell ref="A553:G553"/>
    <mergeCell ref="A577:F577"/>
    <mergeCell ref="A578:G578"/>
    <mergeCell ref="A592:F592"/>
    <mergeCell ref="A593:G59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1000"/>
  <sheetViews>
    <sheetView showGridLines="0" workbookViewId="0">
      <selection activeCell="B12" sqref="B12"/>
    </sheetView>
  </sheetViews>
  <sheetFormatPr defaultColWidth="12.625" defaultRowHeight="15" x14ac:dyDescent="0.25"/>
  <cols>
    <col min="1" max="1" width="14" customWidth="1"/>
    <col min="2" max="2" width="60" customWidth="1"/>
    <col min="3" max="3" width="12" customWidth="1"/>
    <col min="4" max="4" width="20" customWidth="1"/>
    <col min="5" max="5" width="14" customWidth="1"/>
    <col min="6" max="26" width="8.625" customWidth="1"/>
  </cols>
  <sheetData>
    <row r="1" spans="1:5" ht="25.5" customHeight="1" x14ac:dyDescent="0.25">
      <c r="A1" s="65" t="s">
        <v>525</v>
      </c>
      <c r="B1" s="66"/>
      <c r="C1" s="66"/>
      <c r="D1" s="66"/>
      <c r="E1" s="66"/>
    </row>
    <row r="2" spans="1:5" ht="14.25" customHeight="1" x14ac:dyDescent="0.25">
      <c r="A2" s="67" t="s">
        <v>526</v>
      </c>
      <c r="B2" s="68"/>
      <c r="C2" s="68"/>
      <c r="D2" s="68"/>
      <c r="E2" s="68"/>
    </row>
    <row r="3" spans="1:5" ht="14.25" customHeight="1" x14ac:dyDescent="0.25">
      <c r="A3" s="1"/>
      <c r="B3" s="1"/>
      <c r="C3" s="1"/>
      <c r="D3" s="1"/>
      <c r="E3" s="1"/>
    </row>
    <row r="4" spans="1:5" ht="36" customHeight="1" x14ac:dyDescent="0.25">
      <c r="A4" s="2" t="s">
        <v>527</v>
      </c>
      <c r="B4" s="2" t="s">
        <v>528</v>
      </c>
      <c r="C4" s="2" t="s">
        <v>529</v>
      </c>
      <c r="D4" s="2" t="s">
        <v>530</v>
      </c>
      <c r="E4" s="2" t="s">
        <v>531</v>
      </c>
    </row>
    <row r="5" spans="1:5" ht="14.25" customHeight="1" x14ac:dyDescent="0.25">
      <c r="A5" s="23" t="s">
        <v>532</v>
      </c>
      <c r="B5" s="3" t="s">
        <v>533</v>
      </c>
      <c r="C5" s="4">
        <f>COUNTA('PLANILHA DE PREÇOS'!A7:A19)</f>
        <v>13</v>
      </c>
      <c r="D5" s="5">
        <f>'PLANILHA DE PREÇOS'!G20</f>
        <v>73795.75</v>
      </c>
      <c r="E5" s="7">
        <f t="shared" ref="E5:E21" si="0">IF(COUNT($D$22)=0,"",D5/$D$22)</f>
        <v>1.5289793981531663E-2</v>
      </c>
    </row>
    <row r="6" spans="1:5" ht="14.25" customHeight="1" x14ac:dyDescent="0.25">
      <c r="A6" s="23" t="s">
        <v>534</v>
      </c>
      <c r="B6" s="3" t="s">
        <v>694</v>
      </c>
      <c r="C6" s="4">
        <f>COUNTA('PLANILHA DE PREÇOS'!A22:A29)</f>
        <v>8</v>
      </c>
      <c r="D6" s="5">
        <f>'PLANILHA DE PREÇOS'!G30</f>
        <v>60231.1</v>
      </c>
      <c r="E6" s="7">
        <f t="shared" si="0"/>
        <v>1.2479324490651991E-2</v>
      </c>
    </row>
    <row r="7" spans="1:5" ht="14.25" customHeight="1" x14ac:dyDescent="0.25">
      <c r="A7" s="23" t="s">
        <v>535</v>
      </c>
      <c r="B7" s="3" t="s">
        <v>695</v>
      </c>
      <c r="C7" s="4">
        <f>COUNTA('PLANILHA DE PREÇOS'!A32:A50)</f>
        <v>19</v>
      </c>
      <c r="D7" s="5">
        <f>'PLANILHA DE PREÇOS'!G51</f>
        <v>383532.36</v>
      </c>
      <c r="E7" s="7">
        <f t="shared" si="0"/>
        <v>7.9464342725030029E-2</v>
      </c>
    </row>
    <row r="8" spans="1:5" ht="14.25" customHeight="1" x14ac:dyDescent="0.25">
      <c r="A8" s="23" t="s">
        <v>536</v>
      </c>
      <c r="B8" s="3" t="s">
        <v>696</v>
      </c>
      <c r="C8" s="4">
        <f>COUNTA('PLANILHA DE PREÇOS'!A53:A71)</f>
        <v>19</v>
      </c>
      <c r="D8" s="5">
        <f>'PLANILHA DE PREÇOS'!G72</f>
        <v>124644.78</v>
      </c>
      <c r="E8" s="7">
        <f t="shared" si="0"/>
        <v>2.582524070930017E-2</v>
      </c>
    </row>
    <row r="9" spans="1:5" ht="14.25" customHeight="1" x14ac:dyDescent="0.25">
      <c r="A9" s="23" t="s">
        <v>537</v>
      </c>
      <c r="B9" s="3" t="s">
        <v>697</v>
      </c>
      <c r="C9" s="4">
        <f>COUNTA('PLANILHA DE PREÇOS'!A74:A96)</f>
        <v>23</v>
      </c>
      <c r="D9" s="5">
        <f>'PLANILHA DE PREÇOS'!G97</f>
        <v>289754.8</v>
      </c>
      <c r="E9" s="7">
        <f t="shared" si="0"/>
        <v>6.0034503303508811E-2</v>
      </c>
    </row>
    <row r="10" spans="1:5" ht="14.25" customHeight="1" x14ac:dyDescent="0.25">
      <c r="A10" s="23" t="s">
        <v>538</v>
      </c>
      <c r="B10" s="3" t="s">
        <v>698</v>
      </c>
      <c r="C10" s="4">
        <f>COUNTA('PLANILHA DE PREÇOS'!A99:A108)</f>
        <v>10</v>
      </c>
      <c r="D10" s="5">
        <f>'PLANILHA DE PREÇOS'!G109</f>
        <v>433538.2</v>
      </c>
      <c r="E10" s="7">
        <f t="shared" si="0"/>
        <v>8.9825088316387733E-2</v>
      </c>
    </row>
    <row r="11" spans="1:5" ht="14.25" customHeight="1" x14ac:dyDescent="0.25">
      <c r="A11" s="23" t="s">
        <v>539</v>
      </c>
      <c r="B11" s="3" t="s">
        <v>699</v>
      </c>
      <c r="C11" s="4">
        <f>COUNTA('PLANILHA DE PREÇOS'!A111:A128)</f>
        <v>18</v>
      </c>
      <c r="D11" s="5">
        <f>'PLANILHA DE PREÇOS'!G129</f>
        <v>156412.5</v>
      </c>
      <c r="E11" s="7">
        <f t="shared" si="0"/>
        <v>3.2407217233191898E-2</v>
      </c>
    </row>
    <row r="12" spans="1:5" ht="14.25" customHeight="1" x14ac:dyDescent="0.25">
      <c r="A12" s="23" t="s">
        <v>540</v>
      </c>
      <c r="B12" s="3" t="s">
        <v>700</v>
      </c>
      <c r="C12" s="4">
        <f>COUNTA('PLANILHA DE PREÇOS'!A131:A177)</f>
        <v>47</v>
      </c>
      <c r="D12" s="5">
        <f>'PLANILHA DE PREÇOS'!G178</f>
        <v>389044.2</v>
      </c>
      <c r="E12" s="7">
        <f t="shared" si="0"/>
        <v>8.0606344778795538E-2</v>
      </c>
    </row>
    <row r="13" spans="1:5" ht="14.25" customHeight="1" x14ac:dyDescent="0.25">
      <c r="A13" s="23" t="s">
        <v>541</v>
      </c>
      <c r="B13" s="3" t="s">
        <v>542</v>
      </c>
      <c r="C13" s="4">
        <f>COUNTA('PLANILHA DE PREÇOS'!A180:A182)</f>
        <v>3</v>
      </c>
      <c r="D13" s="5">
        <f>'PLANILHA DE PREÇOS'!G183</f>
        <v>206469</v>
      </c>
      <c r="E13" s="7">
        <f t="shared" si="0"/>
        <v>4.2778459106017089E-2</v>
      </c>
    </row>
    <row r="14" spans="1:5" ht="14.25" customHeight="1" x14ac:dyDescent="0.25">
      <c r="A14" s="23" t="s">
        <v>543</v>
      </c>
      <c r="B14" s="3" t="s">
        <v>544</v>
      </c>
      <c r="C14" s="4">
        <f>COUNTA('PLANILHA DE PREÇOS'!A185:A382)</f>
        <v>198</v>
      </c>
      <c r="D14" s="5">
        <f>'PLANILHA DE PREÇOS'!G383</f>
        <v>536479.75000000012</v>
      </c>
      <c r="E14" s="7">
        <f t="shared" si="0"/>
        <v>0.11115362135032997</v>
      </c>
    </row>
    <row r="15" spans="1:5" ht="14.25" customHeight="1" x14ac:dyDescent="0.25">
      <c r="A15" s="23" t="s">
        <v>545</v>
      </c>
      <c r="B15" s="3" t="s">
        <v>701</v>
      </c>
      <c r="C15" s="4">
        <f>COUNTA('PLANILHA DE PREÇOS'!A385:A468)</f>
        <v>84</v>
      </c>
      <c r="D15" s="5">
        <f>'PLANILHA DE PREÇOS'!G469</f>
        <v>860839.82999999984</v>
      </c>
      <c r="E15" s="7">
        <f t="shared" si="0"/>
        <v>0.17835801725433695</v>
      </c>
    </row>
    <row r="16" spans="1:5" ht="14.25" customHeight="1" x14ac:dyDescent="0.25">
      <c r="A16" s="23" t="s">
        <v>546</v>
      </c>
      <c r="B16" s="3" t="s">
        <v>547</v>
      </c>
      <c r="C16" s="4">
        <f>COUNTA('PLANILHA DE PREÇOS'!A471:A481)</f>
        <v>11</v>
      </c>
      <c r="D16" s="5">
        <f>'PLANILHA DE PREÇOS'!G482</f>
        <v>102304.3</v>
      </c>
      <c r="E16" s="7">
        <f t="shared" si="0"/>
        <v>2.1196500752750796E-2</v>
      </c>
    </row>
    <row r="17" spans="1:5" ht="14.25" customHeight="1" x14ac:dyDescent="0.25">
      <c r="A17" s="23" t="s">
        <v>548</v>
      </c>
      <c r="B17" s="3" t="s">
        <v>549</v>
      </c>
      <c r="C17" s="4">
        <f>COUNTA('PLANILHA DE PREÇOS'!A484:A551)</f>
        <v>68</v>
      </c>
      <c r="D17" s="5">
        <f>'PLANILHA DE PREÇOS'!G552</f>
        <v>443433.45999999996</v>
      </c>
      <c r="E17" s="7">
        <f t="shared" si="0"/>
        <v>9.1875294280737846E-2</v>
      </c>
    </row>
    <row r="18" spans="1:5" ht="14.25" customHeight="1" x14ac:dyDescent="0.25">
      <c r="A18" s="23" t="s">
        <v>550</v>
      </c>
      <c r="B18" s="3" t="s">
        <v>702</v>
      </c>
      <c r="C18" s="4">
        <f>COUNTA('PLANILHA DE PREÇOS'!A554:A576)</f>
        <v>23</v>
      </c>
      <c r="D18" s="5">
        <f>'PLANILHA DE PREÇOS'!G577</f>
        <v>251832.88999999998</v>
      </c>
      <c r="E18" s="7">
        <f t="shared" si="0"/>
        <v>5.2177435772029213E-2</v>
      </c>
    </row>
    <row r="19" spans="1:5" ht="14.25" customHeight="1" x14ac:dyDescent="0.25">
      <c r="A19" s="23" t="s">
        <v>551</v>
      </c>
      <c r="B19" s="3" t="s">
        <v>552</v>
      </c>
      <c r="C19" s="4">
        <f>COUNTA('PLANILHA DE PREÇOS'!A579:A591)</f>
        <v>13</v>
      </c>
      <c r="D19" s="5">
        <f>'PLANILHA DE PREÇOS'!G592</f>
        <v>86771.7</v>
      </c>
      <c r="E19" s="7">
        <f t="shared" si="0"/>
        <v>1.797829030028519E-2</v>
      </c>
    </row>
    <row r="20" spans="1:5" ht="14.25" customHeight="1" x14ac:dyDescent="0.25">
      <c r="A20" s="23" t="s">
        <v>553</v>
      </c>
      <c r="B20" s="3" t="s">
        <v>703</v>
      </c>
      <c r="C20" s="4">
        <f>COUNTA('PLANILHA DE PREÇOS'!A594:A613)</f>
        <v>20</v>
      </c>
      <c r="D20" s="5">
        <f>'PLANILHA DE PREÇOS'!G614</f>
        <v>354569.76</v>
      </c>
      <c r="E20" s="7">
        <f t="shared" si="0"/>
        <v>7.3463561011049089E-2</v>
      </c>
    </row>
    <row r="21" spans="1:5" ht="14.25" customHeight="1" x14ac:dyDescent="0.25">
      <c r="A21" s="23" t="s">
        <v>554</v>
      </c>
      <c r="B21" s="3" t="s">
        <v>704</v>
      </c>
      <c r="C21" s="4">
        <f>COUNTA('PLANILHA DE PREÇOS'!A616:A633)</f>
        <v>18</v>
      </c>
      <c r="D21" s="5">
        <f>'PLANILHA DE PREÇOS'!G634</f>
        <v>72816.800000000003</v>
      </c>
      <c r="E21" s="7">
        <f t="shared" si="0"/>
        <v>1.5086964634066254E-2</v>
      </c>
    </row>
    <row r="22" spans="1:5" ht="14.25" customHeight="1" x14ac:dyDescent="0.25">
      <c r="A22" s="69" t="s">
        <v>524</v>
      </c>
      <c r="B22" s="70"/>
      <c r="C22" s="71">
        <f>SUM(C5:C21)</f>
        <v>595</v>
      </c>
      <c r="D22" s="8">
        <f>IF(COUNT(D5:D21)=17,SUM(D5:D21),"PENDENTE")</f>
        <v>4826471.1799999988</v>
      </c>
      <c r="E22" s="9">
        <f>IF(COUNT(D22)=0,"",SUM(E5:E21))</f>
        <v>1.0000000000000002</v>
      </c>
    </row>
    <row r="23" spans="1:5" ht="15.75" customHeight="1" x14ac:dyDescent="0.25"/>
    <row r="24" spans="1:5" ht="15.75" customHeight="1" x14ac:dyDescent="0.25"/>
    <row r="25" spans="1:5" ht="15.75" customHeight="1" x14ac:dyDescent="0.25"/>
    <row r="26" spans="1:5" ht="15.75" customHeight="1" x14ac:dyDescent="0.25"/>
    <row r="27" spans="1:5" ht="15.75" customHeight="1" x14ac:dyDescent="0.25"/>
    <row r="28" spans="1:5" ht="15.75" customHeight="1" x14ac:dyDescent="0.25"/>
    <row r="29" spans="1:5" ht="15.75" customHeight="1" x14ac:dyDescent="0.25"/>
    <row r="30" spans="1:5" ht="15.75" customHeight="1" x14ac:dyDescent="0.25"/>
    <row r="31" spans="1:5" ht="15.75" customHeight="1" x14ac:dyDescent="0.25"/>
    <row r="32" spans="1:5"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3">
    <mergeCell ref="A1:E1"/>
    <mergeCell ref="A2:E2"/>
    <mergeCell ref="A22:C2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00"/>
  <sheetViews>
    <sheetView showGridLines="0" workbookViewId="0">
      <selection activeCell="C6" sqref="C6"/>
    </sheetView>
  </sheetViews>
  <sheetFormatPr defaultColWidth="12.625" defaultRowHeight="14.25" x14ac:dyDescent="0.2"/>
  <cols>
    <col min="1" max="1" width="15.25" style="12" customWidth="1"/>
    <col min="2" max="2" width="22" style="12" customWidth="1"/>
    <col min="3" max="3" width="58" style="12" customWidth="1"/>
    <col min="4" max="4" width="11.75" style="12" customWidth="1"/>
    <col min="5" max="5" width="17.375" style="12" customWidth="1"/>
    <col min="6" max="6" width="28" style="12" customWidth="1"/>
    <col min="7" max="7" width="45" style="12" customWidth="1"/>
    <col min="8" max="8" width="18" style="12" customWidth="1"/>
    <col min="9" max="9" width="13" style="12" customWidth="1"/>
    <col min="10" max="10" width="28" style="12" customWidth="1"/>
    <col min="11" max="11" width="45" style="12" customWidth="1"/>
    <col min="12" max="12" width="18" style="12" customWidth="1"/>
    <col min="13" max="13" width="13" style="12" customWidth="1"/>
    <col min="14" max="14" width="28" style="12" customWidth="1"/>
    <col min="15" max="15" width="45" style="12" customWidth="1"/>
    <col min="16" max="16" width="18" style="12" customWidth="1"/>
    <col min="17" max="17" width="13" style="12" customWidth="1"/>
    <col min="18" max="18" width="11" style="12" customWidth="1"/>
    <col min="19" max="20" width="13" style="12" customWidth="1"/>
    <col min="21" max="21" width="11" style="12" customWidth="1"/>
    <col min="22" max="22" width="26" style="12" customWidth="1"/>
    <col min="23" max="23" width="14" style="12" customWidth="1"/>
    <col min="24" max="24" width="58" style="12" customWidth="1"/>
    <col min="25" max="26" width="8.625" style="12" customWidth="1"/>
    <col min="27" max="16384" width="12.625" style="12"/>
  </cols>
  <sheetData>
    <row r="1" spans="1:24" ht="25.5" customHeight="1" x14ac:dyDescent="0.2">
      <c r="A1" s="72" t="s">
        <v>555</v>
      </c>
      <c r="B1" s="73"/>
      <c r="C1" s="73"/>
      <c r="D1" s="73"/>
      <c r="E1" s="73"/>
      <c r="F1" s="73"/>
      <c r="G1" s="73"/>
      <c r="H1" s="73"/>
      <c r="I1" s="73"/>
      <c r="J1" s="73"/>
      <c r="K1" s="73"/>
      <c r="L1" s="73"/>
      <c r="M1" s="73"/>
      <c r="N1" s="73"/>
      <c r="O1" s="73"/>
      <c r="P1" s="73"/>
      <c r="Q1" s="73"/>
      <c r="R1" s="73"/>
      <c r="S1" s="73"/>
      <c r="T1" s="73"/>
      <c r="U1" s="73"/>
      <c r="V1" s="73"/>
      <c r="W1" s="73"/>
      <c r="X1" s="74"/>
    </row>
    <row r="2" spans="1:24" ht="14.25" customHeight="1" x14ac:dyDescent="0.2">
      <c r="A2" s="75" t="s">
        <v>556</v>
      </c>
      <c r="B2" s="73"/>
      <c r="C2" s="73"/>
      <c r="D2" s="73"/>
      <c r="E2" s="73"/>
      <c r="F2" s="73"/>
      <c r="G2" s="73"/>
      <c r="H2" s="73"/>
      <c r="I2" s="73"/>
      <c r="J2" s="73"/>
      <c r="K2" s="73"/>
      <c r="L2" s="73"/>
      <c r="M2" s="73"/>
      <c r="N2" s="73"/>
      <c r="O2" s="73"/>
      <c r="P2" s="73"/>
      <c r="Q2" s="73"/>
      <c r="R2" s="73"/>
      <c r="S2" s="73"/>
      <c r="T2" s="73"/>
      <c r="U2" s="73"/>
      <c r="V2" s="73"/>
      <c r="W2" s="73"/>
      <c r="X2" s="74"/>
    </row>
    <row r="3" spans="1:24" ht="39.950000000000003" customHeight="1" x14ac:dyDescent="0.2">
      <c r="A3" s="76" t="s">
        <v>557</v>
      </c>
      <c r="B3" s="73"/>
      <c r="C3" s="73"/>
      <c r="D3" s="73"/>
      <c r="E3" s="73"/>
      <c r="F3" s="73"/>
      <c r="G3" s="73"/>
      <c r="H3" s="73"/>
      <c r="I3" s="73"/>
      <c r="J3" s="73"/>
      <c r="K3" s="73"/>
      <c r="L3" s="73"/>
      <c r="M3" s="73"/>
      <c r="N3" s="73"/>
      <c r="O3" s="73"/>
      <c r="P3" s="73"/>
      <c r="Q3" s="73"/>
      <c r="R3" s="73"/>
      <c r="S3" s="73"/>
      <c r="T3" s="73"/>
      <c r="U3" s="73"/>
      <c r="V3" s="73"/>
      <c r="W3" s="73"/>
      <c r="X3" s="74"/>
    </row>
    <row r="4" spans="1:24" x14ac:dyDescent="0.2">
      <c r="A4" s="13" t="s">
        <v>3</v>
      </c>
      <c r="B4" s="13" t="s">
        <v>558</v>
      </c>
      <c r="C4" s="13" t="s">
        <v>559</v>
      </c>
      <c r="D4" s="13" t="s">
        <v>6</v>
      </c>
      <c r="E4" s="13" t="s">
        <v>7</v>
      </c>
      <c r="F4" s="13" t="s">
        <v>560</v>
      </c>
      <c r="G4" s="13" t="s">
        <v>561</v>
      </c>
      <c r="H4" s="13" t="s">
        <v>562</v>
      </c>
      <c r="I4" s="13" t="s">
        <v>563</v>
      </c>
      <c r="J4" s="13" t="s">
        <v>564</v>
      </c>
      <c r="K4" s="13" t="s">
        <v>565</v>
      </c>
      <c r="L4" s="13" t="s">
        <v>566</v>
      </c>
      <c r="M4" s="13" t="s">
        <v>567</v>
      </c>
      <c r="N4" s="13" t="s">
        <v>568</v>
      </c>
      <c r="O4" s="13" t="s">
        <v>569</v>
      </c>
      <c r="P4" s="13" t="s">
        <v>570</v>
      </c>
      <c r="Q4" s="13" t="s">
        <v>571</v>
      </c>
      <c r="R4" s="13" t="s">
        <v>572</v>
      </c>
      <c r="S4" s="13" t="s">
        <v>573</v>
      </c>
      <c r="T4" s="13" t="s">
        <v>574</v>
      </c>
      <c r="U4" s="13" t="s">
        <v>575</v>
      </c>
      <c r="V4" s="13" t="s">
        <v>576</v>
      </c>
      <c r="W4" s="13" t="s">
        <v>577</v>
      </c>
      <c r="X4" s="13" t="s">
        <v>578</v>
      </c>
    </row>
    <row r="5" spans="1:24" ht="60" x14ac:dyDescent="0.2">
      <c r="A5" s="14" t="s">
        <v>11</v>
      </c>
      <c r="B5" s="20" t="s">
        <v>705</v>
      </c>
      <c r="C5" s="15" t="s">
        <v>706</v>
      </c>
      <c r="D5" s="16" t="s">
        <v>707</v>
      </c>
      <c r="E5" s="16">
        <v>36</v>
      </c>
      <c r="F5" s="15" t="s">
        <v>708</v>
      </c>
      <c r="G5" s="15" t="s">
        <v>709</v>
      </c>
      <c r="H5" s="15" t="s">
        <v>710</v>
      </c>
      <c r="I5" s="17">
        <v>163.30000000000001</v>
      </c>
      <c r="J5" s="15"/>
      <c r="K5" s="15"/>
      <c r="L5" s="15"/>
      <c r="M5" s="17"/>
      <c r="N5" s="15"/>
      <c r="O5" s="15"/>
      <c r="P5" s="15"/>
      <c r="Q5" s="17"/>
      <c r="R5" s="16">
        <f t="shared" ref="R5:R259" si="0">COUNT(I5,M5,Q5)</f>
        <v>1</v>
      </c>
      <c r="S5" s="17">
        <f t="shared" ref="S5:S259" si="1">IF(R5=0,"",AVERAGE(I5,M5,Q5))</f>
        <v>163.30000000000001</v>
      </c>
      <c r="T5" s="17">
        <f t="shared" ref="T5:T259" si="2">IF(R5=0,"",MEDIAN(I5,M5,Q5))</f>
        <v>163.30000000000001</v>
      </c>
      <c r="U5" s="18" t="str">
        <f t="shared" ref="U5:U259" si="3">IF(R5&lt;2,"",STDEVP(I5,M5,Q5)/S5)</f>
        <v/>
      </c>
      <c r="V5" s="15" t="str">
        <f t="shared" ref="V5:V52" si="4">IF(R5=0,"SEM FONTE MONETÁRIA",IF(R5=1,"REFERÊNCIA ÚNICA (ART. 28)",IF(AND(R5=3,U5&gt;25%),"MEDIANA","MÉDIA")))</f>
        <v>REFERÊNCIA ÚNICA (ART. 28)</v>
      </c>
      <c r="W5" s="19">
        <f t="shared" ref="W5:W259" si="5">IF(R5=0,"",ROUND(ROUND(IF(AND(R5=3,U5&gt;25%),T5,S5)*100,8),0)/100)</f>
        <v>163.30000000000001</v>
      </c>
      <c r="X5" s="15" t="s">
        <v>711</v>
      </c>
    </row>
    <row r="6" spans="1:24" ht="72" x14ac:dyDescent="0.2">
      <c r="A6" s="14" t="s">
        <v>12</v>
      </c>
      <c r="B6" s="20" t="s">
        <v>712</v>
      </c>
      <c r="C6" s="15" t="s">
        <v>713</v>
      </c>
      <c r="D6" s="16" t="s">
        <v>707</v>
      </c>
      <c r="E6" s="16">
        <v>72</v>
      </c>
      <c r="F6" s="15" t="s">
        <v>708</v>
      </c>
      <c r="G6" s="15" t="s">
        <v>709</v>
      </c>
      <c r="H6" s="15" t="s">
        <v>710</v>
      </c>
      <c r="I6" s="17">
        <v>163.30000000000001</v>
      </c>
      <c r="J6" s="15"/>
      <c r="K6" s="15"/>
      <c r="L6" s="15"/>
      <c r="M6" s="17"/>
      <c r="N6" s="15"/>
      <c r="O6" s="15"/>
      <c r="P6" s="15"/>
      <c r="Q6" s="17"/>
      <c r="R6" s="16">
        <f t="shared" si="0"/>
        <v>1</v>
      </c>
      <c r="S6" s="17">
        <f t="shared" si="1"/>
        <v>163.30000000000001</v>
      </c>
      <c r="T6" s="17">
        <f t="shared" si="2"/>
        <v>163.30000000000001</v>
      </c>
      <c r="U6" s="18" t="str">
        <f t="shared" si="3"/>
        <v/>
      </c>
      <c r="V6" s="15" t="str">
        <f t="shared" si="4"/>
        <v>REFERÊNCIA ÚNICA (ART. 28)</v>
      </c>
      <c r="W6" s="19">
        <f t="shared" si="5"/>
        <v>163.30000000000001</v>
      </c>
      <c r="X6" s="15" t="s">
        <v>714</v>
      </c>
    </row>
    <row r="7" spans="1:24" ht="72" x14ac:dyDescent="0.2">
      <c r="A7" s="14" t="s">
        <v>13</v>
      </c>
      <c r="B7" s="20" t="s">
        <v>715</v>
      </c>
      <c r="C7" s="15" t="s">
        <v>716</v>
      </c>
      <c r="D7" s="16" t="s">
        <v>707</v>
      </c>
      <c r="E7" s="16">
        <v>36</v>
      </c>
      <c r="F7" s="15" t="s">
        <v>708</v>
      </c>
      <c r="G7" s="15" t="s">
        <v>709</v>
      </c>
      <c r="H7" s="15" t="s">
        <v>710</v>
      </c>
      <c r="I7" s="17">
        <v>149.22</v>
      </c>
      <c r="J7" s="15"/>
      <c r="K7" s="15"/>
      <c r="L7" s="15"/>
      <c r="M7" s="17"/>
      <c r="N7" s="15"/>
      <c r="O7" s="15"/>
      <c r="P7" s="15"/>
      <c r="Q7" s="17"/>
      <c r="R7" s="16">
        <f t="shared" si="0"/>
        <v>1</v>
      </c>
      <c r="S7" s="17">
        <f t="shared" si="1"/>
        <v>149.22</v>
      </c>
      <c r="T7" s="17">
        <f t="shared" si="2"/>
        <v>149.22</v>
      </c>
      <c r="U7" s="18" t="str">
        <f t="shared" si="3"/>
        <v/>
      </c>
      <c r="V7" s="15" t="str">
        <f t="shared" si="4"/>
        <v>REFERÊNCIA ÚNICA (ART. 28)</v>
      </c>
      <c r="W7" s="19">
        <f t="shared" si="5"/>
        <v>149.22</v>
      </c>
      <c r="X7" s="15" t="s">
        <v>717</v>
      </c>
    </row>
    <row r="8" spans="1:24" ht="60" x14ac:dyDescent="0.2">
      <c r="A8" s="14" t="s">
        <v>14</v>
      </c>
      <c r="B8" s="20" t="s">
        <v>718</v>
      </c>
      <c r="C8" s="15" t="s">
        <v>719</v>
      </c>
      <c r="D8" s="16" t="s">
        <v>707</v>
      </c>
      <c r="E8" s="16">
        <v>36</v>
      </c>
      <c r="F8" s="15" t="s">
        <v>708</v>
      </c>
      <c r="G8" s="15" t="s">
        <v>709</v>
      </c>
      <c r="H8" s="15" t="s">
        <v>710</v>
      </c>
      <c r="I8" s="17">
        <v>129.93</v>
      </c>
      <c r="J8" s="15"/>
      <c r="K8" s="15"/>
      <c r="L8" s="15"/>
      <c r="M8" s="17"/>
      <c r="N8" s="15"/>
      <c r="O8" s="15"/>
      <c r="P8" s="15"/>
      <c r="Q8" s="17"/>
      <c r="R8" s="16">
        <f t="shared" si="0"/>
        <v>1</v>
      </c>
      <c r="S8" s="17">
        <f t="shared" si="1"/>
        <v>129.93</v>
      </c>
      <c r="T8" s="17">
        <f t="shared" si="2"/>
        <v>129.93</v>
      </c>
      <c r="U8" s="18" t="str">
        <f t="shared" si="3"/>
        <v/>
      </c>
      <c r="V8" s="15" t="str">
        <f t="shared" si="4"/>
        <v>REFERÊNCIA ÚNICA (ART. 28)</v>
      </c>
      <c r="W8" s="19">
        <f t="shared" si="5"/>
        <v>129.93</v>
      </c>
      <c r="X8" s="15" t="s">
        <v>720</v>
      </c>
    </row>
    <row r="9" spans="1:24" ht="72" x14ac:dyDescent="0.2">
      <c r="A9" s="14" t="s">
        <v>15</v>
      </c>
      <c r="B9" s="20" t="s">
        <v>721</v>
      </c>
      <c r="C9" s="15" t="s">
        <v>722</v>
      </c>
      <c r="D9" s="16" t="s">
        <v>723</v>
      </c>
      <c r="E9" s="16">
        <v>3000</v>
      </c>
      <c r="F9" s="15" t="s">
        <v>708</v>
      </c>
      <c r="G9" s="15" t="s">
        <v>709</v>
      </c>
      <c r="H9" s="15" t="s">
        <v>710</v>
      </c>
      <c r="I9" s="17">
        <v>4.8499999999999996</v>
      </c>
      <c r="J9" s="15"/>
      <c r="K9" s="15"/>
      <c r="L9" s="15"/>
      <c r="M9" s="17"/>
      <c r="N9" s="15"/>
      <c r="O9" s="15"/>
      <c r="P9" s="15"/>
      <c r="Q9" s="17"/>
      <c r="R9" s="16">
        <f t="shared" si="0"/>
        <v>1</v>
      </c>
      <c r="S9" s="17">
        <f t="shared" si="1"/>
        <v>4.8499999999999996</v>
      </c>
      <c r="T9" s="17">
        <f t="shared" si="2"/>
        <v>4.8499999999999996</v>
      </c>
      <c r="U9" s="18" t="str">
        <f t="shared" si="3"/>
        <v/>
      </c>
      <c r="V9" s="15" t="str">
        <f t="shared" si="4"/>
        <v>REFERÊNCIA ÚNICA (ART. 28)</v>
      </c>
      <c r="W9" s="19">
        <f t="shared" si="5"/>
        <v>4.8499999999999996</v>
      </c>
      <c r="X9" s="15" t="s">
        <v>724</v>
      </c>
    </row>
    <row r="10" spans="1:24" ht="72" x14ac:dyDescent="0.2">
      <c r="A10" s="14" t="s">
        <v>16</v>
      </c>
      <c r="B10" s="20" t="s">
        <v>725</v>
      </c>
      <c r="C10" s="15" t="s">
        <v>726</v>
      </c>
      <c r="D10" s="16" t="s">
        <v>723</v>
      </c>
      <c r="E10" s="16">
        <v>500</v>
      </c>
      <c r="F10" s="15" t="s">
        <v>708</v>
      </c>
      <c r="G10" s="15" t="s">
        <v>709</v>
      </c>
      <c r="H10" s="15" t="s">
        <v>710</v>
      </c>
      <c r="I10" s="17">
        <v>5.47</v>
      </c>
      <c r="J10" s="15"/>
      <c r="K10" s="15"/>
      <c r="L10" s="15"/>
      <c r="M10" s="17"/>
      <c r="N10" s="15"/>
      <c r="O10" s="15"/>
      <c r="P10" s="15"/>
      <c r="Q10" s="17"/>
      <c r="R10" s="16">
        <f t="shared" si="0"/>
        <v>1</v>
      </c>
      <c r="S10" s="17">
        <f t="shared" si="1"/>
        <v>5.47</v>
      </c>
      <c r="T10" s="17">
        <f t="shared" si="2"/>
        <v>5.47</v>
      </c>
      <c r="U10" s="18" t="str">
        <f t="shared" si="3"/>
        <v/>
      </c>
      <c r="V10" s="15" t="str">
        <f t="shared" si="4"/>
        <v>REFERÊNCIA ÚNICA (ART. 28)</v>
      </c>
      <c r="W10" s="19">
        <f t="shared" si="5"/>
        <v>5.47</v>
      </c>
      <c r="X10" s="15" t="s">
        <v>727</v>
      </c>
    </row>
    <row r="11" spans="1:24" ht="72" x14ac:dyDescent="0.2">
      <c r="A11" s="14" t="s">
        <v>17</v>
      </c>
      <c r="B11" s="20" t="s">
        <v>728</v>
      </c>
      <c r="C11" s="15" t="s">
        <v>729</v>
      </c>
      <c r="D11" s="16" t="s">
        <v>723</v>
      </c>
      <c r="E11" s="16">
        <v>3000</v>
      </c>
      <c r="F11" s="15" t="s">
        <v>708</v>
      </c>
      <c r="G11" s="15" t="s">
        <v>709</v>
      </c>
      <c r="H11" s="15" t="s">
        <v>710</v>
      </c>
      <c r="I11" s="17">
        <v>1.71</v>
      </c>
      <c r="J11" s="15"/>
      <c r="K11" s="15"/>
      <c r="L11" s="15"/>
      <c r="M11" s="17"/>
      <c r="N11" s="15"/>
      <c r="O11" s="15"/>
      <c r="P11" s="15"/>
      <c r="Q11" s="17"/>
      <c r="R11" s="16">
        <f t="shared" si="0"/>
        <v>1</v>
      </c>
      <c r="S11" s="17">
        <f t="shared" si="1"/>
        <v>1.71</v>
      </c>
      <c r="T11" s="17">
        <f t="shared" si="2"/>
        <v>1.71</v>
      </c>
      <c r="U11" s="18" t="str">
        <f t="shared" si="3"/>
        <v/>
      </c>
      <c r="V11" s="15" t="str">
        <f t="shared" si="4"/>
        <v>REFERÊNCIA ÚNICA (ART. 28)</v>
      </c>
      <c r="W11" s="19">
        <f t="shared" si="5"/>
        <v>1.71</v>
      </c>
      <c r="X11" s="15" t="s">
        <v>730</v>
      </c>
    </row>
    <row r="12" spans="1:24" ht="72" x14ac:dyDescent="0.2">
      <c r="A12" s="14" t="s">
        <v>18</v>
      </c>
      <c r="B12" s="20" t="s">
        <v>731</v>
      </c>
      <c r="C12" s="15" t="s">
        <v>732</v>
      </c>
      <c r="D12" s="16" t="s">
        <v>723</v>
      </c>
      <c r="E12" s="16">
        <v>1000</v>
      </c>
      <c r="F12" s="15" t="s">
        <v>708</v>
      </c>
      <c r="G12" s="15" t="s">
        <v>709</v>
      </c>
      <c r="H12" s="15" t="s">
        <v>710</v>
      </c>
      <c r="I12" s="17">
        <v>0.75</v>
      </c>
      <c r="J12" s="15"/>
      <c r="K12" s="15"/>
      <c r="L12" s="15"/>
      <c r="M12" s="17"/>
      <c r="N12" s="15"/>
      <c r="O12" s="15"/>
      <c r="P12" s="15"/>
      <c r="Q12" s="17"/>
      <c r="R12" s="16">
        <f t="shared" si="0"/>
        <v>1</v>
      </c>
      <c r="S12" s="17">
        <f t="shared" si="1"/>
        <v>0.75</v>
      </c>
      <c r="T12" s="17">
        <f t="shared" si="2"/>
        <v>0.75</v>
      </c>
      <c r="U12" s="18" t="str">
        <f t="shared" si="3"/>
        <v/>
      </c>
      <c r="V12" s="15" t="str">
        <f t="shared" si="4"/>
        <v>REFERÊNCIA ÚNICA (ART. 28)</v>
      </c>
      <c r="W12" s="19">
        <f t="shared" si="5"/>
        <v>0.75</v>
      </c>
      <c r="X12" s="15" t="s">
        <v>733</v>
      </c>
    </row>
    <row r="13" spans="1:24" ht="72" x14ac:dyDescent="0.2">
      <c r="A13" s="14" t="s">
        <v>19</v>
      </c>
      <c r="B13" s="20" t="s">
        <v>734</v>
      </c>
      <c r="C13" s="15" t="s">
        <v>735</v>
      </c>
      <c r="D13" s="16" t="s">
        <v>736</v>
      </c>
      <c r="E13" s="16">
        <v>2000</v>
      </c>
      <c r="F13" s="15" t="s">
        <v>708</v>
      </c>
      <c r="G13" s="15" t="s">
        <v>709</v>
      </c>
      <c r="H13" s="15" t="s">
        <v>710</v>
      </c>
      <c r="I13" s="17">
        <v>1.33</v>
      </c>
      <c r="J13" s="15"/>
      <c r="K13" s="15"/>
      <c r="L13" s="15"/>
      <c r="M13" s="17"/>
      <c r="N13" s="15"/>
      <c r="O13" s="15"/>
      <c r="P13" s="15"/>
      <c r="Q13" s="17"/>
      <c r="R13" s="16">
        <f t="shared" si="0"/>
        <v>1</v>
      </c>
      <c r="S13" s="17">
        <f t="shared" si="1"/>
        <v>1.33</v>
      </c>
      <c r="T13" s="17">
        <f t="shared" si="2"/>
        <v>1.33</v>
      </c>
      <c r="U13" s="18" t="str">
        <f t="shared" si="3"/>
        <v/>
      </c>
      <c r="V13" s="15" t="str">
        <f t="shared" si="4"/>
        <v>REFERÊNCIA ÚNICA (ART. 28)</v>
      </c>
      <c r="W13" s="19">
        <f t="shared" si="5"/>
        <v>1.33</v>
      </c>
      <c r="X13" s="15" t="s">
        <v>737</v>
      </c>
    </row>
    <row r="14" spans="1:24" ht="72" x14ac:dyDescent="0.2">
      <c r="A14" s="14" t="s">
        <v>20</v>
      </c>
      <c r="B14" s="20" t="s">
        <v>738</v>
      </c>
      <c r="C14" s="15" t="s">
        <v>739</v>
      </c>
      <c r="D14" s="16" t="s">
        <v>736</v>
      </c>
      <c r="E14" s="16">
        <v>20000</v>
      </c>
      <c r="F14" s="15" t="s">
        <v>708</v>
      </c>
      <c r="G14" s="15" t="s">
        <v>709</v>
      </c>
      <c r="H14" s="15" t="s">
        <v>710</v>
      </c>
      <c r="I14" s="17">
        <v>0.78</v>
      </c>
      <c r="J14" s="15"/>
      <c r="K14" s="15"/>
      <c r="L14" s="15"/>
      <c r="M14" s="17"/>
      <c r="N14" s="15"/>
      <c r="O14" s="15"/>
      <c r="P14" s="15"/>
      <c r="Q14" s="17"/>
      <c r="R14" s="16">
        <f t="shared" si="0"/>
        <v>1</v>
      </c>
      <c r="S14" s="17">
        <f t="shared" si="1"/>
        <v>0.78</v>
      </c>
      <c r="T14" s="17">
        <f t="shared" si="2"/>
        <v>0.78</v>
      </c>
      <c r="U14" s="18" t="str">
        <f t="shared" si="3"/>
        <v/>
      </c>
      <c r="V14" s="15" t="str">
        <f t="shared" si="4"/>
        <v>REFERÊNCIA ÚNICA (ART. 28)</v>
      </c>
      <c r="W14" s="19">
        <f t="shared" si="5"/>
        <v>0.78</v>
      </c>
      <c r="X14" s="15" t="s">
        <v>740</v>
      </c>
    </row>
    <row r="15" spans="1:24" ht="72" x14ac:dyDescent="0.2">
      <c r="A15" s="14" t="s">
        <v>21</v>
      </c>
      <c r="B15" s="20" t="s">
        <v>741</v>
      </c>
      <c r="C15" s="15" t="s">
        <v>742</v>
      </c>
      <c r="D15" s="16" t="s">
        <v>736</v>
      </c>
      <c r="E15" s="16">
        <v>1500</v>
      </c>
      <c r="F15" s="15" t="s">
        <v>708</v>
      </c>
      <c r="G15" s="15" t="s">
        <v>709</v>
      </c>
      <c r="H15" s="15" t="s">
        <v>710</v>
      </c>
      <c r="I15" s="17">
        <v>2.95</v>
      </c>
      <c r="J15" s="15"/>
      <c r="K15" s="15"/>
      <c r="L15" s="15"/>
      <c r="M15" s="17"/>
      <c r="N15" s="15"/>
      <c r="O15" s="15"/>
      <c r="P15" s="15"/>
      <c r="Q15" s="17"/>
      <c r="R15" s="16">
        <f t="shared" si="0"/>
        <v>1</v>
      </c>
      <c r="S15" s="17">
        <f t="shared" si="1"/>
        <v>2.95</v>
      </c>
      <c r="T15" s="17">
        <f t="shared" si="2"/>
        <v>2.95</v>
      </c>
      <c r="U15" s="18" t="str">
        <f t="shared" si="3"/>
        <v/>
      </c>
      <c r="V15" s="15" t="str">
        <f t="shared" si="4"/>
        <v>REFERÊNCIA ÚNICA (ART. 28)</v>
      </c>
      <c r="W15" s="19">
        <f t="shared" si="5"/>
        <v>2.95</v>
      </c>
      <c r="X15" s="15" t="s">
        <v>743</v>
      </c>
    </row>
    <row r="16" spans="1:24" ht="72" x14ac:dyDescent="0.2">
      <c r="A16" s="14" t="s">
        <v>22</v>
      </c>
      <c r="B16" s="20" t="s">
        <v>744</v>
      </c>
      <c r="C16" s="15" t="s">
        <v>745</v>
      </c>
      <c r="D16" s="16" t="s">
        <v>746</v>
      </c>
      <c r="E16" s="16">
        <v>100</v>
      </c>
      <c r="F16" s="15" t="s">
        <v>708</v>
      </c>
      <c r="G16" s="15" t="s">
        <v>709</v>
      </c>
      <c r="H16" s="15" t="s">
        <v>710</v>
      </c>
      <c r="I16" s="17">
        <v>1.91</v>
      </c>
      <c r="J16" s="15"/>
      <c r="K16" s="15"/>
      <c r="L16" s="15"/>
      <c r="M16" s="17"/>
      <c r="N16" s="15"/>
      <c r="O16" s="15"/>
      <c r="P16" s="15"/>
      <c r="Q16" s="17"/>
      <c r="R16" s="16">
        <f t="shared" si="0"/>
        <v>1</v>
      </c>
      <c r="S16" s="17">
        <f t="shared" si="1"/>
        <v>1.91</v>
      </c>
      <c r="T16" s="17">
        <f t="shared" si="2"/>
        <v>1.91</v>
      </c>
      <c r="U16" s="18" t="str">
        <f t="shared" si="3"/>
        <v/>
      </c>
      <c r="V16" s="15" t="str">
        <f t="shared" si="4"/>
        <v>REFERÊNCIA ÚNICA (ART. 28)</v>
      </c>
      <c r="W16" s="19">
        <f t="shared" si="5"/>
        <v>1.91</v>
      </c>
      <c r="X16" s="15" t="s">
        <v>747</v>
      </c>
    </row>
    <row r="17" spans="1:24" ht="72" x14ac:dyDescent="0.2">
      <c r="A17" s="14" t="s">
        <v>23</v>
      </c>
      <c r="B17" s="20" t="s">
        <v>748</v>
      </c>
      <c r="C17" s="15" t="s">
        <v>749</v>
      </c>
      <c r="D17" s="16" t="s">
        <v>736</v>
      </c>
      <c r="E17" s="16">
        <v>1</v>
      </c>
      <c r="F17" s="15" t="s">
        <v>750</v>
      </c>
      <c r="G17" s="15" t="s">
        <v>751</v>
      </c>
      <c r="H17" s="15" t="s">
        <v>752</v>
      </c>
      <c r="I17" s="17">
        <f>29/0.5</f>
        <v>58</v>
      </c>
      <c r="J17" s="15" t="s">
        <v>753</v>
      </c>
      <c r="K17" s="15" t="s">
        <v>754</v>
      </c>
      <c r="L17" s="15" t="s">
        <v>755</v>
      </c>
      <c r="M17" s="17">
        <f>16.9/0.25</f>
        <v>67.599999999999994</v>
      </c>
      <c r="N17" s="15" t="s">
        <v>756</v>
      </c>
      <c r="O17" s="15" t="s">
        <v>757</v>
      </c>
      <c r="P17" s="15" t="s">
        <v>758</v>
      </c>
      <c r="Q17" s="17">
        <f>20.31/0.25</f>
        <v>81.239999999999995</v>
      </c>
      <c r="R17" s="16">
        <f t="shared" si="0"/>
        <v>3</v>
      </c>
      <c r="S17" s="17">
        <f t="shared" si="1"/>
        <v>68.946666666666658</v>
      </c>
      <c r="T17" s="17">
        <f t="shared" si="2"/>
        <v>67.599999999999994</v>
      </c>
      <c r="U17" s="18">
        <f t="shared" si="3"/>
        <v>0.13830047034461426</v>
      </c>
      <c r="V17" s="15" t="str">
        <f t="shared" si="4"/>
        <v>MÉDIA</v>
      </c>
      <c r="W17" s="19">
        <f t="shared" si="5"/>
        <v>68.95</v>
      </c>
      <c r="X17" s="15" t="s">
        <v>759</v>
      </c>
    </row>
    <row r="18" spans="1:24" ht="60" x14ac:dyDescent="0.2">
      <c r="A18" s="14" t="s">
        <v>25</v>
      </c>
      <c r="B18" s="20" t="s">
        <v>760</v>
      </c>
      <c r="C18" s="15" t="s">
        <v>761</v>
      </c>
      <c r="D18" s="16" t="s">
        <v>723</v>
      </c>
      <c r="E18" s="16">
        <v>1000</v>
      </c>
      <c r="F18" s="15" t="s">
        <v>762</v>
      </c>
      <c r="G18" s="15" t="s">
        <v>763</v>
      </c>
      <c r="H18" s="15" t="s">
        <v>764</v>
      </c>
      <c r="I18" s="17">
        <v>0.39</v>
      </c>
      <c r="J18" s="15"/>
      <c r="K18" s="15"/>
      <c r="L18" s="15"/>
      <c r="M18" s="17"/>
      <c r="N18" s="15"/>
      <c r="O18" s="15"/>
      <c r="P18" s="15"/>
      <c r="Q18" s="17"/>
      <c r="R18" s="16">
        <f t="shared" si="0"/>
        <v>1</v>
      </c>
      <c r="S18" s="17">
        <f t="shared" si="1"/>
        <v>0.39</v>
      </c>
      <c r="T18" s="17">
        <f t="shared" si="2"/>
        <v>0.39</v>
      </c>
      <c r="U18" s="18" t="str">
        <f t="shared" si="3"/>
        <v/>
      </c>
      <c r="V18" s="15" t="str">
        <f t="shared" si="4"/>
        <v>REFERÊNCIA ÚNICA (ART. 28)</v>
      </c>
      <c r="W18" s="19">
        <f t="shared" si="5"/>
        <v>0.39</v>
      </c>
      <c r="X18" s="15" t="s">
        <v>765</v>
      </c>
    </row>
    <row r="19" spans="1:24" ht="72" x14ac:dyDescent="0.2">
      <c r="A19" s="14" t="s">
        <v>26</v>
      </c>
      <c r="B19" s="20" t="s">
        <v>766</v>
      </c>
      <c r="C19" s="15" t="s">
        <v>767</v>
      </c>
      <c r="D19" s="16" t="s">
        <v>768</v>
      </c>
      <c r="E19" s="16">
        <v>500</v>
      </c>
      <c r="F19" s="15" t="s">
        <v>708</v>
      </c>
      <c r="G19" s="15" t="s">
        <v>709</v>
      </c>
      <c r="H19" s="15" t="s">
        <v>710</v>
      </c>
      <c r="I19" s="17">
        <v>37.46</v>
      </c>
      <c r="J19" s="15"/>
      <c r="K19" s="15"/>
      <c r="L19" s="15"/>
      <c r="M19" s="17"/>
      <c r="N19" s="15"/>
      <c r="O19" s="15"/>
      <c r="P19" s="15"/>
      <c r="Q19" s="17"/>
      <c r="R19" s="16">
        <f t="shared" si="0"/>
        <v>1</v>
      </c>
      <c r="S19" s="17">
        <f t="shared" si="1"/>
        <v>37.46</v>
      </c>
      <c r="T19" s="17">
        <f t="shared" si="2"/>
        <v>37.46</v>
      </c>
      <c r="U19" s="18" t="str">
        <f t="shared" si="3"/>
        <v/>
      </c>
      <c r="V19" s="15" t="str">
        <f t="shared" si="4"/>
        <v>REFERÊNCIA ÚNICA (ART. 28)</v>
      </c>
      <c r="W19" s="19">
        <f t="shared" si="5"/>
        <v>37.46</v>
      </c>
      <c r="X19" s="15" t="s">
        <v>769</v>
      </c>
    </row>
    <row r="20" spans="1:24" ht="72" x14ac:dyDescent="0.2">
      <c r="A20" s="14" t="s">
        <v>27</v>
      </c>
      <c r="B20" s="20" t="s">
        <v>770</v>
      </c>
      <c r="C20" s="15" t="s">
        <v>771</v>
      </c>
      <c r="D20" s="16" t="s">
        <v>768</v>
      </c>
      <c r="E20" s="16">
        <v>150</v>
      </c>
      <c r="F20" s="15" t="s">
        <v>708</v>
      </c>
      <c r="G20" s="15" t="s">
        <v>709</v>
      </c>
      <c r="H20" s="15" t="s">
        <v>710</v>
      </c>
      <c r="I20" s="17">
        <v>34.85</v>
      </c>
      <c r="J20" s="15"/>
      <c r="K20" s="15"/>
      <c r="L20" s="15"/>
      <c r="M20" s="17"/>
      <c r="N20" s="15"/>
      <c r="O20" s="15"/>
      <c r="P20" s="15"/>
      <c r="Q20" s="17"/>
      <c r="R20" s="16">
        <f t="shared" si="0"/>
        <v>1</v>
      </c>
      <c r="S20" s="17">
        <f t="shared" si="1"/>
        <v>34.85</v>
      </c>
      <c r="T20" s="17">
        <f t="shared" si="2"/>
        <v>34.85</v>
      </c>
      <c r="U20" s="18" t="str">
        <f t="shared" si="3"/>
        <v/>
      </c>
      <c r="V20" s="15" t="str">
        <f t="shared" si="4"/>
        <v>REFERÊNCIA ÚNICA (ART. 28)</v>
      </c>
      <c r="W20" s="19">
        <f t="shared" si="5"/>
        <v>34.85</v>
      </c>
      <c r="X20" s="15" t="s">
        <v>772</v>
      </c>
    </row>
    <row r="21" spans="1:24" ht="60" x14ac:dyDescent="0.2">
      <c r="A21" s="14" t="s">
        <v>28</v>
      </c>
      <c r="B21" s="20" t="s">
        <v>773</v>
      </c>
      <c r="C21" s="15" t="s">
        <v>774</v>
      </c>
      <c r="D21" s="16" t="s">
        <v>768</v>
      </c>
      <c r="E21" s="16">
        <v>100</v>
      </c>
      <c r="F21" s="15" t="s">
        <v>775</v>
      </c>
      <c r="G21" s="15" t="s">
        <v>776</v>
      </c>
      <c r="H21" s="15" t="s">
        <v>777</v>
      </c>
      <c r="I21" s="17">
        <v>85.26</v>
      </c>
      <c r="J21" s="15"/>
      <c r="K21" s="15"/>
      <c r="L21" s="15"/>
      <c r="M21" s="17"/>
      <c r="N21" s="15"/>
      <c r="O21" s="15"/>
      <c r="P21" s="15"/>
      <c r="Q21" s="17"/>
      <c r="R21" s="16">
        <f t="shared" si="0"/>
        <v>1</v>
      </c>
      <c r="S21" s="17">
        <f t="shared" si="1"/>
        <v>85.26</v>
      </c>
      <c r="T21" s="17">
        <f t="shared" si="2"/>
        <v>85.26</v>
      </c>
      <c r="U21" s="18" t="str">
        <f t="shared" si="3"/>
        <v/>
      </c>
      <c r="V21" s="15" t="str">
        <f t="shared" si="4"/>
        <v>REFERÊNCIA ÚNICA (ART. 28)</v>
      </c>
      <c r="W21" s="19">
        <f t="shared" si="5"/>
        <v>85.26</v>
      </c>
      <c r="X21" s="15" t="s">
        <v>778</v>
      </c>
    </row>
    <row r="22" spans="1:24" ht="72" x14ac:dyDescent="0.2">
      <c r="A22" s="14" t="s">
        <v>580</v>
      </c>
      <c r="B22" s="20" t="s">
        <v>779</v>
      </c>
      <c r="C22" s="15" t="s">
        <v>780</v>
      </c>
      <c r="D22" s="16" t="s">
        <v>736</v>
      </c>
      <c r="E22" s="16">
        <v>6000</v>
      </c>
      <c r="F22" s="15" t="s">
        <v>708</v>
      </c>
      <c r="G22" s="15" t="s">
        <v>709</v>
      </c>
      <c r="H22" s="15" t="s">
        <v>710</v>
      </c>
      <c r="I22" s="17">
        <v>2.15</v>
      </c>
      <c r="J22" s="15"/>
      <c r="K22" s="15"/>
      <c r="L22" s="15"/>
      <c r="M22" s="17"/>
      <c r="N22" s="15"/>
      <c r="O22" s="15"/>
      <c r="P22" s="15"/>
      <c r="Q22" s="17"/>
      <c r="R22" s="16">
        <f t="shared" si="0"/>
        <v>1</v>
      </c>
      <c r="S22" s="17">
        <f t="shared" si="1"/>
        <v>2.15</v>
      </c>
      <c r="T22" s="17">
        <f t="shared" si="2"/>
        <v>2.15</v>
      </c>
      <c r="U22" s="18" t="str">
        <f t="shared" si="3"/>
        <v/>
      </c>
      <c r="V22" s="15" t="str">
        <f t="shared" si="4"/>
        <v>REFERÊNCIA ÚNICA (ART. 28)</v>
      </c>
      <c r="W22" s="19">
        <f t="shared" si="5"/>
        <v>2.15</v>
      </c>
      <c r="X22" s="15" t="s">
        <v>781</v>
      </c>
    </row>
    <row r="23" spans="1:24" ht="72" x14ac:dyDescent="0.2">
      <c r="A23" s="14" t="s">
        <v>581</v>
      </c>
      <c r="B23" s="20" t="s">
        <v>782</v>
      </c>
      <c r="C23" s="15" t="s">
        <v>783</v>
      </c>
      <c r="D23" s="16" t="s">
        <v>736</v>
      </c>
      <c r="E23" s="16">
        <v>1200</v>
      </c>
      <c r="F23" s="15" t="s">
        <v>708</v>
      </c>
      <c r="G23" s="15" t="s">
        <v>709</v>
      </c>
      <c r="H23" s="15" t="s">
        <v>710</v>
      </c>
      <c r="I23" s="17">
        <v>4.1100000000000003</v>
      </c>
      <c r="J23" s="15"/>
      <c r="K23" s="15"/>
      <c r="L23" s="15"/>
      <c r="M23" s="17"/>
      <c r="N23" s="15"/>
      <c r="O23" s="15"/>
      <c r="P23" s="15"/>
      <c r="Q23" s="17"/>
      <c r="R23" s="16">
        <f t="shared" si="0"/>
        <v>1</v>
      </c>
      <c r="S23" s="17">
        <f t="shared" si="1"/>
        <v>4.1100000000000003</v>
      </c>
      <c r="T23" s="17">
        <f t="shared" si="2"/>
        <v>4.1100000000000003</v>
      </c>
      <c r="U23" s="18" t="str">
        <f t="shared" si="3"/>
        <v/>
      </c>
      <c r="V23" s="15" t="str">
        <f t="shared" si="4"/>
        <v>REFERÊNCIA ÚNICA (ART. 28)</v>
      </c>
      <c r="W23" s="19">
        <f t="shared" si="5"/>
        <v>4.1100000000000003</v>
      </c>
      <c r="X23" s="15" t="s">
        <v>784</v>
      </c>
    </row>
    <row r="24" spans="1:24" ht="72" x14ac:dyDescent="0.2">
      <c r="A24" s="14" t="s">
        <v>582</v>
      </c>
      <c r="B24" s="20" t="s">
        <v>785</v>
      </c>
      <c r="C24" s="15" t="s">
        <v>786</v>
      </c>
      <c r="D24" s="16" t="s">
        <v>746</v>
      </c>
      <c r="E24" s="16">
        <v>40</v>
      </c>
      <c r="F24" s="15" t="s">
        <v>708</v>
      </c>
      <c r="G24" s="15" t="s">
        <v>709</v>
      </c>
      <c r="H24" s="15" t="s">
        <v>710</v>
      </c>
      <c r="I24" s="17">
        <v>73.739999999999995</v>
      </c>
      <c r="J24" s="15"/>
      <c r="K24" s="15"/>
      <c r="L24" s="15"/>
      <c r="M24" s="17"/>
      <c r="N24" s="15"/>
      <c r="O24" s="15"/>
      <c r="P24" s="15"/>
      <c r="Q24" s="17"/>
      <c r="R24" s="16">
        <f t="shared" si="0"/>
        <v>1</v>
      </c>
      <c r="S24" s="17">
        <f t="shared" si="1"/>
        <v>73.739999999999995</v>
      </c>
      <c r="T24" s="17">
        <f t="shared" si="2"/>
        <v>73.739999999999995</v>
      </c>
      <c r="U24" s="18" t="str">
        <f t="shared" si="3"/>
        <v/>
      </c>
      <c r="V24" s="15" t="str">
        <f t="shared" si="4"/>
        <v>REFERÊNCIA ÚNICA (ART. 28)</v>
      </c>
      <c r="W24" s="19">
        <f t="shared" si="5"/>
        <v>73.739999999999995</v>
      </c>
      <c r="X24" s="15" t="s">
        <v>787</v>
      </c>
    </row>
    <row r="25" spans="1:24" ht="72" x14ac:dyDescent="0.2">
      <c r="A25" s="14" t="s">
        <v>583</v>
      </c>
      <c r="B25" s="20" t="s">
        <v>788</v>
      </c>
      <c r="C25" s="15" t="s">
        <v>789</v>
      </c>
      <c r="D25" s="16" t="s">
        <v>736</v>
      </c>
      <c r="E25" s="16">
        <v>200</v>
      </c>
      <c r="F25" s="15" t="s">
        <v>708</v>
      </c>
      <c r="G25" s="15" t="s">
        <v>709</v>
      </c>
      <c r="H25" s="15" t="s">
        <v>710</v>
      </c>
      <c r="I25" s="17">
        <v>32.880000000000003</v>
      </c>
      <c r="J25" s="15"/>
      <c r="K25" s="15"/>
      <c r="L25" s="15"/>
      <c r="M25" s="17"/>
      <c r="N25" s="15"/>
      <c r="O25" s="15"/>
      <c r="P25" s="15"/>
      <c r="Q25" s="17"/>
      <c r="R25" s="16">
        <f t="shared" si="0"/>
        <v>1</v>
      </c>
      <c r="S25" s="17">
        <f t="shared" si="1"/>
        <v>32.880000000000003</v>
      </c>
      <c r="T25" s="17">
        <f t="shared" si="2"/>
        <v>32.880000000000003</v>
      </c>
      <c r="U25" s="18" t="str">
        <f t="shared" si="3"/>
        <v/>
      </c>
      <c r="V25" s="15" t="str">
        <f t="shared" si="4"/>
        <v>REFERÊNCIA ÚNICA (ART. 28)</v>
      </c>
      <c r="W25" s="19">
        <f t="shared" si="5"/>
        <v>32.880000000000003</v>
      </c>
      <c r="X25" s="15" t="s">
        <v>790</v>
      </c>
    </row>
    <row r="26" spans="1:24" ht="72" x14ac:dyDescent="0.2">
      <c r="A26" s="14" t="s">
        <v>30</v>
      </c>
      <c r="B26" s="20" t="s">
        <v>791</v>
      </c>
      <c r="C26" s="15" t="s">
        <v>792</v>
      </c>
      <c r="D26" s="16" t="s">
        <v>723</v>
      </c>
      <c r="E26" s="16">
        <v>150</v>
      </c>
      <c r="F26" s="15" t="s">
        <v>708</v>
      </c>
      <c r="G26" s="15" t="s">
        <v>709</v>
      </c>
      <c r="H26" s="15" t="s">
        <v>710</v>
      </c>
      <c r="I26" s="17">
        <v>49.32</v>
      </c>
      <c r="J26" s="15"/>
      <c r="K26" s="15"/>
      <c r="L26" s="15"/>
      <c r="M26" s="17"/>
      <c r="N26" s="15"/>
      <c r="O26" s="15"/>
      <c r="P26" s="15"/>
      <c r="Q26" s="17"/>
      <c r="R26" s="16">
        <f t="shared" si="0"/>
        <v>1</v>
      </c>
      <c r="S26" s="17">
        <f t="shared" si="1"/>
        <v>49.32</v>
      </c>
      <c r="T26" s="17">
        <f t="shared" si="2"/>
        <v>49.32</v>
      </c>
      <c r="U26" s="18" t="str">
        <f t="shared" si="3"/>
        <v/>
      </c>
      <c r="V26" s="15" t="str">
        <f t="shared" si="4"/>
        <v>REFERÊNCIA ÚNICA (ART. 28)</v>
      </c>
      <c r="W26" s="19">
        <f t="shared" si="5"/>
        <v>49.32</v>
      </c>
      <c r="X26" s="15" t="s">
        <v>793</v>
      </c>
    </row>
    <row r="27" spans="1:24" ht="72" x14ac:dyDescent="0.2">
      <c r="A27" s="14" t="s">
        <v>31</v>
      </c>
      <c r="B27" s="20" t="s">
        <v>794</v>
      </c>
      <c r="C27" s="15" t="s">
        <v>795</v>
      </c>
      <c r="D27" s="16" t="s">
        <v>723</v>
      </c>
      <c r="E27" s="16">
        <v>150</v>
      </c>
      <c r="F27" s="15" t="s">
        <v>708</v>
      </c>
      <c r="G27" s="15" t="s">
        <v>709</v>
      </c>
      <c r="H27" s="15" t="s">
        <v>710</v>
      </c>
      <c r="I27" s="17">
        <v>53.14</v>
      </c>
      <c r="J27" s="15"/>
      <c r="K27" s="15"/>
      <c r="L27" s="15"/>
      <c r="M27" s="17"/>
      <c r="N27" s="15"/>
      <c r="O27" s="15"/>
      <c r="P27" s="15"/>
      <c r="Q27" s="17"/>
      <c r="R27" s="16">
        <f t="shared" si="0"/>
        <v>1</v>
      </c>
      <c r="S27" s="17">
        <f t="shared" si="1"/>
        <v>53.14</v>
      </c>
      <c r="T27" s="17">
        <f t="shared" si="2"/>
        <v>53.14</v>
      </c>
      <c r="U27" s="18" t="str">
        <f t="shared" si="3"/>
        <v/>
      </c>
      <c r="V27" s="15" t="str">
        <f t="shared" si="4"/>
        <v>REFERÊNCIA ÚNICA (ART. 28)</v>
      </c>
      <c r="W27" s="19">
        <f t="shared" si="5"/>
        <v>53.14</v>
      </c>
      <c r="X27" s="15" t="s">
        <v>796</v>
      </c>
    </row>
    <row r="28" spans="1:24" ht="72" x14ac:dyDescent="0.2">
      <c r="A28" s="14" t="s">
        <v>32</v>
      </c>
      <c r="B28" s="20" t="s">
        <v>797</v>
      </c>
      <c r="C28" s="15" t="s">
        <v>798</v>
      </c>
      <c r="D28" s="16" t="s">
        <v>736</v>
      </c>
      <c r="E28" s="16">
        <v>30</v>
      </c>
      <c r="F28" s="15" t="s">
        <v>708</v>
      </c>
      <c r="G28" s="15" t="s">
        <v>709</v>
      </c>
      <c r="H28" s="15" t="s">
        <v>710</v>
      </c>
      <c r="I28" s="17">
        <v>18.600000000000001</v>
      </c>
      <c r="J28" s="15"/>
      <c r="K28" s="15"/>
      <c r="L28" s="15"/>
      <c r="M28" s="17"/>
      <c r="N28" s="15"/>
      <c r="O28" s="15"/>
      <c r="P28" s="15"/>
      <c r="Q28" s="17"/>
      <c r="R28" s="16">
        <f t="shared" si="0"/>
        <v>1</v>
      </c>
      <c r="S28" s="17">
        <f t="shared" si="1"/>
        <v>18.600000000000001</v>
      </c>
      <c r="T28" s="17">
        <f t="shared" si="2"/>
        <v>18.600000000000001</v>
      </c>
      <c r="U28" s="18" t="str">
        <f t="shared" si="3"/>
        <v/>
      </c>
      <c r="V28" s="15" t="str">
        <f t="shared" si="4"/>
        <v>REFERÊNCIA ÚNICA (ART. 28)</v>
      </c>
      <c r="W28" s="19">
        <f t="shared" si="5"/>
        <v>18.600000000000001</v>
      </c>
      <c r="X28" s="15" t="s">
        <v>799</v>
      </c>
    </row>
    <row r="29" spans="1:24" ht="72" x14ac:dyDescent="0.2">
      <c r="A29" s="14" t="s">
        <v>33</v>
      </c>
      <c r="B29" s="20" t="s">
        <v>800</v>
      </c>
      <c r="C29" s="15" t="s">
        <v>801</v>
      </c>
      <c r="D29" s="16" t="s">
        <v>736</v>
      </c>
      <c r="E29" s="16">
        <v>600</v>
      </c>
      <c r="F29" s="15" t="s">
        <v>708</v>
      </c>
      <c r="G29" s="15" t="s">
        <v>709</v>
      </c>
      <c r="H29" s="15" t="s">
        <v>710</v>
      </c>
      <c r="I29" s="17">
        <v>19.22</v>
      </c>
      <c r="J29" s="15"/>
      <c r="K29" s="15"/>
      <c r="L29" s="15"/>
      <c r="M29" s="17"/>
      <c r="N29" s="15"/>
      <c r="O29" s="15"/>
      <c r="P29" s="15"/>
      <c r="Q29" s="17"/>
      <c r="R29" s="16">
        <f t="shared" si="0"/>
        <v>1</v>
      </c>
      <c r="S29" s="17">
        <f t="shared" si="1"/>
        <v>19.22</v>
      </c>
      <c r="T29" s="17">
        <f t="shared" si="2"/>
        <v>19.22</v>
      </c>
      <c r="U29" s="18" t="str">
        <f t="shared" si="3"/>
        <v/>
      </c>
      <c r="V29" s="15" t="str">
        <f t="shared" si="4"/>
        <v>REFERÊNCIA ÚNICA (ART. 28)</v>
      </c>
      <c r="W29" s="19">
        <f t="shared" si="5"/>
        <v>19.22</v>
      </c>
      <c r="X29" s="15" t="s">
        <v>802</v>
      </c>
    </row>
    <row r="30" spans="1:24" ht="72" x14ac:dyDescent="0.2">
      <c r="A30" s="14" t="s">
        <v>34</v>
      </c>
      <c r="B30" s="20" t="s">
        <v>803</v>
      </c>
      <c r="C30" s="15" t="s">
        <v>804</v>
      </c>
      <c r="D30" s="16" t="s">
        <v>768</v>
      </c>
      <c r="E30" s="16">
        <v>1500</v>
      </c>
      <c r="F30" s="15" t="s">
        <v>708</v>
      </c>
      <c r="G30" s="15" t="s">
        <v>709</v>
      </c>
      <c r="H30" s="15" t="s">
        <v>710</v>
      </c>
      <c r="I30" s="17">
        <v>48.96</v>
      </c>
      <c r="J30" s="15"/>
      <c r="K30" s="15"/>
      <c r="L30" s="15"/>
      <c r="M30" s="17"/>
      <c r="N30" s="15"/>
      <c r="O30" s="15"/>
      <c r="P30" s="15"/>
      <c r="Q30" s="17"/>
      <c r="R30" s="16">
        <f t="shared" si="0"/>
        <v>1</v>
      </c>
      <c r="S30" s="17">
        <f t="shared" si="1"/>
        <v>48.96</v>
      </c>
      <c r="T30" s="17">
        <f t="shared" si="2"/>
        <v>48.96</v>
      </c>
      <c r="U30" s="18" t="str">
        <f t="shared" si="3"/>
        <v/>
      </c>
      <c r="V30" s="15" t="str">
        <f t="shared" si="4"/>
        <v>REFERÊNCIA ÚNICA (ART. 28)</v>
      </c>
      <c r="W30" s="19">
        <f t="shared" si="5"/>
        <v>48.96</v>
      </c>
      <c r="X30" s="15" t="s">
        <v>805</v>
      </c>
    </row>
    <row r="31" spans="1:24" ht="72" x14ac:dyDescent="0.2">
      <c r="A31" s="14" t="s">
        <v>35</v>
      </c>
      <c r="B31" s="20" t="s">
        <v>806</v>
      </c>
      <c r="C31" s="15" t="s">
        <v>807</v>
      </c>
      <c r="D31" s="16" t="s">
        <v>723</v>
      </c>
      <c r="E31" s="16">
        <v>1000</v>
      </c>
      <c r="F31" s="15" t="s">
        <v>708</v>
      </c>
      <c r="G31" s="15" t="s">
        <v>709</v>
      </c>
      <c r="H31" s="15" t="s">
        <v>710</v>
      </c>
      <c r="I31" s="17">
        <v>4.51</v>
      </c>
      <c r="J31" s="15"/>
      <c r="K31" s="15"/>
      <c r="L31" s="15"/>
      <c r="M31" s="17"/>
      <c r="N31" s="15"/>
      <c r="O31" s="15"/>
      <c r="P31" s="15"/>
      <c r="Q31" s="17"/>
      <c r="R31" s="16">
        <f t="shared" si="0"/>
        <v>1</v>
      </c>
      <c r="S31" s="17">
        <f t="shared" si="1"/>
        <v>4.51</v>
      </c>
      <c r="T31" s="17">
        <f t="shared" si="2"/>
        <v>4.51</v>
      </c>
      <c r="U31" s="18" t="str">
        <f t="shared" si="3"/>
        <v/>
      </c>
      <c r="V31" s="15" t="str">
        <f t="shared" si="4"/>
        <v>REFERÊNCIA ÚNICA (ART. 28)</v>
      </c>
      <c r="W31" s="19">
        <f t="shared" si="5"/>
        <v>4.51</v>
      </c>
      <c r="X31" s="15" t="s">
        <v>808</v>
      </c>
    </row>
    <row r="32" spans="1:24" ht="72" x14ac:dyDescent="0.2">
      <c r="A32" s="14" t="s">
        <v>36</v>
      </c>
      <c r="B32" s="20" t="s">
        <v>809</v>
      </c>
      <c r="C32" s="15" t="s">
        <v>810</v>
      </c>
      <c r="D32" s="16" t="s">
        <v>811</v>
      </c>
      <c r="E32" s="16">
        <v>1000</v>
      </c>
      <c r="F32" s="15" t="s">
        <v>708</v>
      </c>
      <c r="G32" s="15" t="s">
        <v>709</v>
      </c>
      <c r="H32" s="15" t="s">
        <v>710</v>
      </c>
      <c r="I32" s="17">
        <v>19</v>
      </c>
      <c r="J32" s="15"/>
      <c r="K32" s="15"/>
      <c r="L32" s="15"/>
      <c r="M32" s="17"/>
      <c r="N32" s="15"/>
      <c r="O32" s="15"/>
      <c r="P32" s="15"/>
      <c r="Q32" s="17"/>
      <c r="R32" s="16">
        <f t="shared" si="0"/>
        <v>1</v>
      </c>
      <c r="S32" s="17">
        <f t="shared" si="1"/>
        <v>19</v>
      </c>
      <c r="T32" s="17">
        <f t="shared" si="2"/>
        <v>19</v>
      </c>
      <c r="U32" s="18" t="str">
        <f t="shared" si="3"/>
        <v/>
      </c>
      <c r="V32" s="15" t="str">
        <f t="shared" si="4"/>
        <v>REFERÊNCIA ÚNICA (ART. 28)</v>
      </c>
      <c r="W32" s="19">
        <f t="shared" si="5"/>
        <v>19</v>
      </c>
      <c r="X32" s="15" t="s">
        <v>812</v>
      </c>
    </row>
    <row r="33" spans="1:24" ht="72" x14ac:dyDescent="0.2">
      <c r="A33" s="14" t="s">
        <v>37</v>
      </c>
      <c r="B33" s="20" t="s">
        <v>813</v>
      </c>
      <c r="C33" s="15" t="s">
        <v>814</v>
      </c>
      <c r="D33" s="16" t="s">
        <v>723</v>
      </c>
      <c r="E33" s="16">
        <v>1000</v>
      </c>
      <c r="F33" s="15" t="s">
        <v>708</v>
      </c>
      <c r="G33" s="15" t="s">
        <v>709</v>
      </c>
      <c r="H33" s="15" t="s">
        <v>710</v>
      </c>
      <c r="I33" s="17">
        <v>8.49</v>
      </c>
      <c r="J33" s="15"/>
      <c r="K33" s="15"/>
      <c r="L33" s="15"/>
      <c r="M33" s="17"/>
      <c r="N33" s="15"/>
      <c r="O33" s="15"/>
      <c r="P33" s="15"/>
      <c r="Q33" s="17"/>
      <c r="R33" s="16">
        <f t="shared" si="0"/>
        <v>1</v>
      </c>
      <c r="S33" s="17">
        <f t="shared" si="1"/>
        <v>8.49</v>
      </c>
      <c r="T33" s="17">
        <f t="shared" si="2"/>
        <v>8.49</v>
      </c>
      <c r="U33" s="18" t="str">
        <f t="shared" si="3"/>
        <v/>
      </c>
      <c r="V33" s="15" t="str">
        <f t="shared" si="4"/>
        <v>REFERÊNCIA ÚNICA (ART. 28)</v>
      </c>
      <c r="W33" s="19">
        <f t="shared" si="5"/>
        <v>8.49</v>
      </c>
      <c r="X33" s="15" t="s">
        <v>815</v>
      </c>
    </row>
    <row r="34" spans="1:24" ht="72" x14ac:dyDescent="0.2">
      <c r="A34" s="14" t="s">
        <v>38</v>
      </c>
      <c r="B34" s="20" t="s">
        <v>816</v>
      </c>
      <c r="C34" s="15" t="s">
        <v>817</v>
      </c>
      <c r="D34" s="16" t="s">
        <v>723</v>
      </c>
      <c r="E34" s="16">
        <v>10000</v>
      </c>
      <c r="F34" s="15" t="s">
        <v>708</v>
      </c>
      <c r="G34" s="15" t="s">
        <v>709</v>
      </c>
      <c r="H34" s="15" t="s">
        <v>710</v>
      </c>
      <c r="I34" s="17">
        <v>3.71</v>
      </c>
      <c r="J34" s="15"/>
      <c r="K34" s="15"/>
      <c r="L34" s="15"/>
      <c r="M34" s="17"/>
      <c r="N34" s="15"/>
      <c r="O34" s="15"/>
      <c r="P34" s="15"/>
      <c r="Q34" s="17"/>
      <c r="R34" s="16">
        <f t="shared" si="0"/>
        <v>1</v>
      </c>
      <c r="S34" s="17">
        <f t="shared" si="1"/>
        <v>3.71</v>
      </c>
      <c r="T34" s="17">
        <f t="shared" si="2"/>
        <v>3.71</v>
      </c>
      <c r="U34" s="18" t="str">
        <f t="shared" si="3"/>
        <v/>
      </c>
      <c r="V34" s="15" t="str">
        <f t="shared" si="4"/>
        <v>REFERÊNCIA ÚNICA (ART. 28)</v>
      </c>
      <c r="W34" s="19">
        <f t="shared" si="5"/>
        <v>3.71</v>
      </c>
      <c r="X34" s="15" t="s">
        <v>818</v>
      </c>
    </row>
    <row r="35" spans="1:24" ht="72" x14ac:dyDescent="0.2">
      <c r="A35" s="14" t="s">
        <v>39</v>
      </c>
      <c r="B35" s="20" t="s">
        <v>819</v>
      </c>
      <c r="C35" s="15" t="s">
        <v>820</v>
      </c>
      <c r="D35" s="16" t="s">
        <v>768</v>
      </c>
      <c r="E35" s="16">
        <v>536.79999999999995</v>
      </c>
      <c r="F35" s="15" t="s">
        <v>708</v>
      </c>
      <c r="G35" s="15" t="s">
        <v>709</v>
      </c>
      <c r="H35" s="15" t="s">
        <v>710</v>
      </c>
      <c r="I35" s="17">
        <v>25.12</v>
      </c>
      <c r="J35" s="15"/>
      <c r="K35" s="15"/>
      <c r="L35" s="15"/>
      <c r="M35" s="17"/>
      <c r="N35" s="15"/>
      <c r="O35" s="15"/>
      <c r="P35" s="15"/>
      <c r="Q35" s="17"/>
      <c r="R35" s="16">
        <f t="shared" si="0"/>
        <v>1</v>
      </c>
      <c r="S35" s="17">
        <f t="shared" si="1"/>
        <v>25.12</v>
      </c>
      <c r="T35" s="17">
        <f t="shared" si="2"/>
        <v>25.12</v>
      </c>
      <c r="U35" s="18" t="str">
        <f t="shared" si="3"/>
        <v/>
      </c>
      <c r="V35" s="15" t="str">
        <f t="shared" si="4"/>
        <v>REFERÊNCIA ÚNICA (ART. 28)</v>
      </c>
      <c r="W35" s="19">
        <f t="shared" si="5"/>
        <v>25.12</v>
      </c>
      <c r="X35" s="15" t="s">
        <v>821</v>
      </c>
    </row>
    <row r="36" spans="1:24" ht="72" x14ac:dyDescent="0.2">
      <c r="A36" s="14" t="s">
        <v>40</v>
      </c>
      <c r="B36" s="20" t="s">
        <v>822</v>
      </c>
      <c r="C36" s="15" t="s">
        <v>823</v>
      </c>
      <c r="D36" s="16" t="s">
        <v>723</v>
      </c>
      <c r="E36" s="16">
        <v>200</v>
      </c>
      <c r="F36" s="15" t="s">
        <v>708</v>
      </c>
      <c r="G36" s="15" t="s">
        <v>709</v>
      </c>
      <c r="H36" s="15" t="s">
        <v>710</v>
      </c>
      <c r="I36" s="17">
        <v>106.04</v>
      </c>
      <c r="J36" s="15"/>
      <c r="K36" s="15"/>
      <c r="L36" s="15"/>
      <c r="M36" s="17"/>
      <c r="N36" s="15"/>
      <c r="O36" s="15"/>
      <c r="P36" s="15"/>
      <c r="Q36" s="17"/>
      <c r="R36" s="16">
        <f t="shared" si="0"/>
        <v>1</v>
      </c>
      <c r="S36" s="17">
        <f t="shared" si="1"/>
        <v>106.04</v>
      </c>
      <c r="T36" s="17">
        <f t="shared" si="2"/>
        <v>106.04</v>
      </c>
      <c r="U36" s="18" t="str">
        <f t="shared" si="3"/>
        <v/>
      </c>
      <c r="V36" s="15" t="str">
        <f t="shared" si="4"/>
        <v>REFERÊNCIA ÚNICA (ART. 28)</v>
      </c>
      <c r="W36" s="19">
        <f t="shared" si="5"/>
        <v>106.04</v>
      </c>
      <c r="X36" s="15" t="s">
        <v>824</v>
      </c>
    </row>
    <row r="37" spans="1:24" ht="72" x14ac:dyDescent="0.2">
      <c r="A37" s="14" t="s">
        <v>41</v>
      </c>
      <c r="B37" s="20" t="s">
        <v>825</v>
      </c>
      <c r="C37" s="15" t="s">
        <v>826</v>
      </c>
      <c r="D37" s="16" t="s">
        <v>723</v>
      </c>
      <c r="E37" s="16">
        <v>300</v>
      </c>
      <c r="F37" s="15" t="s">
        <v>708</v>
      </c>
      <c r="G37" s="15" t="s">
        <v>709</v>
      </c>
      <c r="H37" s="15" t="s">
        <v>710</v>
      </c>
      <c r="I37" s="17">
        <v>54.49</v>
      </c>
      <c r="J37" s="15"/>
      <c r="K37" s="15"/>
      <c r="L37" s="15"/>
      <c r="M37" s="17"/>
      <c r="N37" s="15"/>
      <c r="O37" s="15"/>
      <c r="P37" s="15"/>
      <c r="Q37" s="17"/>
      <c r="R37" s="16">
        <f t="shared" si="0"/>
        <v>1</v>
      </c>
      <c r="S37" s="17">
        <f t="shared" si="1"/>
        <v>54.49</v>
      </c>
      <c r="T37" s="17">
        <f t="shared" si="2"/>
        <v>54.49</v>
      </c>
      <c r="U37" s="18" t="str">
        <f t="shared" si="3"/>
        <v/>
      </c>
      <c r="V37" s="15" t="str">
        <f t="shared" si="4"/>
        <v>REFERÊNCIA ÚNICA (ART. 28)</v>
      </c>
      <c r="W37" s="19">
        <f t="shared" si="5"/>
        <v>54.49</v>
      </c>
      <c r="X37" s="15" t="s">
        <v>827</v>
      </c>
    </row>
    <row r="38" spans="1:24" ht="72" x14ac:dyDescent="0.2">
      <c r="A38" s="14" t="s">
        <v>42</v>
      </c>
      <c r="B38" s="20" t="s">
        <v>828</v>
      </c>
      <c r="C38" s="15" t="s">
        <v>829</v>
      </c>
      <c r="D38" s="16" t="s">
        <v>768</v>
      </c>
      <c r="E38" s="16">
        <v>294</v>
      </c>
      <c r="F38" s="15" t="s">
        <v>708</v>
      </c>
      <c r="G38" s="15" t="s">
        <v>709</v>
      </c>
      <c r="H38" s="15" t="s">
        <v>710</v>
      </c>
      <c r="I38" s="17">
        <v>44.41</v>
      </c>
      <c r="J38" s="15"/>
      <c r="K38" s="15"/>
      <c r="L38" s="15"/>
      <c r="M38" s="17"/>
      <c r="N38" s="15"/>
      <c r="O38" s="15"/>
      <c r="P38" s="15"/>
      <c r="Q38" s="17"/>
      <c r="R38" s="16">
        <f t="shared" si="0"/>
        <v>1</v>
      </c>
      <c r="S38" s="17">
        <f t="shared" si="1"/>
        <v>44.41</v>
      </c>
      <c r="T38" s="17">
        <f t="shared" si="2"/>
        <v>44.41</v>
      </c>
      <c r="U38" s="18" t="str">
        <f t="shared" si="3"/>
        <v/>
      </c>
      <c r="V38" s="15" t="str">
        <f t="shared" si="4"/>
        <v>REFERÊNCIA ÚNICA (ART. 28)</v>
      </c>
      <c r="W38" s="19">
        <f t="shared" si="5"/>
        <v>44.41</v>
      </c>
      <c r="X38" s="15" t="s">
        <v>830</v>
      </c>
    </row>
    <row r="39" spans="1:24" ht="72" x14ac:dyDescent="0.2">
      <c r="A39" s="14" t="s">
        <v>43</v>
      </c>
      <c r="B39" s="20" t="s">
        <v>831</v>
      </c>
      <c r="C39" s="15" t="s">
        <v>832</v>
      </c>
      <c r="D39" s="16" t="s">
        <v>736</v>
      </c>
      <c r="E39" s="16">
        <v>120</v>
      </c>
      <c r="F39" s="15" t="s">
        <v>708</v>
      </c>
      <c r="G39" s="15" t="s">
        <v>709</v>
      </c>
      <c r="H39" s="15" t="s">
        <v>710</v>
      </c>
      <c r="I39" s="17">
        <v>75.17</v>
      </c>
      <c r="J39" s="15"/>
      <c r="K39" s="15"/>
      <c r="L39" s="15"/>
      <c r="M39" s="17"/>
      <c r="N39" s="15"/>
      <c r="O39" s="15"/>
      <c r="P39" s="15"/>
      <c r="Q39" s="17"/>
      <c r="R39" s="16">
        <f t="shared" si="0"/>
        <v>1</v>
      </c>
      <c r="S39" s="17">
        <f t="shared" si="1"/>
        <v>75.17</v>
      </c>
      <c r="T39" s="17">
        <f t="shared" si="2"/>
        <v>75.17</v>
      </c>
      <c r="U39" s="18" t="str">
        <f t="shared" si="3"/>
        <v/>
      </c>
      <c r="V39" s="15" t="str">
        <f t="shared" si="4"/>
        <v>REFERÊNCIA ÚNICA (ART. 28)</v>
      </c>
      <c r="W39" s="19">
        <f t="shared" si="5"/>
        <v>75.17</v>
      </c>
      <c r="X39" s="15" t="s">
        <v>833</v>
      </c>
    </row>
    <row r="40" spans="1:24" ht="72" x14ac:dyDescent="0.2">
      <c r="A40" s="14" t="s">
        <v>585</v>
      </c>
      <c r="B40" s="20" t="s">
        <v>834</v>
      </c>
      <c r="C40" s="15" t="s">
        <v>835</v>
      </c>
      <c r="D40" s="16" t="s">
        <v>836</v>
      </c>
      <c r="E40" s="16">
        <v>1800</v>
      </c>
      <c r="F40" s="15" t="s">
        <v>837</v>
      </c>
      <c r="G40" s="15" t="s">
        <v>838</v>
      </c>
      <c r="H40" s="15" t="s">
        <v>839</v>
      </c>
      <c r="I40" s="17">
        <v>53.9</v>
      </c>
      <c r="J40" s="15" t="s">
        <v>840</v>
      </c>
      <c r="K40" s="15" t="s">
        <v>841</v>
      </c>
      <c r="L40" s="15" t="s">
        <v>842</v>
      </c>
      <c r="M40" s="17">
        <v>59.9</v>
      </c>
      <c r="N40" s="15" t="s">
        <v>843</v>
      </c>
      <c r="O40" s="15" t="s">
        <v>844</v>
      </c>
      <c r="P40" s="15" t="s">
        <v>842</v>
      </c>
      <c r="Q40" s="17">
        <v>59.9</v>
      </c>
      <c r="R40" s="16">
        <f t="shared" si="0"/>
        <v>3</v>
      </c>
      <c r="S40" s="17">
        <f t="shared" si="1"/>
        <v>57.9</v>
      </c>
      <c r="T40" s="17">
        <f t="shared" si="2"/>
        <v>59.9</v>
      </c>
      <c r="U40" s="18">
        <f t="shared" si="3"/>
        <v>4.8850209408397072E-2</v>
      </c>
      <c r="V40" s="15" t="str">
        <f t="shared" si="4"/>
        <v>MÉDIA</v>
      </c>
      <c r="W40" s="19">
        <f t="shared" si="5"/>
        <v>57.9</v>
      </c>
      <c r="X40" s="15" t="s">
        <v>845</v>
      </c>
    </row>
    <row r="41" spans="1:24" ht="84" x14ac:dyDescent="0.2">
      <c r="A41" s="14" t="s">
        <v>586</v>
      </c>
      <c r="B41" s="20" t="s">
        <v>846</v>
      </c>
      <c r="C41" s="15" t="s">
        <v>847</v>
      </c>
      <c r="D41" s="16" t="s">
        <v>848</v>
      </c>
      <c r="E41" s="16">
        <v>10</v>
      </c>
      <c r="F41" s="15" t="s">
        <v>849</v>
      </c>
      <c r="G41" s="15" t="s">
        <v>850</v>
      </c>
      <c r="H41" s="15" t="s">
        <v>851</v>
      </c>
      <c r="I41" s="17">
        <v>404.9</v>
      </c>
      <c r="J41" s="15" t="s">
        <v>852</v>
      </c>
      <c r="K41" s="15" t="s">
        <v>853</v>
      </c>
      <c r="L41" s="15" t="s">
        <v>842</v>
      </c>
      <c r="M41" s="17">
        <v>429.9</v>
      </c>
      <c r="N41" s="15" t="s">
        <v>854</v>
      </c>
      <c r="O41" s="15" t="s">
        <v>855</v>
      </c>
      <c r="P41" s="15" t="s">
        <v>842</v>
      </c>
      <c r="Q41" s="17">
        <v>220</v>
      </c>
      <c r="R41" s="16">
        <f t="shared" si="0"/>
        <v>3</v>
      </c>
      <c r="S41" s="17">
        <f t="shared" si="1"/>
        <v>351.59999999999997</v>
      </c>
      <c r="T41" s="17">
        <f t="shared" si="2"/>
        <v>404.9</v>
      </c>
      <c r="U41" s="18">
        <f t="shared" si="3"/>
        <v>0.26624938149413696</v>
      </c>
      <c r="V41" s="15" t="str">
        <f t="shared" si="4"/>
        <v>MEDIANA</v>
      </c>
      <c r="W41" s="19">
        <f t="shared" si="5"/>
        <v>404.9</v>
      </c>
      <c r="X41" s="15" t="s">
        <v>856</v>
      </c>
    </row>
    <row r="42" spans="1:24" ht="72" x14ac:dyDescent="0.2">
      <c r="A42" s="14" t="s">
        <v>587</v>
      </c>
      <c r="B42" s="20" t="s">
        <v>857</v>
      </c>
      <c r="C42" s="15" t="s">
        <v>858</v>
      </c>
      <c r="D42" s="16" t="s">
        <v>723</v>
      </c>
      <c r="E42" s="16">
        <v>3000</v>
      </c>
      <c r="F42" s="15" t="s">
        <v>708</v>
      </c>
      <c r="G42" s="15" t="s">
        <v>709</v>
      </c>
      <c r="H42" s="15" t="s">
        <v>710</v>
      </c>
      <c r="I42" s="17">
        <v>3.98</v>
      </c>
      <c r="J42" s="15"/>
      <c r="K42" s="15"/>
      <c r="L42" s="15"/>
      <c r="M42" s="17"/>
      <c r="N42" s="15"/>
      <c r="O42" s="15"/>
      <c r="P42" s="15"/>
      <c r="Q42" s="17"/>
      <c r="R42" s="16">
        <f t="shared" si="0"/>
        <v>1</v>
      </c>
      <c r="S42" s="17">
        <f t="shared" si="1"/>
        <v>3.98</v>
      </c>
      <c r="T42" s="17">
        <f t="shared" si="2"/>
        <v>3.98</v>
      </c>
      <c r="U42" s="18" t="str">
        <f t="shared" si="3"/>
        <v/>
      </c>
      <c r="V42" s="15" t="str">
        <f t="shared" si="4"/>
        <v>REFERÊNCIA ÚNICA (ART. 28)</v>
      </c>
      <c r="W42" s="19">
        <f t="shared" si="5"/>
        <v>3.98</v>
      </c>
      <c r="X42" s="15" t="s">
        <v>859</v>
      </c>
    </row>
    <row r="43" spans="1:24" ht="72" x14ac:dyDescent="0.2">
      <c r="A43" s="14" t="s">
        <v>588</v>
      </c>
      <c r="B43" s="20" t="s">
        <v>860</v>
      </c>
      <c r="C43" s="15" t="s">
        <v>861</v>
      </c>
      <c r="D43" s="16" t="s">
        <v>862</v>
      </c>
      <c r="E43" s="16">
        <v>3000</v>
      </c>
      <c r="F43" s="15" t="s">
        <v>708</v>
      </c>
      <c r="G43" s="15" t="s">
        <v>709</v>
      </c>
      <c r="H43" s="15" t="s">
        <v>710</v>
      </c>
      <c r="I43" s="17">
        <v>3.23</v>
      </c>
      <c r="J43" s="15"/>
      <c r="K43" s="15"/>
      <c r="L43" s="15"/>
      <c r="M43" s="17"/>
      <c r="N43" s="15"/>
      <c r="O43" s="15"/>
      <c r="P43" s="15"/>
      <c r="Q43" s="17"/>
      <c r="R43" s="16">
        <f t="shared" si="0"/>
        <v>1</v>
      </c>
      <c r="S43" s="17">
        <f t="shared" si="1"/>
        <v>3.23</v>
      </c>
      <c r="T43" s="17">
        <f t="shared" si="2"/>
        <v>3.23</v>
      </c>
      <c r="U43" s="18" t="str">
        <f t="shared" si="3"/>
        <v/>
      </c>
      <c r="V43" s="15" t="str">
        <f t="shared" si="4"/>
        <v>REFERÊNCIA ÚNICA (ART. 28)</v>
      </c>
      <c r="W43" s="19">
        <f t="shared" si="5"/>
        <v>3.23</v>
      </c>
      <c r="X43" s="15" t="s">
        <v>863</v>
      </c>
    </row>
    <row r="44" spans="1:24" ht="72" x14ac:dyDescent="0.2">
      <c r="A44" s="14" t="s">
        <v>589</v>
      </c>
      <c r="B44" s="20" t="s">
        <v>864</v>
      </c>
      <c r="C44" s="15" t="s">
        <v>865</v>
      </c>
      <c r="D44" s="16" t="s">
        <v>866</v>
      </c>
      <c r="E44" s="16">
        <v>300</v>
      </c>
      <c r="F44" s="15" t="s">
        <v>708</v>
      </c>
      <c r="G44" s="15" t="s">
        <v>709</v>
      </c>
      <c r="H44" s="15" t="s">
        <v>710</v>
      </c>
      <c r="I44" s="17">
        <v>35.06</v>
      </c>
      <c r="J44" s="15"/>
      <c r="K44" s="15"/>
      <c r="L44" s="15"/>
      <c r="M44" s="17"/>
      <c r="N44" s="15"/>
      <c r="O44" s="15"/>
      <c r="P44" s="15"/>
      <c r="Q44" s="17"/>
      <c r="R44" s="16">
        <f t="shared" si="0"/>
        <v>1</v>
      </c>
      <c r="S44" s="17">
        <f t="shared" si="1"/>
        <v>35.06</v>
      </c>
      <c r="T44" s="17">
        <f t="shared" si="2"/>
        <v>35.06</v>
      </c>
      <c r="U44" s="18" t="str">
        <f t="shared" si="3"/>
        <v/>
      </c>
      <c r="V44" s="15" t="str">
        <f t="shared" si="4"/>
        <v>REFERÊNCIA ÚNICA (ART. 28)</v>
      </c>
      <c r="W44" s="19">
        <f t="shared" si="5"/>
        <v>35.06</v>
      </c>
      <c r="X44" s="15" t="s">
        <v>867</v>
      </c>
    </row>
    <row r="45" spans="1:24" ht="72" x14ac:dyDescent="0.2">
      <c r="A45" s="14" t="s">
        <v>45</v>
      </c>
      <c r="B45" s="20" t="s">
        <v>868</v>
      </c>
      <c r="C45" s="15" t="s">
        <v>869</v>
      </c>
      <c r="D45" s="16" t="s">
        <v>736</v>
      </c>
      <c r="E45" s="16">
        <v>10</v>
      </c>
      <c r="F45" s="15" t="s">
        <v>708</v>
      </c>
      <c r="G45" s="15" t="s">
        <v>709</v>
      </c>
      <c r="H45" s="15" t="s">
        <v>710</v>
      </c>
      <c r="I45" s="17">
        <v>18.41</v>
      </c>
      <c r="J45" s="15"/>
      <c r="K45" s="15"/>
      <c r="L45" s="15"/>
      <c r="M45" s="17"/>
      <c r="N45" s="15"/>
      <c r="O45" s="15"/>
      <c r="P45" s="15"/>
      <c r="Q45" s="17"/>
      <c r="R45" s="16">
        <f t="shared" si="0"/>
        <v>1</v>
      </c>
      <c r="S45" s="17">
        <f t="shared" si="1"/>
        <v>18.41</v>
      </c>
      <c r="T45" s="17">
        <f t="shared" si="2"/>
        <v>18.41</v>
      </c>
      <c r="U45" s="18" t="str">
        <f t="shared" si="3"/>
        <v/>
      </c>
      <c r="V45" s="15" t="str">
        <f t="shared" si="4">IF(R45=0,"SEM FONTE MONETÁRIA",IF(R45=1,"REFERÊNCIA ÚNICA (ART. 28)",IF(AND(R45=3,U45&gt;25%),"MEDIANA","MÉDIA")))</f>
        <v>REFERÊNCIA ÚNICA (ART. 28)</v>
      </c>
      <c r="W45" s="19">
        <f t="shared" si="5"/>
        <v>18.41</v>
      </c>
      <c r="X45" s="15" t="s">
        <v>870</v>
      </c>
    </row>
    <row r="46" spans="1:24" ht="72" x14ac:dyDescent="0.2">
      <c r="A46" s="14" t="s">
        <v>46</v>
      </c>
      <c r="B46" s="20" t="s">
        <v>871</v>
      </c>
      <c r="C46" s="15" t="s">
        <v>872</v>
      </c>
      <c r="D46" s="16" t="s">
        <v>736</v>
      </c>
      <c r="E46" s="16">
        <v>5</v>
      </c>
      <c r="F46" s="15" t="s">
        <v>708</v>
      </c>
      <c r="G46" s="15" t="s">
        <v>709</v>
      </c>
      <c r="H46" s="15" t="s">
        <v>710</v>
      </c>
      <c r="I46" s="17">
        <v>18.41</v>
      </c>
      <c r="J46" s="15"/>
      <c r="K46" s="15"/>
      <c r="L46" s="15"/>
      <c r="M46" s="17"/>
      <c r="N46" s="15"/>
      <c r="O46" s="15"/>
      <c r="P46" s="15"/>
      <c r="Q46" s="17"/>
      <c r="R46" s="16">
        <f t="shared" si="0"/>
        <v>1</v>
      </c>
      <c r="S46" s="17">
        <f t="shared" si="1"/>
        <v>18.41</v>
      </c>
      <c r="T46" s="17">
        <f t="shared" si="2"/>
        <v>18.41</v>
      </c>
      <c r="U46" s="18" t="str">
        <f t="shared" si="3"/>
        <v/>
      </c>
      <c r="V46" s="15" t="str">
        <f t="shared" si="4"/>
        <v>REFERÊNCIA ÚNICA (ART. 28)</v>
      </c>
      <c r="W46" s="19">
        <f t="shared" si="5"/>
        <v>18.41</v>
      </c>
      <c r="X46" s="15" t="s">
        <v>873</v>
      </c>
    </row>
    <row r="47" spans="1:24" ht="72" x14ac:dyDescent="0.2">
      <c r="A47" s="14" t="s">
        <v>47</v>
      </c>
      <c r="B47" s="20" t="s">
        <v>874</v>
      </c>
      <c r="C47" s="15" t="s">
        <v>875</v>
      </c>
      <c r="D47" s="16" t="s">
        <v>736</v>
      </c>
      <c r="E47" s="16">
        <v>2</v>
      </c>
      <c r="F47" s="15" t="s">
        <v>708</v>
      </c>
      <c r="G47" s="15" t="s">
        <v>709</v>
      </c>
      <c r="H47" s="15" t="s">
        <v>710</v>
      </c>
      <c r="I47" s="17">
        <v>35.020000000000003</v>
      </c>
      <c r="J47" s="15"/>
      <c r="K47" s="15"/>
      <c r="L47" s="15"/>
      <c r="M47" s="17"/>
      <c r="N47" s="15"/>
      <c r="O47" s="15"/>
      <c r="P47" s="15"/>
      <c r="Q47" s="17"/>
      <c r="R47" s="16">
        <f t="shared" si="0"/>
        <v>1</v>
      </c>
      <c r="S47" s="17">
        <f t="shared" si="1"/>
        <v>35.020000000000003</v>
      </c>
      <c r="T47" s="17">
        <f t="shared" si="2"/>
        <v>35.020000000000003</v>
      </c>
      <c r="U47" s="18" t="str">
        <f t="shared" si="3"/>
        <v/>
      </c>
      <c r="V47" s="15" t="str">
        <f t="shared" si="4"/>
        <v>REFERÊNCIA ÚNICA (ART. 28)</v>
      </c>
      <c r="W47" s="19">
        <f t="shared" si="5"/>
        <v>35.020000000000003</v>
      </c>
      <c r="X47" s="15" t="s">
        <v>876</v>
      </c>
    </row>
    <row r="48" spans="1:24" ht="72" x14ac:dyDescent="0.2">
      <c r="A48" s="14" t="s">
        <v>48</v>
      </c>
      <c r="B48" s="20" t="s">
        <v>877</v>
      </c>
      <c r="C48" s="15" t="s">
        <v>878</v>
      </c>
      <c r="D48" s="16" t="s">
        <v>736</v>
      </c>
      <c r="E48" s="16">
        <v>2</v>
      </c>
      <c r="F48" s="15" t="s">
        <v>708</v>
      </c>
      <c r="G48" s="15" t="s">
        <v>709</v>
      </c>
      <c r="H48" s="15" t="s">
        <v>710</v>
      </c>
      <c r="I48" s="17">
        <v>20.39</v>
      </c>
      <c r="J48" s="15"/>
      <c r="K48" s="15"/>
      <c r="L48" s="15"/>
      <c r="M48" s="17"/>
      <c r="N48" s="15"/>
      <c r="O48" s="15"/>
      <c r="P48" s="15"/>
      <c r="Q48" s="17"/>
      <c r="R48" s="16">
        <f t="shared" si="0"/>
        <v>1</v>
      </c>
      <c r="S48" s="17">
        <f t="shared" si="1"/>
        <v>20.39</v>
      </c>
      <c r="T48" s="17">
        <f t="shared" si="2"/>
        <v>20.39</v>
      </c>
      <c r="U48" s="18" t="str">
        <f t="shared" si="3"/>
        <v/>
      </c>
      <c r="V48" s="15" t="str">
        <f t="shared" si="4"/>
        <v>REFERÊNCIA ÚNICA (ART. 28)</v>
      </c>
      <c r="W48" s="19">
        <f t="shared" si="5"/>
        <v>20.39</v>
      </c>
      <c r="X48" s="15" t="s">
        <v>879</v>
      </c>
    </row>
    <row r="49" spans="1:24" ht="72" x14ac:dyDescent="0.2">
      <c r="A49" s="14" t="s">
        <v>49</v>
      </c>
      <c r="B49" s="20" t="s">
        <v>880</v>
      </c>
      <c r="C49" s="15" t="s">
        <v>881</v>
      </c>
      <c r="D49" s="16" t="s">
        <v>736</v>
      </c>
      <c r="E49" s="16">
        <v>5</v>
      </c>
      <c r="F49" s="15" t="s">
        <v>708</v>
      </c>
      <c r="G49" s="15" t="s">
        <v>709</v>
      </c>
      <c r="H49" s="15" t="s">
        <v>710</v>
      </c>
      <c r="I49" s="17">
        <v>18.100000000000001</v>
      </c>
      <c r="J49" s="15"/>
      <c r="K49" s="15"/>
      <c r="L49" s="15"/>
      <c r="M49" s="17"/>
      <c r="N49" s="15"/>
      <c r="O49" s="15"/>
      <c r="P49" s="15"/>
      <c r="Q49" s="17"/>
      <c r="R49" s="16">
        <f t="shared" si="0"/>
        <v>1</v>
      </c>
      <c r="S49" s="17">
        <f t="shared" si="1"/>
        <v>18.100000000000001</v>
      </c>
      <c r="T49" s="17">
        <f t="shared" si="2"/>
        <v>18.100000000000001</v>
      </c>
      <c r="U49" s="18" t="str">
        <f t="shared" si="3"/>
        <v/>
      </c>
      <c r="V49" s="15" t="str">
        <f t="shared" si="4"/>
        <v>REFERÊNCIA ÚNICA (ART. 28)</v>
      </c>
      <c r="W49" s="19">
        <f t="shared" si="5"/>
        <v>18.100000000000001</v>
      </c>
      <c r="X49" s="15" t="s">
        <v>882</v>
      </c>
    </row>
    <row r="50" spans="1:24" ht="72" x14ac:dyDescent="0.2">
      <c r="A50" s="14" t="s">
        <v>50</v>
      </c>
      <c r="B50" s="20" t="s">
        <v>883</v>
      </c>
      <c r="C50" s="15" t="s">
        <v>884</v>
      </c>
      <c r="D50" s="16" t="s">
        <v>736</v>
      </c>
      <c r="E50" s="16">
        <v>2</v>
      </c>
      <c r="F50" s="15" t="s">
        <v>708</v>
      </c>
      <c r="G50" s="15" t="s">
        <v>709</v>
      </c>
      <c r="H50" s="15" t="s">
        <v>710</v>
      </c>
      <c r="I50" s="17">
        <v>18.39</v>
      </c>
      <c r="J50" s="15"/>
      <c r="K50" s="15"/>
      <c r="L50" s="15"/>
      <c r="M50" s="17"/>
      <c r="N50" s="15"/>
      <c r="O50" s="15"/>
      <c r="P50" s="15"/>
      <c r="Q50" s="17"/>
      <c r="R50" s="16">
        <f t="shared" si="0"/>
        <v>1</v>
      </c>
      <c r="S50" s="17">
        <f t="shared" si="1"/>
        <v>18.39</v>
      </c>
      <c r="T50" s="17">
        <f t="shared" si="2"/>
        <v>18.39</v>
      </c>
      <c r="U50" s="18" t="str">
        <f t="shared" si="3"/>
        <v/>
      </c>
      <c r="V50" s="15" t="str">
        <f t="shared" si="4"/>
        <v>REFERÊNCIA ÚNICA (ART. 28)</v>
      </c>
      <c r="W50" s="19">
        <f t="shared" si="5"/>
        <v>18.39</v>
      </c>
      <c r="X50" s="15" t="s">
        <v>885</v>
      </c>
    </row>
    <row r="51" spans="1:24" ht="72" x14ac:dyDescent="0.2">
      <c r="A51" s="14" t="s">
        <v>51</v>
      </c>
      <c r="B51" s="20" t="s">
        <v>886</v>
      </c>
      <c r="C51" s="15" t="s">
        <v>887</v>
      </c>
      <c r="D51" s="16" t="s">
        <v>736</v>
      </c>
      <c r="E51" s="16">
        <v>3</v>
      </c>
      <c r="F51" s="15" t="s">
        <v>708</v>
      </c>
      <c r="G51" s="15" t="s">
        <v>709</v>
      </c>
      <c r="H51" s="15" t="s">
        <v>710</v>
      </c>
      <c r="I51" s="17">
        <v>18.649999999999999</v>
      </c>
      <c r="J51" s="15"/>
      <c r="K51" s="15"/>
      <c r="L51" s="15"/>
      <c r="M51" s="17"/>
      <c r="N51" s="15"/>
      <c r="O51" s="15"/>
      <c r="P51" s="15"/>
      <c r="Q51" s="17"/>
      <c r="R51" s="16">
        <f t="shared" si="0"/>
        <v>1</v>
      </c>
      <c r="S51" s="17">
        <f t="shared" si="1"/>
        <v>18.649999999999999</v>
      </c>
      <c r="T51" s="17">
        <f t="shared" si="2"/>
        <v>18.649999999999999</v>
      </c>
      <c r="U51" s="18" t="str">
        <f t="shared" si="3"/>
        <v/>
      </c>
      <c r="V51" s="15" t="str">
        <f t="shared" si="4"/>
        <v>REFERÊNCIA ÚNICA (ART. 28)</v>
      </c>
      <c r="W51" s="19">
        <f t="shared" si="5"/>
        <v>18.649999999999999</v>
      </c>
      <c r="X51" s="15" t="s">
        <v>888</v>
      </c>
    </row>
    <row r="52" spans="1:24" ht="72" x14ac:dyDescent="0.2">
      <c r="A52" s="14" t="s">
        <v>52</v>
      </c>
      <c r="B52" s="20" t="s">
        <v>889</v>
      </c>
      <c r="C52" s="15" t="s">
        <v>890</v>
      </c>
      <c r="D52" s="16" t="s">
        <v>736</v>
      </c>
      <c r="E52" s="16">
        <v>3</v>
      </c>
      <c r="F52" s="15" t="s">
        <v>708</v>
      </c>
      <c r="G52" s="15" t="s">
        <v>709</v>
      </c>
      <c r="H52" s="15" t="s">
        <v>710</v>
      </c>
      <c r="I52" s="17">
        <v>24.26</v>
      </c>
      <c r="J52" s="15"/>
      <c r="K52" s="15"/>
      <c r="L52" s="15"/>
      <c r="M52" s="17"/>
      <c r="N52" s="15"/>
      <c r="O52" s="15"/>
      <c r="P52" s="15"/>
      <c r="Q52" s="17"/>
      <c r="R52" s="16">
        <f t="shared" si="0"/>
        <v>1</v>
      </c>
      <c r="S52" s="17">
        <f t="shared" si="1"/>
        <v>24.26</v>
      </c>
      <c r="T52" s="17">
        <f t="shared" si="2"/>
        <v>24.26</v>
      </c>
      <c r="U52" s="18" t="str">
        <f t="shared" si="3"/>
        <v/>
      </c>
      <c r="V52" s="15" t="str">
        <f t="shared" si="4"/>
        <v>REFERÊNCIA ÚNICA (ART. 28)</v>
      </c>
      <c r="W52" s="19">
        <f t="shared" si="5"/>
        <v>24.26</v>
      </c>
      <c r="X52" s="15" t="s">
        <v>891</v>
      </c>
    </row>
    <row r="53" spans="1:24" ht="72" x14ac:dyDescent="0.2">
      <c r="A53" s="14" t="s">
        <v>53</v>
      </c>
      <c r="B53" s="20" t="s">
        <v>892</v>
      </c>
      <c r="C53" s="15" t="s">
        <v>893</v>
      </c>
      <c r="D53" s="16" t="s">
        <v>723</v>
      </c>
      <c r="E53" s="16">
        <v>5000</v>
      </c>
      <c r="F53" s="15" t="s">
        <v>708</v>
      </c>
      <c r="G53" s="15" t="s">
        <v>709</v>
      </c>
      <c r="H53" s="15" t="s">
        <v>710</v>
      </c>
      <c r="I53" s="17">
        <v>0.31</v>
      </c>
      <c r="J53" s="15"/>
      <c r="K53" s="15"/>
      <c r="L53" s="15"/>
      <c r="M53" s="17"/>
      <c r="N53" s="15"/>
      <c r="O53" s="15"/>
      <c r="P53" s="15"/>
      <c r="Q53" s="17"/>
      <c r="R53" s="16">
        <f t="shared" si="0"/>
        <v>1</v>
      </c>
      <c r="S53" s="17">
        <f t="shared" si="1"/>
        <v>0.31</v>
      </c>
      <c r="T53" s="17">
        <f t="shared" si="2"/>
        <v>0.31</v>
      </c>
      <c r="U53" s="18" t="str">
        <f t="shared" si="3"/>
        <v/>
      </c>
      <c r="V53" s="15" t="s">
        <v>894</v>
      </c>
      <c r="W53" s="19">
        <f t="shared" si="5"/>
        <v>0.31</v>
      </c>
      <c r="X53" s="15" t="s">
        <v>895</v>
      </c>
    </row>
    <row r="54" spans="1:24" ht="72" x14ac:dyDescent="0.2">
      <c r="A54" s="14" t="s">
        <v>54</v>
      </c>
      <c r="B54" s="20" t="s">
        <v>896</v>
      </c>
      <c r="C54" s="15" t="s">
        <v>897</v>
      </c>
      <c r="D54" s="16" t="s">
        <v>723</v>
      </c>
      <c r="E54" s="16">
        <v>300</v>
      </c>
      <c r="F54" s="15" t="s">
        <v>708</v>
      </c>
      <c r="G54" s="15" t="s">
        <v>709</v>
      </c>
      <c r="H54" s="15" t="s">
        <v>710</v>
      </c>
      <c r="I54" s="17">
        <v>0.22</v>
      </c>
      <c r="J54" s="15"/>
      <c r="K54" s="15"/>
      <c r="L54" s="15"/>
      <c r="M54" s="17"/>
      <c r="N54" s="15"/>
      <c r="O54" s="15"/>
      <c r="P54" s="15"/>
      <c r="Q54" s="17"/>
      <c r="R54" s="16">
        <f t="shared" si="0"/>
        <v>1</v>
      </c>
      <c r="S54" s="17">
        <f t="shared" si="1"/>
        <v>0.22</v>
      </c>
      <c r="T54" s="17">
        <f t="shared" si="2"/>
        <v>0.22</v>
      </c>
      <c r="U54" s="18" t="str">
        <f t="shared" si="3"/>
        <v/>
      </c>
      <c r="V54" s="15" t="str">
        <v>REFERÊNCIA ÚNICA (ART. 28)</v>
      </c>
      <c r="W54" s="19">
        <f t="shared" si="5"/>
        <v>0.22</v>
      </c>
      <c r="X54" s="15" t="s">
        <v>898</v>
      </c>
    </row>
    <row r="55" spans="1:24" ht="60" x14ac:dyDescent="0.2">
      <c r="A55" s="14" t="s">
        <v>55</v>
      </c>
      <c r="B55" s="20" t="s">
        <v>899</v>
      </c>
      <c r="C55" s="15" t="s">
        <v>900</v>
      </c>
      <c r="D55" s="16" t="s">
        <v>723</v>
      </c>
      <c r="E55" s="16">
        <v>5000</v>
      </c>
      <c r="F55" s="15" t="s">
        <v>901</v>
      </c>
      <c r="G55" s="15" t="s">
        <v>902</v>
      </c>
      <c r="H55" s="15" t="s">
        <v>903</v>
      </c>
      <c r="I55" s="17">
        <f>64.9/200</f>
        <v>0.32450000000000001</v>
      </c>
      <c r="J55" s="15" t="s">
        <v>904</v>
      </c>
      <c r="K55" s="15" t="s">
        <v>905</v>
      </c>
      <c r="L55" s="15" t="s">
        <v>906</v>
      </c>
      <c r="M55" s="17">
        <f>56.99/400</f>
        <v>0.14247500000000002</v>
      </c>
      <c r="N55" s="15" t="s">
        <v>907</v>
      </c>
      <c r="O55" s="15" t="s">
        <v>908</v>
      </c>
      <c r="P55" s="15" t="s">
        <v>909</v>
      </c>
      <c r="Q55" s="17">
        <f>24.9/60</f>
        <v>0.41499999999999998</v>
      </c>
      <c r="R55" s="16">
        <f t="shared" si="0"/>
        <v>3</v>
      </c>
      <c r="S55" s="17">
        <f t="shared" si="1"/>
        <v>0.29399166666666665</v>
      </c>
      <c r="T55" s="17">
        <f t="shared" si="2"/>
        <v>0.32450000000000001</v>
      </c>
      <c r="U55" s="18">
        <f t="shared" si="3"/>
        <v>0.38548716058506344</v>
      </c>
      <c r="V55" s="15" t="str">
        <f t="shared" si="6"/>
        <v>MEDIANA</v>
      </c>
      <c r="W55" s="19">
        <f t="shared" si="5"/>
        <v>0.32</v>
      </c>
      <c r="X55" s="15" t="s">
        <v>910</v>
      </c>
    </row>
    <row r="56" spans="1:24" ht="72" x14ac:dyDescent="0.2">
      <c r="A56" s="14" t="s">
        <v>56</v>
      </c>
      <c r="B56" s="20" t="s">
        <v>911</v>
      </c>
      <c r="C56" s="15" t="s">
        <v>912</v>
      </c>
      <c r="D56" s="16" t="s">
        <v>746</v>
      </c>
      <c r="E56" s="16">
        <v>100</v>
      </c>
      <c r="F56" s="15" t="s">
        <v>708</v>
      </c>
      <c r="G56" s="15" t="s">
        <v>709</v>
      </c>
      <c r="H56" s="15" t="s">
        <v>710</v>
      </c>
      <c r="I56" s="17">
        <v>4.1500000000000004</v>
      </c>
      <c r="J56" s="15"/>
      <c r="K56" s="15"/>
      <c r="L56" s="15"/>
      <c r="M56" s="17"/>
      <c r="N56" s="15"/>
      <c r="O56" s="15"/>
      <c r="P56" s="15"/>
      <c r="Q56" s="17"/>
      <c r="R56" s="16">
        <f t="shared" si="0"/>
        <v>1</v>
      </c>
      <c r="S56" s="17">
        <f t="shared" si="1"/>
        <v>4.1500000000000004</v>
      </c>
      <c r="T56" s="17">
        <f t="shared" si="2"/>
        <v>4.1500000000000004</v>
      </c>
      <c r="U56" s="18" t="str">
        <f t="shared" si="3"/>
        <v/>
      </c>
      <c r="V56" s="15" t="str">
        <f t="shared" si="6"/>
        <v>REFERÊNCIA ÚNICA (ART. 28)</v>
      </c>
      <c r="W56" s="19">
        <f t="shared" si="5"/>
        <v>4.1500000000000004</v>
      </c>
      <c r="X56" s="15" t="s">
        <v>913</v>
      </c>
    </row>
    <row r="57" spans="1:24" ht="72" x14ac:dyDescent="0.2">
      <c r="A57" s="14" t="s">
        <v>57</v>
      </c>
      <c r="B57" s="20" t="s">
        <v>914</v>
      </c>
      <c r="C57" s="15" t="s">
        <v>915</v>
      </c>
      <c r="D57" s="16" t="s">
        <v>746</v>
      </c>
      <c r="E57" s="16">
        <v>100</v>
      </c>
      <c r="F57" s="15" t="s">
        <v>708</v>
      </c>
      <c r="G57" s="15" t="s">
        <v>709</v>
      </c>
      <c r="H57" s="15" t="s">
        <v>710</v>
      </c>
      <c r="I57" s="17">
        <v>13.58</v>
      </c>
      <c r="J57" s="15"/>
      <c r="K57" s="15"/>
      <c r="L57" s="15"/>
      <c r="M57" s="17"/>
      <c r="N57" s="15"/>
      <c r="O57" s="15"/>
      <c r="P57" s="15"/>
      <c r="Q57" s="17"/>
      <c r="R57" s="16">
        <f t="shared" si="0"/>
        <v>1</v>
      </c>
      <c r="S57" s="17">
        <f t="shared" si="1"/>
        <v>13.58</v>
      </c>
      <c r="T57" s="17">
        <f t="shared" si="2"/>
        <v>13.58</v>
      </c>
      <c r="U57" s="18" t="str">
        <f t="shared" si="3"/>
        <v/>
      </c>
      <c r="V57" s="15" t="str">
        <f t="shared" si="6"/>
        <v>REFERÊNCIA ÚNICA (ART. 28)</v>
      </c>
      <c r="W57" s="19">
        <f t="shared" si="5"/>
        <v>13.58</v>
      </c>
      <c r="X57" s="15" t="s">
        <v>916</v>
      </c>
    </row>
    <row r="58" spans="1:24" ht="72" x14ac:dyDescent="0.2">
      <c r="A58" s="14" t="s">
        <v>591</v>
      </c>
      <c r="B58" s="20" t="s">
        <v>917</v>
      </c>
      <c r="C58" s="15" t="s">
        <v>918</v>
      </c>
      <c r="D58" s="16" t="s">
        <v>723</v>
      </c>
      <c r="E58" s="16">
        <v>5</v>
      </c>
      <c r="F58" s="15" t="s">
        <v>708</v>
      </c>
      <c r="G58" s="15" t="s">
        <v>709</v>
      </c>
      <c r="H58" s="15" t="s">
        <v>710</v>
      </c>
      <c r="I58" s="17">
        <v>447.92</v>
      </c>
      <c r="J58" s="15"/>
      <c r="K58" s="15"/>
      <c r="L58" s="15"/>
      <c r="M58" s="17"/>
      <c r="N58" s="15"/>
      <c r="O58" s="15"/>
      <c r="P58" s="15"/>
      <c r="Q58" s="17"/>
      <c r="R58" s="16">
        <f t="shared" si="0"/>
        <v>1</v>
      </c>
      <c r="S58" s="17">
        <f t="shared" si="1"/>
        <v>447.92</v>
      </c>
      <c r="T58" s="17">
        <f t="shared" si="2"/>
        <v>447.92</v>
      </c>
      <c r="U58" s="18" t="str">
        <f t="shared" si="3"/>
        <v/>
      </c>
      <c r="V58" s="15" t="str">
        <f t="shared" si="6"/>
        <v>REFERÊNCIA ÚNICA (ART. 28)</v>
      </c>
      <c r="W58" s="19">
        <f t="shared" si="5"/>
        <v>447.92</v>
      </c>
      <c r="X58" s="15" t="s">
        <v>919</v>
      </c>
    </row>
    <row r="59" spans="1:24" ht="108" x14ac:dyDescent="0.2">
      <c r="A59" s="14" t="s">
        <v>592</v>
      </c>
      <c r="B59" s="20" t="s">
        <v>920</v>
      </c>
      <c r="C59" s="15" t="s">
        <v>921</v>
      </c>
      <c r="D59" s="16" t="s">
        <v>723</v>
      </c>
      <c r="E59" s="16">
        <v>5</v>
      </c>
      <c r="F59" s="15" t="s">
        <v>708</v>
      </c>
      <c r="G59" s="15" t="s">
        <v>709</v>
      </c>
      <c r="H59" s="15" t="s">
        <v>710</v>
      </c>
      <c r="I59" s="17">
        <f>706.15*1.26</f>
        <v>889.74900000000002</v>
      </c>
      <c r="J59" s="15" t="s">
        <v>922</v>
      </c>
      <c r="K59" s="15" t="s">
        <v>923</v>
      </c>
      <c r="L59" s="15" t="s">
        <v>924</v>
      </c>
      <c r="M59" s="17">
        <v>812.9</v>
      </c>
      <c r="N59" s="15"/>
      <c r="O59" s="15"/>
      <c r="P59" s="15"/>
      <c r="Q59" s="17"/>
      <c r="R59" s="16">
        <f t="shared" si="0"/>
        <v>2</v>
      </c>
      <c r="S59" s="17">
        <f t="shared" si="1"/>
        <v>851.32449999999994</v>
      </c>
      <c r="T59" s="17">
        <f t="shared" si="2"/>
        <v>851.32449999999994</v>
      </c>
      <c r="U59" s="18">
        <f t="shared" si="3"/>
        <v>4.5134963224951266E-2</v>
      </c>
      <c r="V59" s="15" t="str">
        <f t="shared" si="6"/>
        <v>MÉDIA</v>
      </c>
      <c r="W59" s="19">
        <f t="shared" si="5"/>
        <v>851.32</v>
      </c>
      <c r="X59" s="15" t="s">
        <v>925</v>
      </c>
    </row>
    <row r="60" spans="1:24" ht="108" x14ac:dyDescent="0.2">
      <c r="A60" s="14" t="s">
        <v>593</v>
      </c>
      <c r="B60" s="20" t="s">
        <v>920</v>
      </c>
      <c r="C60" s="15" t="s">
        <v>926</v>
      </c>
      <c r="D60" s="16" t="s">
        <v>723</v>
      </c>
      <c r="E60" s="16">
        <v>20</v>
      </c>
      <c r="F60" s="15" t="s">
        <v>708</v>
      </c>
      <c r="G60" s="15" t="s">
        <v>709</v>
      </c>
      <c r="H60" s="15" t="s">
        <v>710</v>
      </c>
      <c r="I60" s="17">
        <f>706.15*1.47</f>
        <v>1038.0404999999998</v>
      </c>
      <c r="J60" s="15" t="s">
        <v>922</v>
      </c>
      <c r="K60" s="15" t="s">
        <v>923</v>
      </c>
      <c r="L60" s="15" t="s">
        <v>927</v>
      </c>
      <c r="M60" s="17">
        <v>871.2</v>
      </c>
      <c r="N60" s="15"/>
      <c r="O60" s="15"/>
      <c r="P60" s="15"/>
      <c r="Q60" s="17"/>
      <c r="R60" s="16">
        <f t="shared" si="0"/>
        <v>2</v>
      </c>
      <c r="S60" s="17">
        <f t="shared" si="1"/>
        <v>954.62024999999994</v>
      </c>
      <c r="T60" s="17">
        <f t="shared" si="2"/>
        <v>954.62024999999994</v>
      </c>
      <c r="U60" s="18">
        <f t="shared" si="3"/>
        <v>8.7385795555876694E-2</v>
      </c>
      <c r="V60" s="15" t="str">
        <f t="shared" si="6"/>
        <v>MÉDIA</v>
      </c>
      <c r="W60" s="19">
        <f t="shared" si="5"/>
        <v>954.62</v>
      </c>
      <c r="X60" s="15" t="s">
        <v>928</v>
      </c>
    </row>
    <row r="61" spans="1:24" ht="108" x14ac:dyDescent="0.2">
      <c r="A61" s="14" t="s">
        <v>594</v>
      </c>
      <c r="B61" s="20" t="s">
        <v>920</v>
      </c>
      <c r="C61" s="15" t="s">
        <v>929</v>
      </c>
      <c r="D61" s="16" t="s">
        <v>723</v>
      </c>
      <c r="E61" s="16">
        <v>60</v>
      </c>
      <c r="F61" s="15" t="s">
        <v>708</v>
      </c>
      <c r="G61" s="15" t="s">
        <v>709</v>
      </c>
      <c r="H61" s="15" t="s">
        <v>710</v>
      </c>
      <c r="I61" s="17">
        <f>706.15*1.68</f>
        <v>1186.3319999999999</v>
      </c>
      <c r="J61" s="15" t="s">
        <v>922</v>
      </c>
      <c r="K61" s="15" t="s">
        <v>923</v>
      </c>
      <c r="L61" s="15" t="s">
        <v>930</v>
      </c>
      <c r="M61" s="17">
        <v>940.5</v>
      </c>
      <c r="N61" s="15"/>
      <c r="O61" s="15"/>
      <c r="P61" s="15"/>
      <c r="Q61" s="17"/>
      <c r="R61" s="16">
        <f t="shared" si="0"/>
        <v>2</v>
      </c>
      <c r="S61" s="17">
        <f t="shared" si="1"/>
        <v>1063.4159999999999</v>
      </c>
      <c r="T61" s="17">
        <f t="shared" si="2"/>
        <v>1063.4159999999999</v>
      </c>
      <c r="U61" s="18">
        <f t="shared" si="3"/>
        <v>0.11558599832991068</v>
      </c>
      <c r="V61" s="15" t="str">
        <f t="shared" si="6"/>
        <v>MÉDIA</v>
      </c>
      <c r="W61" s="19">
        <f t="shared" si="5"/>
        <v>1063.42</v>
      </c>
      <c r="X61" s="15" t="s">
        <v>931</v>
      </c>
    </row>
    <row r="62" spans="1:24" ht="72" x14ac:dyDescent="0.2">
      <c r="A62" s="14" t="s">
        <v>595</v>
      </c>
      <c r="B62" s="20" t="s">
        <v>932</v>
      </c>
      <c r="C62" s="15" t="s">
        <v>933</v>
      </c>
      <c r="D62" s="16" t="s">
        <v>746</v>
      </c>
      <c r="E62" s="16">
        <v>100</v>
      </c>
      <c r="F62" s="15" t="s">
        <v>934</v>
      </c>
      <c r="G62" s="15" t="s">
        <v>935</v>
      </c>
      <c r="H62" s="15" t="s">
        <v>936</v>
      </c>
      <c r="I62" s="17">
        <v>4.4207999999999998</v>
      </c>
      <c r="J62" s="15" t="s">
        <v>937</v>
      </c>
      <c r="K62" s="15" t="s">
        <v>938</v>
      </c>
      <c r="L62" s="15" t="s">
        <v>939</v>
      </c>
      <c r="M62" s="17">
        <v>3.2130000000000001</v>
      </c>
      <c r="N62" s="15" t="s">
        <v>940</v>
      </c>
      <c r="O62" s="15" t="s">
        <v>941</v>
      </c>
      <c r="P62" s="15" t="s">
        <v>942</v>
      </c>
      <c r="Q62" s="17">
        <v>5.5998000000000001</v>
      </c>
      <c r="R62" s="16">
        <f t="shared" si="0"/>
        <v>3</v>
      </c>
      <c r="S62" s="17">
        <f t="shared" si="1"/>
        <v>4.4112</v>
      </c>
      <c r="T62" s="17">
        <f t="shared" si="2"/>
        <v>4.4207999999999998</v>
      </c>
      <c r="U62" s="18">
        <f t="shared" si="3"/>
        <v>0.22089922573044107</v>
      </c>
      <c r="V62" s="15" t="str">
        <f t="shared" si="6"/>
        <v>MÉDIA</v>
      </c>
      <c r="W62" s="19">
        <f t="shared" si="5"/>
        <v>4.41</v>
      </c>
      <c r="X62" s="15" t="s">
        <v>943</v>
      </c>
    </row>
    <row r="63" spans="1:24" ht="72" x14ac:dyDescent="0.2">
      <c r="A63" s="14" t="s">
        <v>596</v>
      </c>
      <c r="B63" s="20" t="s">
        <v>944</v>
      </c>
      <c r="C63" s="15" t="s">
        <v>945</v>
      </c>
      <c r="D63" s="16" t="s">
        <v>723</v>
      </c>
      <c r="E63" s="16">
        <v>100</v>
      </c>
      <c r="F63" s="15" t="s">
        <v>708</v>
      </c>
      <c r="G63" s="15" t="s">
        <v>709</v>
      </c>
      <c r="H63" s="15" t="s">
        <v>710</v>
      </c>
      <c r="I63" s="17">
        <v>291.77999999999997</v>
      </c>
      <c r="J63" s="15"/>
      <c r="K63" s="15"/>
      <c r="L63" s="15"/>
      <c r="M63" s="17"/>
      <c r="N63" s="15"/>
      <c r="O63" s="15"/>
      <c r="P63" s="15"/>
      <c r="Q63" s="17"/>
      <c r="R63" s="16">
        <f t="shared" si="0"/>
        <v>1</v>
      </c>
      <c r="S63" s="17">
        <f t="shared" si="1"/>
        <v>291.77999999999997</v>
      </c>
      <c r="T63" s="17">
        <f t="shared" si="2"/>
        <v>291.77999999999997</v>
      </c>
      <c r="U63" s="18" t="str">
        <f t="shared" si="3"/>
        <v/>
      </c>
      <c r="V63" s="15" t="str">
        <f t="shared" si="6"/>
        <v>REFERÊNCIA ÚNICA (ART. 28)</v>
      </c>
      <c r="W63" s="19">
        <f t="shared" si="5"/>
        <v>291.77999999999997</v>
      </c>
      <c r="X63" s="15" t="s">
        <v>946</v>
      </c>
    </row>
    <row r="64" spans="1:24" ht="96" x14ac:dyDescent="0.2">
      <c r="A64" s="14" t="s">
        <v>59</v>
      </c>
      <c r="B64" s="20" t="s">
        <v>947</v>
      </c>
      <c r="C64" s="15" t="s">
        <v>948</v>
      </c>
      <c r="D64" s="16" t="s">
        <v>746</v>
      </c>
      <c r="E64" s="16">
        <v>3000</v>
      </c>
      <c r="F64" s="15" t="s">
        <v>949</v>
      </c>
      <c r="G64" s="15" t="s">
        <v>950</v>
      </c>
      <c r="H64" s="15" t="s">
        <v>951</v>
      </c>
      <c r="I64" s="17">
        <v>6.1</v>
      </c>
      <c r="J64" s="15"/>
      <c r="K64" s="15"/>
      <c r="L64" s="15"/>
      <c r="M64" s="17"/>
      <c r="N64" s="15"/>
      <c r="O64" s="15"/>
      <c r="P64" s="15"/>
      <c r="Q64" s="17"/>
      <c r="R64" s="16">
        <f t="shared" si="0"/>
        <v>1</v>
      </c>
      <c r="S64" s="17">
        <f t="shared" si="1"/>
        <v>6.1</v>
      </c>
      <c r="T64" s="17">
        <f t="shared" si="2"/>
        <v>6.1</v>
      </c>
      <c r="U64" s="18" t="str">
        <f t="shared" si="3"/>
        <v/>
      </c>
      <c r="V64" s="15" t="str">
        <f t="shared" si="6"/>
        <v>REFERÊNCIA ÚNICA (ART. 28)</v>
      </c>
      <c r="W64" s="19">
        <f t="shared" si="5"/>
        <v>6.1</v>
      </c>
      <c r="X64" s="15" t="s">
        <v>952</v>
      </c>
    </row>
    <row r="65" spans="1:24" ht="72" x14ac:dyDescent="0.2">
      <c r="A65" s="14" t="s">
        <v>60</v>
      </c>
      <c r="B65" s="20" t="s">
        <v>953</v>
      </c>
      <c r="C65" s="15" t="s">
        <v>954</v>
      </c>
      <c r="D65" s="16" t="s">
        <v>746</v>
      </c>
      <c r="E65" s="16">
        <v>600</v>
      </c>
      <c r="F65" s="15" t="s">
        <v>708</v>
      </c>
      <c r="G65" s="15" t="s">
        <v>709</v>
      </c>
      <c r="H65" s="15" t="s">
        <v>710</v>
      </c>
      <c r="I65" s="17">
        <v>19</v>
      </c>
      <c r="J65" s="15"/>
      <c r="K65" s="15"/>
      <c r="L65" s="15"/>
      <c r="M65" s="17"/>
      <c r="N65" s="15"/>
      <c r="O65" s="15"/>
      <c r="P65" s="15"/>
      <c r="Q65" s="17"/>
      <c r="R65" s="16">
        <f t="shared" si="0"/>
        <v>1</v>
      </c>
      <c r="S65" s="17">
        <f t="shared" si="1"/>
        <v>19</v>
      </c>
      <c r="T65" s="17">
        <f t="shared" si="2"/>
        <v>19</v>
      </c>
      <c r="U65" s="18" t="str">
        <f t="shared" si="3"/>
        <v/>
      </c>
      <c r="V65" s="15" t="str">
        <f t="shared" si="6"/>
        <v>REFERÊNCIA ÚNICA (ART. 28)</v>
      </c>
      <c r="W65" s="19">
        <f t="shared" si="5"/>
        <v>19</v>
      </c>
      <c r="X65" s="15" t="s">
        <v>955</v>
      </c>
    </row>
    <row r="66" spans="1:24" ht="72" x14ac:dyDescent="0.2">
      <c r="A66" s="14" t="s">
        <v>61</v>
      </c>
      <c r="B66" s="20" t="s">
        <v>956</v>
      </c>
      <c r="C66" s="15" t="s">
        <v>957</v>
      </c>
      <c r="D66" s="16" t="s">
        <v>746</v>
      </c>
      <c r="E66" s="16">
        <v>200</v>
      </c>
      <c r="F66" s="15" t="s">
        <v>708</v>
      </c>
      <c r="G66" s="15" t="s">
        <v>709</v>
      </c>
      <c r="H66" s="15" t="s">
        <v>710</v>
      </c>
      <c r="I66" s="17">
        <v>29.75</v>
      </c>
      <c r="J66" s="15"/>
      <c r="K66" s="15"/>
      <c r="L66" s="15"/>
      <c r="M66" s="17"/>
      <c r="N66" s="15"/>
      <c r="O66" s="15"/>
      <c r="P66" s="15"/>
      <c r="Q66" s="17"/>
      <c r="R66" s="16">
        <f t="shared" si="0"/>
        <v>1</v>
      </c>
      <c r="S66" s="17">
        <f t="shared" si="1"/>
        <v>29.75</v>
      </c>
      <c r="T66" s="17">
        <f t="shared" si="2"/>
        <v>29.75</v>
      </c>
      <c r="U66" s="18" t="str">
        <f t="shared" si="3"/>
        <v/>
      </c>
      <c r="V66" s="15" t="str">
        <f t="shared" si="6"/>
        <v>REFERÊNCIA ÚNICA (ART. 28)</v>
      </c>
      <c r="W66" s="19">
        <f t="shared" si="5"/>
        <v>29.75</v>
      </c>
      <c r="X66" s="15" t="s">
        <v>958</v>
      </c>
    </row>
    <row r="67" spans="1:24" ht="72" x14ac:dyDescent="0.2">
      <c r="A67" s="14" t="s">
        <v>62</v>
      </c>
      <c r="B67" s="20" t="s">
        <v>959</v>
      </c>
      <c r="C67" s="15" t="s">
        <v>960</v>
      </c>
      <c r="D67" s="16" t="s">
        <v>746</v>
      </c>
      <c r="E67" s="16">
        <v>100</v>
      </c>
      <c r="F67" s="15" t="s">
        <v>708</v>
      </c>
      <c r="G67" s="15" t="s">
        <v>709</v>
      </c>
      <c r="H67" s="15" t="s">
        <v>710</v>
      </c>
      <c r="I67" s="17">
        <v>43.36</v>
      </c>
      <c r="J67" s="15"/>
      <c r="K67" s="15"/>
      <c r="L67" s="15"/>
      <c r="M67" s="17"/>
      <c r="N67" s="15"/>
      <c r="O67" s="15"/>
      <c r="P67" s="15"/>
      <c r="Q67" s="17"/>
      <c r="R67" s="16">
        <f t="shared" si="0"/>
        <v>1</v>
      </c>
      <c r="S67" s="17">
        <f t="shared" si="1"/>
        <v>43.36</v>
      </c>
      <c r="T67" s="17">
        <f t="shared" si="2"/>
        <v>43.36</v>
      </c>
      <c r="U67" s="18" t="str">
        <f t="shared" si="3"/>
        <v/>
      </c>
      <c r="V67" s="15" t="str">
        <f t="shared" si="6"/>
        <v>REFERÊNCIA ÚNICA (ART. 28)</v>
      </c>
      <c r="W67" s="19">
        <f t="shared" si="5"/>
        <v>43.36</v>
      </c>
      <c r="X67" s="15" t="s">
        <v>961</v>
      </c>
    </row>
    <row r="68" spans="1:24" ht="72" x14ac:dyDescent="0.2">
      <c r="A68" s="14" t="s">
        <v>63</v>
      </c>
      <c r="B68" s="20" t="s">
        <v>962</v>
      </c>
      <c r="C68" s="15" t="s">
        <v>963</v>
      </c>
      <c r="D68" s="16" t="s">
        <v>746</v>
      </c>
      <c r="E68" s="16">
        <v>200</v>
      </c>
      <c r="F68" s="15" t="s">
        <v>708</v>
      </c>
      <c r="G68" s="15" t="s">
        <v>709</v>
      </c>
      <c r="H68" s="15" t="s">
        <v>710</v>
      </c>
      <c r="I68" s="17">
        <v>1.43</v>
      </c>
      <c r="J68" s="15"/>
      <c r="K68" s="15"/>
      <c r="L68" s="15"/>
      <c r="M68" s="17"/>
      <c r="N68" s="15"/>
      <c r="O68" s="15"/>
      <c r="P68" s="15"/>
      <c r="Q68" s="17"/>
      <c r="R68" s="16">
        <f t="shared" si="0"/>
        <v>1</v>
      </c>
      <c r="S68" s="17">
        <f t="shared" si="1"/>
        <v>1.43</v>
      </c>
      <c r="T68" s="17">
        <f t="shared" si="2"/>
        <v>1.43</v>
      </c>
      <c r="U68" s="18" t="str">
        <f t="shared" si="3"/>
        <v/>
      </c>
      <c r="V68" s="15" t="str">
        <f t="shared" si="6"/>
        <v>REFERÊNCIA ÚNICA (ART. 28)</v>
      </c>
      <c r="W68" s="19">
        <f t="shared" si="5"/>
        <v>1.43</v>
      </c>
      <c r="X68" s="15" t="s">
        <v>964</v>
      </c>
    </row>
    <row r="69" spans="1:24" ht="72" x14ac:dyDescent="0.2">
      <c r="A69" s="14" t="s">
        <v>64</v>
      </c>
      <c r="B69" s="20" t="s">
        <v>965</v>
      </c>
      <c r="C69" s="15" t="s">
        <v>966</v>
      </c>
      <c r="D69" s="16" t="s">
        <v>746</v>
      </c>
      <c r="E69" s="16">
        <v>3000</v>
      </c>
      <c r="F69" s="15" t="s">
        <v>708</v>
      </c>
      <c r="G69" s="15" t="s">
        <v>709</v>
      </c>
      <c r="H69" s="15" t="s">
        <v>710</v>
      </c>
      <c r="I69" s="17">
        <v>12.68</v>
      </c>
      <c r="J69" s="15"/>
      <c r="K69" s="15"/>
      <c r="L69" s="15"/>
      <c r="M69" s="17"/>
      <c r="N69" s="15"/>
      <c r="O69" s="15"/>
      <c r="P69" s="15"/>
      <c r="Q69" s="17"/>
      <c r="R69" s="16">
        <f t="shared" si="0"/>
        <v>1</v>
      </c>
      <c r="S69" s="17">
        <f t="shared" si="1"/>
        <v>12.68</v>
      </c>
      <c r="T69" s="17">
        <f t="shared" si="2"/>
        <v>12.68</v>
      </c>
      <c r="U69" s="18" t="str">
        <f t="shared" si="3"/>
        <v/>
      </c>
      <c r="V69" s="15" t="str">
        <f t="shared" si="6"/>
        <v>REFERÊNCIA ÚNICA (ART. 28)</v>
      </c>
      <c r="W69" s="19">
        <f t="shared" si="5"/>
        <v>12.68</v>
      </c>
      <c r="X69" s="15" t="s">
        <v>967</v>
      </c>
    </row>
    <row r="70" spans="1:24" ht="72" x14ac:dyDescent="0.2">
      <c r="A70" s="14" t="s">
        <v>65</v>
      </c>
      <c r="B70" s="20" t="s">
        <v>968</v>
      </c>
      <c r="C70" s="15" t="s">
        <v>969</v>
      </c>
      <c r="D70" s="16" t="s">
        <v>746</v>
      </c>
      <c r="E70" s="16">
        <v>7500</v>
      </c>
      <c r="F70" s="15" t="s">
        <v>708</v>
      </c>
      <c r="G70" s="15" t="s">
        <v>709</v>
      </c>
      <c r="H70" s="15" t="s">
        <v>710</v>
      </c>
      <c r="I70" s="17">
        <v>4.84</v>
      </c>
      <c r="J70" s="15"/>
      <c r="K70" s="15"/>
      <c r="L70" s="15"/>
      <c r="M70" s="17"/>
      <c r="N70" s="15"/>
      <c r="O70" s="15"/>
      <c r="P70" s="15"/>
      <c r="Q70" s="17"/>
      <c r="R70" s="16">
        <f t="shared" si="0"/>
        <v>1</v>
      </c>
      <c r="S70" s="17">
        <f t="shared" si="1"/>
        <v>4.84</v>
      </c>
      <c r="T70" s="17">
        <f t="shared" si="2"/>
        <v>4.84</v>
      </c>
      <c r="U70" s="18" t="str">
        <f t="shared" si="3"/>
        <v/>
      </c>
      <c r="V70" s="15" t="str">
        <f t="shared" si="6"/>
        <v>REFERÊNCIA ÚNICA (ART. 28)</v>
      </c>
      <c r="W70" s="19">
        <f t="shared" si="5"/>
        <v>4.84</v>
      </c>
      <c r="X70" s="15" t="s">
        <v>970</v>
      </c>
    </row>
    <row r="71" spans="1:24" ht="72" x14ac:dyDescent="0.2">
      <c r="A71" s="14" t="s">
        <v>66</v>
      </c>
      <c r="B71" s="20" t="s">
        <v>971</v>
      </c>
      <c r="C71" s="15" t="s">
        <v>972</v>
      </c>
      <c r="D71" s="16" t="s">
        <v>746</v>
      </c>
      <c r="E71" s="16">
        <v>7500</v>
      </c>
      <c r="F71" s="15" t="s">
        <v>708</v>
      </c>
      <c r="G71" s="15" t="s">
        <v>709</v>
      </c>
      <c r="H71" s="15" t="s">
        <v>710</v>
      </c>
      <c r="I71" s="17">
        <v>6.96</v>
      </c>
      <c r="J71" s="15"/>
      <c r="K71" s="15"/>
      <c r="L71" s="15"/>
      <c r="M71" s="17"/>
      <c r="N71" s="15"/>
      <c r="O71" s="15"/>
      <c r="P71" s="15"/>
      <c r="Q71" s="17"/>
      <c r="R71" s="16">
        <f t="shared" si="0"/>
        <v>1</v>
      </c>
      <c r="S71" s="17">
        <f t="shared" si="1"/>
        <v>6.96</v>
      </c>
      <c r="T71" s="17">
        <f t="shared" si="2"/>
        <v>6.96</v>
      </c>
      <c r="U71" s="18" t="str">
        <f t="shared" si="3"/>
        <v/>
      </c>
      <c r="V71" s="15" t="str">
        <f t="shared" si="6"/>
        <v>REFERÊNCIA ÚNICA (ART. 28)</v>
      </c>
      <c r="W71" s="19">
        <f t="shared" si="5"/>
        <v>6.96</v>
      </c>
      <c r="X71" s="15" t="s">
        <v>973</v>
      </c>
    </row>
    <row r="72" spans="1:24" ht="72" x14ac:dyDescent="0.2">
      <c r="A72" s="14" t="s">
        <v>67</v>
      </c>
      <c r="B72" s="20" t="s">
        <v>974</v>
      </c>
      <c r="C72" s="15" t="s">
        <v>975</v>
      </c>
      <c r="D72" s="16" t="s">
        <v>746</v>
      </c>
      <c r="E72" s="16">
        <v>7500</v>
      </c>
      <c r="F72" s="15" t="s">
        <v>708</v>
      </c>
      <c r="G72" s="15" t="s">
        <v>709</v>
      </c>
      <c r="H72" s="15" t="s">
        <v>710</v>
      </c>
      <c r="I72" s="17">
        <v>2.92</v>
      </c>
      <c r="J72" s="15"/>
      <c r="K72" s="15"/>
      <c r="L72" s="15"/>
      <c r="M72" s="17"/>
      <c r="N72" s="15"/>
      <c r="O72" s="15"/>
      <c r="P72" s="15"/>
      <c r="Q72" s="17"/>
      <c r="R72" s="16">
        <f t="shared" si="0"/>
        <v>1</v>
      </c>
      <c r="S72" s="17">
        <f t="shared" si="1"/>
        <v>2.92</v>
      </c>
      <c r="T72" s="17">
        <f t="shared" si="2"/>
        <v>2.92</v>
      </c>
      <c r="U72" s="18" t="str">
        <f t="shared" si="3"/>
        <v/>
      </c>
      <c r="V72" s="15" t="str">
        <f t="shared" si="6"/>
        <v>REFERÊNCIA ÚNICA (ART. 28)</v>
      </c>
      <c r="W72" s="19">
        <f t="shared" si="5"/>
        <v>2.92</v>
      </c>
      <c r="X72" s="15" t="s">
        <v>976</v>
      </c>
    </row>
    <row r="73" spans="1:24" ht="72" x14ac:dyDescent="0.2">
      <c r="A73" s="14" t="s">
        <v>68</v>
      </c>
      <c r="B73" s="20" t="s">
        <v>977</v>
      </c>
      <c r="C73" s="15" t="s">
        <v>978</v>
      </c>
      <c r="D73" s="16" t="s">
        <v>746</v>
      </c>
      <c r="E73" s="16">
        <v>5000</v>
      </c>
      <c r="F73" s="15" t="s">
        <v>708</v>
      </c>
      <c r="G73" s="15" t="s">
        <v>709</v>
      </c>
      <c r="H73" s="15" t="s">
        <v>710</v>
      </c>
      <c r="I73" s="17">
        <v>4.25</v>
      </c>
      <c r="J73" s="15"/>
      <c r="K73" s="15"/>
      <c r="L73" s="15"/>
      <c r="M73" s="17"/>
      <c r="N73" s="15"/>
      <c r="O73" s="15"/>
      <c r="P73" s="15"/>
      <c r="Q73" s="17"/>
      <c r="R73" s="16">
        <f t="shared" si="0"/>
        <v>1</v>
      </c>
      <c r="S73" s="17">
        <f t="shared" si="1"/>
        <v>4.25</v>
      </c>
      <c r="T73" s="17">
        <f t="shared" si="2"/>
        <v>4.25</v>
      </c>
      <c r="U73" s="18" t="str">
        <f t="shared" si="3"/>
        <v/>
      </c>
      <c r="V73" s="15" t="str">
        <f t="shared" si="6"/>
        <v>REFERÊNCIA ÚNICA (ART. 28)</v>
      </c>
      <c r="W73" s="19">
        <f t="shared" si="5"/>
        <v>4.25</v>
      </c>
      <c r="X73" s="15" t="s">
        <v>979</v>
      </c>
    </row>
    <row r="74" spans="1:24" ht="72" x14ac:dyDescent="0.2">
      <c r="A74" s="14" t="s">
        <v>69</v>
      </c>
      <c r="B74" s="20" t="s">
        <v>980</v>
      </c>
      <c r="C74" s="15" t="s">
        <v>981</v>
      </c>
      <c r="D74" s="16" t="s">
        <v>746</v>
      </c>
      <c r="E74" s="16">
        <v>5000</v>
      </c>
      <c r="F74" s="15" t="s">
        <v>708</v>
      </c>
      <c r="G74" s="15" t="s">
        <v>709</v>
      </c>
      <c r="H74" s="15" t="s">
        <v>710</v>
      </c>
      <c r="I74" s="17">
        <v>3.13</v>
      </c>
      <c r="J74" s="15"/>
      <c r="K74" s="15"/>
      <c r="L74" s="15"/>
      <c r="M74" s="17"/>
      <c r="N74" s="15"/>
      <c r="O74" s="15"/>
      <c r="P74" s="15"/>
      <c r="Q74" s="17"/>
      <c r="R74" s="16">
        <f t="shared" si="0"/>
        <v>1</v>
      </c>
      <c r="S74" s="17">
        <f t="shared" si="1"/>
        <v>3.13</v>
      </c>
      <c r="T74" s="17">
        <f t="shared" si="2"/>
        <v>3.13</v>
      </c>
      <c r="U74" s="18" t="str">
        <f t="shared" si="3"/>
        <v/>
      </c>
      <c r="V74" s="15" t="str">
        <f t="shared" si="6"/>
        <v>REFERÊNCIA ÚNICA (ART. 28)</v>
      </c>
      <c r="W74" s="19">
        <f t="shared" si="5"/>
        <v>3.13</v>
      </c>
      <c r="X74" s="15" t="s">
        <v>982</v>
      </c>
    </row>
    <row r="75" spans="1:24" ht="72" x14ac:dyDescent="0.2">
      <c r="A75" s="14" t="s">
        <v>70</v>
      </c>
      <c r="B75" s="20" t="s">
        <v>983</v>
      </c>
      <c r="C75" s="15" t="s">
        <v>984</v>
      </c>
      <c r="D75" s="16" t="s">
        <v>746</v>
      </c>
      <c r="E75" s="16">
        <v>7500</v>
      </c>
      <c r="F75" s="15" t="s">
        <v>708</v>
      </c>
      <c r="G75" s="15" t="s">
        <v>709</v>
      </c>
      <c r="H75" s="15" t="s">
        <v>710</v>
      </c>
      <c r="I75" s="17">
        <v>6.9</v>
      </c>
      <c r="J75" s="15"/>
      <c r="K75" s="15"/>
      <c r="L75" s="15"/>
      <c r="M75" s="17"/>
      <c r="N75" s="15"/>
      <c r="O75" s="15"/>
      <c r="P75" s="15"/>
      <c r="Q75" s="17"/>
      <c r="R75" s="16">
        <f t="shared" si="0"/>
        <v>1</v>
      </c>
      <c r="S75" s="17">
        <f t="shared" si="1"/>
        <v>6.9</v>
      </c>
      <c r="T75" s="17">
        <f t="shared" si="2"/>
        <v>6.9</v>
      </c>
      <c r="U75" s="18" t="str">
        <f t="shared" si="3"/>
        <v/>
      </c>
      <c r="V75" s="15" t="str">
        <f t="shared" si="6"/>
        <v>REFERÊNCIA ÚNICA (ART. 28)</v>
      </c>
      <c r="W75" s="19">
        <f t="shared" si="5"/>
        <v>6.9</v>
      </c>
      <c r="X75" s="15" t="s">
        <v>985</v>
      </c>
    </row>
    <row r="76" spans="1:24" ht="60" x14ac:dyDescent="0.2">
      <c r="A76" s="14" t="s">
        <v>71</v>
      </c>
      <c r="B76" s="20" t="s">
        <v>986</v>
      </c>
      <c r="C76" s="15" t="s">
        <v>987</v>
      </c>
      <c r="D76" s="16" t="s">
        <v>723</v>
      </c>
      <c r="E76" s="16">
        <v>500</v>
      </c>
      <c r="F76" s="15" t="s">
        <v>988</v>
      </c>
      <c r="G76" s="15" t="s">
        <v>989</v>
      </c>
      <c r="H76" s="15" t="s">
        <v>990</v>
      </c>
      <c r="I76" s="17">
        <f>7.78/100</f>
        <v>7.7800000000000008E-2</v>
      </c>
      <c r="J76" s="15" t="s">
        <v>991</v>
      </c>
      <c r="K76" s="15" t="s">
        <v>992</v>
      </c>
      <c r="L76" s="15" t="s">
        <v>993</v>
      </c>
      <c r="M76" s="17">
        <f>11.39/100</f>
        <v>0.1139</v>
      </c>
      <c r="N76" s="15" t="s">
        <v>994</v>
      </c>
      <c r="O76" s="15" t="s">
        <v>995</v>
      </c>
      <c r="P76" s="15" t="s">
        <v>996</v>
      </c>
      <c r="Q76" s="17">
        <f>37.9/100</f>
        <v>0.379</v>
      </c>
      <c r="R76" s="16">
        <f t="shared" si="0"/>
        <v>3</v>
      </c>
      <c r="S76" s="17">
        <f t="shared" si="1"/>
        <v>0.19023333333333334</v>
      </c>
      <c r="T76" s="17">
        <f t="shared" si="2"/>
        <v>0.1139</v>
      </c>
      <c r="U76" s="18">
        <f t="shared" si="3"/>
        <v>0.70591912197707429</v>
      </c>
      <c r="V76" s="15" t="str">
        <f t="shared" si="6"/>
        <v>MEDIANA</v>
      </c>
      <c r="W76" s="19">
        <f t="shared" si="5"/>
        <v>0.11</v>
      </c>
      <c r="X76" s="15" t="s">
        <v>997</v>
      </c>
    </row>
    <row r="77" spans="1:24" ht="72" x14ac:dyDescent="0.2">
      <c r="A77" s="14" t="s">
        <v>72</v>
      </c>
      <c r="B77" s="20" t="s">
        <v>998</v>
      </c>
      <c r="C77" s="15" t="s">
        <v>999</v>
      </c>
      <c r="D77" s="16" t="s">
        <v>723</v>
      </c>
      <c r="E77" s="16">
        <v>2000</v>
      </c>
      <c r="F77" s="15" t="s">
        <v>708</v>
      </c>
      <c r="G77" s="15" t="s">
        <v>709</v>
      </c>
      <c r="H77" s="15" t="s">
        <v>710</v>
      </c>
      <c r="I77" s="17">
        <v>1.32</v>
      </c>
      <c r="J77" s="15"/>
      <c r="K77" s="15"/>
      <c r="L77" s="15"/>
      <c r="M77" s="17"/>
      <c r="N77" s="15"/>
      <c r="O77" s="15"/>
      <c r="P77" s="15"/>
      <c r="Q77" s="17"/>
      <c r="R77" s="16">
        <f t="shared" si="0"/>
        <v>1</v>
      </c>
      <c r="S77" s="17">
        <f t="shared" si="1"/>
        <v>1.32</v>
      </c>
      <c r="T77" s="17">
        <f t="shared" si="2"/>
        <v>1.32</v>
      </c>
      <c r="U77" s="18" t="str">
        <f t="shared" si="3"/>
        <v/>
      </c>
      <c r="V77" s="15" t="str">
        <f t="shared" si="6"/>
        <v>REFERÊNCIA ÚNICA (ART. 28)</v>
      </c>
      <c r="W77" s="19">
        <f t="shared" si="5"/>
        <v>1.32</v>
      </c>
      <c r="X77" s="15" t="s">
        <v>1000</v>
      </c>
    </row>
    <row r="78" spans="1:24" ht="72" x14ac:dyDescent="0.2">
      <c r="A78" s="14" t="s">
        <v>73</v>
      </c>
      <c r="B78" s="20" t="s">
        <v>1001</v>
      </c>
      <c r="C78" s="15" t="s">
        <v>1002</v>
      </c>
      <c r="D78" s="16" t="s">
        <v>723</v>
      </c>
      <c r="E78" s="16">
        <v>1000</v>
      </c>
      <c r="F78" s="15" t="s">
        <v>708</v>
      </c>
      <c r="G78" s="15" t="s">
        <v>709</v>
      </c>
      <c r="H78" s="15" t="s">
        <v>710</v>
      </c>
      <c r="I78" s="17">
        <v>1.71</v>
      </c>
      <c r="J78" s="15"/>
      <c r="K78" s="15"/>
      <c r="L78" s="15"/>
      <c r="M78" s="17"/>
      <c r="N78" s="15"/>
      <c r="O78" s="15"/>
      <c r="P78" s="15"/>
      <c r="Q78" s="17"/>
      <c r="R78" s="16">
        <f t="shared" si="0"/>
        <v>1</v>
      </c>
      <c r="S78" s="17">
        <f t="shared" si="1"/>
        <v>1.71</v>
      </c>
      <c r="T78" s="17">
        <f t="shared" si="2"/>
        <v>1.71</v>
      </c>
      <c r="U78" s="18" t="str">
        <f t="shared" si="3"/>
        <v/>
      </c>
      <c r="V78" s="15" t="str">
        <f t="shared" si="6"/>
        <v>REFERÊNCIA ÚNICA (ART. 28)</v>
      </c>
      <c r="W78" s="19">
        <f t="shared" si="5"/>
        <v>1.71</v>
      </c>
      <c r="X78" s="15" t="s">
        <v>1003</v>
      </c>
    </row>
    <row r="79" spans="1:24" ht="72" x14ac:dyDescent="0.2">
      <c r="A79" s="14" t="s">
        <v>74</v>
      </c>
      <c r="B79" s="20" t="s">
        <v>1004</v>
      </c>
      <c r="C79" s="15" t="s">
        <v>1005</v>
      </c>
      <c r="D79" s="16" t="s">
        <v>723</v>
      </c>
      <c r="E79" s="16">
        <v>1000</v>
      </c>
      <c r="F79" s="15" t="s">
        <v>708</v>
      </c>
      <c r="G79" s="15" t="s">
        <v>709</v>
      </c>
      <c r="H79" s="15" t="s">
        <v>710</v>
      </c>
      <c r="I79" s="17">
        <v>2.04</v>
      </c>
      <c r="J79" s="15"/>
      <c r="K79" s="15"/>
      <c r="L79" s="15"/>
      <c r="M79" s="17"/>
      <c r="N79" s="15"/>
      <c r="O79" s="15"/>
      <c r="P79" s="15"/>
      <c r="Q79" s="17"/>
      <c r="R79" s="16">
        <f t="shared" si="0"/>
        <v>1</v>
      </c>
      <c r="S79" s="17">
        <f t="shared" si="1"/>
        <v>2.04</v>
      </c>
      <c r="T79" s="17">
        <f t="shared" si="2"/>
        <v>2.04</v>
      </c>
      <c r="U79" s="18" t="str">
        <f t="shared" si="3"/>
        <v/>
      </c>
      <c r="V79" s="15" t="str">
        <f t="shared" si="6"/>
        <v>REFERÊNCIA ÚNICA (ART. 28)</v>
      </c>
      <c r="W79" s="19">
        <f t="shared" si="5"/>
        <v>2.04</v>
      </c>
      <c r="X79" s="15" t="s">
        <v>1006</v>
      </c>
    </row>
    <row r="80" spans="1:24" ht="72" x14ac:dyDescent="0.2">
      <c r="A80" s="14" t="s">
        <v>75</v>
      </c>
      <c r="B80" s="20" t="s">
        <v>1007</v>
      </c>
      <c r="C80" s="15" t="s">
        <v>1008</v>
      </c>
      <c r="D80" s="16" t="s">
        <v>723</v>
      </c>
      <c r="E80" s="16">
        <v>500</v>
      </c>
      <c r="F80" s="15" t="s">
        <v>708</v>
      </c>
      <c r="G80" s="15" t="s">
        <v>709</v>
      </c>
      <c r="H80" s="15" t="s">
        <v>710</v>
      </c>
      <c r="I80" s="17">
        <v>2.21</v>
      </c>
      <c r="J80" s="15"/>
      <c r="K80" s="15"/>
      <c r="L80" s="15"/>
      <c r="M80" s="17"/>
      <c r="N80" s="15"/>
      <c r="O80" s="15"/>
      <c r="P80" s="15"/>
      <c r="Q80" s="17"/>
      <c r="R80" s="16">
        <f t="shared" si="0"/>
        <v>1</v>
      </c>
      <c r="S80" s="17">
        <f t="shared" si="1"/>
        <v>2.21</v>
      </c>
      <c r="T80" s="17">
        <f t="shared" si="2"/>
        <v>2.21</v>
      </c>
      <c r="U80" s="18" t="str">
        <f t="shared" si="3"/>
        <v/>
      </c>
      <c r="V80" s="15" t="str">
        <f t="shared" si="6"/>
        <v>REFERÊNCIA ÚNICA (ART. 28)</v>
      </c>
      <c r="W80" s="19">
        <f t="shared" si="5"/>
        <v>2.21</v>
      </c>
      <c r="X80" s="15" t="s">
        <v>1009</v>
      </c>
    </row>
    <row r="81" spans="1:24" ht="72" x14ac:dyDescent="0.2">
      <c r="A81" s="14" t="s">
        <v>76</v>
      </c>
      <c r="B81" s="20" t="s">
        <v>1010</v>
      </c>
      <c r="C81" s="15" t="s">
        <v>1011</v>
      </c>
      <c r="D81" s="16" t="s">
        <v>723</v>
      </c>
      <c r="E81" s="16">
        <v>400</v>
      </c>
      <c r="F81" s="15" t="s">
        <v>708</v>
      </c>
      <c r="G81" s="15" t="s">
        <v>709</v>
      </c>
      <c r="H81" s="15" t="s">
        <v>710</v>
      </c>
      <c r="I81" s="17">
        <v>2.62</v>
      </c>
      <c r="J81" s="15"/>
      <c r="K81" s="15"/>
      <c r="L81" s="15"/>
      <c r="M81" s="17"/>
      <c r="N81" s="15"/>
      <c r="O81" s="15"/>
      <c r="P81" s="15"/>
      <c r="Q81" s="17"/>
      <c r="R81" s="16">
        <f t="shared" si="0"/>
        <v>1</v>
      </c>
      <c r="S81" s="17">
        <f t="shared" si="1"/>
        <v>2.62</v>
      </c>
      <c r="T81" s="17">
        <f t="shared" si="2"/>
        <v>2.62</v>
      </c>
      <c r="U81" s="18" t="str">
        <f t="shared" si="3"/>
        <v/>
      </c>
      <c r="V81" s="15" t="str">
        <f t="shared" si="6"/>
        <v>REFERÊNCIA ÚNICA (ART. 28)</v>
      </c>
      <c r="W81" s="19">
        <f t="shared" si="5"/>
        <v>2.62</v>
      </c>
      <c r="X81" s="15" t="s">
        <v>1012</v>
      </c>
    </row>
    <row r="82" spans="1:24" ht="72" x14ac:dyDescent="0.2">
      <c r="A82" s="14" t="s">
        <v>77</v>
      </c>
      <c r="B82" s="20" t="s">
        <v>1013</v>
      </c>
      <c r="C82" s="15" t="s">
        <v>1014</v>
      </c>
      <c r="D82" s="16" t="s">
        <v>723</v>
      </c>
      <c r="E82" s="16">
        <v>300</v>
      </c>
      <c r="F82" s="15" t="s">
        <v>708</v>
      </c>
      <c r="G82" s="15" t="s">
        <v>709</v>
      </c>
      <c r="H82" s="15" t="s">
        <v>710</v>
      </c>
      <c r="I82" s="17">
        <v>3.63</v>
      </c>
      <c r="J82" s="15"/>
      <c r="K82" s="15"/>
      <c r="L82" s="15"/>
      <c r="M82" s="17"/>
      <c r="N82" s="15"/>
      <c r="O82" s="15"/>
      <c r="P82" s="15"/>
      <c r="Q82" s="17"/>
      <c r="R82" s="16">
        <f t="shared" si="0"/>
        <v>1</v>
      </c>
      <c r="S82" s="17">
        <f t="shared" si="1"/>
        <v>3.63</v>
      </c>
      <c r="T82" s="17">
        <f t="shared" si="2"/>
        <v>3.63</v>
      </c>
      <c r="U82" s="18" t="str">
        <f t="shared" si="3"/>
        <v/>
      </c>
      <c r="V82" s="15" t="str">
        <f t="shared" si="6"/>
        <v>REFERÊNCIA ÚNICA (ART. 28)</v>
      </c>
      <c r="W82" s="19">
        <f t="shared" si="5"/>
        <v>3.63</v>
      </c>
      <c r="X82" s="15" t="s">
        <v>1015</v>
      </c>
    </row>
    <row r="83" spans="1:24" ht="72" x14ac:dyDescent="0.2">
      <c r="A83" s="14" t="s">
        <v>78</v>
      </c>
      <c r="B83" s="20" t="s">
        <v>1016</v>
      </c>
      <c r="C83" s="15" t="s">
        <v>1017</v>
      </c>
      <c r="D83" s="16" t="s">
        <v>723</v>
      </c>
      <c r="E83" s="16">
        <v>200</v>
      </c>
      <c r="F83" s="15" t="s">
        <v>708</v>
      </c>
      <c r="G83" s="15" t="s">
        <v>709</v>
      </c>
      <c r="H83" s="15" t="s">
        <v>710</v>
      </c>
      <c r="I83" s="17">
        <v>4.09</v>
      </c>
      <c r="J83" s="15"/>
      <c r="K83" s="15"/>
      <c r="L83" s="15"/>
      <c r="M83" s="17"/>
      <c r="N83" s="15"/>
      <c r="O83" s="15"/>
      <c r="P83" s="15"/>
      <c r="Q83" s="17"/>
      <c r="R83" s="16">
        <f t="shared" si="0"/>
        <v>1</v>
      </c>
      <c r="S83" s="17">
        <f t="shared" si="1"/>
        <v>4.09</v>
      </c>
      <c r="T83" s="17">
        <f t="shared" si="2"/>
        <v>4.09</v>
      </c>
      <c r="U83" s="18" t="str">
        <f t="shared" si="3"/>
        <v/>
      </c>
      <c r="V83" s="15" t="str">
        <f t="shared" si="6"/>
        <v>REFERÊNCIA ÚNICA (ART. 28)</v>
      </c>
      <c r="W83" s="19">
        <f t="shared" si="5"/>
        <v>4.09</v>
      </c>
      <c r="X83" s="15" t="s">
        <v>1018</v>
      </c>
    </row>
    <row r="84" spans="1:24" ht="72" x14ac:dyDescent="0.2">
      <c r="A84" s="14" t="s">
        <v>79</v>
      </c>
      <c r="B84" s="20" t="s">
        <v>1019</v>
      </c>
      <c r="C84" s="15" t="s">
        <v>1020</v>
      </c>
      <c r="D84" s="16" t="s">
        <v>723</v>
      </c>
      <c r="E84" s="16">
        <v>100</v>
      </c>
      <c r="F84" s="15" t="s">
        <v>708</v>
      </c>
      <c r="G84" s="15" t="s">
        <v>709</v>
      </c>
      <c r="H84" s="15" t="s">
        <v>710</v>
      </c>
      <c r="I84" s="17">
        <v>8.84</v>
      </c>
      <c r="J84" s="15"/>
      <c r="K84" s="15"/>
      <c r="L84" s="15"/>
      <c r="M84" s="17"/>
      <c r="N84" s="15"/>
      <c r="O84" s="15"/>
      <c r="P84" s="15"/>
      <c r="Q84" s="17"/>
      <c r="R84" s="16">
        <f t="shared" si="0"/>
        <v>1</v>
      </c>
      <c r="S84" s="17">
        <f t="shared" si="1"/>
        <v>8.84</v>
      </c>
      <c r="T84" s="17">
        <f t="shared" si="2"/>
        <v>8.84</v>
      </c>
      <c r="U84" s="18" t="str">
        <f t="shared" si="3"/>
        <v/>
      </c>
      <c r="V84" s="15" t="str">
        <f t="shared" si="6"/>
        <v>REFERÊNCIA ÚNICA (ART. 28)</v>
      </c>
      <c r="W84" s="19">
        <f t="shared" si="5"/>
        <v>8.84</v>
      </c>
      <c r="X84" s="15" t="s">
        <v>1021</v>
      </c>
    </row>
    <row r="85" spans="1:24" ht="72" x14ac:dyDescent="0.2">
      <c r="A85" s="14" t="s">
        <v>80</v>
      </c>
      <c r="B85" s="20" t="s">
        <v>1022</v>
      </c>
      <c r="C85" s="15" t="s">
        <v>1023</v>
      </c>
      <c r="D85" s="16" t="s">
        <v>723</v>
      </c>
      <c r="E85" s="16">
        <v>50</v>
      </c>
      <c r="F85" s="15" t="s">
        <v>708</v>
      </c>
      <c r="G85" s="15" t="s">
        <v>709</v>
      </c>
      <c r="H85" s="15" t="s">
        <v>710</v>
      </c>
      <c r="I85" s="17">
        <v>10.89</v>
      </c>
      <c r="J85" s="15"/>
      <c r="K85" s="15"/>
      <c r="L85" s="15"/>
      <c r="M85" s="17"/>
      <c r="N85" s="15"/>
      <c r="O85" s="15"/>
      <c r="P85" s="15"/>
      <c r="Q85" s="17"/>
      <c r="R85" s="16">
        <f t="shared" si="0"/>
        <v>1</v>
      </c>
      <c r="S85" s="17">
        <f t="shared" si="1"/>
        <v>10.89</v>
      </c>
      <c r="T85" s="17">
        <f t="shared" si="2"/>
        <v>10.89</v>
      </c>
      <c r="U85" s="18" t="str">
        <f t="shared" si="3"/>
        <v/>
      </c>
      <c r="V85" s="15" t="str">
        <f t="shared" si="6"/>
        <v>REFERÊNCIA ÚNICA (ART. 28)</v>
      </c>
      <c r="W85" s="19">
        <f t="shared" si="5"/>
        <v>10.89</v>
      </c>
      <c r="X85" s="15" t="s">
        <v>1024</v>
      </c>
    </row>
    <row r="86" spans="1:24" ht="72" x14ac:dyDescent="0.2">
      <c r="A86" s="14" t="s">
        <v>81</v>
      </c>
      <c r="B86" s="20" t="s">
        <v>1025</v>
      </c>
      <c r="C86" s="15" t="s">
        <v>1026</v>
      </c>
      <c r="D86" s="16" t="s">
        <v>723</v>
      </c>
      <c r="E86" s="16">
        <v>30</v>
      </c>
      <c r="F86" s="15" t="s">
        <v>708</v>
      </c>
      <c r="G86" s="15" t="s">
        <v>709</v>
      </c>
      <c r="H86" s="15" t="s">
        <v>710</v>
      </c>
      <c r="I86" s="17">
        <v>15.31</v>
      </c>
      <c r="J86" s="15"/>
      <c r="K86" s="15"/>
      <c r="L86" s="15"/>
      <c r="M86" s="17"/>
      <c r="N86" s="15"/>
      <c r="O86" s="15"/>
      <c r="P86" s="15"/>
      <c r="Q86" s="17"/>
      <c r="R86" s="16">
        <f t="shared" si="0"/>
        <v>1</v>
      </c>
      <c r="S86" s="17">
        <f t="shared" si="1"/>
        <v>15.31</v>
      </c>
      <c r="T86" s="17">
        <f t="shared" si="2"/>
        <v>15.31</v>
      </c>
      <c r="U86" s="18" t="str">
        <f t="shared" si="3"/>
        <v/>
      </c>
      <c r="V86" s="15" t="str">
        <f t="shared" si="6"/>
        <v>REFERÊNCIA ÚNICA (ART. 28)</v>
      </c>
      <c r="W86" s="19">
        <f t="shared" si="5"/>
        <v>15.31</v>
      </c>
      <c r="X86" s="15" t="s">
        <v>1027</v>
      </c>
    </row>
    <row r="87" spans="1:24" ht="108" x14ac:dyDescent="0.2">
      <c r="A87" s="14" t="s">
        <v>83</v>
      </c>
      <c r="B87" s="20" t="s">
        <v>1028</v>
      </c>
      <c r="C87" s="15" t="s">
        <v>1029</v>
      </c>
      <c r="D87" s="16" t="s">
        <v>723</v>
      </c>
      <c r="E87" s="16">
        <v>8000</v>
      </c>
      <c r="F87" s="15" t="s">
        <v>1030</v>
      </c>
      <c r="G87" s="15" t="s">
        <v>1031</v>
      </c>
      <c r="H87" s="15" t="s">
        <v>1032</v>
      </c>
      <c r="I87" s="17">
        <v>23.3</v>
      </c>
      <c r="J87" s="15"/>
      <c r="K87" s="15"/>
      <c r="L87" s="15"/>
      <c r="M87" s="17"/>
      <c r="N87" s="15"/>
      <c r="O87" s="15"/>
      <c r="P87" s="15"/>
      <c r="Q87" s="17"/>
      <c r="R87" s="16">
        <f t="shared" si="0"/>
        <v>1</v>
      </c>
      <c r="S87" s="17">
        <f t="shared" si="1"/>
        <v>23.3</v>
      </c>
      <c r="T87" s="17">
        <f t="shared" si="2"/>
        <v>23.3</v>
      </c>
      <c r="U87" s="18" t="str">
        <f t="shared" si="3"/>
        <v/>
      </c>
      <c r="V87" s="15" t="str">
        <f t="shared" si="6"/>
        <v>REFERÊNCIA ÚNICA (ART. 28)</v>
      </c>
      <c r="W87" s="19">
        <f t="shared" si="5"/>
        <v>23.3</v>
      </c>
      <c r="X87" s="15" t="s">
        <v>1033</v>
      </c>
    </row>
    <row r="88" spans="1:24" ht="48" x14ac:dyDescent="0.2">
      <c r="A88" s="14" t="s">
        <v>84</v>
      </c>
      <c r="B88" s="20" t="s">
        <v>1034</v>
      </c>
      <c r="C88" s="15" t="s">
        <v>1035</v>
      </c>
      <c r="D88" s="16" t="s">
        <v>723</v>
      </c>
      <c r="E88" s="16">
        <v>3000</v>
      </c>
      <c r="F88" s="15" t="s">
        <v>849</v>
      </c>
      <c r="G88" s="15" t="s">
        <v>1036</v>
      </c>
      <c r="H88" s="15" t="s">
        <v>1037</v>
      </c>
      <c r="I88" s="17">
        <v>23.9</v>
      </c>
      <c r="J88" s="15"/>
      <c r="K88" s="15"/>
      <c r="L88" s="15"/>
      <c r="M88" s="17"/>
      <c r="N88" s="15"/>
      <c r="O88" s="15"/>
      <c r="P88" s="15"/>
      <c r="Q88" s="17"/>
      <c r="R88" s="16">
        <f t="shared" si="0"/>
        <v>1</v>
      </c>
      <c r="S88" s="17">
        <f t="shared" si="1"/>
        <v>23.9</v>
      </c>
      <c r="T88" s="17">
        <f t="shared" si="2"/>
        <v>23.9</v>
      </c>
      <c r="U88" s="18" t="str">
        <f t="shared" si="3"/>
        <v/>
      </c>
      <c r="V88" s="15" t="str">
        <f t="shared" si="6"/>
        <v>REFERÊNCIA ÚNICA (ART. 28)</v>
      </c>
      <c r="W88" s="19">
        <f t="shared" si="5"/>
        <v>23.9</v>
      </c>
      <c r="X88" s="15" t="s">
        <v>1038</v>
      </c>
    </row>
    <row r="89" spans="1:24" ht="72" x14ac:dyDescent="0.2">
      <c r="A89" s="14" t="s">
        <v>85</v>
      </c>
      <c r="B89" s="20" t="s">
        <v>1039</v>
      </c>
      <c r="C89" s="15" t="s">
        <v>1040</v>
      </c>
      <c r="D89" s="16" t="s">
        <v>723</v>
      </c>
      <c r="E89" s="16">
        <v>8000</v>
      </c>
      <c r="F89" s="15" t="s">
        <v>708</v>
      </c>
      <c r="G89" s="15" t="s">
        <v>709</v>
      </c>
      <c r="H89" s="15" t="s">
        <v>710</v>
      </c>
      <c r="I89" s="17">
        <v>9.49</v>
      </c>
      <c r="J89" s="15"/>
      <c r="K89" s="15"/>
      <c r="L89" s="15"/>
      <c r="M89" s="17"/>
      <c r="N89" s="15"/>
      <c r="O89" s="15"/>
      <c r="P89" s="15"/>
      <c r="Q89" s="17"/>
      <c r="R89" s="16">
        <f t="shared" si="0"/>
        <v>1</v>
      </c>
      <c r="S89" s="17">
        <f t="shared" si="1"/>
        <v>9.49</v>
      </c>
      <c r="T89" s="17">
        <f t="shared" si="2"/>
        <v>9.49</v>
      </c>
      <c r="U89" s="18" t="str">
        <f t="shared" si="3"/>
        <v/>
      </c>
      <c r="V89" s="15" t="str">
        <f t="shared" si="6"/>
        <v>REFERÊNCIA ÚNICA (ART. 28)</v>
      </c>
      <c r="W89" s="19">
        <f t="shared" si="5"/>
        <v>9.49</v>
      </c>
      <c r="X89" s="15" t="s">
        <v>1041</v>
      </c>
    </row>
    <row r="90" spans="1:24" ht="72" x14ac:dyDescent="0.2">
      <c r="A90" s="14" t="s">
        <v>86</v>
      </c>
      <c r="B90" s="20" t="s">
        <v>1042</v>
      </c>
      <c r="C90" s="15" t="s">
        <v>1043</v>
      </c>
      <c r="D90" s="16" t="s">
        <v>723</v>
      </c>
      <c r="E90" s="16">
        <v>5000</v>
      </c>
      <c r="F90" s="15" t="s">
        <v>708</v>
      </c>
      <c r="G90" s="15" t="s">
        <v>709</v>
      </c>
      <c r="H90" s="15" t="s">
        <v>710</v>
      </c>
      <c r="I90" s="17">
        <v>6.61</v>
      </c>
      <c r="J90" s="15"/>
      <c r="K90" s="15"/>
      <c r="L90" s="15"/>
      <c r="M90" s="17"/>
      <c r="N90" s="15"/>
      <c r="O90" s="15"/>
      <c r="P90" s="15"/>
      <c r="Q90" s="17"/>
      <c r="R90" s="16">
        <f t="shared" si="0"/>
        <v>1</v>
      </c>
      <c r="S90" s="17">
        <f t="shared" si="1"/>
        <v>6.61</v>
      </c>
      <c r="T90" s="17">
        <f t="shared" si="2"/>
        <v>6.61</v>
      </c>
      <c r="U90" s="18" t="str">
        <f t="shared" si="3"/>
        <v/>
      </c>
      <c r="V90" s="15" t="str">
        <f t="shared" si="6"/>
        <v>REFERÊNCIA ÚNICA (ART. 28)</v>
      </c>
      <c r="W90" s="19">
        <f t="shared" si="5"/>
        <v>6.61</v>
      </c>
      <c r="X90" s="15" t="s">
        <v>1044</v>
      </c>
    </row>
    <row r="91" spans="1:24" ht="84" x14ac:dyDescent="0.2">
      <c r="A91" s="14" t="s">
        <v>87</v>
      </c>
      <c r="B91" s="20" t="s">
        <v>1045</v>
      </c>
      <c r="C91" s="15" t="s">
        <v>1046</v>
      </c>
      <c r="D91" s="16" t="s">
        <v>723</v>
      </c>
      <c r="E91" s="16">
        <v>240</v>
      </c>
      <c r="F91" s="15" t="s">
        <v>1047</v>
      </c>
      <c r="G91" s="15" t="s">
        <v>1048</v>
      </c>
      <c r="H91" s="15" t="s">
        <v>1049</v>
      </c>
      <c r="I91" s="17">
        <v>115.71</v>
      </c>
      <c r="J91" s="15"/>
      <c r="K91" s="15"/>
      <c r="L91" s="15"/>
      <c r="M91" s="17"/>
      <c r="N91" s="15"/>
      <c r="O91" s="15"/>
      <c r="P91" s="15"/>
      <c r="Q91" s="17"/>
      <c r="R91" s="16">
        <f t="shared" si="0"/>
        <v>1</v>
      </c>
      <c r="S91" s="17">
        <f t="shared" si="1"/>
        <v>115.71</v>
      </c>
      <c r="T91" s="17">
        <f t="shared" si="2"/>
        <v>115.71</v>
      </c>
      <c r="U91" s="18" t="str">
        <f t="shared" si="3"/>
        <v/>
      </c>
      <c r="V91" s="15" t="str">
        <f t="shared" si="6"/>
        <v>REFERÊNCIA ÚNICA (ART. 28)</v>
      </c>
      <c r="W91" s="19">
        <f t="shared" si="5"/>
        <v>115.71</v>
      </c>
      <c r="X91" s="15" t="s">
        <v>1050</v>
      </c>
    </row>
    <row r="92" spans="1:24" ht="72" x14ac:dyDescent="0.2">
      <c r="A92" s="14" t="s">
        <v>88</v>
      </c>
      <c r="B92" s="20" t="s">
        <v>1051</v>
      </c>
      <c r="C92" s="15" t="s">
        <v>1052</v>
      </c>
      <c r="D92" s="16" t="s">
        <v>723</v>
      </c>
      <c r="E92" s="16">
        <v>300</v>
      </c>
      <c r="F92" s="15" t="s">
        <v>708</v>
      </c>
      <c r="G92" s="15" t="s">
        <v>709</v>
      </c>
      <c r="H92" s="15" t="s">
        <v>710</v>
      </c>
      <c r="I92" s="17">
        <v>3.48</v>
      </c>
      <c r="J92" s="15"/>
      <c r="K92" s="15"/>
      <c r="L92" s="15"/>
      <c r="M92" s="17"/>
      <c r="N92" s="15"/>
      <c r="O92" s="15"/>
      <c r="P92" s="15"/>
      <c r="Q92" s="17"/>
      <c r="R92" s="16">
        <f t="shared" si="0"/>
        <v>1</v>
      </c>
      <c r="S92" s="17">
        <f t="shared" si="1"/>
        <v>3.48</v>
      </c>
      <c r="T92" s="17">
        <f t="shared" si="2"/>
        <v>3.48</v>
      </c>
      <c r="U92" s="18" t="str">
        <f t="shared" si="3"/>
        <v/>
      </c>
      <c r="V92" s="15" t="str">
        <f t="shared" si="6"/>
        <v>REFERÊNCIA ÚNICA (ART. 28)</v>
      </c>
      <c r="W92" s="19">
        <f t="shared" si="5"/>
        <v>3.48</v>
      </c>
      <c r="X92" s="15" t="s">
        <v>1053</v>
      </c>
    </row>
    <row r="93" spans="1:24" ht="72" x14ac:dyDescent="0.2">
      <c r="A93" s="14" t="s">
        <v>89</v>
      </c>
      <c r="B93" s="20" t="s">
        <v>1054</v>
      </c>
      <c r="C93" s="15" t="s">
        <v>1055</v>
      </c>
      <c r="D93" s="16" t="s">
        <v>723</v>
      </c>
      <c r="E93" s="16">
        <v>300</v>
      </c>
      <c r="F93" s="15" t="s">
        <v>1056</v>
      </c>
      <c r="G93" s="15" t="s">
        <v>1057</v>
      </c>
      <c r="H93" s="15" t="s">
        <v>1058</v>
      </c>
      <c r="I93" s="17">
        <v>5.6</v>
      </c>
      <c r="J93" s="15"/>
      <c r="K93" s="15"/>
      <c r="L93" s="15"/>
      <c r="M93" s="17"/>
      <c r="N93" s="15"/>
      <c r="O93" s="15"/>
      <c r="P93" s="15"/>
      <c r="Q93" s="17"/>
      <c r="R93" s="16">
        <f t="shared" si="0"/>
        <v>1</v>
      </c>
      <c r="S93" s="17">
        <f t="shared" si="1"/>
        <v>5.6</v>
      </c>
      <c r="T93" s="17">
        <f t="shared" si="2"/>
        <v>5.6</v>
      </c>
      <c r="U93" s="18" t="str">
        <f t="shared" si="3"/>
        <v/>
      </c>
      <c r="V93" s="15" t="str">
        <f t="shared" si="6"/>
        <v>REFERÊNCIA ÚNICA (ART. 28)</v>
      </c>
      <c r="W93" s="19">
        <f t="shared" si="5"/>
        <v>5.6</v>
      </c>
      <c r="X93" s="15" t="s">
        <v>1059</v>
      </c>
    </row>
    <row r="94" spans="1:24" ht="96" x14ac:dyDescent="0.2">
      <c r="A94" s="14" t="s">
        <v>90</v>
      </c>
      <c r="B94" s="20" t="s">
        <v>1060</v>
      </c>
      <c r="C94" s="15" t="s">
        <v>1061</v>
      </c>
      <c r="D94" s="16" t="s">
        <v>723</v>
      </c>
      <c r="E94" s="16">
        <v>600</v>
      </c>
      <c r="F94" s="15" t="s">
        <v>1062</v>
      </c>
      <c r="G94" s="15" t="s">
        <v>1063</v>
      </c>
      <c r="H94" s="15" t="s">
        <v>1064</v>
      </c>
      <c r="I94" s="17">
        <v>52.15</v>
      </c>
      <c r="J94" s="15"/>
      <c r="K94" s="15"/>
      <c r="L94" s="15"/>
      <c r="M94" s="17"/>
      <c r="N94" s="15"/>
      <c r="O94" s="15"/>
      <c r="P94" s="15"/>
      <c r="Q94" s="17"/>
      <c r="R94" s="16">
        <f t="shared" si="0"/>
        <v>1</v>
      </c>
      <c r="S94" s="17">
        <f t="shared" si="1"/>
        <v>52.15</v>
      </c>
      <c r="T94" s="17">
        <f t="shared" si="2"/>
        <v>52.15</v>
      </c>
      <c r="U94" s="18" t="str">
        <f t="shared" si="3"/>
        <v/>
      </c>
      <c r="V94" s="15" t="str">
        <f t="shared" si="6"/>
        <v>REFERÊNCIA ÚNICA (ART. 28)</v>
      </c>
      <c r="W94" s="19">
        <f t="shared" si="5"/>
        <v>52.15</v>
      </c>
      <c r="X94" s="15" t="s">
        <v>1065</v>
      </c>
    </row>
    <row r="95" spans="1:24" ht="108" x14ac:dyDescent="0.2">
      <c r="A95" s="14" t="s">
        <v>91</v>
      </c>
      <c r="B95" s="20" t="s">
        <v>1066</v>
      </c>
      <c r="C95" s="15" t="s">
        <v>1067</v>
      </c>
      <c r="D95" s="16" t="s">
        <v>723</v>
      </c>
      <c r="E95" s="16">
        <v>20</v>
      </c>
      <c r="F95" s="15" t="s">
        <v>1062</v>
      </c>
      <c r="G95" s="15" t="s">
        <v>1063</v>
      </c>
      <c r="H95" s="15" t="s">
        <v>1064</v>
      </c>
      <c r="I95" s="17">
        <v>109.89</v>
      </c>
      <c r="J95" s="15"/>
      <c r="K95" s="15"/>
      <c r="L95" s="15"/>
      <c r="M95" s="17"/>
      <c r="N95" s="15"/>
      <c r="O95" s="15"/>
      <c r="P95" s="15"/>
      <c r="Q95" s="17"/>
      <c r="R95" s="16">
        <f t="shared" si="0"/>
        <v>1</v>
      </c>
      <c r="S95" s="17">
        <f t="shared" si="1"/>
        <v>109.89</v>
      </c>
      <c r="T95" s="17">
        <f t="shared" si="2"/>
        <v>109.89</v>
      </c>
      <c r="U95" s="18" t="str">
        <f t="shared" si="3"/>
        <v/>
      </c>
      <c r="V95" s="15" t="str">
        <f t="shared" si="6"/>
        <v>REFERÊNCIA ÚNICA (ART. 28)</v>
      </c>
      <c r="W95" s="19">
        <f t="shared" si="5"/>
        <v>109.89</v>
      </c>
      <c r="X95" s="15" t="s">
        <v>1068</v>
      </c>
    </row>
    <row r="96" spans="1:24" ht="72" x14ac:dyDescent="0.2">
      <c r="A96" s="14" t="s">
        <v>599</v>
      </c>
      <c r="B96" s="20" t="s">
        <v>1069</v>
      </c>
      <c r="C96" s="15" t="s">
        <v>1070</v>
      </c>
      <c r="D96" s="16" t="s">
        <v>723</v>
      </c>
      <c r="E96" s="16">
        <v>200</v>
      </c>
      <c r="F96" s="15" t="s">
        <v>708</v>
      </c>
      <c r="G96" s="15" t="s">
        <v>709</v>
      </c>
      <c r="H96" s="15" t="s">
        <v>710</v>
      </c>
      <c r="I96" s="17">
        <v>12.43</v>
      </c>
      <c r="J96" s="15"/>
      <c r="K96" s="15"/>
      <c r="L96" s="15"/>
      <c r="M96" s="17"/>
      <c r="N96" s="15"/>
      <c r="O96" s="15"/>
      <c r="P96" s="15"/>
      <c r="Q96" s="17"/>
      <c r="R96" s="16">
        <f t="shared" si="0"/>
        <v>1</v>
      </c>
      <c r="S96" s="17">
        <f t="shared" si="1"/>
        <v>12.43</v>
      </c>
      <c r="T96" s="17">
        <f t="shared" si="2"/>
        <v>12.43</v>
      </c>
      <c r="U96" s="18" t="str">
        <f t="shared" si="3"/>
        <v/>
      </c>
      <c r="V96" s="15" t="str">
        <f t="shared" si="6"/>
        <v>REFERÊNCIA ÚNICA (ART. 28)</v>
      </c>
      <c r="W96" s="19">
        <f t="shared" si="5"/>
        <v>12.43</v>
      </c>
      <c r="X96" s="15" t="s">
        <v>1071</v>
      </c>
    </row>
    <row r="97" spans="1:24" ht="72" x14ac:dyDescent="0.2">
      <c r="A97" s="14" t="s">
        <v>93</v>
      </c>
      <c r="B97" s="20" t="s">
        <v>1072</v>
      </c>
      <c r="C97" s="15" t="s">
        <v>1073</v>
      </c>
      <c r="D97" s="16" t="s">
        <v>723</v>
      </c>
      <c r="E97" s="16">
        <v>50</v>
      </c>
      <c r="F97" s="15" t="s">
        <v>708</v>
      </c>
      <c r="G97" s="15" t="s">
        <v>709</v>
      </c>
      <c r="H97" s="15" t="s">
        <v>710</v>
      </c>
      <c r="I97" s="17">
        <v>192.03</v>
      </c>
      <c r="J97" s="15"/>
      <c r="K97" s="15"/>
      <c r="L97" s="15"/>
      <c r="M97" s="17"/>
      <c r="N97" s="15"/>
      <c r="O97" s="15"/>
      <c r="P97" s="15"/>
      <c r="Q97" s="17"/>
      <c r="R97" s="16">
        <f t="shared" si="0"/>
        <v>1</v>
      </c>
      <c r="S97" s="17">
        <f t="shared" si="1"/>
        <v>192.03</v>
      </c>
      <c r="T97" s="17">
        <f t="shared" si="2"/>
        <v>192.03</v>
      </c>
      <c r="U97" s="18" t="str">
        <f t="shared" si="3"/>
        <v/>
      </c>
      <c r="V97" s="15" t="str">
        <f t="shared" si="6"/>
        <v>REFERÊNCIA ÚNICA (ART. 28)</v>
      </c>
      <c r="W97" s="19">
        <f t="shared" si="5"/>
        <v>192.03</v>
      </c>
      <c r="X97" s="15" t="s">
        <v>1074</v>
      </c>
    </row>
    <row r="98" spans="1:24" ht="72" x14ac:dyDescent="0.2">
      <c r="A98" s="14" t="s">
        <v>94</v>
      </c>
      <c r="B98" s="20" t="s">
        <v>1075</v>
      </c>
      <c r="C98" s="15" t="s">
        <v>1076</v>
      </c>
      <c r="D98" s="16" t="s">
        <v>723</v>
      </c>
      <c r="E98" s="16">
        <v>120</v>
      </c>
      <c r="F98" s="15" t="s">
        <v>708</v>
      </c>
      <c r="G98" s="15" t="s">
        <v>709</v>
      </c>
      <c r="H98" s="15" t="s">
        <v>710</v>
      </c>
      <c r="I98" s="17">
        <v>13.59</v>
      </c>
      <c r="J98" s="15"/>
      <c r="K98" s="15"/>
      <c r="L98" s="15"/>
      <c r="M98" s="17"/>
      <c r="N98" s="15"/>
      <c r="O98" s="15"/>
      <c r="P98" s="15"/>
      <c r="Q98" s="17"/>
      <c r="R98" s="16">
        <f t="shared" si="0"/>
        <v>1</v>
      </c>
      <c r="S98" s="17">
        <f t="shared" si="1"/>
        <v>13.59</v>
      </c>
      <c r="T98" s="17">
        <f t="shared" si="2"/>
        <v>13.59</v>
      </c>
      <c r="U98" s="18" t="str">
        <f t="shared" si="3"/>
        <v/>
      </c>
      <c r="V98" s="15" t="str">
        <f t="shared" si="6"/>
        <v>REFERÊNCIA ÚNICA (ART. 28)</v>
      </c>
      <c r="W98" s="19">
        <f t="shared" si="5"/>
        <v>13.59</v>
      </c>
      <c r="X98" s="15" t="s">
        <v>1077</v>
      </c>
    </row>
    <row r="99" spans="1:24" ht="72" x14ac:dyDescent="0.2">
      <c r="A99" s="14" t="s">
        <v>95</v>
      </c>
      <c r="B99" s="20" t="s">
        <v>1078</v>
      </c>
      <c r="C99" s="15" t="s">
        <v>1079</v>
      </c>
      <c r="D99" s="16" t="s">
        <v>723</v>
      </c>
      <c r="E99" s="16">
        <v>120</v>
      </c>
      <c r="F99" s="15" t="s">
        <v>708</v>
      </c>
      <c r="G99" s="15" t="s">
        <v>709</v>
      </c>
      <c r="H99" s="15" t="s">
        <v>710</v>
      </c>
      <c r="I99" s="17">
        <v>22.8</v>
      </c>
      <c r="J99" s="15"/>
      <c r="K99" s="15"/>
      <c r="L99" s="15"/>
      <c r="M99" s="17"/>
      <c r="N99" s="15"/>
      <c r="O99" s="15"/>
      <c r="P99" s="15"/>
      <c r="Q99" s="17"/>
      <c r="R99" s="16">
        <f t="shared" si="0"/>
        <v>1</v>
      </c>
      <c r="S99" s="17">
        <f t="shared" si="1"/>
        <v>22.8</v>
      </c>
      <c r="T99" s="17">
        <f t="shared" si="2"/>
        <v>22.8</v>
      </c>
      <c r="U99" s="18" t="str">
        <f t="shared" si="3"/>
        <v/>
      </c>
      <c r="V99" s="15" t="str">
        <f t="shared" si="6"/>
        <v>REFERÊNCIA ÚNICA (ART. 28)</v>
      </c>
      <c r="W99" s="19">
        <f t="shared" si="5"/>
        <v>22.8</v>
      </c>
      <c r="X99" s="15" t="s">
        <v>1080</v>
      </c>
    </row>
    <row r="100" spans="1:24" ht="72" x14ac:dyDescent="0.2">
      <c r="A100" s="14" t="s">
        <v>96</v>
      </c>
      <c r="B100" s="20" t="s">
        <v>1081</v>
      </c>
      <c r="C100" s="15" t="s">
        <v>1082</v>
      </c>
      <c r="D100" s="16" t="s">
        <v>723</v>
      </c>
      <c r="E100" s="16">
        <v>240</v>
      </c>
      <c r="F100" s="15" t="s">
        <v>708</v>
      </c>
      <c r="G100" s="15" t="s">
        <v>709</v>
      </c>
      <c r="H100" s="15" t="s">
        <v>710</v>
      </c>
      <c r="I100" s="17">
        <v>73.14</v>
      </c>
      <c r="J100" s="15"/>
      <c r="K100" s="15"/>
      <c r="L100" s="15"/>
      <c r="M100" s="17"/>
      <c r="N100" s="15"/>
      <c r="O100" s="15"/>
      <c r="P100" s="15"/>
      <c r="Q100" s="17"/>
      <c r="R100" s="16">
        <f t="shared" si="0"/>
        <v>1</v>
      </c>
      <c r="S100" s="17">
        <f t="shared" si="1"/>
        <v>73.14</v>
      </c>
      <c r="T100" s="17">
        <f t="shared" si="2"/>
        <v>73.14</v>
      </c>
      <c r="U100" s="18" t="str">
        <f t="shared" si="3"/>
        <v/>
      </c>
      <c r="V100" s="15" t="str">
        <f t="shared" si="6"/>
        <v>REFERÊNCIA ÚNICA (ART. 28)</v>
      </c>
      <c r="W100" s="19">
        <f t="shared" si="5"/>
        <v>73.14</v>
      </c>
      <c r="X100" s="15" t="s">
        <v>1083</v>
      </c>
    </row>
    <row r="101" spans="1:24" ht="72" x14ac:dyDescent="0.2">
      <c r="A101" s="14" t="s">
        <v>97</v>
      </c>
      <c r="B101" s="20" t="s">
        <v>1084</v>
      </c>
      <c r="C101" s="15" t="s">
        <v>1085</v>
      </c>
      <c r="D101" s="16" t="s">
        <v>723</v>
      </c>
      <c r="E101" s="16">
        <v>120</v>
      </c>
      <c r="F101" s="15" t="s">
        <v>708</v>
      </c>
      <c r="G101" s="15" t="s">
        <v>709</v>
      </c>
      <c r="H101" s="15" t="s">
        <v>710</v>
      </c>
      <c r="I101" s="17">
        <v>112.19</v>
      </c>
      <c r="J101" s="15"/>
      <c r="K101" s="15"/>
      <c r="L101" s="15"/>
      <c r="M101" s="17"/>
      <c r="N101" s="15"/>
      <c r="O101" s="15"/>
      <c r="P101" s="15"/>
      <c r="Q101" s="17"/>
      <c r="R101" s="16">
        <f t="shared" si="0"/>
        <v>1</v>
      </c>
      <c r="S101" s="17">
        <f t="shared" si="1"/>
        <v>112.19</v>
      </c>
      <c r="T101" s="17">
        <f t="shared" si="2"/>
        <v>112.19</v>
      </c>
      <c r="U101" s="18" t="str">
        <f t="shared" si="3"/>
        <v/>
      </c>
      <c r="V101" s="15" t="str">
        <f t="shared" si="6"/>
        <v>REFERÊNCIA ÚNICA (ART. 28)</v>
      </c>
      <c r="W101" s="19">
        <f t="shared" si="5"/>
        <v>112.19</v>
      </c>
      <c r="X101" s="15" t="s">
        <v>1086</v>
      </c>
    </row>
    <row r="102" spans="1:24" ht="72" x14ac:dyDescent="0.2">
      <c r="A102" s="14" t="s">
        <v>98</v>
      </c>
      <c r="B102" s="20" t="s">
        <v>1087</v>
      </c>
      <c r="C102" s="15" t="s">
        <v>1088</v>
      </c>
      <c r="D102" s="16" t="s">
        <v>723</v>
      </c>
      <c r="E102" s="16">
        <v>240</v>
      </c>
      <c r="F102" s="15" t="s">
        <v>708</v>
      </c>
      <c r="G102" s="15" t="s">
        <v>709</v>
      </c>
      <c r="H102" s="15" t="s">
        <v>710</v>
      </c>
      <c r="I102" s="17">
        <v>60.15</v>
      </c>
      <c r="J102" s="15"/>
      <c r="K102" s="15"/>
      <c r="L102" s="15"/>
      <c r="M102" s="17"/>
      <c r="N102" s="15"/>
      <c r="O102" s="15"/>
      <c r="P102" s="15"/>
      <c r="Q102" s="17"/>
      <c r="R102" s="16">
        <f t="shared" si="0"/>
        <v>1</v>
      </c>
      <c r="S102" s="17">
        <f t="shared" si="1"/>
        <v>60.15</v>
      </c>
      <c r="T102" s="17">
        <f t="shared" si="2"/>
        <v>60.15</v>
      </c>
      <c r="U102" s="18" t="str">
        <f t="shared" si="3"/>
        <v/>
      </c>
      <c r="V102" s="15" t="str">
        <f t="shared" si="6"/>
        <v>REFERÊNCIA ÚNICA (ART. 28)</v>
      </c>
      <c r="W102" s="19">
        <f t="shared" si="5"/>
        <v>60.15</v>
      </c>
      <c r="X102" s="15" t="s">
        <v>1089</v>
      </c>
    </row>
    <row r="103" spans="1:24" ht="72" x14ac:dyDescent="0.2">
      <c r="A103" s="14" t="s">
        <v>99</v>
      </c>
      <c r="B103" s="20" t="s">
        <v>1090</v>
      </c>
      <c r="C103" s="15" t="s">
        <v>1091</v>
      </c>
      <c r="D103" s="16" t="s">
        <v>723</v>
      </c>
      <c r="E103" s="16">
        <v>60</v>
      </c>
      <c r="F103" s="15" t="s">
        <v>708</v>
      </c>
      <c r="G103" s="15" t="s">
        <v>709</v>
      </c>
      <c r="H103" s="15" t="s">
        <v>710</v>
      </c>
      <c r="I103" s="17">
        <v>84.83</v>
      </c>
      <c r="J103" s="15"/>
      <c r="K103" s="15"/>
      <c r="L103" s="15"/>
      <c r="M103" s="17"/>
      <c r="N103" s="15"/>
      <c r="O103" s="15"/>
      <c r="P103" s="15"/>
      <c r="Q103" s="17"/>
      <c r="R103" s="16">
        <f t="shared" si="0"/>
        <v>1</v>
      </c>
      <c r="S103" s="17">
        <f t="shared" si="1"/>
        <v>84.83</v>
      </c>
      <c r="T103" s="17">
        <f t="shared" si="2"/>
        <v>84.83</v>
      </c>
      <c r="U103" s="18" t="str">
        <f t="shared" si="3"/>
        <v/>
      </c>
      <c r="V103" s="15" t="str">
        <f t="shared" si="6"/>
        <v>REFERÊNCIA ÚNICA (ART. 28)</v>
      </c>
      <c r="W103" s="19">
        <f t="shared" si="5"/>
        <v>84.83</v>
      </c>
      <c r="X103" s="15" t="s">
        <v>1092</v>
      </c>
    </row>
    <row r="104" spans="1:24" ht="72" x14ac:dyDescent="0.2">
      <c r="A104" s="14" t="s">
        <v>100</v>
      </c>
      <c r="B104" s="20" t="s">
        <v>1093</v>
      </c>
      <c r="C104" s="15" t="s">
        <v>1094</v>
      </c>
      <c r="D104" s="16" t="s">
        <v>723</v>
      </c>
      <c r="E104" s="16">
        <v>240</v>
      </c>
      <c r="F104" s="15" t="s">
        <v>708</v>
      </c>
      <c r="G104" s="15" t="s">
        <v>709</v>
      </c>
      <c r="H104" s="15" t="s">
        <v>710</v>
      </c>
      <c r="I104" s="17">
        <v>10.49</v>
      </c>
      <c r="J104" s="15"/>
      <c r="K104" s="15"/>
      <c r="L104" s="15"/>
      <c r="M104" s="17"/>
      <c r="N104" s="15"/>
      <c r="O104" s="15"/>
      <c r="P104" s="15"/>
      <c r="Q104" s="17"/>
      <c r="R104" s="16">
        <f t="shared" si="0"/>
        <v>1</v>
      </c>
      <c r="S104" s="17">
        <f t="shared" si="1"/>
        <v>10.49</v>
      </c>
      <c r="T104" s="17">
        <f t="shared" si="2"/>
        <v>10.49</v>
      </c>
      <c r="U104" s="18" t="str">
        <f t="shared" si="3"/>
        <v/>
      </c>
      <c r="V104" s="15" t="str">
        <f t="shared" si="6"/>
        <v>REFERÊNCIA ÚNICA (ART. 28)</v>
      </c>
      <c r="W104" s="19">
        <f t="shared" si="5"/>
        <v>10.49</v>
      </c>
      <c r="X104" s="15" t="s">
        <v>1095</v>
      </c>
    </row>
    <row r="105" spans="1:24" ht="72" x14ac:dyDescent="0.2">
      <c r="A105" s="14" t="s">
        <v>101</v>
      </c>
      <c r="B105" s="20" t="s">
        <v>1096</v>
      </c>
      <c r="C105" s="15" t="s">
        <v>1097</v>
      </c>
      <c r="D105" s="16" t="s">
        <v>723</v>
      </c>
      <c r="E105" s="16">
        <v>120</v>
      </c>
      <c r="F105" s="15" t="s">
        <v>708</v>
      </c>
      <c r="G105" s="15" t="s">
        <v>709</v>
      </c>
      <c r="H105" s="15" t="s">
        <v>710</v>
      </c>
      <c r="I105" s="17">
        <v>59.22</v>
      </c>
      <c r="J105" s="15"/>
      <c r="K105" s="15"/>
      <c r="L105" s="15"/>
      <c r="M105" s="17"/>
      <c r="N105" s="15"/>
      <c r="O105" s="15"/>
      <c r="P105" s="15"/>
      <c r="Q105" s="17"/>
      <c r="R105" s="16">
        <f t="shared" si="0"/>
        <v>1</v>
      </c>
      <c r="S105" s="17">
        <f t="shared" si="1"/>
        <v>59.22</v>
      </c>
      <c r="T105" s="17">
        <f t="shared" si="2"/>
        <v>59.22</v>
      </c>
      <c r="U105" s="18" t="str">
        <f t="shared" si="3"/>
        <v/>
      </c>
      <c r="V105" s="15" t="str">
        <f t="shared" si="6"/>
        <v>REFERÊNCIA ÚNICA (ART. 28)</v>
      </c>
      <c r="W105" s="19">
        <f t="shared" si="5"/>
        <v>59.22</v>
      </c>
      <c r="X105" s="15" t="s">
        <v>1098</v>
      </c>
    </row>
    <row r="106" spans="1:24" ht="72" x14ac:dyDescent="0.2">
      <c r="A106" s="14" t="s">
        <v>102</v>
      </c>
      <c r="B106" s="20" t="s">
        <v>1099</v>
      </c>
      <c r="C106" s="15" t="s">
        <v>1100</v>
      </c>
      <c r="D106" s="16" t="s">
        <v>723</v>
      </c>
      <c r="E106" s="16">
        <v>60</v>
      </c>
      <c r="F106" s="15" t="s">
        <v>708</v>
      </c>
      <c r="G106" s="15" t="s">
        <v>709</v>
      </c>
      <c r="H106" s="15" t="s">
        <v>710</v>
      </c>
      <c r="I106" s="17">
        <v>128.53</v>
      </c>
      <c r="J106" s="15"/>
      <c r="K106" s="15"/>
      <c r="L106" s="15"/>
      <c r="M106" s="17"/>
      <c r="N106" s="15"/>
      <c r="O106" s="15"/>
      <c r="P106" s="15"/>
      <c r="Q106" s="17"/>
      <c r="R106" s="16">
        <f t="shared" si="0"/>
        <v>1</v>
      </c>
      <c r="S106" s="17">
        <f t="shared" si="1"/>
        <v>128.53</v>
      </c>
      <c r="T106" s="17">
        <f t="shared" si="2"/>
        <v>128.53</v>
      </c>
      <c r="U106" s="18" t="str">
        <f t="shared" si="3"/>
        <v/>
      </c>
      <c r="V106" s="15" t="str">
        <f t="shared" si="6"/>
        <v>REFERÊNCIA ÚNICA (ART. 28)</v>
      </c>
      <c r="W106" s="19">
        <f t="shared" si="5"/>
        <v>128.53</v>
      </c>
      <c r="X106" s="15" t="s">
        <v>1101</v>
      </c>
    </row>
    <row r="107" spans="1:24" ht="72" x14ac:dyDescent="0.2">
      <c r="A107" s="14" t="s">
        <v>103</v>
      </c>
      <c r="B107" s="20" t="s">
        <v>1102</v>
      </c>
      <c r="C107" s="15" t="s">
        <v>1103</v>
      </c>
      <c r="D107" s="16" t="s">
        <v>723</v>
      </c>
      <c r="E107" s="16">
        <v>60</v>
      </c>
      <c r="F107" s="15" t="s">
        <v>708</v>
      </c>
      <c r="G107" s="15" t="s">
        <v>709</v>
      </c>
      <c r="H107" s="15" t="s">
        <v>710</v>
      </c>
      <c r="I107" s="17">
        <v>88.01</v>
      </c>
      <c r="J107" s="15"/>
      <c r="K107" s="15"/>
      <c r="L107" s="15"/>
      <c r="M107" s="17"/>
      <c r="N107" s="15"/>
      <c r="O107" s="15"/>
      <c r="P107" s="15"/>
      <c r="Q107" s="17"/>
      <c r="R107" s="16">
        <f t="shared" si="0"/>
        <v>1</v>
      </c>
      <c r="S107" s="17">
        <f t="shared" si="1"/>
        <v>88.01</v>
      </c>
      <c r="T107" s="17">
        <f t="shared" si="2"/>
        <v>88.01</v>
      </c>
      <c r="U107" s="18" t="str">
        <f t="shared" si="3"/>
        <v/>
      </c>
      <c r="V107" s="15" t="str">
        <f t="shared" si="6"/>
        <v>REFERÊNCIA ÚNICA (ART. 28)</v>
      </c>
      <c r="W107" s="19">
        <f t="shared" si="5"/>
        <v>88.01</v>
      </c>
      <c r="X107" s="15" t="s">
        <v>1104</v>
      </c>
    </row>
    <row r="108" spans="1:24" ht="72" x14ac:dyDescent="0.2">
      <c r="A108" s="14" t="s">
        <v>104</v>
      </c>
      <c r="B108" s="20" t="s">
        <v>1105</v>
      </c>
      <c r="C108" s="15" t="s">
        <v>1106</v>
      </c>
      <c r="D108" s="16" t="s">
        <v>723</v>
      </c>
      <c r="E108" s="16">
        <v>60</v>
      </c>
      <c r="F108" s="15" t="s">
        <v>708</v>
      </c>
      <c r="G108" s="15" t="s">
        <v>709</v>
      </c>
      <c r="H108" s="15" t="s">
        <v>710</v>
      </c>
      <c r="I108" s="17">
        <v>81.81</v>
      </c>
      <c r="J108" s="15"/>
      <c r="K108" s="15"/>
      <c r="L108" s="15"/>
      <c r="M108" s="17"/>
      <c r="N108" s="15"/>
      <c r="O108" s="15"/>
      <c r="P108" s="15"/>
      <c r="Q108" s="17"/>
      <c r="R108" s="16">
        <f t="shared" si="0"/>
        <v>1</v>
      </c>
      <c r="S108" s="17">
        <f t="shared" si="1"/>
        <v>81.81</v>
      </c>
      <c r="T108" s="17">
        <f t="shared" si="2"/>
        <v>81.81</v>
      </c>
      <c r="U108" s="18" t="str">
        <f t="shared" si="3"/>
        <v/>
      </c>
      <c r="V108" s="15" t="str">
        <f t="shared" si="6"/>
        <v>REFERÊNCIA ÚNICA (ART. 28)</v>
      </c>
      <c r="W108" s="19">
        <f t="shared" si="5"/>
        <v>81.81</v>
      </c>
      <c r="X108" s="15" t="s">
        <v>1107</v>
      </c>
    </row>
    <row r="109" spans="1:24" ht="72" x14ac:dyDescent="0.2">
      <c r="A109" s="14" t="s">
        <v>105</v>
      </c>
      <c r="B109" s="20" t="s">
        <v>1108</v>
      </c>
      <c r="C109" s="15" t="s">
        <v>1109</v>
      </c>
      <c r="D109" s="16" t="s">
        <v>723</v>
      </c>
      <c r="E109" s="16">
        <v>60</v>
      </c>
      <c r="F109" s="15" t="s">
        <v>708</v>
      </c>
      <c r="G109" s="15" t="s">
        <v>709</v>
      </c>
      <c r="H109" s="15" t="s">
        <v>710</v>
      </c>
      <c r="I109" s="17">
        <v>112.99</v>
      </c>
      <c r="J109" s="15"/>
      <c r="K109" s="15"/>
      <c r="L109" s="15"/>
      <c r="M109" s="17"/>
      <c r="N109" s="15"/>
      <c r="O109" s="15"/>
      <c r="P109" s="15"/>
      <c r="Q109" s="17"/>
      <c r="R109" s="16">
        <f t="shared" si="0"/>
        <v>1</v>
      </c>
      <c r="S109" s="17">
        <f t="shared" si="1"/>
        <v>112.99</v>
      </c>
      <c r="T109" s="17">
        <f t="shared" si="2"/>
        <v>112.99</v>
      </c>
      <c r="U109" s="18" t="str">
        <f t="shared" si="3"/>
        <v/>
      </c>
      <c r="V109" s="15" t="str">
        <f t="shared" si="6"/>
        <v>REFERÊNCIA ÚNICA (ART. 28)</v>
      </c>
      <c r="W109" s="19">
        <f t="shared" si="5"/>
        <v>112.99</v>
      </c>
      <c r="X109" s="15" t="s">
        <v>1110</v>
      </c>
    </row>
    <row r="110" spans="1:24" ht="72" x14ac:dyDescent="0.2">
      <c r="A110" s="14" t="s">
        <v>106</v>
      </c>
      <c r="B110" s="20" t="s">
        <v>1111</v>
      </c>
      <c r="C110" s="15" t="s">
        <v>1112</v>
      </c>
      <c r="D110" s="16" t="s">
        <v>723</v>
      </c>
      <c r="E110" s="16">
        <v>10</v>
      </c>
      <c r="F110" s="15" t="s">
        <v>708</v>
      </c>
      <c r="G110" s="15" t="s">
        <v>709</v>
      </c>
      <c r="H110" s="15" t="s">
        <v>710</v>
      </c>
      <c r="I110" s="17">
        <v>401.96</v>
      </c>
      <c r="J110" s="15"/>
      <c r="K110" s="15"/>
      <c r="L110" s="15"/>
      <c r="M110" s="17"/>
      <c r="N110" s="15"/>
      <c r="O110" s="15"/>
      <c r="P110" s="15"/>
      <c r="Q110" s="17"/>
      <c r="R110" s="16">
        <f t="shared" si="0"/>
        <v>1</v>
      </c>
      <c r="S110" s="17">
        <f t="shared" si="1"/>
        <v>401.96</v>
      </c>
      <c r="T110" s="17">
        <f t="shared" si="2"/>
        <v>401.96</v>
      </c>
      <c r="U110" s="18" t="str">
        <f t="shared" si="3"/>
        <v/>
      </c>
      <c r="V110" s="15" t="str">
        <f t="shared" si="6"/>
        <v>REFERÊNCIA ÚNICA (ART. 28)</v>
      </c>
      <c r="W110" s="19">
        <f t="shared" si="5"/>
        <v>401.96</v>
      </c>
      <c r="X110" s="15" t="s">
        <v>1113</v>
      </c>
    </row>
    <row r="111" spans="1:24" ht="72" x14ac:dyDescent="0.2">
      <c r="A111" s="14" t="s">
        <v>107</v>
      </c>
      <c r="B111" s="20" t="s">
        <v>1114</v>
      </c>
      <c r="C111" s="15" t="s">
        <v>1115</v>
      </c>
      <c r="D111" s="16" t="s">
        <v>723</v>
      </c>
      <c r="E111" s="16">
        <v>300</v>
      </c>
      <c r="F111" s="15" t="s">
        <v>708</v>
      </c>
      <c r="G111" s="15" t="s">
        <v>709</v>
      </c>
      <c r="H111" s="15" t="s">
        <v>710</v>
      </c>
      <c r="I111" s="17">
        <v>73.69</v>
      </c>
      <c r="J111" s="15"/>
      <c r="K111" s="15"/>
      <c r="L111" s="15"/>
      <c r="M111" s="17"/>
      <c r="N111" s="15"/>
      <c r="O111" s="15"/>
      <c r="P111" s="15"/>
      <c r="Q111" s="17"/>
      <c r="R111" s="16">
        <f t="shared" si="0"/>
        <v>1</v>
      </c>
      <c r="S111" s="17">
        <f t="shared" si="1"/>
        <v>73.69</v>
      </c>
      <c r="T111" s="17">
        <f t="shared" si="2"/>
        <v>73.69</v>
      </c>
      <c r="U111" s="18" t="str">
        <f t="shared" si="3"/>
        <v/>
      </c>
      <c r="V111" s="15" t="str">
        <f t="shared" si="6"/>
        <v>REFERÊNCIA ÚNICA (ART. 28)</v>
      </c>
      <c r="W111" s="19">
        <f t="shared" si="5"/>
        <v>73.69</v>
      </c>
      <c r="X111" s="15" t="s">
        <v>1116</v>
      </c>
    </row>
    <row r="112" spans="1:24" ht="48" x14ac:dyDescent="0.2">
      <c r="A112" s="14" t="s">
        <v>108</v>
      </c>
      <c r="B112" s="20" t="s">
        <v>1117</v>
      </c>
      <c r="C112" s="15" t="s">
        <v>1118</v>
      </c>
      <c r="D112" s="16" t="s">
        <v>723</v>
      </c>
      <c r="E112" s="16">
        <v>60</v>
      </c>
      <c r="F112" s="15" t="s">
        <v>1119</v>
      </c>
      <c r="G112" s="15" t="s">
        <v>1120</v>
      </c>
      <c r="H112" s="15" t="s">
        <v>842</v>
      </c>
      <c r="I112" s="17">
        <v>202.99</v>
      </c>
      <c r="J112" s="15" t="s">
        <v>1121</v>
      </c>
      <c r="K112" s="15" t="s">
        <v>1122</v>
      </c>
      <c r="L112" s="15" t="s">
        <v>842</v>
      </c>
      <c r="M112" s="17">
        <v>143.41999999999999</v>
      </c>
      <c r="N112" s="15" t="s">
        <v>1123</v>
      </c>
      <c r="O112" s="15" t="s">
        <v>1124</v>
      </c>
      <c r="P112" s="15" t="s">
        <v>842</v>
      </c>
      <c r="Q112" s="17">
        <v>163.9</v>
      </c>
      <c r="R112" s="16">
        <f t="shared" si="0"/>
        <v>3</v>
      </c>
      <c r="S112" s="17">
        <f t="shared" si="1"/>
        <v>170.10333333333332</v>
      </c>
      <c r="T112" s="17">
        <f t="shared" si="2"/>
        <v>163.9</v>
      </c>
      <c r="U112" s="18">
        <f t="shared" si="3"/>
        <v>0.14527503807494355</v>
      </c>
      <c r="V112" s="15" t="str">
        <f t="shared" si="6"/>
        <v>MÉDIA</v>
      </c>
      <c r="W112" s="19">
        <f t="shared" si="5"/>
        <v>170.1</v>
      </c>
      <c r="X112" s="15" t="s">
        <v>1125</v>
      </c>
    </row>
    <row r="113" spans="1:24" ht="72" x14ac:dyDescent="0.2">
      <c r="A113" s="14" t="s">
        <v>601</v>
      </c>
      <c r="B113" s="20" t="s">
        <v>1126</v>
      </c>
      <c r="C113" s="15" t="s">
        <v>1127</v>
      </c>
      <c r="D113" s="16" t="s">
        <v>723</v>
      </c>
      <c r="E113" s="16">
        <v>100</v>
      </c>
      <c r="F113" s="15" t="s">
        <v>708</v>
      </c>
      <c r="G113" s="15" t="s">
        <v>709</v>
      </c>
      <c r="H113" s="15" t="s">
        <v>710</v>
      </c>
      <c r="I113" s="17">
        <v>52.5</v>
      </c>
      <c r="J113" s="15"/>
      <c r="K113" s="15"/>
      <c r="L113" s="15"/>
      <c r="M113" s="17"/>
      <c r="N113" s="15"/>
      <c r="O113" s="15"/>
      <c r="P113" s="15"/>
      <c r="Q113" s="17"/>
      <c r="R113" s="16">
        <f t="shared" si="0"/>
        <v>1</v>
      </c>
      <c r="S113" s="17">
        <f t="shared" si="1"/>
        <v>52.5</v>
      </c>
      <c r="T113" s="17">
        <f t="shared" si="2"/>
        <v>52.5</v>
      </c>
      <c r="U113" s="18" t="str">
        <f t="shared" si="3"/>
        <v/>
      </c>
      <c r="V113" s="15" t="str">
        <f t="shared" si="6"/>
        <v>REFERÊNCIA ÚNICA (ART. 28)</v>
      </c>
      <c r="W113" s="19">
        <f t="shared" si="5"/>
        <v>52.5</v>
      </c>
      <c r="X113" s="15" t="s">
        <v>1128</v>
      </c>
    </row>
    <row r="114" spans="1:24" ht="132" x14ac:dyDescent="0.2">
      <c r="A114" s="14" t="s">
        <v>602</v>
      </c>
      <c r="B114" s="20" t="s">
        <v>1129</v>
      </c>
      <c r="C114" s="15" t="s">
        <v>1130</v>
      </c>
      <c r="D114" s="16" t="s">
        <v>723</v>
      </c>
      <c r="E114" s="16">
        <v>500</v>
      </c>
      <c r="F114" s="15" t="s">
        <v>1131</v>
      </c>
      <c r="G114" s="15" t="s">
        <v>709</v>
      </c>
      <c r="H114" s="15" t="s">
        <v>1132</v>
      </c>
      <c r="I114" s="17">
        <v>32.03</v>
      </c>
      <c r="J114" s="15"/>
      <c r="K114" s="15"/>
      <c r="L114" s="15"/>
      <c r="M114" s="17"/>
      <c r="N114" s="15"/>
      <c r="O114" s="15"/>
      <c r="P114" s="15"/>
      <c r="Q114" s="17"/>
      <c r="R114" s="16">
        <f t="shared" si="0"/>
        <v>1</v>
      </c>
      <c r="S114" s="17">
        <f t="shared" si="1"/>
        <v>32.03</v>
      </c>
      <c r="T114" s="17">
        <f t="shared" si="2"/>
        <v>32.03</v>
      </c>
      <c r="U114" s="18" t="str">
        <f t="shared" si="3"/>
        <v/>
      </c>
      <c r="V114" s="15" t="str">
        <f t="shared" si="6"/>
        <v>REFERÊNCIA ÚNICA (ART. 28)</v>
      </c>
      <c r="W114" s="19">
        <f t="shared" si="5"/>
        <v>32.03</v>
      </c>
      <c r="X114" s="15" t="s">
        <v>1133</v>
      </c>
    </row>
    <row r="115" spans="1:24" ht="72" x14ac:dyDescent="0.2">
      <c r="A115" s="14" t="s">
        <v>110</v>
      </c>
      <c r="B115" s="20" t="s">
        <v>1134</v>
      </c>
      <c r="C115" s="15" t="s">
        <v>1135</v>
      </c>
      <c r="D115" s="16" t="s">
        <v>723</v>
      </c>
      <c r="E115" s="16">
        <v>200</v>
      </c>
      <c r="F115" s="15" t="s">
        <v>708</v>
      </c>
      <c r="G115" s="15" t="s">
        <v>709</v>
      </c>
      <c r="H115" s="15" t="s">
        <v>710</v>
      </c>
      <c r="I115" s="17">
        <v>3.16</v>
      </c>
      <c r="J115" s="15"/>
      <c r="K115" s="15"/>
      <c r="L115" s="15"/>
      <c r="M115" s="17"/>
      <c r="N115" s="15"/>
      <c r="O115" s="15"/>
      <c r="P115" s="15"/>
      <c r="Q115" s="17"/>
      <c r="R115" s="16">
        <f t="shared" si="0"/>
        <v>1</v>
      </c>
      <c r="S115" s="17">
        <f t="shared" si="1"/>
        <v>3.16</v>
      </c>
      <c r="T115" s="17">
        <f t="shared" si="2"/>
        <v>3.16</v>
      </c>
      <c r="U115" s="18" t="str">
        <f t="shared" si="3"/>
        <v/>
      </c>
      <c r="V115" s="15" t="str">
        <f t="shared" si="6"/>
        <v>REFERÊNCIA ÚNICA (ART. 28)</v>
      </c>
      <c r="W115" s="19">
        <f t="shared" si="5"/>
        <v>3.16</v>
      </c>
      <c r="X115" s="15" t="s">
        <v>1136</v>
      </c>
    </row>
    <row r="116" spans="1:24" ht="72" x14ac:dyDescent="0.2">
      <c r="A116" s="14" t="s">
        <v>111</v>
      </c>
      <c r="B116" s="20" t="s">
        <v>1137</v>
      </c>
      <c r="C116" s="15" t="s">
        <v>1138</v>
      </c>
      <c r="D116" s="16" t="s">
        <v>723</v>
      </c>
      <c r="E116" s="16">
        <v>50</v>
      </c>
      <c r="F116" s="15" t="s">
        <v>708</v>
      </c>
      <c r="G116" s="15" t="s">
        <v>709</v>
      </c>
      <c r="H116" s="15" t="s">
        <v>710</v>
      </c>
      <c r="I116" s="17">
        <v>6.27</v>
      </c>
      <c r="J116" s="15"/>
      <c r="K116" s="15"/>
      <c r="L116" s="15"/>
      <c r="M116" s="17"/>
      <c r="N116" s="15"/>
      <c r="O116" s="15"/>
      <c r="P116" s="15"/>
      <c r="Q116" s="17"/>
      <c r="R116" s="16">
        <f t="shared" si="0"/>
        <v>1</v>
      </c>
      <c r="S116" s="17">
        <f t="shared" si="1"/>
        <v>6.27</v>
      </c>
      <c r="T116" s="17">
        <f t="shared" si="2"/>
        <v>6.27</v>
      </c>
      <c r="U116" s="18" t="str">
        <f t="shared" si="3"/>
        <v/>
      </c>
      <c r="V116" s="15" t="str">
        <f t="shared" si="6">IF(R116=0,"SEM FONTE MONETÁRIA",IF(R116=1,"REFERÊNCIA ÚNICA (ART. 28)",IF(AND(R116=3,U116&gt;25%),"MEDIANA","MÉDIA")))</f>
        <v>REFERÊNCIA ÚNICA (ART. 28)</v>
      </c>
      <c r="W116" s="19">
        <f t="shared" si="5"/>
        <v>6.27</v>
      </c>
      <c r="X116" s="15" t="s">
        <v>1139</v>
      </c>
    </row>
    <row r="117" spans="1:24" ht="120" x14ac:dyDescent="0.2">
      <c r="A117" s="14" t="s">
        <v>112</v>
      </c>
      <c r="B117" s="20" t="s">
        <v>1140</v>
      </c>
      <c r="C117" s="15" t="s">
        <v>1141</v>
      </c>
      <c r="D117" s="16" t="s">
        <v>746</v>
      </c>
      <c r="E117" s="16">
        <v>4000</v>
      </c>
      <c r="F117" s="15" t="s">
        <v>1142</v>
      </c>
      <c r="G117" s="15" t="s">
        <v>1057</v>
      </c>
      <c r="H117" s="15" t="s">
        <v>764</v>
      </c>
      <c r="I117" s="17">
        <v>4.4400000000000004</v>
      </c>
      <c r="J117" s="15"/>
      <c r="K117" s="15"/>
      <c r="L117" s="15"/>
      <c r="M117" s="17"/>
      <c r="N117" s="15"/>
      <c r="O117" s="15"/>
      <c r="P117" s="15"/>
      <c r="Q117" s="17"/>
      <c r="R117" s="16">
        <f t="shared" si="0"/>
        <v>1</v>
      </c>
      <c r="S117" s="17">
        <f t="shared" si="1"/>
        <v>4.4400000000000004</v>
      </c>
      <c r="T117" s="17">
        <f t="shared" si="2"/>
        <v>4.4400000000000004</v>
      </c>
      <c r="U117" s="18" t="str">
        <f t="shared" si="3"/>
        <v/>
      </c>
      <c r="V117" s="15" t="str">
        <f t="shared" si="6"/>
        <v>REFERÊNCIA ÚNICA (ART. 28)</v>
      </c>
      <c r="W117" s="19">
        <f t="shared" si="5"/>
        <v>4.4400000000000004</v>
      </c>
      <c r="X117" s="15" t="s">
        <v>1143</v>
      </c>
    </row>
    <row r="118" spans="1:24" ht="108" x14ac:dyDescent="0.2">
      <c r="A118" s="14" t="s">
        <v>113</v>
      </c>
      <c r="B118" s="20" t="s">
        <v>1144</v>
      </c>
      <c r="C118" s="15" t="s">
        <v>1145</v>
      </c>
      <c r="D118" s="16" t="s">
        <v>746</v>
      </c>
      <c r="E118" s="16">
        <v>200</v>
      </c>
      <c r="F118" s="15" t="s">
        <v>1142</v>
      </c>
      <c r="G118" s="15" t="s">
        <v>1057</v>
      </c>
      <c r="H118" s="15" t="s">
        <v>764</v>
      </c>
      <c r="I118" s="17">
        <v>13.84</v>
      </c>
      <c r="J118" s="15"/>
      <c r="K118" s="15"/>
      <c r="L118" s="15"/>
      <c r="M118" s="17"/>
      <c r="N118" s="15"/>
      <c r="O118" s="15"/>
      <c r="P118" s="15"/>
      <c r="Q118" s="17"/>
      <c r="R118" s="16">
        <f t="shared" si="0"/>
        <v>1</v>
      </c>
      <c r="S118" s="17">
        <f t="shared" si="1"/>
        <v>13.84</v>
      </c>
      <c r="T118" s="17">
        <f t="shared" si="2"/>
        <v>13.84</v>
      </c>
      <c r="U118" s="18" t="str">
        <f t="shared" si="3"/>
        <v/>
      </c>
      <c r="V118" s="15" t="str">
        <v>REFERÊNCIA ÚNICA (ART. 28)</v>
      </c>
      <c r="W118" s="19">
        <f t="shared" si="5"/>
        <v>13.84</v>
      </c>
      <c r="X118" s="15" t="s">
        <v>1146</v>
      </c>
    </row>
    <row r="119" spans="1:24" ht="72" x14ac:dyDescent="0.2">
      <c r="A119" s="14" t="s">
        <v>114</v>
      </c>
      <c r="B119" s="20" t="s">
        <v>1147</v>
      </c>
      <c r="C119" s="15" t="s">
        <v>1148</v>
      </c>
      <c r="D119" s="16" t="s">
        <v>723</v>
      </c>
      <c r="E119" s="16">
        <v>200</v>
      </c>
      <c r="F119" s="15" t="s">
        <v>708</v>
      </c>
      <c r="G119" s="15" t="s">
        <v>709</v>
      </c>
      <c r="H119" s="15" t="s">
        <v>710</v>
      </c>
      <c r="I119" s="17">
        <v>24.76</v>
      </c>
      <c r="J119" s="15"/>
      <c r="K119" s="15"/>
      <c r="L119" s="15"/>
      <c r="M119" s="17"/>
      <c r="N119" s="15"/>
      <c r="O119" s="15"/>
      <c r="P119" s="15"/>
      <c r="Q119" s="17"/>
      <c r="R119" s="16">
        <f t="shared" si="0"/>
        <v>1</v>
      </c>
      <c r="S119" s="17">
        <f t="shared" si="1"/>
        <v>24.76</v>
      </c>
      <c r="T119" s="17">
        <f t="shared" si="2"/>
        <v>24.76</v>
      </c>
      <c r="U119" s="18" t="str">
        <f t="shared" si="3"/>
        <v/>
      </c>
      <c r="V119" s="15" t="str">
        <f t="shared" si="7"/>
        <v>REFERÊNCIA ÚNICA (ART. 28)</v>
      </c>
      <c r="W119" s="19">
        <f t="shared" si="5"/>
        <v>24.76</v>
      </c>
      <c r="X119" s="15" t="s">
        <v>1149</v>
      </c>
    </row>
    <row r="120" spans="1:24" ht="72" x14ac:dyDescent="0.2">
      <c r="A120" s="14" t="s">
        <v>115</v>
      </c>
      <c r="B120" s="20" t="s">
        <v>1150</v>
      </c>
      <c r="C120" s="15" t="s">
        <v>1151</v>
      </c>
      <c r="D120" s="16" t="s">
        <v>723</v>
      </c>
      <c r="E120" s="16">
        <v>200</v>
      </c>
      <c r="F120" s="15" t="s">
        <v>708</v>
      </c>
      <c r="G120" s="15" t="s">
        <v>709</v>
      </c>
      <c r="H120" s="15" t="s">
        <v>710</v>
      </c>
      <c r="I120" s="17">
        <v>25.23</v>
      </c>
      <c r="J120" s="15"/>
      <c r="K120" s="15"/>
      <c r="L120" s="15"/>
      <c r="M120" s="17"/>
      <c r="N120" s="15"/>
      <c r="O120" s="15"/>
      <c r="P120" s="15"/>
      <c r="Q120" s="17"/>
      <c r="R120" s="16">
        <f t="shared" si="0"/>
        <v>1</v>
      </c>
      <c r="S120" s="17">
        <f t="shared" si="1"/>
        <v>25.23</v>
      </c>
      <c r="T120" s="17">
        <f t="shared" si="2"/>
        <v>25.23</v>
      </c>
      <c r="U120" s="18" t="str">
        <f t="shared" si="3"/>
        <v/>
      </c>
      <c r="V120" s="15" t="str">
        <f t="shared" si="7"/>
        <v>REFERÊNCIA ÚNICA (ART. 28)</v>
      </c>
      <c r="W120" s="19">
        <f t="shared" si="5"/>
        <v>25.23</v>
      </c>
      <c r="X120" s="15" t="s">
        <v>1152</v>
      </c>
    </row>
    <row r="121" spans="1:24" ht="72" x14ac:dyDescent="0.2">
      <c r="A121" s="14" t="s">
        <v>116</v>
      </c>
      <c r="B121" s="20" t="s">
        <v>1153</v>
      </c>
      <c r="C121" s="15" t="s">
        <v>1154</v>
      </c>
      <c r="D121" s="16" t="s">
        <v>723</v>
      </c>
      <c r="E121" s="16">
        <v>60</v>
      </c>
      <c r="F121" s="15" t="s">
        <v>708</v>
      </c>
      <c r="G121" s="15" t="s">
        <v>709</v>
      </c>
      <c r="H121" s="15" t="s">
        <v>710</v>
      </c>
      <c r="I121" s="17">
        <v>22.75</v>
      </c>
      <c r="J121" s="15"/>
      <c r="K121" s="15"/>
      <c r="L121" s="15"/>
      <c r="M121" s="17"/>
      <c r="N121" s="15"/>
      <c r="O121" s="15"/>
      <c r="P121" s="15"/>
      <c r="Q121" s="17"/>
      <c r="R121" s="16">
        <f t="shared" si="0"/>
        <v>1</v>
      </c>
      <c r="S121" s="17">
        <f t="shared" si="1"/>
        <v>22.75</v>
      </c>
      <c r="T121" s="17">
        <f t="shared" si="2"/>
        <v>22.75</v>
      </c>
      <c r="U121" s="18" t="str">
        <f t="shared" si="3"/>
        <v/>
      </c>
      <c r="V121" s="15" t="str">
        <f t="shared" si="7"/>
        <v>REFERÊNCIA ÚNICA (ART. 28)</v>
      </c>
      <c r="W121" s="19">
        <f t="shared" si="5"/>
        <v>22.75</v>
      </c>
      <c r="X121" s="15" t="s">
        <v>1155</v>
      </c>
    </row>
    <row r="122" spans="1:24" ht="72" x14ac:dyDescent="0.2">
      <c r="A122" s="14" t="s">
        <v>117</v>
      </c>
      <c r="B122" s="20" t="s">
        <v>1156</v>
      </c>
      <c r="C122" s="15" t="s">
        <v>1157</v>
      </c>
      <c r="D122" s="16" t="s">
        <v>723</v>
      </c>
      <c r="E122" s="16">
        <v>1500</v>
      </c>
      <c r="F122" s="15" t="s">
        <v>708</v>
      </c>
      <c r="G122" s="15" t="s">
        <v>709</v>
      </c>
      <c r="H122" s="15" t="s">
        <v>710</v>
      </c>
      <c r="I122" s="17">
        <v>3.04</v>
      </c>
      <c r="J122" s="15"/>
      <c r="K122" s="15"/>
      <c r="L122" s="15"/>
      <c r="M122" s="17"/>
      <c r="N122" s="15"/>
      <c r="O122" s="15"/>
      <c r="P122" s="15"/>
      <c r="Q122" s="17"/>
      <c r="R122" s="16">
        <f t="shared" si="0"/>
        <v>1</v>
      </c>
      <c r="S122" s="17">
        <f t="shared" si="1"/>
        <v>3.04</v>
      </c>
      <c r="T122" s="17">
        <f t="shared" si="2"/>
        <v>3.04</v>
      </c>
      <c r="U122" s="18" t="str">
        <f t="shared" si="3"/>
        <v/>
      </c>
      <c r="V122" s="15" t="str">
        <f t="shared" si="7"/>
        <v>REFERÊNCIA ÚNICA (ART. 28)</v>
      </c>
      <c r="W122" s="19">
        <f t="shared" si="5"/>
        <v>3.04</v>
      </c>
      <c r="X122" s="15" t="s">
        <v>1158</v>
      </c>
    </row>
    <row r="123" spans="1:24" ht="72" x14ac:dyDescent="0.2">
      <c r="A123" s="14" t="s">
        <v>118</v>
      </c>
      <c r="B123" s="20" t="s">
        <v>1159</v>
      </c>
      <c r="C123" s="15" t="s">
        <v>1160</v>
      </c>
      <c r="D123" s="16" t="s">
        <v>723</v>
      </c>
      <c r="E123" s="16">
        <v>1200</v>
      </c>
      <c r="F123" s="15" t="s">
        <v>708</v>
      </c>
      <c r="G123" s="15" t="s">
        <v>709</v>
      </c>
      <c r="H123" s="15" t="s">
        <v>710</v>
      </c>
      <c r="I123" s="17">
        <v>5.36</v>
      </c>
      <c r="J123" s="15"/>
      <c r="K123" s="15"/>
      <c r="L123" s="15"/>
      <c r="M123" s="17"/>
      <c r="N123" s="15"/>
      <c r="O123" s="15"/>
      <c r="P123" s="15"/>
      <c r="Q123" s="17"/>
      <c r="R123" s="16">
        <f t="shared" si="0"/>
        <v>1</v>
      </c>
      <c r="S123" s="17">
        <f t="shared" si="1"/>
        <v>5.36</v>
      </c>
      <c r="T123" s="17">
        <f t="shared" si="2"/>
        <v>5.36</v>
      </c>
      <c r="U123" s="18" t="str">
        <f t="shared" si="3"/>
        <v/>
      </c>
      <c r="V123" s="15" t="str">
        <f t="shared" si="7"/>
        <v>REFERÊNCIA ÚNICA (ART. 28)</v>
      </c>
      <c r="W123" s="19">
        <f t="shared" si="5"/>
        <v>5.36</v>
      </c>
      <c r="X123" s="15" t="s">
        <v>1161</v>
      </c>
    </row>
    <row r="124" spans="1:24" ht="72" x14ac:dyDescent="0.2">
      <c r="A124" s="14" t="s">
        <v>119</v>
      </c>
      <c r="B124" s="20" t="s">
        <v>1162</v>
      </c>
      <c r="C124" s="15" t="s">
        <v>1163</v>
      </c>
      <c r="D124" s="16" t="s">
        <v>723</v>
      </c>
      <c r="E124" s="16">
        <v>200</v>
      </c>
      <c r="F124" s="15" t="s">
        <v>708</v>
      </c>
      <c r="G124" s="15" t="s">
        <v>709</v>
      </c>
      <c r="H124" s="15" t="s">
        <v>710</v>
      </c>
      <c r="I124" s="17">
        <v>20.82</v>
      </c>
      <c r="J124" s="15"/>
      <c r="K124" s="15"/>
      <c r="L124" s="15"/>
      <c r="M124" s="17"/>
      <c r="N124" s="15"/>
      <c r="O124" s="15"/>
      <c r="P124" s="15"/>
      <c r="Q124" s="17"/>
      <c r="R124" s="16">
        <f t="shared" si="0"/>
        <v>1</v>
      </c>
      <c r="S124" s="17">
        <f t="shared" si="1"/>
        <v>20.82</v>
      </c>
      <c r="T124" s="17">
        <f t="shared" si="2"/>
        <v>20.82</v>
      </c>
      <c r="U124" s="18" t="str">
        <f t="shared" si="3"/>
        <v/>
      </c>
      <c r="V124" s="15" t="str">
        <f t="shared" si="7"/>
        <v>REFERÊNCIA ÚNICA (ART. 28)</v>
      </c>
      <c r="W124" s="19">
        <f t="shared" si="5"/>
        <v>20.82</v>
      </c>
      <c r="X124" s="15" t="s">
        <v>1164</v>
      </c>
    </row>
    <row r="125" spans="1:24" ht="72" x14ac:dyDescent="0.2">
      <c r="A125" s="14" t="s">
        <v>120</v>
      </c>
      <c r="B125" s="20" t="s">
        <v>1165</v>
      </c>
      <c r="C125" s="15" t="s">
        <v>1166</v>
      </c>
      <c r="D125" s="16" t="s">
        <v>723</v>
      </c>
      <c r="E125" s="16">
        <v>800</v>
      </c>
      <c r="F125" s="15" t="s">
        <v>708</v>
      </c>
      <c r="G125" s="15" t="s">
        <v>709</v>
      </c>
      <c r="H125" s="15" t="s">
        <v>710</v>
      </c>
      <c r="I125" s="17">
        <v>16.309999999999999</v>
      </c>
      <c r="J125" s="15"/>
      <c r="K125" s="15"/>
      <c r="L125" s="15"/>
      <c r="M125" s="17"/>
      <c r="N125" s="15"/>
      <c r="O125" s="15"/>
      <c r="P125" s="15"/>
      <c r="Q125" s="17"/>
      <c r="R125" s="16">
        <f t="shared" si="0"/>
        <v>1</v>
      </c>
      <c r="S125" s="17">
        <f t="shared" si="1"/>
        <v>16.309999999999999</v>
      </c>
      <c r="T125" s="17">
        <f t="shared" si="2"/>
        <v>16.309999999999999</v>
      </c>
      <c r="U125" s="18" t="str">
        <f t="shared" si="3"/>
        <v/>
      </c>
      <c r="V125" s="15" t="str">
        <f t="shared" si="7"/>
        <v>REFERÊNCIA ÚNICA (ART. 28)</v>
      </c>
      <c r="W125" s="19">
        <f t="shared" si="5"/>
        <v>16.309999999999999</v>
      </c>
      <c r="X125" s="15" t="s">
        <v>1167</v>
      </c>
    </row>
    <row r="126" spans="1:24" ht="72" x14ac:dyDescent="0.2">
      <c r="A126" s="14" t="s">
        <v>121</v>
      </c>
      <c r="B126" s="20" t="s">
        <v>1168</v>
      </c>
      <c r="C126" s="15" t="s">
        <v>1169</v>
      </c>
      <c r="D126" s="16" t="s">
        <v>723</v>
      </c>
      <c r="E126" s="16">
        <v>800</v>
      </c>
      <c r="F126" s="15" t="s">
        <v>708</v>
      </c>
      <c r="G126" s="15" t="s">
        <v>709</v>
      </c>
      <c r="H126" s="15" t="s">
        <v>710</v>
      </c>
      <c r="I126" s="17">
        <v>1.73</v>
      </c>
      <c r="J126" s="15"/>
      <c r="K126" s="15"/>
      <c r="L126" s="15"/>
      <c r="M126" s="17"/>
      <c r="N126" s="15"/>
      <c r="O126" s="15"/>
      <c r="P126" s="15"/>
      <c r="Q126" s="17"/>
      <c r="R126" s="16">
        <f t="shared" si="0"/>
        <v>1</v>
      </c>
      <c r="S126" s="17">
        <f t="shared" si="1"/>
        <v>1.73</v>
      </c>
      <c r="T126" s="17">
        <f t="shared" si="2"/>
        <v>1.73</v>
      </c>
      <c r="U126" s="18" t="str">
        <f t="shared" si="3"/>
        <v/>
      </c>
      <c r="V126" s="15" t="str">
        <f t="shared" si="7"/>
        <v>REFERÊNCIA ÚNICA (ART. 28)</v>
      </c>
      <c r="W126" s="19">
        <f t="shared" si="5"/>
        <v>1.73</v>
      </c>
      <c r="X126" s="15" t="s">
        <v>1170</v>
      </c>
    </row>
    <row r="127" spans="1:24" ht="72" x14ac:dyDescent="0.2">
      <c r="A127" s="14" t="s">
        <v>122</v>
      </c>
      <c r="B127" s="20" t="s">
        <v>1171</v>
      </c>
      <c r="C127" s="15" t="s">
        <v>1172</v>
      </c>
      <c r="D127" s="16" t="s">
        <v>723</v>
      </c>
      <c r="E127" s="16">
        <v>1500</v>
      </c>
      <c r="F127" s="15" t="s">
        <v>708</v>
      </c>
      <c r="G127" s="15" t="s">
        <v>709</v>
      </c>
      <c r="H127" s="15" t="s">
        <v>710</v>
      </c>
      <c r="I127" s="17">
        <v>15.99</v>
      </c>
      <c r="J127" s="15"/>
      <c r="K127" s="15"/>
      <c r="L127" s="15"/>
      <c r="M127" s="17"/>
      <c r="N127" s="15"/>
      <c r="O127" s="15"/>
      <c r="P127" s="15"/>
      <c r="Q127" s="17"/>
      <c r="R127" s="16">
        <f t="shared" si="0"/>
        <v>1</v>
      </c>
      <c r="S127" s="17">
        <f t="shared" si="1"/>
        <v>15.99</v>
      </c>
      <c r="T127" s="17">
        <f t="shared" si="2"/>
        <v>15.99</v>
      </c>
      <c r="U127" s="18" t="str">
        <f t="shared" si="3"/>
        <v/>
      </c>
      <c r="V127" s="15" t="str">
        <f t="shared" si="7"/>
        <v>REFERÊNCIA ÚNICA (ART. 28)</v>
      </c>
      <c r="W127" s="19">
        <f t="shared" si="5"/>
        <v>15.99</v>
      </c>
      <c r="X127" s="15" t="s">
        <v>1173</v>
      </c>
    </row>
    <row r="128" spans="1:24" ht="72" x14ac:dyDescent="0.2">
      <c r="A128" s="14" t="s">
        <v>123</v>
      </c>
      <c r="B128" s="20" t="s">
        <v>1174</v>
      </c>
      <c r="C128" s="15" t="s">
        <v>1175</v>
      </c>
      <c r="D128" s="16" t="s">
        <v>723</v>
      </c>
      <c r="E128" s="16">
        <v>1000</v>
      </c>
      <c r="F128" s="15" t="s">
        <v>708</v>
      </c>
      <c r="G128" s="15" t="s">
        <v>709</v>
      </c>
      <c r="H128" s="15" t="s">
        <v>710</v>
      </c>
      <c r="I128" s="17">
        <v>22.83</v>
      </c>
      <c r="J128" s="15"/>
      <c r="K128" s="15"/>
      <c r="L128" s="15"/>
      <c r="M128" s="17"/>
      <c r="N128" s="15"/>
      <c r="O128" s="15"/>
      <c r="P128" s="15"/>
      <c r="Q128" s="17"/>
      <c r="R128" s="16">
        <f t="shared" si="0"/>
        <v>1</v>
      </c>
      <c r="S128" s="17">
        <f t="shared" si="1"/>
        <v>22.83</v>
      </c>
      <c r="T128" s="17">
        <f t="shared" si="2"/>
        <v>22.83</v>
      </c>
      <c r="U128" s="18" t="str">
        <f t="shared" si="3"/>
        <v/>
      </c>
      <c r="V128" s="15" t="str">
        <f t="shared" si="7"/>
        <v>REFERÊNCIA ÚNICA (ART. 28)</v>
      </c>
      <c r="W128" s="19">
        <f t="shared" si="5"/>
        <v>22.83</v>
      </c>
      <c r="X128" s="15" t="s">
        <v>1176</v>
      </c>
    </row>
    <row r="129" spans="1:24" ht="96" x14ac:dyDescent="0.2">
      <c r="A129" s="14" t="s">
        <v>124</v>
      </c>
      <c r="B129" s="20" t="s">
        <v>1177</v>
      </c>
      <c r="C129" s="15" t="s">
        <v>1178</v>
      </c>
      <c r="D129" s="16" t="s">
        <v>723</v>
      </c>
      <c r="E129" s="16">
        <v>800</v>
      </c>
      <c r="F129" s="15" t="s">
        <v>1179</v>
      </c>
      <c r="G129" s="15" t="s">
        <v>709</v>
      </c>
      <c r="H129" s="15" t="s">
        <v>710</v>
      </c>
      <c r="I129" s="17">
        <f>3*7.18+3.04+1.58</f>
        <v>26.159999999999997</v>
      </c>
      <c r="J129" s="15"/>
      <c r="K129" s="15"/>
      <c r="L129" s="15"/>
      <c r="M129" s="17"/>
      <c r="N129" s="15"/>
      <c r="O129" s="15"/>
      <c r="P129" s="15"/>
      <c r="Q129" s="17"/>
      <c r="R129" s="16">
        <f t="shared" si="0"/>
        <v>1</v>
      </c>
      <c r="S129" s="17">
        <f t="shared" si="1"/>
        <v>26.159999999999997</v>
      </c>
      <c r="T129" s="17">
        <f t="shared" si="2"/>
        <v>26.159999999999997</v>
      </c>
      <c r="U129" s="18" t="str">
        <f t="shared" si="3"/>
        <v/>
      </c>
      <c r="V129" s="15" t="str">
        <f t="shared" si="7"/>
        <v>REFERÊNCIA ÚNICA (ART. 28)</v>
      </c>
      <c r="W129" s="19">
        <f t="shared" si="5"/>
        <v>26.16</v>
      </c>
      <c r="X129" s="15" t="s">
        <v>1180</v>
      </c>
    </row>
    <row r="130" spans="1:24" ht="72" x14ac:dyDescent="0.2">
      <c r="A130" s="14" t="s">
        <v>125</v>
      </c>
      <c r="B130" s="20" t="s">
        <v>1181</v>
      </c>
      <c r="C130" s="15" t="s">
        <v>1182</v>
      </c>
      <c r="D130" s="16" t="s">
        <v>723</v>
      </c>
      <c r="E130" s="16">
        <v>700</v>
      </c>
      <c r="F130" s="15" t="s">
        <v>708</v>
      </c>
      <c r="G130" s="15" t="s">
        <v>709</v>
      </c>
      <c r="H130" s="15" t="s">
        <v>710</v>
      </c>
      <c r="I130" s="17">
        <v>6.02</v>
      </c>
      <c r="J130" s="15"/>
      <c r="K130" s="15"/>
      <c r="L130" s="15"/>
      <c r="M130" s="17"/>
      <c r="N130" s="15"/>
      <c r="O130" s="15"/>
      <c r="P130" s="15"/>
      <c r="Q130" s="17"/>
      <c r="R130" s="16">
        <f t="shared" si="0"/>
        <v>1</v>
      </c>
      <c r="S130" s="17">
        <f t="shared" si="1"/>
        <v>6.02</v>
      </c>
      <c r="T130" s="17">
        <f t="shared" si="2"/>
        <v>6.02</v>
      </c>
      <c r="U130" s="18" t="str">
        <f t="shared" si="3"/>
        <v/>
      </c>
      <c r="V130" s="15" t="str">
        <f t="shared" si="7"/>
        <v>REFERÊNCIA ÚNICA (ART. 28)</v>
      </c>
      <c r="W130" s="19">
        <f t="shared" si="5"/>
        <v>6.02</v>
      </c>
      <c r="X130" s="15" t="s">
        <v>1183</v>
      </c>
    </row>
    <row r="131" spans="1:24" ht="72" x14ac:dyDescent="0.2">
      <c r="A131" s="14" t="s">
        <v>126</v>
      </c>
      <c r="B131" s="20" t="s">
        <v>1184</v>
      </c>
      <c r="C131" s="15" t="s">
        <v>1185</v>
      </c>
      <c r="D131" s="16" t="s">
        <v>723</v>
      </c>
      <c r="E131" s="16">
        <v>600</v>
      </c>
      <c r="F131" s="15" t="s">
        <v>708</v>
      </c>
      <c r="G131" s="15" t="s">
        <v>709</v>
      </c>
      <c r="H131" s="15" t="s">
        <v>710</v>
      </c>
      <c r="I131" s="17">
        <v>9.36</v>
      </c>
      <c r="J131" s="15"/>
      <c r="K131" s="15"/>
      <c r="L131" s="15"/>
      <c r="M131" s="17"/>
      <c r="N131" s="15"/>
      <c r="O131" s="15"/>
      <c r="P131" s="15"/>
      <c r="Q131" s="17"/>
      <c r="R131" s="16">
        <f t="shared" si="0"/>
        <v>1</v>
      </c>
      <c r="S131" s="17">
        <f t="shared" si="1"/>
        <v>9.36</v>
      </c>
      <c r="T131" s="17">
        <f t="shared" si="2"/>
        <v>9.36</v>
      </c>
      <c r="U131" s="18" t="str">
        <f t="shared" si="3"/>
        <v/>
      </c>
      <c r="V131" s="15" t="str">
        <f t="shared" si="7"/>
        <v>REFERÊNCIA ÚNICA (ART. 28)</v>
      </c>
      <c r="W131" s="19">
        <f t="shared" si="5"/>
        <v>9.36</v>
      </c>
      <c r="X131" s="15" t="s">
        <v>1186</v>
      </c>
    </row>
    <row r="132" spans="1:24" ht="72" x14ac:dyDescent="0.2">
      <c r="A132" s="14" t="s">
        <v>127</v>
      </c>
      <c r="B132" s="20" t="s">
        <v>1187</v>
      </c>
      <c r="C132" s="15" t="s">
        <v>1188</v>
      </c>
      <c r="D132" s="16" t="s">
        <v>723</v>
      </c>
      <c r="E132" s="16">
        <v>1000</v>
      </c>
      <c r="F132" s="15" t="s">
        <v>708</v>
      </c>
      <c r="G132" s="15" t="s">
        <v>709</v>
      </c>
      <c r="H132" s="15" t="s">
        <v>710</v>
      </c>
      <c r="I132" s="17">
        <v>17.23</v>
      </c>
      <c r="J132" s="15"/>
      <c r="K132" s="15"/>
      <c r="L132" s="15"/>
      <c r="M132" s="17"/>
      <c r="N132" s="15"/>
      <c r="O132" s="15"/>
      <c r="P132" s="15"/>
      <c r="Q132" s="17"/>
      <c r="R132" s="16">
        <f t="shared" si="0"/>
        <v>1</v>
      </c>
      <c r="S132" s="17">
        <f t="shared" si="1"/>
        <v>17.23</v>
      </c>
      <c r="T132" s="17">
        <f t="shared" si="2"/>
        <v>17.23</v>
      </c>
      <c r="U132" s="18" t="str">
        <f t="shared" si="3"/>
        <v/>
      </c>
      <c r="V132" s="15" t="str">
        <f t="shared" si="7"/>
        <v>REFERÊNCIA ÚNICA (ART. 28)</v>
      </c>
      <c r="W132" s="19">
        <f t="shared" si="5"/>
        <v>17.23</v>
      </c>
      <c r="X132" s="15" t="s">
        <v>1189</v>
      </c>
    </row>
    <row r="133" spans="1:24" ht="72" x14ac:dyDescent="0.2">
      <c r="A133" s="14" t="s">
        <v>128</v>
      </c>
      <c r="B133" s="20" t="s">
        <v>1190</v>
      </c>
      <c r="C133" s="15" t="s">
        <v>1191</v>
      </c>
      <c r="D133" s="16" t="s">
        <v>723</v>
      </c>
      <c r="E133" s="16">
        <v>1000</v>
      </c>
      <c r="F133" s="15" t="s">
        <v>708</v>
      </c>
      <c r="G133" s="15" t="s">
        <v>709</v>
      </c>
      <c r="H133" s="15" t="s">
        <v>710</v>
      </c>
      <c r="I133" s="17">
        <v>9.86</v>
      </c>
      <c r="J133" s="15"/>
      <c r="K133" s="15"/>
      <c r="L133" s="15"/>
      <c r="M133" s="17"/>
      <c r="N133" s="15"/>
      <c r="O133" s="15"/>
      <c r="P133" s="15"/>
      <c r="Q133" s="17"/>
      <c r="R133" s="16">
        <f t="shared" si="0"/>
        <v>1</v>
      </c>
      <c r="S133" s="17">
        <f t="shared" si="1"/>
        <v>9.86</v>
      </c>
      <c r="T133" s="17">
        <f t="shared" si="2"/>
        <v>9.86</v>
      </c>
      <c r="U133" s="18" t="str">
        <f t="shared" si="3"/>
        <v/>
      </c>
      <c r="V133" s="15" t="str">
        <f t="shared" si="7"/>
        <v>REFERÊNCIA ÚNICA (ART. 28)</v>
      </c>
      <c r="W133" s="19">
        <f t="shared" si="5"/>
        <v>9.86</v>
      </c>
      <c r="X133" s="15" t="s">
        <v>1192</v>
      </c>
    </row>
    <row r="134" spans="1:24" ht="96" x14ac:dyDescent="0.2">
      <c r="A134" s="14" t="s">
        <v>129</v>
      </c>
      <c r="B134" s="20" t="s">
        <v>1193</v>
      </c>
      <c r="C134" s="15" t="s">
        <v>1194</v>
      </c>
      <c r="D134" s="16" t="s">
        <v>723</v>
      </c>
      <c r="E134" s="16">
        <v>1200</v>
      </c>
      <c r="F134" s="15" t="s">
        <v>1179</v>
      </c>
      <c r="G134" s="15" t="s">
        <v>709</v>
      </c>
      <c r="H134" s="15" t="s">
        <v>710</v>
      </c>
      <c r="I134" s="17">
        <f>2*7.18</f>
        <v>14.36</v>
      </c>
      <c r="J134" s="15"/>
      <c r="K134" s="15"/>
      <c r="L134" s="15"/>
      <c r="M134" s="17"/>
      <c r="N134" s="15"/>
      <c r="O134" s="15"/>
      <c r="P134" s="15"/>
      <c r="Q134" s="17"/>
      <c r="R134" s="16">
        <f t="shared" si="0"/>
        <v>1</v>
      </c>
      <c r="S134" s="17">
        <f t="shared" si="1"/>
        <v>14.36</v>
      </c>
      <c r="T134" s="17">
        <f t="shared" si="2"/>
        <v>14.36</v>
      </c>
      <c r="U134" s="18" t="str">
        <f t="shared" si="3"/>
        <v/>
      </c>
      <c r="V134" s="15" t="str">
        <f t="shared" si="7"/>
        <v>REFERÊNCIA ÚNICA (ART. 28)</v>
      </c>
      <c r="W134" s="19">
        <f t="shared" si="5"/>
        <v>14.36</v>
      </c>
      <c r="X134" s="15" t="s">
        <v>1195</v>
      </c>
    </row>
    <row r="135" spans="1:24" ht="72" x14ac:dyDescent="0.2">
      <c r="A135" s="14" t="s">
        <v>130</v>
      </c>
      <c r="B135" s="20" t="s">
        <v>1196</v>
      </c>
      <c r="C135" s="15" t="s">
        <v>1197</v>
      </c>
      <c r="D135" s="16" t="s">
        <v>723</v>
      </c>
      <c r="E135" s="16">
        <v>1200</v>
      </c>
      <c r="F135" s="15" t="s">
        <v>708</v>
      </c>
      <c r="G135" s="15" t="s">
        <v>709</v>
      </c>
      <c r="H135" s="15" t="s">
        <v>710</v>
      </c>
      <c r="I135" s="17">
        <v>7.18</v>
      </c>
      <c r="J135" s="15"/>
      <c r="K135" s="15"/>
      <c r="L135" s="15"/>
      <c r="M135" s="17"/>
      <c r="N135" s="15"/>
      <c r="O135" s="15"/>
      <c r="P135" s="15"/>
      <c r="Q135" s="17"/>
      <c r="R135" s="16">
        <f t="shared" si="0"/>
        <v>1</v>
      </c>
      <c r="S135" s="17">
        <f t="shared" si="1"/>
        <v>7.18</v>
      </c>
      <c r="T135" s="17">
        <f t="shared" si="2"/>
        <v>7.18</v>
      </c>
      <c r="U135" s="18" t="str">
        <f t="shared" si="3"/>
        <v/>
      </c>
      <c r="V135" s="15" t="str">
        <f t="shared" si="7"/>
        <v>REFERÊNCIA ÚNICA (ART. 28)</v>
      </c>
      <c r="W135" s="19">
        <f t="shared" si="5"/>
        <v>7.18</v>
      </c>
      <c r="X135" s="15" t="s">
        <v>1198</v>
      </c>
    </row>
    <row r="136" spans="1:24" ht="96" x14ac:dyDescent="0.2">
      <c r="A136" s="14" t="s">
        <v>131</v>
      </c>
      <c r="B136" s="20" t="s">
        <v>1199</v>
      </c>
      <c r="C136" s="15" t="s">
        <v>1200</v>
      </c>
      <c r="D136" s="16" t="s">
        <v>723</v>
      </c>
      <c r="E136" s="16">
        <v>1500</v>
      </c>
      <c r="F136" s="15" t="s">
        <v>1062</v>
      </c>
      <c r="G136" s="15" t="s">
        <v>1063</v>
      </c>
      <c r="H136" s="15" t="s">
        <v>1064</v>
      </c>
      <c r="I136" s="17">
        <v>3.45</v>
      </c>
      <c r="J136" s="15"/>
      <c r="K136" s="15"/>
      <c r="L136" s="15"/>
      <c r="M136" s="17"/>
      <c r="N136" s="15"/>
      <c r="O136" s="15"/>
      <c r="P136" s="15"/>
      <c r="Q136" s="17"/>
      <c r="R136" s="16">
        <f t="shared" si="0"/>
        <v>1</v>
      </c>
      <c r="S136" s="17">
        <f t="shared" si="1"/>
        <v>3.45</v>
      </c>
      <c r="T136" s="17">
        <f t="shared" si="2"/>
        <v>3.45</v>
      </c>
      <c r="U136" s="18" t="str">
        <f t="shared" si="3"/>
        <v/>
      </c>
      <c r="V136" s="15" t="str">
        <f t="shared" si="7"/>
        <v>REFERÊNCIA ÚNICA (ART. 28)</v>
      </c>
      <c r="W136" s="19">
        <f t="shared" si="5"/>
        <v>3.45</v>
      </c>
      <c r="X136" s="15" t="s">
        <v>1201</v>
      </c>
    </row>
    <row r="137" spans="1:24" ht="48" x14ac:dyDescent="0.2">
      <c r="A137" s="14" t="s">
        <v>132</v>
      </c>
      <c r="B137" s="20" t="s">
        <v>1202</v>
      </c>
      <c r="C137" s="15" t="s">
        <v>1203</v>
      </c>
      <c r="D137" s="16" t="s">
        <v>723</v>
      </c>
      <c r="E137" s="16">
        <v>200</v>
      </c>
      <c r="F137" s="15" t="s">
        <v>1204</v>
      </c>
      <c r="G137" s="15" t="s">
        <v>1205</v>
      </c>
      <c r="H137" s="15" t="s">
        <v>1206</v>
      </c>
      <c r="I137" s="17">
        <v>19.899999999999999</v>
      </c>
      <c r="J137" s="15" t="s">
        <v>1207</v>
      </c>
      <c r="K137" s="15" t="s">
        <v>1208</v>
      </c>
      <c r="L137" s="15" t="s">
        <v>1209</v>
      </c>
      <c r="M137" s="17">
        <v>14.5</v>
      </c>
      <c r="N137" s="15" t="s">
        <v>1210</v>
      </c>
      <c r="O137" s="15" t="s">
        <v>1211</v>
      </c>
      <c r="P137" s="15" t="s">
        <v>1212</v>
      </c>
      <c r="Q137" s="17">
        <v>14.85</v>
      </c>
      <c r="R137" s="16">
        <f t="shared" si="0"/>
        <v>3</v>
      </c>
      <c r="S137" s="17">
        <f t="shared" si="1"/>
        <v>16.416666666666668</v>
      </c>
      <c r="T137" s="17">
        <f t="shared" si="2"/>
        <v>14.85</v>
      </c>
      <c r="U137" s="18">
        <f t="shared" si="3"/>
        <v>0.1502881014505294</v>
      </c>
      <c r="V137" s="15" t="str">
        <f t="shared" si="7"/>
        <v>MÉDIA</v>
      </c>
      <c r="W137" s="19">
        <f t="shared" si="5"/>
        <v>16.420000000000002</v>
      </c>
      <c r="X137" s="15" t="s">
        <v>1213</v>
      </c>
    </row>
    <row r="138" spans="1:24" ht="96" x14ac:dyDescent="0.2">
      <c r="A138" s="14" t="s">
        <v>133</v>
      </c>
      <c r="B138" s="20" t="s">
        <v>1214</v>
      </c>
      <c r="C138" s="15" t="s">
        <v>1215</v>
      </c>
      <c r="D138" s="16" t="s">
        <v>723</v>
      </c>
      <c r="E138" s="16">
        <v>1500</v>
      </c>
      <c r="F138" s="15" t="s">
        <v>1062</v>
      </c>
      <c r="G138" s="15" t="s">
        <v>1063</v>
      </c>
      <c r="H138" s="15" t="s">
        <v>1064</v>
      </c>
      <c r="I138" s="17">
        <v>2.6</v>
      </c>
      <c r="J138" s="15"/>
      <c r="K138" s="15"/>
      <c r="L138" s="15"/>
      <c r="M138" s="17"/>
      <c r="N138" s="15"/>
      <c r="O138" s="15"/>
      <c r="P138" s="15"/>
      <c r="Q138" s="17"/>
      <c r="R138" s="16">
        <f t="shared" si="0"/>
        <v>1</v>
      </c>
      <c r="S138" s="17">
        <f t="shared" si="1"/>
        <v>2.6</v>
      </c>
      <c r="T138" s="17">
        <f t="shared" si="2"/>
        <v>2.6</v>
      </c>
      <c r="U138" s="18" t="str">
        <f t="shared" si="3"/>
        <v/>
      </c>
      <c r="V138" s="15" t="str">
        <f t="shared" si="7"/>
        <v>REFERÊNCIA ÚNICA (ART. 28)</v>
      </c>
      <c r="W138" s="19">
        <f t="shared" si="5"/>
        <v>2.6</v>
      </c>
      <c r="X138" s="15" t="s">
        <v>1216</v>
      </c>
    </row>
    <row r="139" spans="1:24" ht="48" x14ac:dyDescent="0.2">
      <c r="A139" s="14" t="s">
        <v>134</v>
      </c>
      <c r="B139" s="20" t="s">
        <v>1217</v>
      </c>
      <c r="C139" s="15" t="s">
        <v>1218</v>
      </c>
      <c r="D139" s="16" t="s">
        <v>723</v>
      </c>
      <c r="E139" s="16">
        <v>200</v>
      </c>
      <c r="F139" s="15" t="s">
        <v>1219</v>
      </c>
      <c r="G139" s="15" t="s">
        <v>1220</v>
      </c>
      <c r="H139" s="15" t="s">
        <v>1221</v>
      </c>
      <c r="I139" s="17">
        <v>11.9</v>
      </c>
      <c r="J139" s="15" t="s">
        <v>1222</v>
      </c>
      <c r="K139" s="15" t="s">
        <v>1223</v>
      </c>
      <c r="L139" s="15" t="s">
        <v>1206</v>
      </c>
      <c r="M139" s="17">
        <v>19.899999999999999</v>
      </c>
      <c r="N139" s="15" t="s">
        <v>1224</v>
      </c>
      <c r="O139" s="15" t="s">
        <v>1225</v>
      </c>
      <c r="P139" s="15" t="s">
        <v>1226</v>
      </c>
      <c r="Q139" s="17">
        <v>25.96</v>
      </c>
      <c r="R139" s="16">
        <f t="shared" si="0"/>
        <v>3</v>
      </c>
      <c r="S139" s="17">
        <f t="shared" si="1"/>
        <v>19.253333333333334</v>
      </c>
      <c r="T139" s="17">
        <f t="shared" si="2"/>
        <v>19.899999999999999</v>
      </c>
      <c r="U139" s="18">
        <f t="shared" si="3"/>
        <v>0.29907317705461106</v>
      </c>
      <c r="V139" s="15" t="str">
        <f t="shared" si="7"/>
        <v>MEDIANA</v>
      </c>
      <c r="W139" s="19">
        <f t="shared" si="5"/>
        <v>19.899999999999999</v>
      </c>
      <c r="X139" s="15" t="s">
        <v>1227</v>
      </c>
    </row>
    <row r="140" spans="1:24" ht="72" x14ac:dyDescent="0.2">
      <c r="A140" s="14" t="s">
        <v>135</v>
      </c>
      <c r="B140" s="20" t="s">
        <v>1228</v>
      </c>
      <c r="C140" s="15" t="s">
        <v>1229</v>
      </c>
      <c r="D140" s="16" t="s">
        <v>723</v>
      </c>
      <c r="E140" s="16">
        <v>1500</v>
      </c>
      <c r="F140" s="15" t="s">
        <v>708</v>
      </c>
      <c r="G140" s="15" t="s">
        <v>709</v>
      </c>
      <c r="H140" s="15" t="s">
        <v>710</v>
      </c>
      <c r="I140" s="17">
        <v>14.65</v>
      </c>
      <c r="J140" s="15"/>
      <c r="K140" s="15"/>
      <c r="L140" s="15"/>
      <c r="M140" s="17"/>
      <c r="N140" s="15"/>
      <c r="O140" s="15"/>
      <c r="P140" s="15"/>
      <c r="Q140" s="17"/>
      <c r="R140" s="16">
        <f t="shared" si="0"/>
        <v>1</v>
      </c>
      <c r="S140" s="17">
        <f t="shared" si="1"/>
        <v>14.65</v>
      </c>
      <c r="T140" s="17">
        <f t="shared" si="2"/>
        <v>14.65</v>
      </c>
      <c r="U140" s="18" t="str">
        <f t="shared" si="3"/>
        <v/>
      </c>
      <c r="V140" s="15" t="str">
        <f t="shared" si="7"/>
        <v>REFERÊNCIA ÚNICA (ART. 28)</v>
      </c>
      <c r="W140" s="19">
        <f t="shared" si="5"/>
        <v>14.65</v>
      </c>
      <c r="X140" s="15" t="s">
        <v>1230</v>
      </c>
    </row>
    <row r="141" spans="1:24" ht="72" x14ac:dyDescent="0.2">
      <c r="A141" s="14" t="s">
        <v>136</v>
      </c>
      <c r="B141" s="20" t="s">
        <v>1231</v>
      </c>
      <c r="C141" s="15" t="s">
        <v>1232</v>
      </c>
      <c r="D141" s="16" t="s">
        <v>723</v>
      </c>
      <c r="E141" s="16">
        <v>500</v>
      </c>
      <c r="F141" s="15" t="s">
        <v>708</v>
      </c>
      <c r="G141" s="15" t="s">
        <v>709</v>
      </c>
      <c r="H141" s="15" t="s">
        <v>710</v>
      </c>
      <c r="I141" s="17">
        <v>16.64</v>
      </c>
      <c r="J141" s="15"/>
      <c r="K141" s="15"/>
      <c r="L141" s="15"/>
      <c r="M141" s="17"/>
      <c r="N141" s="15"/>
      <c r="O141" s="15"/>
      <c r="P141" s="15"/>
      <c r="Q141" s="17"/>
      <c r="R141" s="16">
        <f t="shared" si="0"/>
        <v>1</v>
      </c>
      <c r="S141" s="17">
        <f t="shared" si="1"/>
        <v>16.64</v>
      </c>
      <c r="T141" s="17">
        <f t="shared" si="2"/>
        <v>16.64</v>
      </c>
      <c r="U141" s="18" t="str">
        <f t="shared" si="3"/>
        <v/>
      </c>
      <c r="V141" s="15" t="str">
        <f t="shared" si="7"/>
        <v>REFERÊNCIA ÚNICA (ART. 28)</v>
      </c>
      <c r="W141" s="19">
        <f t="shared" si="5"/>
        <v>16.64</v>
      </c>
      <c r="X141" s="15" t="s">
        <v>1233</v>
      </c>
    </row>
    <row r="142" spans="1:24" ht="72" x14ac:dyDescent="0.2">
      <c r="A142" s="14" t="s">
        <v>137</v>
      </c>
      <c r="B142" s="20" t="s">
        <v>1234</v>
      </c>
      <c r="C142" s="15" t="s">
        <v>1235</v>
      </c>
      <c r="D142" s="16" t="s">
        <v>723</v>
      </c>
      <c r="E142" s="16">
        <v>1000</v>
      </c>
      <c r="F142" s="15" t="s">
        <v>708</v>
      </c>
      <c r="G142" s="15" t="s">
        <v>709</v>
      </c>
      <c r="H142" s="15" t="s">
        <v>710</v>
      </c>
      <c r="I142" s="17">
        <v>8.18</v>
      </c>
      <c r="J142" s="15"/>
      <c r="K142" s="15"/>
      <c r="L142" s="15"/>
      <c r="M142" s="17"/>
      <c r="N142" s="15"/>
      <c r="O142" s="15"/>
      <c r="P142" s="15"/>
      <c r="Q142" s="17"/>
      <c r="R142" s="16">
        <f t="shared" si="0"/>
        <v>1</v>
      </c>
      <c r="S142" s="17">
        <f t="shared" si="1"/>
        <v>8.18</v>
      </c>
      <c r="T142" s="17">
        <f t="shared" si="2"/>
        <v>8.18</v>
      </c>
      <c r="U142" s="18" t="str">
        <f t="shared" si="3"/>
        <v/>
      </c>
      <c r="V142" s="15" t="str">
        <f t="shared" si="7"/>
        <v>REFERÊNCIA ÚNICA (ART. 28)</v>
      </c>
      <c r="W142" s="19">
        <f t="shared" si="5"/>
        <v>8.18</v>
      </c>
      <c r="X142" s="15" t="s">
        <v>1236</v>
      </c>
    </row>
    <row r="143" spans="1:24" ht="72" x14ac:dyDescent="0.2">
      <c r="A143" s="14" t="s">
        <v>138</v>
      </c>
      <c r="B143" s="20" t="s">
        <v>1237</v>
      </c>
      <c r="C143" s="15" t="s">
        <v>1238</v>
      </c>
      <c r="D143" s="16" t="s">
        <v>723</v>
      </c>
      <c r="E143" s="16">
        <v>300</v>
      </c>
      <c r="F143" s="15" t="s">
        <v>708</v>
      </c>
      <c r="G143" s="15" t="s">
        <v>709</v>
      </c>
      <c r="H143" s="15" t="s">
        <v>710</v>
      </c>
      <c r="I143" s="17">
        <v>21.18</v>
      </c>
      <c r="J143" s="15"/>
      <c r="K143" s="15"/>
      <c r="L143" s="15"/>
      <c r="M143" s="17"/>
      <c r="N143" s="15"/>
      <c r="O143" s="15"/>
      <c r="P143" s="15"/>
      <c r="Q143" s="17"/>
      <c r="R143" s="16">
        <f t="shared" si="0"/>
        <v>1</v>
      </c>
      <c r="S143" s="17">
        <f t="shared" si="1"/>
        <v>21.18</v>
      </c>
      <c r="T143" s="17">
        <f t="shared" si="2"/>
        <v>21.18</v>
      </c>
      <c r="U143" s="18" t="str">
        <f t="shared" si="3"/>
        <v/>
      </c>
      <c r="V143" s="15" t="str">
        <f t="shared" si="7"/>
        <v>REFERÊNCIA ÚNICA (ART. 28)</v>
      </c>
      <c r="W143" s="19">
        <f t="shared" si="5"/>
        <v>21.18</v>
      </c>
      <c r="X143" s="15" t="s">
        <v>1239</v>
      </c>
    </row>
    <row r="144" spans="1:24" ht="72" x14ac:dyDescent="0.2">
      <c r="A144" s="14" t="s">
        <v>139</v>
      </c>
      <c r="B144" s="20" t="s">
        <v>1240</v>
      </c>
      <c r="C144" s="15" t="s">
        <v>1241</v>
      </c>
      <c r="D144" s="16" t="s">
        <v>723</v>
      </c>
      <c r="E144" s="16">
        <v>2000</v>
      </c>
      <c r="F144" s="15" t="s">
        <v>708</v>
      </c>
      <c r="G144" s="15" t="s">
        <v>709</v>
      </c>
      <c r="H144" s="15" t="s">
        <v>710</v>
      </c>
      <c r="I144" s="17">
        <v>18.66</v>
      </c>
      <c r="J144" s="15"/>
      <c r="K144" s="15"/>
      <c r="L144" s="15"/>
      <c r="M144" s="17"/>
      <c r="N144" s="15"/>
      <c r="O144" s="15"/>
      <c r="P144" s="15"/>
      <c r="Q144" s="17"/>
      <c r="R144" s="16">
        <f t="shared" si="0"/>
        <v>1</v>
      </c>
      <c r="S144" s="17">
        <f t="shared" si="1"/>
        <v>18.66</v>
      </c>
      <c r="T144" s="17">
        <f t="shared" si="2"/>
        <v>18.66</v>
      </c>
      <c r="U144" s="18" t="str">
        <f t="shared" si="3"/>
        <v/>
      </c>
      <c r="V144" s="15" t="str">
        <f t="shared" si="7"/>
        <v>REFERÊNCIA ÚNICA (ART. 28)</v>
      </c>
      <c r="W144" s="19">
        <f t="shared" si="5"/>
        <v>18.66</v>
      </c>
      <c r="X144" s="15" t="s">
        <v>1242</v>
      </c>
    </row>
    <row r="145" spans="1:24" ht="72" x14ac:dyDescent="0.2">
      <c r="A145" s="14" t="s">
        <v>140</v>
      </c>
      <c r="B145" s="20" t="s">
        <v>1243</v>
      </c>
      <c r="C145" s="15" t="s">
        <v>1244</v>
      </c>
      <c r="D145" s="16" t="s">
        <v>723</v>
      </c>
      <c r="E145" s="16">
        <v>300</v>
      </c>
      <c r="F145" s="15" t="s">
        <v>708</v>
      </c>
      <c r="G145" s="15" t="s">
        <v>709</v>
      </c>
      <c r="H145" s="15" t="s">
        <v>710</v>
      </c>
      <c r="I145" s="17">
        <v>37.380000000000003</v>
      </c>
      <c r="J145" s="15"/>
      <c r="K145" s="15"/>
      <c r="L145" s="15"/>
      <c r="M145" s="17"/>
      <c r="N145" s="15"/>
      <c r="O145" s="15"/>
      <c r="P145" s="15"/>
      <c r="Q145" s="17"/>
      <c r="R145" s="16">
        <f t="shared" si="0"/>
        <v>1</v>
      </c>
      <c r="S145" s="17">
        <f t="shared" si="1"/>
        <v>37.380000000000003</v>
      </c>
      <c r="T145" s="17">
        <f t="shared" si="2"/>
        <v>37.380000000000003</v>
      </c>
      <c r="U145" s="18" t="str">
        <f t="shared" si="3"/>
        <v/>
      </c>
      <c r="V145" s="15" t="str">
        <f t="shared" si="7"/>
        <v>REFERÊNCIA ÚNICA (ART. 28)</v>
      </c>
      <c r="W145" s="19">
        <f t="shared" si="5"/>
        <v>37.380000000000003</v>
      </c>
      <c r="X145" s="15" t="s">
        <v>1245</v>
      </c>
    </row>
    <row r="146" spans="1:24" ht="60" x14ac:dyDescent="0.2">
      <c r="A146" s="14" t="s">
        <v>141</v>
      </c>
      <c r="B146" s="20" t="s">
        <v>1246</v>
      </c>
      <c r="C146" s="15" t="s">
        <v>1247</v>
      </c>
      <c r="D146" s="16" t="s">
        <v>723</v>
      </c>
      <c r="E146" s="16">
        <v>3000</v>
      </c>
      <c r="F146" s="15" t="s">
        <v>1248</v>
      </c>
      <c r="G146" s="15" t="s">
        <v>1249</v>
      </c>
      <c r="H146" s="15" t="s">
        <v>1250</v>
      </c>
      <c r="I146" s="17">
        <v>6.51</v>
      </c>
      <c r="J146" s="15" t="s">
        <v>1251</v>
      </c>
      <c r="K146" s="15" t="s">
        <v>1252</v>
      </c>
      <c r="L146" s="15" t="s">
        <v>1253</v>
      </c>
      <c r="M146" s="17">
        <v>5.51</v>
      </c>
      <c r="N146" s="15" t="s">
        <v>1254</v>
      </c>
      <c r="O146" s="15" t="s">
        <v>1255</v>
      </c>
      <c r="P146" s="15" t="s">
        <v>842</v>
      </c>
      <c r="Q146" s="17">
        <v>5.9</v>
      </c>
      <c r="R146" s="16">
        <f t="shared" si="0"/>
        <v>3</v>
      </c>
      <c r="S146" s="17">
        <f t="shared" si="1"/>
        <v>5.9733333333333336</v>
      </c>
      <c r="T146" s="17">
        <f t="shared" si="2"/>
        <v>5.9</v>
      </c>
      <c r="U146" s="18">
        <f t="shared" si="3"/>
        <v>6.889424946984149E-2</v>
      </c>
      <c r="V146" s="15" t="str">
        <f t="shared" si="7"/>
        <v>MÉDIA</v>
      </c>
      <c r="W146" s="19">
        <f t="shared" si="5"/>
        <v>5.97</v>
      </c>
      <c r="X146" s="15" t="s">
        <v>1256</v>
      </c>
    </row>
    <row r="147" spans="1:24" ht="48" x14ac:dyDescent="0.2">
      <c r="A147" s="14" t="s">
        <v>142</v>
      </c>
      <c r="B147" s="20" t="s">
        <v>1257</v>
      </c>
      <c r="C147" s="15" t="s">
        <v>1258</v>
      </c>
      <c r="D147" s="16" t="s">
        <v>723</v>
      </c>
      <c r="E147" s="16">
        <v>60</v>
      </c>
      <c r="F147" s="15" t="s">
        <v>1259</v>
      </c>
      <c r="G147" s="15" t="s">
        <v>1260</v>
      </c>
      <c r="H147" s="15" t="s">
        <v>842</v>
      </c>
      <c r="I147" s="17">
        <v>224.9</v>
      </c>
      <c r="J147" s="15" t="s">
        <v>1261</v>
      </c>
      <c r="K147" s="15" t="s">
        <v>1262</v>
      </c>
      <c r="L147" s="15" t="s">
        <v>842</v>
      </c>
      <c r="M147" s="17">
        <v>224.9</v>
      </c>
      <c r="N147" s="15" t="s">
        <v>1263</v>
      </c>
      <c r="O147" s="15" t="s">
        <v>1264</v>
      </c>
      <c r="P147" s="15" t="s">
        <v>842</v>
      </c>
      <c r="Q147" s="17">
        <v>249.9</v>
      </c>
      <c r="R147" s="16">
        <f t="shared" si="0"/>
        <v>3</v>
      </c>
      <c r="S147" s="17">
        <f t="shared" si="1"/>
        <v>233.23333333333335</v>
      </c>
      <c r="T147" s="17">
        <f t="shared" si="2"/>
        <v>224.9</v>
      </c>
      <c r="U147" s="18">
        <f t="shared" si="3"/>
        <v>5.0529282634453873E-2</v>
      </c>
      <c r="V147" s="15" t="str">
        <f t="shared" si="7">IF(R147=0,"SEM FONTE MONETÁRIA",IF(R147=1,"REFERÊNCIA ÚNICA (ART. 28)",IF(AND(R147=3,U147&gt;25%),"MEDIANA","MÉDIA")))</f>
        <v>MÉDIA</v>
      </c>
      <c r="W147" s="19">
        <f t="shared" si="5"/>
        <v>233.23</v>
      </c>
      <c r="X147" s="15" t="s">
        <v>1125</v>
      </c>
    </row>
    <row r="148" spans="1:24" ht="72" x14ac:dyDescent="0.2">
      <c r="A148" s="14" t="s">
        <v>604</v>
      </c>
      <c r="B148" s="20" t="s">
        <v>1265</v>
      </c>
      <c r="C148" s="15" t="s">
        <v>1266</v>
      </c>
      <c r="D148" s="16" t="s">
        <v>723</v>
      </c>
      <c r="E148" s="16">
        <v>300</v>
      </c>
      <c r="F148" s="15" t="s">
        <v>708</v>
      </c>
      <c r="G148" s="15" t="s">
        <v>709</v>
      </c>
      <c r="H148" s="15" t="s">
        <v>710</v>
      </c>
      <c r="I148" s="17">
        <v>3.18</v>
      </c>
      <c r="J148" s="15"/>
      <c r="K148" s="15"/>
      <c r="L148" s="15"/>
      <c r="M148" s="17"/>
      <c r="N148" s="15"/>
      <c r="O148" s="15"/>
      <c r="P148" s="15"/>
      <c r="Q148" s="17"/>
      <c r="R148" s="16">
        <f t="shared" si="0"/>
        <v>1</v>
      </c>
      <c r="S148" s="17">
        <f t="shared" si="1"/>
        <v>3.18</v>
      </c>
      <c r="T148" s="17">
        <f t="shared" si="2"/>
        <v>3.18</v>
      </c>
      <c r="U148" s="18" t="str">
        <f t="shared" si="3"/>
        <v/>
      </c>
      <c r="V148" s="15" t="str">
        <f t="shared" si="7"/>
        <v>REFERÊNCIA ÚNICA (ART. 28)</v>
      </c>
      <c r="W148" s="19">
        <f t="shared" si="5"/>
        <v>3.18</v>
      </c>
      <c r="X148" s="15" t="s">
        <v>1267</v>
      </c>
    </row>
    <row r="149" spans="1:24" ht="72" x14ac:dyDescent="0.2">
      <c r="A149" s="14" t="s">
        <v>605</v>
      </c>
      <c r="B149" s="20" t="s">
        <v>1268</v>
      </c>
      <c r="C149" s="15" t="s">
        <v>1269</v>
      </c>
      <c r="D149" s="16" t="s">
        <v>723</v>
      </c>
      <c r="E149" s="16">
        <v>300</v>
      </c>
      <c r="F149" s="15" t="s">
        <v>708</v>
      </c>
      <c r="G149" s="15" t="s">
        <v>709</v>
      </c>
      <c r="H149" s="15" t="s">
        <v>710</v>
      </c>
      <c r="I149" s="17">
        <v>3.34</v>
      </c>
      <c r="J149" s="15"/>
      <c r="K149" s="15"/>
      <c r="L149" s="15"/>
      <c r="M149" s="17"/>
      <c r="N149" s="15"/>
      <c r="O149" s="15"/>
      <c r="P149" s="15"/>
      <c r="Q149" s="17"/>
      <c r="R149" s="16">
        <f t="shared" si="0"/>
        <v>1</v>
      </c>
      <c r="S149" s="17">
        <f t="shared" si="1"/>
        <v>3.34</v>
      </c>
      <c r="T149" s="17">
        <f t="shared" si="2"/>
        <v>3.34</v>
      </c>
      <c r="U149" s="18" t="str">
        <f t="shared" si="3"/>
        <v/>
      </c>
      <c r="V149" s="15" t="str">
        <f t="shared" si="7"/>
        <v>REFERÊNCIA ÚNICA (ART. 28)</v>
      </c>
      <c r="W149" s="19">
        <f t="shared" si="5"/>
        <v>3.34</v>
      </c>
      <c r="X149" s="15" t="s">
        <v>1270</v>
      </c>
    </row>
    <row r="150" spans="1:24" ht="72" x14ac:dyDescent="0.2">
      <c r="A150" s="14" t="s">
        <v>606</v>
      </c>
      <c r="B150" s="20" t="s">
        <v>1271</v>
      </c>
      <c r="C150" s="15" t="s">
        <v>1272</v>
      </c>
      <c r="D150" s="16" t="s">
        <v>723</v>
      </c>
      <c r="E150" s="16">
        <v>300</v>
      </c>
      <c r="F150" s="15" t="s">
        <v>708</v>
      </c>
      <c r="G150" s="15" t="s">
        <v>709</v>
      </c>
      <c r="H150" s="15" t="s">
        <v>710</v>
      </c>
      <c r="I150" s="17">
        <v>0.97</v>
      </c>
      <c r="J150" s="15"/>
      <c r="K150" s="15"/>
      <c r="L150" s="15"/>
      <c r="M150" s="17"/>
      <c r="N150" s="15"/>
      <c r="O150" s="15"/>
      <c r="P150" s="15"/>
      <c r="Q150" s="17"/>
      <c r="R150" s="16">
        <f t="shared" si="0"/>
        <v>1</v>
      </c>
      <c r="S150" s="17">
        <f t="shared" si="1"/>
        <v>0.97</v>
      </c>
      <c r="T150" s="17">
        <f t="shared" si="2"/>
        <v>0.97</v>
      </c>
      <c r="U150" s="18" t="str">
        <f t="shared" si="3"/>
        <v/>
      </c>
      <c r="V150" s="15" t="str">
        <f t="shared" si="7"/>
        <v>REFERÊNCIA ÚNICA (ART. 28)</v>
      </c>
      <c r="W150" s="19">
        <f t="shared" si="5"/>
        <v>0.97</v>
      </c>
      <c r="X150" s="15" t="s">
        <v>1273</v>
      </c>
    </row>
    <row r="151" spans="1:24" ht="72" x14ac:dyDescent="0.2">
      <c r="A151" s="14" t="s">
        <v>607</v>
      </c>
      <c r="B151" s="20" t="s">
        <v>1274</v>
      </c>
      <c r="C151" s="15" t="s">
        <v>1275</v>
      </c>
      <c r="D151" s="16" t="s">
        <v>723</v>
      </c>
      <c r="E151" s="16">
        <v>200</v>
      </c>
      <c r="F151" s="15" t="s">
        <v>708</v>
      </c>
      <c r="G151" s="15" t="s">
        <v>709</v>
      </c>
      <c r="H151" s="15" t="s">
        <v>710</v>
      </c>
      <c r="I151" s="17">
        <v>1.9</v>
      </c>
      <c r="J151" s="15"/>
      <c r="K151" s="15"/>
      <c r="L151" s="15"/>
      <c r="M151" s="17"/>
      <c r="N151" s="15"/>
      <c r="O151" s="15"/>
      <c r="P151" s="15"/>
      <c r="Q151" s="17"/>
      <c r="R151" s="16">
        <f t="shared" si="0"/>
        <v>1</v>
      </c>
      <c r="S151" s="17">
        <f t="shared" si="1"/>
        <v>1.9</v>
      </c>
      <c r="T151" s="17">
        <f t="shared" si="2"/>
        <v>1.9</v>
      </c>
      <c r="U151" s="18" t="str">
        <f t="shared" si="3"/>
        <v/>
      </c>
      <c r="V151" s="15" t="str">
        <f t="shared" si="7"/>
        <v>REFERÊNCIA ÚNICA (ART. 28)</v>
      </c>
      <c r="W151" s="19">
        <f t="shared" si="5"/>
        <v>1.9</v>
      </c>
      <c r="X151" s="15" t="s">
        <v>1276</v>
      </c>
    </row>
    <row r="152" spans="1:24" ht="72" x14ac:dyDescent="0.2">
      <c r="A152" s="14" t="s">
        <v>608</v>
      </c>
      <c r="B152" s="20" t="s">
        <v>1277</v>
      </c>
      <c r="C152" s="15" t="s">
        <v>1278</v>
      </c>
      <c r="D152" s="16" t="s">
        <v>723</v>
      </c>
      <c r="E152" s="16">
        <v>40</v>
      </c>
      <c r="F152" s="15" t="s">
        <v>708</v>
      </c>
      <c r="G152" s="15" t="s">
        <v>709</v>
      </c>
      <c r="H152" s="15" t="s">
        <v>710</v>
      </c>
      <c r="I152" s="17">
        <v>3.1</v>
      </c>
      <c r="J152" s="15"/>
      <c r="K152" s="15"/>
      <c r="L152" s="15"/>
      <c r="M152" s="17"/>
      <c r="N152" s="15"/>
      <c r="O152" s="15"/>
      <c r="P152" s="15"/>
      <c r="Q152" s="17"/>
      <c r="R152" s="16">
        <f t="shared" si="0"/>
        <v>1</v>
      </c>
      <c r="S152" s="17">
        <f t="shared" si="1"/>
        <v>3.1</v>
      </c>
      <c r="T152" s="17">
        <f t="shared" si="2"/>
        <v>3.1</v>
      </c>
      <c r="U152" s="18" t="str">
        <f t="shared" si="3"/>
        <v/>
      </c>
      <c r="V152" s="15" t="str">
        <f t="shared" si="7"/>
        <v>REFERÊNCIA ÚNICA (ART. 28)</v>
      </c>
      <c r="W152" s="19">
        <f t="shared" si="5"/>
        <v>3.1</v>
      </c>
      <c r="X152" s="15" t="s">
        <v>1279</v>
      </c>
    </row>
    <row r="153" spans="1:24" ht="72" x14ac:dyDescent="0.2">
      <c r="A153" s="14" t="s">
        <v>609</v>
      </c>
      <c r="B153" s="20" t="s">
        <v>1280</v>
      </c>
      <c r="C153" s="15" t="s">
        <v>1281</v>
      </c>
      <c r="D153" s="16" t="s">
        <v>723</v>
      </c>
      <c r="E153" s="16">
        <v>30</v>
      </c>
      <c r="F153" s="15" t="s">
        <v>708</v>
      </c>
      <c r="G153" s="15" t="s">
        <v>709</v>
      </c>
      <c r="H153" s="15" t="s">
        <v>710</v>
      </c>
      <c r="I153" s="17">
        <v>0.71</v>
      </c>
      <c r="J153" s="15"/>
      <c r="K153" s="15"/>
      <c r="L153" s="15"/>
      <c r="M153" s="17"/>
      <c r="N153" s="15"/>
      <c r="O153" s="15"/>
      <c r="P153" s="15"/>
      <c r="Q153" s="17"/>
      <c r="R153" s="16">
        <f t="shared" si="0"/>
        <v>1</v>
      </c>
      <c r="S153" s="17">
        <f t="shared" si="1"/>
        <v>0.71</v>
      </c>
      <c r="T153" s="17">
        <f t="shared" si="2"/>
        <v>0.71</v>
      </c>
      <c r="U153" s="18" t="str">
        <f t="shared" si="3"/>
        <v/>
      </c>
      <c r="V153" s="15" t="str">
        <f t="shared" si="7"/>
        <v>REFERÊNCIA ÚNICA (ART. 28)</v>
      </c>
      <c r="W153" s="19">
        <f t="shared" si="5"/>
        <v>0.71</v>
      </c>
      <c r="X153" s="15" t="s">
        <v>1282</v>
      </c>
    </row>
    <row r="154" spans="1:24" ht="72" x14ac:dyDescent="0.2">
      <c r="A154" s="14" t="s">
        <v>610</v>
      </c>
      <c r="B154" s="20" t="s">
        <v>1283</v>
      </c>
      <c r="C154" s="15" t="s">
        <v>1284</v>
      </c>
      <c r="D154" s="16" t="s">
        <v>723</v>
      </c>
      <c r="E154" s="16">
        <v>20</v>
      </c>
      <c r="F154" s="15" t="s">
        <v>708</v>
      </c>
      <c r="G154" s="15" t="s">
        <v>709</v>
      </c>
      <c r="H154" s="15" t="s">
        <v>710</v>
      </c>
      <c r="I154" s="17">
        <v>5.1100000000000003</v>
      </c>
      <c r="J154" s="15"/>
      <c r="K154" s="15"/>
      <c r="L154" s="15"/>
      <c r="M154" s="17"/>
      <c r="N154" s="15"/>
      <c r="O154" s="15"/>
      <c r="P154" s="15"/>
      <c r="Q154" s="17"/>
      <c r="R154" s="16">
        <f t="shared" si="0"/>
        <v>1</v>
      </c>
      <c r="S154" s="17">
        <f t="shared" si="1"/>
        <v>5.1100000000000003</v>
      </c>
      <c r="T154" s="17">
        <f t="shared" si="2"/>
        <v>5.1100000000000003</v>
      </c>
      <c r="U154" s="18" t="str">
        <f t="shared" si="3"/>
        <v/>
      </c>
      <c r="V154" s="15" t="str">
        <f t="shared" si="7"/>
        <v>REFERÊNCIA ÚNICA (ART. 28)</v>
      </c>
      <c r="W154" s="19">
        <f t="shared" si="5"/>
        <v>5.1100000000000003</v>
      </c>
      <c r="X154" s="15" t="s">
        <v>1285</v>
      </c>
    </row>
    <row r="155" spans="1:24" ht="72" x14ac:dyDescent="0.2">
      <c r="A155" s="14" t="s">
        <v>611</v>
      </c>
      <c r="B155" s="20" t="s">
        <v>1286</v>
      </c>
      <c r="C155" s="15" t="s">
        <v>1287</v>
      </c>
      <c r="D155" s="16" t="s">
        <v>723</v>
      </c>
      <c r="E155" s="16">
        <v>600</v>
      </c>
      <c r="F155" s="15" t="s">
        <v>708</v>
      </c>
      <c r="G155" s="15" t="s">
        <v>709</v>
      </c>
      <c r="H155" s="15" t="s">
        <v>710</v>
      </c>
      <c r="I155" s="17">
        <v>1.67</v>
      </c>
      <c r="J155" s="15"/>
      <c r="K155" s="15"/>
      <c r="L155" s="15"/>
      <c r="M155" s="17"/>
      <c r="N155" s="15"/>
      <c r="O155" s="15"/>
      <c r="P155" s="15"/>
      <c r="Q155" s="17"/>
      <c r="R155" s="16">
        <f t="shared" si="0"/>
        <v>1</v>
      </c>
      <c r="S155" s="17">
        <f t="shared" si="1"/>
        <v>1.67</v>
      </c>
      <c r="T155" s="17">
        <f t="shared" si="2"/>
        <v>1.67</v>
      </c>
      <c r="U155" s="18" t="str">
        <f t="shared" si="3"/>
        <v/>
      </c>
      <c r="V155" s="15" t="str">
        <f t="shared" si="7"/>
        <v>REFERÊNCIA ÚNICA (ART. 28)</v>
      </c>
      <c r="W155" s="19">
        <f t="shared" si="5"/>
        <v>1.67</v>
      </c>
      <c r="X155" s="15" t="s">
        <v>1288</v>
      </c>
    </row>
    <row r="156" spans="1:24" ht="72" x14ac:dyDescent="0.2">
      <c r="A156" s="14" t="s">
        <v>612</v>
      </c>
      <c r="B156" s="20" t="s">
        <v>1289</v>
      </c>
      <c r="C156" s="15" t="s">
        <v>1290</v>
      </c>
      <c r="D156" s="16" t="s">
        <v>723</v>
      </c>
      <c r="E156" s="16">
        <v>600</v>
      </c>
      <c r="F156" s="15" t="s">
        <v>708</v>
      </c>
      <c r="G156" s="15" t="s">
        <v>709</v>
      </c>
      <c r="H156" s="15" t="s">
        <v>710</v>
      </c>
      <c r="I156" s="17">
        <v>1.79</v>
      </c>
      <c r="J156" s="15"/>
      <c r="K156" s="15"/>
      <c r="L156" s="15"/>
      <c r="M156" s="17"/>
      <c r="N156" s="15"/>
      <c r="O156" s="15"/>
      <c r="P156" s="15"/>
      <c r="Q156" s="17"/>
      <c r="R156" s="16">
        <f t="shared" si="0"/>
        <v>1</v>
      </c>
      <c r="S156" s="17">
        <f t="shared" si="1"/>
        <v>1.79</v>
      </c>
      <c r="T156" s="17">
        <f t="shared" si="2"/>
        <v>1.79</v>
      </c>
      <c r="U156" s="18" t="str">
        <f t="shared" si="3"/>
        <v/>
      </c>
      <c r="V156" s="15" t="str">
        <f t="shared" si="7"/>
        <v>REFERÊNCIA ÚNICA (ART. 28)</v>
      </c>
      <c r="W156" s="19">
        <f t="shared" si="5"/>
        <v>1.79</v>
      </c>
      <c r="X156" s="15" t="s">
        <v>1291</v>
      </c>
    </row>
    <row r="157" spans="1:24" ht="72" x14ac:dyDescent="0.2">
      <c r="A157" s="14" t="s">
        <v>613</v>
      </c>
      <c r="B157" s="20" t="s">
        <v>1292</v>
      </c>
      <c r="C157" s="15" t="s">
        <v>1293</v>
      </c>
      <c r="D157" s="16" t="s">
        <v>723</v>
      </c>
      <c r="E157" s="16">
        <v>10</v>
      </c>
      <c r="F157" s="15" t="s">
        <v>708</v>
      </c>
      <c r="G157" s="15" t="s">
        <v>709</v>
      </c>
      <c r="H157" s="15" t="s">
        <v>710</v>
      </c>
      <c r="I157" s="17">
        <v>65.34</v>
      </c>
      <c r="J157" s="15"/>
      <c r="K157" s="15"/>
      <c r="L157" s="15"/>
      <c r="M157" s="17"/>
      <c r="N157" s="15"/>
      <c r="O157" s="15"/>
      <c r="P157" s="15"/>
      <c r="Q157" s="17"/>
      <c r="R157" s="16">
        <f t="shared" si="0"/>
        <v>1</v>
      </c>
      <c r="S157" s="17">
        <f t="shared" si="1"/>
        <v>65.34</v>
      </c>
      <c r="T157" s="17">
        <f t="shared" si="2"/>
        <v>65.34</v>
      </c>
      <c r="U157" s="18" t="str">
        <f t="shared" si="3"/>
        <v/>
      </c>
      <c r="V157" s="15" t="str">
        <f t="shared" si="7"/>
        <v>REFERÊNCIA ÚNICA (ART. 28)</v>
      </c>
      <c r="W157" s="19">
        <f t="shared" si="5"/>
        <v>65.34</v>
      </c>
      <c r="X157" s="15" t="s">
        <v>1294</v>
      </c>
    </row>
    <row r="158" spans="1:24" ht="72" x14ac:dyDescent="0.2">
      <c r="A158" s="14" t="s">
        <v>614</v>
      </c>
      <c r="B158" s="20" t="s">
        <v>1295</v>
      </c>
      <c r="C158" s="15" t="s">
        <v>1296</v>
      </c>
      <c r="D158" s="16" t="s">
        <v>723</v>
      </c>
      <c r="E158" s="16">
        <v>5000</v>
      </c>
      <c r="F158" s="15" t="s">
        <v>708</v>
      </c>
      <c r="G158" s="15" t="s">
        <v>709</v>
      </c>
      <c r="H158" s="15" t="s">
        <v>710</v>
      </c>
      <c r="I158" s="17">
        <v>0.19</v>
      </c>
      <c r="J158" s="15"/>
      <c r="K158" s="15"/>
      <c r="L158" s="15"/>
      <c r="M158" s="17"/>
      <c r="N158" s="15"/>
      <c r="O158" s="15"/>
      <c r="P158" s="15"/>
      <c r="Q158" s="17"/>
      <c r="R158" s="16">
        <f t="shared" si="0"/>
        <v>1</v>
      </c>
      <c r="S158" s="17">
        <f t="shared" si="1"/>
        <v>0.19</v>
      </c>
      <c r="T158" s="17">
        <f t="shared" si="2"/>
        <v>0.19</v>
      </c>
      <c r="U158" s="18" t="str">
        <f t="shared" si="3"/>
        <v/>
      </c>
      <c r="V158" s="15" t="str">
        <f t="shared" si="7"/>
        <v>REFERÊNCIA ÚNICA (ART. 28)</v>
      </c>
      <c r="W158" s="19">
        <f t="shared" si="5"/>
        <v>0.19</v>
      </c>
      <c r="X158" s="15" t="s">
        <v>1297</v>
      </c>
    </row>
    <row r="159" spans="1:24" ht="48" x14ac:dyDescent="0.2">
      <c r="A159" s="14" t="s">
        <v>615</v>
      </c>
      <c r="B159" s="20" t="s">
        <v>1298</v>
      </c>
      <c r="C159" s="15" t="s">
        <v>1299</v>
      </c>
      <c r="D159" s="16" t="s">
        <v>723</v>
      </c>
      <c r="E159" s="16">
        <v>30</v>
      </c>
      <c r="F159" s="15" t="s">
        <v>849</v>
      </c>
      <c r="G159" s="15" t="s">
        <v>1300</v>
      </c>
      <c r="H159" s="15" t="s">
        <v>1301</v>
      </c>
      <c r="I159" s="17">
        <v>23.3</v>
      </c>
      <c r="J159" s="15" t="s">
        <v>1302</v>
      </c>
      <c r="K159" s="15" t="s">
        <v>1303</v>
      </c>
      <c r="L159" s="15" t="s">
        <v>842</v>
      </c>
      <c r="M159" s="17">
        <v>45</v>
      </c>
      <c r="N159" s="15" t="s">
        <v>1304</v>
      </c>
      <c r="O159" s="15" t="s">
        <v>1305</v>
      </c>
      <c r="P159" s="15" t="s">
        <v>842</v>
      </c>
      <c r="Q159" s="17">
        <v>17.75</v>
      </c>
      <c r="R159" s="16">
        <f t="shared" si="0"/>
        <v>3</v>
      </c>
      <c r="S159" s="17">
        <f t="shared" si="1"/>
        <v>28.683333333333334</v>
      </c>
      <c r="T159" s="17">
        <f t="shared" si="2"/>
        <v>23.3</v>
      </c>
      <c r="U159" s="18">
        <f t="shared" si="3"/>
        <v>0.40992445000254812</v>
      </c>
      <c r="V159" s="15" t="str">
        <f t="shared" si="7"/>
        <v>MEDIANA</v>
      </c>
      <c r="W159" s="19">
        <f t="shared" si="5"/>
        <v>23.3</v>
      </c>
      <c r="X159" s="15" t="s">
        <v>845</v>
      </c>
    </row>
    <row r="160" spans="1:24" ht="72" x14ac:dyDescent="0.2">
      <c r="A160" s="14" t="s">
        <v>616</v>
      </c>
      <c r="B160" s="20" t="s">
        <v>1306</v>
      </c>
      <c r="C160" s="15" t="s">
        <v>1307</v>
      </c>
      <c r="D160" s="16" t="s">
        <v>723</v>
      </c>
      <c r="E160" s="16">
        <v>500</v>
      </c>
      <c r="F160" s="15" t="s">
        <v>708</v>
      </c>
      <c r="G160" s="15" t="s">
        <v>709</v>
      </c>
      <c r="H160" s="15" t="s">
        <v>710</v>
      </c>
      <c r="I160" s="17">
        <v>24.45</v>
      </c>
      <c r="J160" s="15"/>
      <c r="K160" s="15"/>
      <c r="L160" s="15"/>
      <c r="M160" s="17"/>
      <c r="N160" s="15"/>
      <c r="O160" s="15"/>
      <c r="P160" s="15"/>
      <c r="Q160" s="17"/>
      <c r="R160" s="16">
        <f t="shared" si="0"/>
        <v>1</v>
      </c>
      <c r="S160" s="17">
        <f t="shared" si="1"/>
        <v>24.45</v>
      </c>
      <c r="T160" s="17">
        <f t="shared" si="2"/>
        <v>24.45</v>
      </c>
      <c r="U160" s="18" t="str">
        <f t="shared" si="3"/>
        <v/>
      </c>
      <c r="V160" s="15" t="str">
        <f t="shared" si="7"/>
        <v>REFERÊNCIA ÚNICA (ART. 28)</v>
      </c>
      <c r="W160" s="19">
        <f t="shared" si="5"/>
        <v>24.45</v>
      </c>
      <c r="X160" s="15" t="s">
        <v>1308</v>
      </c>
    </row>
    <row r="161" spans="1:24" ht="72" x14ac:dyDescent="0.2">
      <c r="A161" s="14" t="s">
        <v>617</v>
      </c>
      <c r="B161" s="20" t="s">
        <v>1309</v>
      </c>
      <c r="C161" s="15" t="s">
        <v>1310</v>
      </c>
      <c r="D161" s="16" t="s">
        <v>746</v>
      </c>
      <c r="E161" s="16">
        <v>7500</v>
      </c>
      <c r="F161" s="15" t="s">
        <v>708</v>
      </c>
      <c r="G161" s="15" t="s">
        <v>709</v>
      </c>
      <c r="H161" s="15" t="s">
        <v>710</v>
      </c>
      <c r="I161" s="17">
        <v>4.67</v>
      </c>
      <c r="J161" s="15"/>
      <c r="K161" s="15"/>
      <c r="L161" s="15"/>
      <c r="M161" s="17"/>
      <c r="N161" s="15"/>
      <c r="O161" s="15"/>
      <c r="P161" s="15"/>
      <c r="Q161" s="17"/>
      <c r="R161" s="16">
        <f t="shared" si="0"/>
        <v>1</v>
      </c>
      <c r="S161" s="17">
        <f t="shared" si="1"/>
        <v>4.67</v>
      </c>
      <c r="T161" s="17">
        <f t="shared" si="2"/>
        <v>4.67</v>
      </c>
      <c r="U161" s="18" t="str">
        <f t="shared" si="3"/>
        <v/>
      </c>
      <c r="V161" s="15" t="str">
        <f t="shared" si="7"/>
        <v>REFERÊNCIA ÚNICA (ART. 28)</v>
      </c>
      <c r="W161" s="19">
        <f t="shared" si="5"/>
        <v>4.67</v>
      </c>
      <c r="X161" s="15" t="s">
        <v>1311</v>
      </c>
    </row>
    <row r="162" spans="1:24" ht="72" x14ac:dyDescent="0.2">
      <c r="A162" s="14" t="s">
        <v>145</v>
      </c>
      <c r="B162" s="20" t="s">
        <v>1312</v>
      </c>
      <c r="C162" s="15" t="s">
        <v>1313</v>
      </c>
      <c r="D162" s="16" t="s">
        <v>723</v>
      </c>
      <c r="E162" s="16">
        <v>900</v>
      </c>
      <c r="F162" s="15" t="s">
        <v>708</v>
      </c>
      <c r="G162" s="15" t="s">
        <v>709</v>
      </c>
      <c r="H162" s="15" t="s">
        <v>710</v>
      </c>
      <c r="I162" s="17">
        <v>35.57</v>
      </c>
      <c r="J162" s="15"/>
      <c r="K162" s="15"/>
      <c r="L162" s="15"/>
      <c r="M162" s="17"/>
      <c r="N162" s="15"/>
      <c r="O162" s="15"/>
      <c r="P162" s="15"/>
      <c r="Q162" s="17"/>
      <c r="R162" s="16">
        <f t="shared" si="0"/>
        <v>1</v>
      </c>
      <c r="S162" s="17">
        <f t="shared" si="1"/>
        <v>35.57</v>
      </c>
      <c r="T162" s="17">
        <f t="shared" si="2"/>
        <v>35.57</v>
      </c>
      <c r="U162" s="18" t="str">
        <f t="shared" si="3"/>
        <v/>
      </c>
      <c r="V162" s="15" t="str">
        <f t="shared" si="7"/>
        <v>REFERÊNCIA ÚNICA (ART. 28)</v>
      </c>
      <c r="W162" s="19">
        <f t="shared" si="5"/>
        <v>35.57</v>
      </c>
      <c r="X162" s="15" t="s">
        <v>1314</v>
      </c>
    </row>
    <row r="163" spans="1:24" ht="72" x14ac:dyDescent="0.2">
      <c r="A163" s="14" t="s">
        <v>146</v>
      </c>
      <c r="B163" s="20" t="s">
        <v>1315</v>
      </c>
      <c r="C163" s="15" t="s">
        <v>1316</v>
      </c>
      <c r="D163" s="16" t="s">
        <v>723</v>
      </c>
      <c r="E163" s="16">
        <v>900</v>
      </c>
      <c r="F163" s="15" t="s">
        <v>708</v>
      </c>
      <c r="G163" s="15" t="s">
        <v>709</v>
      </c>
      <c r="H163" s="15" t="s">
        <v>710</v>
      </c>
      <c r="I163" s="17">
        <v>99.9</v>
      </c>
      <c r="J163" s="15"/>
      <c r="K163" s="15"/>
      <c r="L163" s="15"/>
      <c r="M163" s="17"/>
      <c r="N163" s="15"/>
      <c r="O163" s="15"/>
      <c r="P163" s="15"/>
      <c r="Q163" s="17"/>
      <c r="R163" s="16">
        <f t="shared" si="0"/>
        <v>1</v>
      </c>
      <c r="S163" s="17">
        <f t="shared" si="1"/>
        <v>99.9</v>
      </c>
      <c r="T163" s="17">
        <f t="shared" si="2"/>
        <v>99.9</v>
      </c>
      <c r="U163" s="18" t="str">
        <f t="shared" si="3"/>
        <v/>
      </c>
      <c r="V163" s="15" t="str">
        <f t="shared" si="7"/>
        <v>REFERÊNCIA ÚNICA (ART. 28)</v>
      </c>
      <c r="W163" s="19">
        <f t="shared" si="5"/>
        <v>99.9</v>
      </c>
      <c r="X163" s="15" t="s">
        <v>1317</v>
      </c>
    </row>
    <row r="164" spans="1:24" ht="60" x14ac:dyDescent="0.2">
      <c r="A164" s="14" t="s">
        <v>147</v>
      </c>
      <c r="B164" s="20" t="s">
        <v>1318</v>
      </c>
      <c r="C164" s="15" t="s">
        <v>1319</v>
      </c>
      <c r="D164" s="16" t="s">
        <v>723</v>
      </c>
      <c r="E164" s="16">
        <v>1800</v>
      </c>
      <c r="F164" s="15" t="s">
        <v>1320</v>
      </c>
      <c r="G164" s="15" t="s">
        <v>1321</v>
      </c>
      <c r="H164" s="15" t="s">
        <v>842</v>
      </c>
      <c r="I164" s="17">
        <v>44.9</v>
      </c>
      <c r="J164" s="15" t="s">
        <v>1322</v>
      </c>
      <c r="K164" s="15" t="s">
        <v>1323</v>
      </c>
      <c r="L164" s="15" t="s">
        <v>842</v>
      </c>
      <c r="M164" s="17">
        <v>36.119999999999997</v>
      </c>
      <c r="N164" s="15" t="s">
        <v>1324</v>
      </c>
      <c r="O164" s="15" t="s">
        <v>1325</v>
      </c>
      <c r="P164" s="15" t="s">
        <v>842</v>
      </c>
      <c r="Q164" s="17">
        <v>59.9</v>
      </c>
      <c r="R164" s="16">
        <f t="shared" si="0"/>
        <v>3</v>
      </c>
      <c r="S164" s="17">
        <f t="shared" si="1"/>
        <v>46.973333333333329</v>
      </c>
      <c r="T164" s="17">
        <f t="shared" si="2"/>
        <v>44.9</v>
      </c>
      <c r="U164" s="18">
        <f t="shared" si="3"/>
        <v>0.20901686543911485</v>
      </c>
      <c r="V164" s="15" t="str">
        <f t="shared" si="7"/>
        <v>MÉDIA</v>
      </c>
      <c r="W164" s="19">
        <f t="shared" si="5"/>
        <v>46.97</v>
      </c>
      <c r="X164" s="15" t="s">
        <v>1125</v>
      </c>
    </row>
    <row r="165" spans="1:24" ht="72" x14ac:dyDescent="0.2">
      <c r="A165" s="14" t="s">
        <v>150</v>
      </c>
      <c r="B165" s="20" t="s">
        <v>1326</v>
      </c>
      <c r="C165" s="15" t="s">
        <v>1327</v>
      </c>
      <c r="D165" s="16" t="s">
        <v>723</v>
      </c>
      <c r="E165" s="16">
        <v>500</v>
      </c>
      <c r="F165" s="15" t="s">
        <v>708</v>
      </c>
      <c r="G165" s="15" t="s">
        <v>709</v>
      </c>
      <c r="H165" s="15" t="s">
        <v>710</v>
      </c>
      <c r="I165" s="17">
        <v>25.01</v>
      </c>
      <c r="J165" s="15"/>
      <c r="K165" s="15"/>
      <c r="L165" s="15"/>
      <c r="M165" s="17"/>
      <c r="N165" s="15"/>
      <c r="O165" s="15"/>
      <c r="P165" s="15"/>
      <c r="Q165" s="17"/>
      <c r="R165" s="16">
        <f t="shared" si="0"/>
        <v>1</v>
      </c>
      <c r="S165" s="17">
        <f t="shared" si="1"/>
        <v>25.01</v>
      </c>
      <c r="T165" s="17">
        <f t="shared" si="2"/>
        <v>25.01</v>
      </c>
      <c r="U165" s="18" t="str">
        <f t="shared" si="3"/>
        <v/>
      </c>
      <c r="V165" s="15" t="str">
        <f t="shared" si="7"/>
        <v>REFERÊNCIA ÚNICA (ART. 28)</v>
      </c>
      <c r="W165" s="19">
        <f t="shared" si="5"/>
        <v>25.01</v>
      </c>
      <c r="X165" s="15" t="s">
        <v>1328</v>
      </c>
    </row>
    <row r="166" spans="1:24" ht="72" x14ac:dyDescent="0.2">
      <c r="A166" s="14" t="s">
        <v>151</v>
      </c>
      <c r="B166" s="20" t="s">
        <v>1329</v>
      </c>
      <c r="C166" s="15" t="s">
        <v>1330</v>
      </c>
      <c r="D166" s="16" t="s">
        <v>723</v>
      </c>
      <c r="E166" s="16">
        <v>1000</v>
      </c>
      <c r="F166" s="15" t="s">
        <v>708</v>
      </c>
      <c r="G166" s="15" t="s">
        <v>709</v>
      </c>
      <c r="H166" s="15" t="s">
        <v>710</v>
      </c>
      <c r="I166" s="17">
        <v>17.87</v>
      </c>
      <c r="J166" s="15"/>
      <c r="K166" s="15"/>
      <c r="L166" s="15"/>
      <c r="M166" s="17"/>
      <c r="N166" s="15"/>
      <c r="O166" s="15"/>
      <c r="P166" s="15"/>
      <c r="Q166" s="17"/>
      <c r="R166" s="16">
        <f t="shared" si="0"/>
        <v>1</v>
      </c>
      <c r="S166" s="17">
        <f t="shared" si="1"/>
        <v>17.87</v>
      </c>
      <c r="T166" s="17">
        <f t="shared" si="2"/>
        <v>17.87</v>
      </c>
      <c r="U166" s="18" t="str">
        <f t="shared" si="3"/>
        <v/>
      </c>
      <c r="V166" s="15" t="str">
        <f t="shared" si="7"/>
        <v>REFERÊNCIA ÚNICA (ART. 28)</v>
      </c>
      <c r="W166" s="19">
        <f t="shared" si="5"/>
        <v>17.87</v>
      </c>
      <c r="X166" s="15" t="s">
        <v>1331</v>
      </c>
    </row>
    <row r="167" spans="1:24" ht="72" x14ac:dyDescent="0.2">
      <c r="A167" s="14" t="s">
        <v>152</v>
      </c>
      <c r="B167" s="20" t="s">
        <v>1332</v>
      </c>
      <c r="C167" s="15" t="s">
        <v>1333</v>
      </c>
      <c r="D167" s="16" t="s">
        <v>723</v>
      </c>
      <c r="E167" s="16">
        <v>600</v>
      </c>
      <c r="F167" s="15" t="s">
        <v>708</v>
      </c>
      <c r="G167" s="15" t="s">
        <v>709</v>
      </c>
      <c r="H167" s="15" t="s">
        <v>710</v>
      </c>
      <c r="I167" s="17">
        <v>9.1300000000000008</v>
      </c>
      <c r="J167" s="15"/>
      <c r="K167" s="15"/>
      <c r="L167" s="15"/>
      <c r="M167" s="17"/>
      <c r="N167" s="15"/>
      <c r="O167" s="15"/>
      <c r="P167" s="15"/>
      <c r="Q167" s="17"/>
      <c r="R167" s="16">
        <f t="shared" si="0"/>
        <v>1</v>
      </c>
      <c r="S167" s="17">
        <f t="shared" si="1"/>
        <v>9.1300000000000008</v>
      </c>
      <c r="T167" s="17">
        <f t="shared" si="2"/>
        <v>9.1300000000000008</v>
      </c>
      <c r="U167" s="18" t="str">
        <f t="shared" si="3"/>
        <v/>
      </c>
      <c r="V167" s="15" t="str">
        <f t="shared" si="7"/>
        <v>REFERÊNCIA ÚNICA (ART. 28)</v>
      </c>
      <c r="W167" s="19">
        <f t="shared" si="5"/>
        <v>9.1300000000000008</v>
      </c>
      <c r="X167" s="15" t="s">
        <v>1334</v>
      </c>
    </row>
    <row r="168" spans="1:24" ht="60" x14ac:dyDescent="0.2">
      <c r="A168" s="14" t="s">
        <v>153</v>
      </c>
      <c r="B168" s="20" t="s">
        <v>1335</v>
      </c>
      <c r="C168" s="15" t="s">
        <v>1336</v>
      </c>
      <c r="D168" s="16" t="s">
        <v>723</v>
      </c>
      <c r="E168" s="16">
        <v>1000</v>
      </c>
      <c r="F168" s="15" t="s">
        <v>1337</v>
      </c>
      <c r="G168" s="15" t="s">
        <v>1338</v>
      </c>
      <c r="H168" s="15" t="s">
        <v>1339</v>
      </c>
      <c r="I168" s="17">
        <v>2.5499999999999998</v>
      </c>
      <c r="J168" s="15" t="s">
        <v>1340</v>
      </c>
      <c r="K168" s="15" t="s">
        <v>1341</v>
      </c>
      <c r="L168" s="15" t="s">
        <v>1342</v>
      </c>
      <c r="M168" s="17">
        <v>1.54</v>
      </c>
      <c r="N168" s="15"/>
      <c r="O168" s="15"/>
      <c r="P168" s="15"/>
      <c r="Q168" s="17"/>
      <c r="R168" s="16">
        <f t="shared" si="0"/>
        <v>2</v>
      </c>
      <c r="S168" s="17">
        <f t="shared" si="1"/>
        <v>2.0449999999999999</v>
      </c>
      <c r="T168" s="17">
        <f t="shared" si="2"/>
        <v>2.0449999999999999</v>
      </c>
      <c r="U168" s="18">
        <f t="shared" si="3"/>
        <v>0.24694376528117348</v>
      </c>
      <c r="V168" s="15" t="str">
        <f t="shared" si="7"/>
        <v>MÉDIA</v>
      </c>
      <c r="W168" s="19">
        <f t="shared" si="5"/>
        <v>2.0499999999999998</v>
      </c>
      <c r="X168" s="15" t="s">
        <v>1343</v>
      </c>
    </row>
    <row r="169" spans="1:24" ht="72" x14ac:dyDescent="0.2">
      <c r="A169" s="14" t="s">
        <v>154</v>
      </c>
      <c r="B169" s="20" t="s">
        <v>1344</v>
      </c>
      <c r="C169" s="15" t="s">
        <v>1345</v>
      </c>
      <c r="D169" s="16" t="s">
        <v>723</v>
      </c>
      <c r="E169" s="16">
        <v>250</v>
      </c>
      <c r="F169" s="15" t="s">
        <v>708</v>
      </c>
      <c r="G169" s="15" t="s">
        <v>709</v>
      </c>
      <c r="H169" s="15" t="s">
        <v>710</v>
      </c>
      <c r="I169" s="17">
        <v>3</v>
      </c>
      <c r="J169" s="15"/>
      <c r="K169" s="15"/>
      <c r="L169" s="15"/>
      <c r="M169" s="17"/>
      <c r="N169" s="15"/>
      <c r="O169" s="15"/>
      <c r="P169" s="15"/>
      <c r="Q169" s="17"/>
      <c r="R169" s="16">
        <f t="shared" si="0"/>
        <v>1</v>
      </c>
      <c r="S169" s="17">
        <f t="shared" si="1"/>
        <v>3</v>
      </c>
      <c r="T169" s="17">
        <f t="shared" si="2"/>
        <v>3</v>
      </c>
      <c r="U169" s="18" t="str">
        <f t="shared" si="3"/>
        <v/>
      </c>
      <c r="V169" s="15" t="str">
        <f t="shared" si="7"/>
        <v>REFERÊNCIA ÚNICA (ART. 28)</v>
      </c>
      <c r="W169" s="19">
        <f t="shared" si="5"/>
        <v>3</v>
      </c>
      <c r="X169" s="15" t="s">
        <v>1346</v>
      </c>
    </row>
    <row r="170" spans="1:24" ht="48" x14ac:dyDescent="0.2">
      <c r="A170" s="14" t="s">
        <v>155</v>
      </c>
      <c r="B170" s="20" t="s">
        <v>1347</v>
      </c>
      <c r="C170" s="15" t="s">
        <v>1348</v>
      </c>
      <c r="D170" s="16" t="s">
        <v>723</v>
      </c>
      <c r="E170" s="16">
        <v>2000</v>
      </c>
      <c r="F170" s="15" t="s">
        <v>1349</v>
      </c>
      <c r="G170" s="15" t="s">
        <v>1350</v>
      </c>
      <c r="H170" s="15" t="s">
        <v>1351</v>
      </c>
      <c r="I170" s="17">
        <v>1.25</v>
      </c>
      <c r="J170" s="15" t="s">
        <v>1352</v>
      </c>
      <c r="K170" s="15" t="s">
        <v>1353</v>
      </c>
      <c r="L170" s="15" t="s">
        <v>1354</v>
      </c>
      <c r="M170" s="17">
        <v>2.9</v>
      </c>
      <c r="N170" s="15" t="s">
        <v>1355</v>
      </c>
      <c r="O170" s="15" t="s">
        <v>1356</v>
      </c>
      <c r="P170" s="15" t="s">
        <v>1357</v>
      </c>
      <c r="Q170" s="17">
        <v>1</v>
      </c>
      <c r="R170" s="16">
        <f t="shared" si="0"/>
        <v>3</v>
      </c>
      <c r="S170" s="17">
        <f t="shared" si="1"/>
        <v>1.7166666666666668</v>
      </c>
      <c r="T170" s="17">
        <f t="shared" si="2"/>
        <v>1.25</v>
      </c>
      <c r="U170" s="18">
        <f t="shared" si="3"/>
        <v>0.49103567442337048</v>
      </c>
      <c r="V170" s="15" t="str">
        <f t="shared" si="7"/>
        <v>MEDIANA</v>
      </c>
      <c r="W170" s="19">
        <f t="shared" si="5"/>
        <v>1.25</v>
      </c>
      <c r="X170" s="15" t="s">
        <v>1358</v>
      </c>
    </row>
    <row r="171" spans="1:24" ht="108" x14ac:dyDescent="0.2">
      <c r="A171" s="14" t="s">
        <v>156</v>
      </c>
      <c r="B171" s="20" t="s">
        <v>1359</v>
      </c>
      <c r="C171" s="15" t="s">
        <v>1360</v>
      </c>
      <c r="D171" s="16" t="s">
        <v>723</v>
      </c>
      <c r="E171" s="16">
        <v>500</v>
      </c>
      <c r="F171" s="15" t="s">
        <v>1361</v>
      </c>
      <c r="G171" s="15" t="s">
        <v>1362</v>
      </c>
      <c r="H171" s="15" t="s">
        <v>1363</v>
      </c>
      <c r="I171" s="17">
        <v>0.93</v>
      </c>
      <c r="J171" s="15"/>
      <c r="K171" s="15"/>
      <c r="L171" s="15"/>
      <c r="M171" s="17"/>
      <c r="N171" s="15"/>
      <c r="O171" s="15"/>
      <c r="P171" s="15"/>
      <c r="Q171" s="17"/>
      <c r="R171" s="16">
        <f t="shared" si="0"/>
        <v>1</v>
      </c>
      <c r="S171" s="17">
        <f t="shared" si="1"/>
        <v>0.93</v>
      </c>
      <c r="T171" s="17">
        <f t="shared" si="2"/>
        <v>0.93</v>
      </c>
      <c r="U171" s="18" t="str">
        <f t="shared" si="3"/>
        <v/>
      </c>
      <c r="V171" s="15" t="str">
        <f t="shared" si="7"/>
        <v>REFERÊNCIA ÚNICA (ART. 28)</v>
      </c>
      <c r="W171" s="19">
        <f t="shared" si="5"/>
        <v>0.93</v>
      </c>
      <c r="X171" s="15" t="s">
        <v>1364</v>
      </c>
    </row>
    <row r="172" spans="1:24" ht="72" x14ac:dyDescent="0.2">
      <c r="A172" s="14" t="s">
        <v>157</v>
      </c>
      <c r="B172" s="20" t="s">
        <v>1365</v>
      </c>
      <c r="C172" s="15" t="s">
        <v>1366</v>
      </c>
      <c r="D172" s="16" t="s">
        <v>723</v>
      </c>
      <c r="E172" s="16">
        <v>1500</v>
      </c>
      <c r="F172" s="15" t="s">
        <v>708</v>
      </c>
      <c r="G172" s="15" t="s">
        <v>709</v>
      </c>
      <c r="H172" s="15" t="s">
        <v>710</v>
      </c>
      <c r="I172" s="17">
        <v>1.38</v>
      </c>
      <c r="J172" s="15"/>
      <c r="K172" s="15"/>
      <c r="L172" s="15"/>
      <c r="M172" s="17"/>
      <c r="N172" s="15"/>
      <c r="O172" s="15"/>
      <c r="P172" s="15"/>
      <c r="Q172" s="17"/>
      <c r="R172" s="16">
        <f t="shared" si="0"/>
        <v>1</v>
      </c>
      <c r="S172" s="17">
        <f t="shared" si="1"/>
        <v>1.38</v>
      </c>
      <c r="T172" s="17">
        <f t="shared" si="2"/>
        <v>1.38</v>
      </c>
      <c r="U172" s="18" t="str">
        <f t="shared" si="3"/>
        <v/>
      </c>
      <c r="V172" s="15" t="str">
        <f t="shared" si="7"/>
        <v>REFERÊNCIA ÚNICA (ART. 28)</v>
      </c>
      <c r="W172" s="19">
        <f t="shared" si="5"/>
        <v>1.38</v>
      </c>
      <c r="X172" s="15" t="s">
        <v>1367</v>
      </c>
    </row>
    <row r="173" spans="1:24" ht="72" x14ac:dyDescent="0.2">
      <c r="A173" s="14" t="s">
        <v>158</v>
      </c>
      <c r="B173" s="20" t="s">
        <v>1368</v>
      </c>
      <c r="C173" s="15" t="s">
        <v>1369</v>
      </c>
      <c r="D173" s="16" t="s">
        <v>723</v>
      </c>
      <c r="E173" s="16">
        <v>100</v>
      </c>
      <c r="F173" s="15" t="s">
        <v>708</v>
      </c>
      <c r="G173" s="15" t="s">
        <v>709</v>
      </c>
      <c r="H173" s="15" t="s">
        <v>710</v>
      </c>
      <c r="I173" s="17">
        <v>0.7</v>
      </c>
      <c r="J173" s="15"/>
      <c r="K173" s="15"/>
      <c r="L173" s="15"/>
      <c r="M173" s="17"/>
      <c r="N173" s="15"/>
      <c r="O173" s="15"/>
      <c r="P173" s="15"/>
      <c r="Q173" s="17"/>
      <c r="R173" s="16">
        <f t="shared" si="0"/>
        <v>1</v>
      </c>
      <c r="S173" s="17">
        <f t="shared" si="1"/>
        <v>0.7</v>
      </c>
      <c r="T173" s="17">
        <f t="shared" si="2"/>
        <v>0.7</v>
      </c>
      <c r="U173" s="18" t="str">
        <f t="shared" si="3"/>
        <v/>
      </c>
      <c r="V173" s="15" t="str">
        <f t="shared" si="7"/>
        <v>REFERÊNCIA ÚNICA (ART. 28)</v>
      </c>
      <c r="W173" s="19">
        <f t="shared" si="5"/>
        <v>0.7</v>
      </c>
      <c r="X173" s="15" t="s">
        <v>1370</v>
      </c>
    </row>
    <row r="174" spans="1:24" ht="48" x14ac:dyDescent="0.2">
      <c r="A174" s="14" t="s">
        <v>159</v>
      </c>
      <c r="B174" s="20" t="s">
        <v>1371</v>
      </c>
      <c r="C174" s="15" t="s">
        <v>1372</v>
      </c>
      <c r="D174" s="16" t="s">
        <v>723</v>
      </c>
      <c r="E174" s="16">
        <v>500</v>
      </c>
      <c r="F174" s="15" t="s">
        <v>1373</v>
      </c>
      <c r="G174" s="15" t="s">
        <v>1374</v>
      </c>
      <c r="H174" s="15" t="s">
        <v>1375</v>
      </c>
      <c r="I174" s="17">
        <v>18.420000000000002</v>
      </c>
      <c r="J174" s="15"/>
      <c r="K174" s="15"/>
      <c r="L174" s="15"/>
      <c r="M174" s="17"/>
      <c r="N174" s="15"/>
      <c r="O174" s="15"/>
      <c r="P174" s="15"/>
      <c r="Q174" s="17"/>
      <c r="R174" s="16">
        <f t="shared" si="0"/>
        <v>1</v>
      </c>
      <c r="S174" s="17">
        <f t="shared" si="1"/>
        <v>18.420000000000002</v>
      </c>
      <c r="T174" s="17">
        <f t="shared" si="2"/>
        <v>18.420000000000002</v>
      </c>
      <c r="U174" s="18" t="str">
        <f t="shared" si="3"/>
        <v/>
      </c>
      <c r="V174" s="15" t="str">
        <f t="shared" si="7"/>
        <v>REFERÊNCIA ÚNICA (ART. 28)</v>
      </c>
      <c r="W174" s="19">
        <f t="shared" si="5"/>
        <v>18.420000000000002</v>
      </c>
      <c r="X174" s="15" t="s">
        <v>1376</v>
      </c>
    </row>
    <row r="175" spans="1:24" ht="72" x14ac:dyDescent="0.2">
      <c r="A175" s="14" t="s">
        <v>160</v>
      </c>
      <c r="B175" s="20" t="s">
        <v>1377</v>
      </c>
      <c r="C175" s="15" t="s">
        <v>1378</v>
      </c>
      <c r="D175" s="16" t="s">
        <v>723</v>
      </c>
      <c r="E175" s="16">
        <v>200</v>
      </c>
      <c r="F175" s="15" t="s">
        <v>708</v>
      </c>
      <c r="G175" s="15" t="s">
        <v>709</v>
      </c>
      <c r="H175" s="15" t="s">
        <v>710</v>
      </c>
      <c r="I175" s="17">
        <v>2.48</v>
      </c>
      <c r="J175" s="15"/>
      <c r="K175" s="15"/>
      <c r="L175" s="15"/>
      <c r="M175" s="17"/>
      <c r="N175" s="15"/>
      <c r="O175" s="15"/>
      <c r="P175" s="15"/>
      <c r="Q175" s="17"/>
      <c r="R175" s="16">
        <f t="shared" si="0"/>
        <v>1</v>
      </c>
      <c r="S175" s="17">
        <f t="shared" si="1"/>
        <v>2.48</v>
      </c>
      <c r="T175" s="17">
        <f t="shared" si="2"/>
        <v>2.48</v>
      </c>
      <c r="U175" s="18" t="str">
        <f t="shared" si="3"/>
        <v/>
      </c>
      <c r="V175" s="15" t="str">
        <f t="shared" si="7"/>
        <v>REFERÊNCIA ÚNICA (ART. 28)</v>
      </c>
      <c r="W175" s="19">
        <f t="shared" si="5"/>
        <v>2.48</v>
      </c>
      <c r="X175" s="15" t="s">
        <v>1379</v>
      </c>
    </row>
    <row r="176" spans="1:24" ht="72" x14ac:dyDescent="0.2">
      <c r="A176" s="14" t="s">
        <v>161</v>
      </c>
      <c r="B176" s="20" t="s">
        <v>1380</v>
      </c>
      <c r="C176" s="15" t="s">
        <v>1381</v>
      </c>
      <c r="D176" s="16" t="s">
        <v>723</v>
      </c>
      <c r="E176" s="16">
        <v>50</v>
      </c>
      <c r="F176" s="15" t="s">
        <v>708</v>
      </c>
      <c r="G176" s="15" t="s">
        <v>709</v>
      </c>
      <c r="H176" s="15" t="s">
        <v>710</v>
      </c>
      <c r="I176" s="17">
        <v>588.95000000000005</v>
      </c>
      <c r="J176" s="15"/>
      <c r="K176" s="15"/>
      <c r="L176" s="15"/>
      <c r="M176" s="17"/>
      <c r="N176" s="15"/>
      <c r="O176" s="15"/>
      <c r="P176" s="15"/>
      <c r="Q176" s="17"/>
      <c r="R176" s="16">
        <f t="shared" si="0"/>
        <v>1</v>
      </c>
      <c r="S176" s="17">
        <f t="shared" si="1"/>
        <v>588.95000000000005</v>
      </c>
      <c r="T176" s="17">
        <f t="shared" si="2"/>
        <v>588.95000000000005</v>
      </c>
      <c r="U176" s="18" t="str">
        <f t="shared" si="3"/>
        <v/>
      </c>
      <c r="V176" s="15" t="str">
        <f t="shared" si="7"/>
        <v>REFERÊNCIA ÚNICA (ART. 28)</v>
      </c>
      <c r="W176" s="19">
        <f t="shared" si="5"/>
        <v>588.95000000000005</v>
      </c>
      <c r="X176" s="15" t="s">
        <v>1382</v>
      </c>
    </row>
    <row r="177" spans="1:24" ht="72" x14ac:dyDescent="0.2">
      <c r="A177" s="14" t="s">
        <v>162</v>
      </c>
      <c r="B177" s="20" t="s">
        <v>1383</v>
      </c>
      <c r="C177" s="15" t="s">
        <v>1384</v>
      </c>
      <c r="D177" s="16" t="s">
        <v>723</v>
      </c>
      <c r="E177" s="16">
        <v>60</v>
      </c>
      <c r="F177" s="15" t="s">
        <v>708</v>
      </c>
      <c r="G177" s="15" t="s">
        <v>709</v>
      </c>
      <c r="H177" s="15" t="s">
        <v>710</v>
      </c>
      <c r="I177" s="17">
        <v>356.16</v>
      </c>
      <c r="J177" s="15"/>
      <c r="K177" s="15"/>
      <c r="L177" s="15"/>
      <c r="M177" s="17"/>
      <c r="N177" s="15"/>
      <c r="O177" s="15"/>
      <c r="P177" s="15"/>
      <c r="Q177" s="17"/>
      <c r="R177" s="16">
        <f t="shared" si="0"/>
        <v>1</v>
      </c>
      <c r="S177" s="17">
        <f t="shared" si="1"/>
        <v>356.16</v>
      </c>
      <c r="T177" s="17">
        <f t="shared" si="2"/>
        <v>356.16</v>
      </c>
      <c r="U177" s="18" t="str">
        <f t="shared" si="3"/>
        <v/>
      </c>
      <c r="V177" s="15" t="str">
        <f t="shared" si="7"/>
        <v>REFERÊNCIA ÚNICA (ART. 28)</v>
      </c>
      <c r="W177" s="19">
        <f t="shared" si="5"/>
        <v>356.16</v>
      </c>
      <c r="X177" s="15" t="s">
        <v>1385</v>
      </c>
    </row>
    <row r="178" spans="1:24" ht="72" x14ac:dyDescent="0.2">
      <c r="A178" s="14" t="s">
        <v>163</v>
      </c>
      <c r="B178" s="20" t="s">
        <v>1386</v>
      </c>
      <c r="C178" s="15" t="s">
        <v>1387</v>
      </c>
      <c r="D178" s="16" t="s">
        <v>723</v>
      </c>
      <c r="E178" s="16">
        <v>10</v>
      </c>
      <c r="F178" s="15" t="s">
        <v>708</v>
      </c>
      <c r="G178" s="15" t="s">
        <v>709</v>
      </c>
      <c r="H178" s="15" t="s">
        <v>710</v>
      </c>
      <c r="I178" s="17">
        <v>447.44</v>
      </c>
      <c r="J178" s="15"/>
      <c r="K178" s="15"/>
      <c r="L178" s="15"/>
      <c r="M178" s="17"/>
      <c r="N178" s="15"/>
      <c r="O178" s="15"/>
      <c r="P178" s="15"/>
      <c r="Q178" s="17"/>
      <c r="R178" s="16">
        <f t="shared" si="0"/>
        <v>1</v>
      </c>
      <c r="S178" s="17">
        <f t="shared" si="1"/>
        <v>447.44</v>
      </c>
      <c r="T178" s="17">
        <f t="shared" si="2"/>
        <v>447.44</v>
      </c>
      <c r="U178" s="18" t="str">
        <f t="shared" si="3"/>
        <v/>
      </c>
      <c r="V178" s="15" t="str">
        <f t="shared" si="7"/>
        <v>REFERÊNCIA ÚNICA (ART. 28)</v>
      </c>
      <c r="W178" s="19">
        <f t="shared" si="5"/>
        <v>447.44</v>
      </c>
      <c r="X178" s="15" t="s">
        <v>1388</v>
      </c>
    </row>
    <row r="179" spans="1:24" ht="72" x14ac:dyDescent="0.2">
      <c r="A179" s="14" t="s">
        <v>164</v>
      </c>
      <c r="B179" s="20" t="s">
        <v>1389</v>
      </c>
      <c r="C179" s="15" t="s">
        <v>1390</v>
      </c>
      <c r="D179" s="16" t="s">
        <v>723</v>
      </c>
      <c r="E179" s="16">
        <v>60</v>
      </c>
      <c r="F179" s="15" t="s">
        <v>708</v>
      </c>
      <c r="G179" s="15" t="s">
        <v>709</v>
      </c>
      <c r="H179" s="15" t="s">
        <v>710</v>
      </c>
      <c r="I179" s="17">
        <v>53</v>
      </c>
      <c r="J179" s="15"/>
      <c r="K179" s="15"/>
      <c r="L179" s="15"/>
      <c r="M179" s="17"/>
      <c r="N179" s="15"/>
      <c r="O179" s="15"/>
      <c r="P179" s="15"/>
      <c r="Q179" s="17"/>
      <c r="R179" s="16">
        <f t="shared" si="0"/>
        <v>1</v>
      </c>
      <c r="S179" s="17">
        <f t="shared" si="1"/>
        <v>53</v>
      </c>
      <c r="T179" s="17">
        <f t="shared" si="2"/>
        <v>53</v>
      </c>
      <c r="U179" s="18" t="str">
        <f t="shared" si="3"/>
        <v/>
      </c>
      <c r="V179" s="15" t="str">
        <f t="shared" si="7"/>
        <v>REFERÊNCIA ÚNICA (ART. 28)</v>
      </c>
      <c r="W179" s="19">
        <f t="shared" si="5"/>
        <v>53</v>
      </c>
      <c r="X179" s="15" t="s">
        <v>1391</v>
      </c>
    </row>
    <row r="180" spans="1:24" ht="72" x14ac:dyDescent="0.2">
      <c r="A180" s="14" t="s">
        <v>165</v>
      </c>
      <c r="B180" s="20" t="s">
        <v>1392</v>
      </c>
      <c r="C180" s="15" t="s">
        <v>1393</v>
      </c>
      <c r="D180" s="16" t="s">
        <v>723</v>
      </c>
      <c r="E180" s="16">
        <v>60</v>
      </c>
      <c r="F180" s="15" t="s">
        <v>708</v>
      </c>
      <c r="G180" s="15" t="s">
        <v>709</v>
      </c>
      <c r="H180" s="15" t="s">
        <v>710</v>
      </c>
      <c r="I180" s="17">
        <v>28.32</v>
      </c>
      <c r="J180" s="15"/>
      <c r="K180" s="15"/>
      <c r="L180" s="15"/>
      <c r="M180" s="17"/>
      <c r="N180" s="15"/>
      <c r="O180" s="15"/>
      <c r="P180" s="15"/>
      <c r="Q180" s="17"/>
      <c r="R180" s="16">
        <f t="shared" si="0"/>
        <v>1</v>
      </c>
      <c r="S180" s="17">
        <f t="shared" si="1"/>
        <v>28.32</v>
      </c>
      <c r="T180" s="17">
        <f t="shared" si="2"/>
        <v>28.32</v>
      </c>
      <c r="U180" s="18" t="str">
        <f t="shared" si="3"/>
        <v/>
      </c>
      <c r="V180" s="15" t="str">
        <f t="shared" si="7"/>
        <v>REFERÊNCIA ÚNICA (ART. 28)</v>
      </c>
      <c r="W180" s="19">
        <f t="shared" si="5"/>
        <v>28.32</v>
      </c>
      <c r="X180" s="15" t="s">
        <v>1394</v>
      </c>
    </row>
    <row r="181" spans="1:24" ht="48" x14ac:dyDescent="0.2">
      <c r="A181" s="14" t="s">
        <v>166</v>
      </c>
      <c r="B181" s="20" t="s">
        <v>1395</v>
      </c>
      <c r="C181" s="15" t="s">
        <v>1396</v>
      </c>
      <c r="D181" s="16" t="s">
        <v>723</v>
      </c>
      <c r="E181" s="16">
        <v>60</v>
      </c>
      <c r="F181" s="15" t="s">
        <v>1397</v>
      </c>
      <c r="G181" s="15" t="s">
        <v>1398</v>
      </c>
      <c r="H181" s="15" t="s">
        <v>1399</v>
      </c>
      <c r="I181" s="17">
        <v>3.53</v>
      </c>
      <c r="J181" s="15" t="s">
        <v>1400</v>
      </c>
      <c r="K181" s="15" t="s">
        <v>1401</v>
      </c>
      <c r="L181" s="15" t="s">
        <v>1402</v>
      </c>
      <c r="M181" s="17">
        <v>3.99</v>
      </c>
      <c r="N181" s="15" t="s">
        <v>1403</v>
      </c>
      <c r="O181" s="15" t="s">
        <v>1404</v>
      </c>
      <c r="P181" s="15" t="s">
        <v>1405</v>
      </c>
      <c r="Q181" s="17">
        <v>3.73</v>
      </c>
      <c r="R181" s="16">
        <f t="shared" si="0"/>
        <v>3</v>
      </c>
      <c r="S181" s="17">
        <f t="shared" si="1"/>
        <v>3.75</v>
      </c>
      <c r="T181" s="17">
        <f t="shared" si="2"/>
        <v>3.73</v>
      </c>
      <c r="U181" s="18">
        <f t="shared" si="3"/>
        <v>5.0220255615379718E-2</v>
      </c>
      <c r="V181" s="15" t="str">
        <f t="shared" si="7"/>
        <v>MÉDIA</v>
      </c>
      <c r="W181" s="19">
        <f t="shared" si="5"/>
        <v>3.75</v>
      </c>
      <c r="X181" s="15" t="s">
        <v>1406</v>
      </c>
    </row>
    <row r="182" spans="1:24" ht="72" x14ac:dyDescent="0.2">
      <c r="A182" s="14" t="s">
        <v>167</v>
      </c>
      <c r="B182" s="20" t="s">
        <v>1407</v>
      </c>
      <c r="C182" s="15" t="s">
        <v>1408</v>
      </c>
      <c r="D182" s="16" t="s">
        <v>723</v>
      </c>
      <c r="E182" s="16">
        <v>60</v>
      </c>
      <c r="F182" s="15" t="s">
        <v>708</v>
      </c>
      <c r="G182" s="15" t="s">
        <v>709</v>
      </c>
      <c r="H182" s="15" t="s">
        <v>710</v>
      </c>
      <c r="I182" s="17">
        <v>5.16</v>
      </c>
      <c r="J182" s="15"/>
      <c r="K182" s="15"/>
      <c r="L182" s="15"/>
      <c r="M182" s="17"/>
      <c r="N182" s="15"/>
      <c r="O182" s="15"/>
      <c r="P182" s="15"/>
      <c r="Q182" s="17"/>
      <c r="R182" s="16">
        <f t="shared" si="0"/>
        <v>1</v>
      </c>
      <c r="S182" s="17">
        <f t="shared" si="1"/>
        <v>5.16</v>
      </c>
      <c r="T182" s="17">
        <f t="shared" si="2"/>
        <v>5.16</v>
      </c>
      <c r="U182" s="18" t="str">
        <f t="shared" si="3"/>
        <v/>
      </c>
      <c r="V182" s="15" t="str">
        <v>REFERÊNCIA ÚNICA (ART. 28)</v>
      </c>
      <c r="W182" s="19">
        <f t="shared" si="5"/>
        <v>5.16</v>
      </c>
      <c r="X182" s="15" t="s">
        <v>1409</v>
      </c>
    </row>
    <row r="183" spans="1:24" ht="72" x14ac:dyDescent="0.2">
      <c r="A183" s="14" t="s">
        <v>168</v>
      </c>
      <c r="B183" s="20" t="s">
        <v>1410</v>
      </c>
      <c r="C183" s="15" t="s">
        <v>1411</v>
      </c>
      <c r="D183" s="16" t="s">
        <v>723</v>
      </c>
      <c r="E183" s="16">
        <v>60</v>
      </c>
      <c r="F183" s="15" t="s">
        <v>708</v>
      </c>
      <c r="G183" s="15" t="s">
        <v>709</v>
      </c>
      <c r="H183" s="15" t="s">
        <v>710</v>
      </c>
      <c r="I183" s="17">
        <v>9.27</v>
      </c>
      <c r="J183" s="15"/>
      <c r="K183" s="15"/>
      <c r="L183" s="15"/>
      <c r="M183" s="17"/>
      <c r="N183" s="15"/>
      <c r="O183" s="15"/>
      <c r="P183" s="15"/>
      <c r="Q183" s="17"/>
      <c r="R183" s="16">
        <f t="shared" si="0"/>
        <v>1</v>
      </c>
      <c r="S183" s="17">
        <f t="shared" si="1"/>
        <v>9.27</v>
      </c>
      <c r="T183" s="17">
        <f t="shared" si="2"/>
        <v>9.27</v>
      </c>
      <c r="U183" s="18" t="str">
        <f t="shared" si="3"/>
        <v/>
      </c>
      <c r="V183" s="15" t="str">
        <f t="shared" si="8"/>
        <v>REFERÊNCIA ÚNICA (ART. 28)</v>
      </c>
      <c r="W183" s="19">
        <f t="shared" si="5"/>
        <v>9.27</v>
      </c>
      <c r="X183" s="15" t="s">
        <v>1412</v>
      </c>
    </row>
    <row r="184" spans="1:24" ht="72" x14ac:dyDescent="0.2">
      <c r="A184" s="14" t="s">
        <v>169</v>
      </c>
      <c r="B184" s="20" t="s">
        <v>1413</v>
      </c>
      <c r="C184" s="15" t="s">
        <v>1414</v>
      </c>
      <c r="D184" s="16" t="s">
        <v>723</v>
      </c>
      <c r="E184" s="16">
        <v>60</v>
      </c>
      <c r="F184" s="15" t="s">
        <v>708</v>
      </c>
      <c r="G184" s="15" t="s">
        <v>709</v>
      </c>
      <c r="H184" s="15" t="s">
        <v>710</v>
      </c>
      <c r="I184" s="17">
        <v>2.41</v>
      </c>
      <c r="J184" s="15"/>
      <c r="K184" s="15"/>
      <c r="L184" s="15"/>
      <c r="M184" s="17"/>
      <c r="N184" s="15"/>
      <c r="O184" s="15"/>
      <c r="P184" s="15"/>
      <c r="Q184" s="17"/>
      <c r="R184" s="16">
        <f t="shared" si="0"/>
        <v>1</v>
      </c>
      <c r="S184" s="17">
        <f t="shared" si="1"/>
        <v>2.41</v>
      </c>
      <c r="T184" s="17">
        <f t="shared" si="2"/>
        <v>2.41</v>
      </c>
      <c r="U184" s="18" t="str">
        <f t="shared" si="3"/>
        <v/>
      </c>
      <c r="V184" s="15" t="str">
        <f t="shared" si="8"/>
        <v>REFERÊNCIA ÚNICA (ART. 28)</v>
      </c>
      <c r="W184" s="19">
        <f t="shared" si="5"/>
        <v>2.41</v>
      </c>
      <c r="X184" s="15" t="s">
        <v>1415</v>
      </c>
    </row>
    <row r="185" spans="1:24" ht="72" x14ac:dyDescent="0.2">
      <c r="A185" s="14" t="s">
        <v>170</v>
      </c>
      <c r="B185" s="20" t="s">
        <v>1416</v>
      </c>
      <c r="C185" s="15" t="s">
        <v>1417</v>
      </c>
      <c r="D185" s="16" t="s">
        <v>723</v>
      </c>
      <c r="E185" s="16">
        <v>30</v>
      </c>
      <c r="F185" s="15" t="s">
        <v>708</v>
      </c>
      <c r="G185" s="15" t="s">
        <v>709</v>
      </c>
      <c r="H185" s="15" t="s">
        <v>710</v>
      </c>
      <c r="I185" s="17">
        <v>1.47</v>
      </c>
      <c r="J185" s="15"/>
      <c r="K185" s="15"/>
      <c r="L185" s="15"/>
      <c r="M185" s="17"/>
      <c r="N185" s="15"/>
      <c r="O185" s="15"/>
      <c r="P185" s="15"/>
      <c r="Q185" s="17"/>
      <c r="R185" s="16">
        <f t="shared" si="0"/>
        <v>1</v>
      </c>
      <c r="S185" s="17">
        <f t="shared" si="1"/>
        <v>1.47</v>
      </c>
      <c r="T185" s="17">
        <f t="shared" si="2"/>
        <v>1.47</v>
      </c>
      <c r="U185" s="18" t="str">
        <f t="shared" si="3"/>
        <v/>
      </c>
      <c r="V185" s="15" t="str">
        <f t="shared" si="8"/>
        <v>REFERÊNCIA ÚNICA (ART. 28)</v>
      </c>
      <c r="W185" s="19">
        <f t="shared" si="5"/>
        <v>1.47</v>
      </c>
      <c r="X185" s="15" t="s">
        <v>1418</v>
      </c>
    </row>
    <row r="186" spans="1:24" ht="72" x14ac:dyDescent="0.2">
      <c r="A186" s="14" t="s">
        <v>171</v>
      </c>
      <c r="B186" s="20" t="s">
        <v>1419</v>
      </c>
      <c r="C186" s="15" t="s">
        <v>1420</v>
      </c>
      <c r="D186" s="16" t="s">
        <v>723</v>
      </c>
      <c r="E186" s="16">
        <v>100</v>
      </c>
      <c r="F186" s="15" t="s">
        <v>708</v>
      </c>
      <c r="G186" s="15" t="s">
        <v>709</v>
      </c>
      <c r="H186" s="15" t="s">
        <v>710</v>
      </c>
      <c r="I186" s="17">
        <v>14.06</v>
      </c>
      <c r="J186" s="15"/>
      <c r="K186" s="15"/>
      <c r="L186" s="15"/>
      <c r="M186" s="17"/>
      <c r="N186" s="15"/>
      <c r="O186" s="15"/>
      <c r="P186" s="15"/>
      <c r="Q186" s="17"/>
      <c r="R186" s="16">
        <f t="shared" si="0"/>
        <v>1</v>
      </c>
      <c r="S186" s="17">
        <f t="shared" si="1"/>
        <v>14.06</v>
      </c>
      <c r="T186" s="17">
        <f t="shared" si="2"/>
        <v>14.06</v>
      </c>
      <c r="U186" s="18" t="str">
        <f t="shared" si="3"/>
        <v/>
      </c>
      <c r="V186" s="15" t="str">
        <f t="shared" si="8"/>
        <v>REFERÊNCIA ÚNICA (ART. 28)</v>
      </c>
      <c r="W186" s="19">
        <f t="shared" si="5"/>
        <v>14.06</v>
      </c>
      <c r="X186" s="15" t="s">
        <v>1421</v>
      </c>
    </row>
    <row r="187" spans="1:24" ht="72" x14ac:dyDescent="0.2">
      <c r="A187" s="14" t="s">
        <v>172</v>
      </c>
      <c r="B187" s="20" t="s">
        <v>1422</v>
      </c>
      <c r="C187" s="15" t="s">
        <v>1423</v>
      </c>
      <c r="D187" s="16" t="s">
        <v>723</v>
      </c>
      <c r="E187" s="16">
        <v>250</v>
      </c>
      <c r="F187" s="15" t="s">
        <v>708</v>
      </c>
      <c r="G187" s="15" t="s">
        <v>709</v>
      </c>
      <c r="H187" s="15" t="s">
        <v>710</v>
      </c>
      <c r="I187" s="17">
        <v>1.47</v>
      </c>
      <c r="J187" s="15"/>
      <c r="K187" s="15"/>
      <c r="L187" s="15"/>
      <c r="M187" s="17"/>
      <c r="N187" s="15"/>
      <c r="O187" s="15"/>
      <c r="P187" s="15"/>
      <c r="Q187" s="17"/>
      <c r="R187" s="16">
        <f t="shared" si="0"/>
        <v>1</v>
      </c>
      <c r="S187" s="17">
        <f t="shared" si="1"/>
        <v>1.47</v>
      </c>
      <c r="T187" s="17">
        <f t="shared" si="2"/>
        <v>1.47</v>
      </c>
      <c r="U187" s="18" t="str">
        <f t="shared" si="3"/>
        <v/>
      </c>
      <c r="V187" s="15" t="str">
        <f t="shared" si="8"/>
        <v>REFERÊNCIA ÚNICA (ART. 28)</v>
      </c>
      <c r="W187" s="19">
        <f t="shared" si="5"/>
        <v>1.47</v>
      </c>
      <c r="X187" s="15" t="s">
        <v>1424</v>
      </c>
    </row>
    <row r="188" spans="1:24" ht="72" x14ac:dyDescent="0.2">
      <c r="A188" s="14" t="s">
        <v>173</v>
      </c>
      <c r="B188" s="20" t="s">
        <v>1425</v>
      </c>
      <c r="C188" s="15" t="s">
        <v>1426</v>
      </c>
      <c r="D188" s="16" t="s">
        <v>723</v>
      </c>
      <c r="E188" s="16">
        <v>30</v>
      </c>
      <c r="F188" s="15" t="s">
        <v>708</v>
      </c>
      <c r="G188" s="15" t="s">
        <v>709</v>
      </c>
      <c r="H188" s="15" t="s">
        <v>710</v>
      </c>
      <c r="I188" s="17">
        <v>24.6</v>
      </c>
      <c r="J188" s="15"/>
      <c r="K188" s="15"/>
      <c r="L188" s="15"/>
      <c r="M188" s="17"/>
      <c r="N188" s="15"/>
      <c r="O188" s="15"/>
      <c r="P188" s="15"/>
      <c r="Q188" s="17"/>
      <c r="R188" s="16">
        <f t="shared" si="0"/>
        <v>1</v>
      </c>
      <c r="S188" s="17">
        <f t="shared" si="1"/>
        <v>24.6</v>
      </c>
      <c r="T188" s="17">
        <f t="shared" si="2"/>
        <v>24.6</v>
      </c>
      <c r="U188" s="18" t="str">
        <f t="shared" si="3"/>
        <v/>
      </c>
      <c r="V188" s="15" t="str">
        <f t="shared" si="8"/>
        <v>REFERÊNCIA ÚNICA (ART. 28)</v>
      </c>
      <c r="W188" s="19">
        <f t="shared" si="5"/>
        <v>24.6</v>
      </c>
      <c r="X188" s="15" t="s">
        <v>1427</v>
      </c>
    </row>
    <row r="189" spans="1:24" ht="48" x14ac:dyDescent="0.2">
      <c r="A189" s="14" t="s">
        <v>174</v>
      </c>
      <c r="B189" s="20" t="s">
        <v>1428</v>
      </c>
      <c r="C189" s="15" t="s">
        <v>1429</v>
      </c>
      <c r="D189" s="16" t="s">
        <v>723</v>
      </c>
      <c r="E189" s="16">
        <v>30</v>
      </c>
      <c r="F189" s="15" t="s">
        <v>1373</v>
      </c>
      <c r="G189" s="15" t="s">
        <v>1374</v>
      </c>
      <c r="H189" s="15" t="s">
        <v>1375</v>
      </c>
      <c r="I189" s="17">
        <v>61.46</v>
      </c>
      <c r="J189" s="15"/>
      <c r="K189" s="15"/>
      <c r="L189" s="15"/>
      <c r="M189" s="17"/>
      <c r="N189" s="15"/>
      <c r="O189" s="15"/>
      <c r="P189" s="15"/>
      <c r="Q189" s="17"/>
      <c r="R189" s="16">
        <f t="shared" si="0"/>
        <v>1</v>
      </c>
      <c r="S189" s="17">
        <f t="shared" si="1"/>
        <v>61.46</v>
      </c>
      <c r="T189" s="17">
        <f t="shared" si="2"/>
        <v>61.46</v>
      </c>
      <c r="U189" s="18" t="str">
        <f t="shared" si="3"/>
        <v/>
      </c>
      <c r="V189" s="15" t="str">
        <f t="shared" si="8"/>
        <v>REFERÊNCIA ÚNICA (ART. 28)</v>
      </c>
      <c r="W189" s="19">
        <f t="shared" si="5"/>
        <v>61.46</v>
      </c>
      <c r="X189" s="15" t="s">
        <v>1430</v>
      </c>
    </row>
    <row r="190" spans="1:24" ht="72" x14ac:dyDescent="0.2">
      <c r="A190" s="14" t="s">
        <v>175</v>
      </c>
      <c r="B190" s="20" t="s">
        <v>1431</v>
      </c>
      <c r="C190" s="15" t="s">
        <v>1432</v>
      </c>
      <c r="D190" s="16" t="s">
        <v>723</v>
      </c>
      <c r="E190" s="16">
        <v>30</v>
      </c>
      <c r="F190" s="15" t="s">
        <v>708</v>
      </c>
      <c r="G190" s="15" t="s">
        <v>709</v>
      </c>
      <c r="H190" s="15" t="s">
        <v>710</v>
      </c>
      <c r="I190" s="17">
        <v>4.63</v>
      </c>
      <c r="J190" s="15"/>
      <c r="K190" s="15"/>
      <c r="L190" s="15"/>
      <c r="M190" s="17"/>
      <c r="N190" s="15"/>
      <c r="O190" s="15"/>
      <c r="P190" s="15"/>
      <c r="Q190" s="17"/>
      <c r="R190" s="16">
        <f t="shared" si="0"/>
        <v>1</v>
      </c>
      <c r="S190" s="17">
        <f t="shared" si="1"/>
        <v>4.63</v>
      </c>
      <c r="T190" s="17">
        <f t="shared" si="2"/>
        <v>4.63</v>
      </c>
      <c r="U190" s="18" t="str">
        <f t="shared" si="3"/>
        <v/>
      </c>
      <c r="V190" s="15" t="str">
        <f t="shared" si="8"/>
        <v>REFERÊNCIA ÚNICA (ART. 28)</v>
      </c>
      <c r="W190" s="19">
        <f t="shared" si="5"/>
        <v>4.63</v>
      </c>
      <c r="X190" s="15" t="s">
        <v>1433</v>
      </c>
    </row>
    <row r="191" spans="1:24" ht="72" x14ac:dyDescent="0.2">
      <c r="A191" s="14" t="s">
        <v>176</v>
      </c>
      <c r="B191" s="20" t="s">
        <v>1434</v>
      </c>
      <c r="C191" s="15" t="s">
        <v>1435</v>
      </c>
      <c r="D191" s="16" t="s">
        <v>723</v>
      </c>
      <c r="E191" s="16">
        <v>100</v>
      </c>
      <c r="F191" s="15" t="s">
        <v>708</v>
      </c>
      <c r="G191" s="15" t="s">
        <v>709</v>
      </c>
      <c r="H191" s="15" t="s">
        <v>710</v>
      </c>
      <c r="I191" s="17">
        <v>31.72</v>
      </c>
      <c r="J191" s="15"/>
      <c r="K191" s="15"/>
      <c r="L191" s="15"/>
      <c r="M191" s="17"/>
      <c r="N191" s="15"/>
      <c r="O191" s="15"/>
      <c r="P191" s="15"/>
      <c r="Q191" s="17"/>
      <c r="R191" s="16">
        <f t="shared" si="0"/>
        <v>1</v>
      </c>
      <c r="S191" s="17">
        <f t="shared" si="1"/>
        <v>31.72</v>
      </c>
      <c r="T191" s="17">
        <f t="shared" si="2"/>
        <v>31.72</v>
      </c>
      <c r="U191" s="18" t="str">
        <f t="shared" si="3"/>
        <v/>
      </c>
      <c r="V191" s="15" t="str">
        <f t="shared" si="8"/>
        <v>REFERÊNCIA ÚNICA (ART. 28)</v>
      </c>
      <c r="W191" s="19">
        <f t="shared" si="5"/>
        <v>31.72</v>
      </c>
      <c r="X191" s="15" t="s">
        <v>1436</v>
      </c>
    </row>
    <row r="192" spans="1:24" ht="48" x14ac:dyDescent="0.2">
      <c r="A192" s="14" t="s">
        <v>177</v>
      </c>
      <c r="B192" s="20" t="s">
        <v>1437</v>
      </c>
      <c r="C192" s="15" t="s">
        <v>1438</v>
      </c>
      <c r="D192" s="16" t="s">
        <v>723</v>
      </c>
      <c r="E192" s="16">
        <v>100</v>
      </c>
      <c r="F192" s="15" t="s">
        <v>1439</v>
      </c>
      <c r="G192" s="15" t="s">
        <v>1440</v>
      </c>
      <c r="H192" s="15" t="s">
        <v>842</v>
      </c>
      <c r="I192" s="17">
        <v>57.9</v>
      </c>
      <c r="J192" s="15" t="s">
        <v>1441</v>
      </c>
      <c r="K192" s="15" t="s">
        <v>1442</v>
      </c>
      <c r="L192" s="15" t="s">
        <v>842</v>
      </c>
      <c r="M192" s="17">
        <v>39.9</v>
      </c>
      <c r="N192" s="15" t="s">
        <v>1443</v>
      </c>
      <c r="O192" s="15" t="s">
        <v>1444</v>
      </c>
      <c r="P192" s="15" t="s">
        <v>842</v>
      </c>
      <c r="Q192" s="17">
        <v>35.9</v>
      </c>
      <c r="R192" s="16">
        <f t="shared" si="0"/>
        <v>3</v>
      </c>
      <c r="S192" s="17">
        <f t="shared" si="1"/>
        <v>44.566666666666663</v>
      </c>
      <c r="T192" s="17">
        <f t="shared" si="2"/>
        <v>39.9</v>
      </c>
      <c r="U192" s="18">
        <f t="shared" si="3"/>
        <v>0.21470007620654188</v>
      </c>
      <c r="V192" s="15" t="str">
        <f t="shared" si="8"/>
        <v>MÉDIA</v>
      </c>
      <c r="W192" s="19">
        <f t="shared" si="5"/>
        <v>44.57</v>
      </c>
      <c r="X192" s="15" t="s">
        <v>1125</v>
      </c>
    </row>
    <row r="193" spans="1:24" ht="72" x14ac:dyDescent="0.2">
      <c r="A193" s="14" t="s">
        <v>178</v>
      </c>
      <c r="B193" s="20" t="s">
        <v>1445</v>
      </c>
      <c r="C193" s="15" t="s">
        <v>1446</v>
      </c>
      <c r="D193" s="16" t="s">
        <v>723</v>
      </c>
      <c r="E193" s="16">
        <v>20</v>
      </c>
      <c r="F193" s="15" t="s">
        <v>708</v>
      </c>
      <c r="G193" s="15" t="s">
        <v>709</v>
      </c>
      <c r="H193" s="15" t="s">
        <v>710</v>
      </c>
      <c r="I193" s="17">
        <v>13.05</v>
      </c>
      <c r="J193" s="15"/>
      <c r="K193" s="15"/>
      <c r="L193" s="15"/>
      <c r="M193" s="17"/>
      <c r="N193" s="15"/>
      <c r="O193" s="15"/>
      <c r="P193" s="15"/>
      <c r="Q193" s="17"/>
      <c r="R193" s="16">
        <f t="shared" si="0"/>
        <v>1</v>
      </c>
      <c r="S193" s="17">
        <f t="shared" si="1"/>
        <v>13.05</v>
      </c>
      <c r="T193" s="17">
        <f t="shared" si="2"/>
        <v>13.05</v>
      </c>
      <c r="U193" s="18" t="str">
        <f t="shared" si="3"/>
        <v/>
      </c>
      <c r="V193" s="15" t="str">
        <f t="shared" si="8"/>
        <v>REFERÊNCIA ÚNICA (ART. 28)</v>
      </c>
      <c r="W193" s="19">
        <f t="shared" si="5"/>
        <v>13.05</v>
      </c>
      <c r="X193" s="15" t="s">
        <v>1447</v>
      </c>
    </row>
    <row r="194" spans="1:24" ht="72" x14ac:dyDescent="0.2">
      <c r="A194" s="14" t="s">
        <v>179</v>
      </c>
      <c r="B194" s="20" t="s">
        <v>1448</v>
      </c>
      <c r="C194" s="15" t="s">
        <v>1449</v>
      </c>
      <c r="D194" s="16" t="s">
        <v>723</v>
      </c>
      <c r="E194" s="16">
        <v>200</v>
      </c>
      <c r="F194" s="15" t="s">
        <v>708</v>
      </c>
      <c r="G194" s="15" t="s">
        <v>709</v>
      </c>
      <c r="H194" s="15" t="s">
        <v>710</v>
      </c>
      <c r="I194" s="17">
        <v>12.1</v>
      </c>
      <c r="J194" s="15"/>
      <c r="K194" s="15"/>
      <c r="L194" s="15"/>
      <c r="M194" s="17"/>
      <c r="N194" s="15"/>
      <c r="O194" s="15"/>
      <c r="P194" s="15"/>
      <c r="Q194" s="17"/>
      <c r="R194" s="16">
        <f t="shared" si="0"/>
        <v>1</v>
      </c>
      <c r="S194" s="17">
        <f t="shared" si="1"/>
        <v>12.1</v>
      </c>
      <c r="T194" s="17">
        <f t="shared" si="2"/>
        <v>12.1</v>
      </c>
      <c r="U194" s="18" t="str">
        <f t="shared" si="3"/>
        <v/>
      </c>
      <c r="V194" s="15" t="str">
        <f t="shared" si="8"/>
        <v>REFERÊNCIA ÚNICA (ART. 28)</v>
      </c>
      <c r="W194" s="19">
        <f t="shared" si="5"/>
        <v>12.1</v>
      </c>
      <c r="X194" s="15" t="s">
        <v>1450</v>
      </c>
    </row>
    <row r="195" spans="1:24" ht="72" x14ac:dyDescent="0.2">
      <c r="A195" s="14" t="s">
        <v>180</v>
      </c>
      <c r="B195" s="20" t="s">
        <v>1451</v>
      </c>
      <c r="C195" s="15" t="s">
        <v>1452</v>
      </c>
      <c r="D195" s="16" t="s">
        <v>723</v>
      </c>
      <c r="E195" s="16">
        <v>100</v>
      </c>
      <c r="F195" s="15" t="s">
        <v>708</v>
      </c>
      <c r="G195" s="15" t="s">
        <v>709</v>
      </c>
      <c r="H195" s="15" t="s">
        <v>710</v>
      </c>
      <c r="I195" s="17">
        <v>25.57</v>
      </c>
      <c r="J195" s="15"/>
      <c r="K195" s="15"/>
      <c r="L195" s="15"/>
      <c r="M195" s="17"/>
      <c r="N195" s="15"/>
      <c r="O195" s="15"/>
      <c r="P195" s="15"/>
      <c r="Q195" s="17"/>
      <c r="R195" s="16">
        <f t="shared" si="0"/>
        <v>1</v>
      </c>
      <c r="S195" s="17">
        <f t="shared" si="1"/>
        <v>25.57</v>
      </c>
      <c r="T195" s="17">
        <f t="shared" si="2"/>
        <v>25.57</v>
      </c>
      <c r="U195" s="18" t="str">
        <f t="shared" si="3"/>
        <v/>
      </c>
      <c r="V195" s="15" t="str">
        <f t="shared" si="8"/>
        <v>REFERÊNCIA ÚNICA (ART. 28)</v>
      </c>
      <c r="W195" s="19">
        <f t="shared" si="5"/>
        <v>25.57</v>
      </c>
      <c r="X195" s="15" t="s">
        <v>1453</v>
      </c>
    </row>
    <row r="196" spans="1:24" ht="72" x14ac:dyDescent="0.2">
      <c r="A196" s="14" t="s">
        <v>181</v>
      </c>
      <c r="B196" s="20" t="s">
        <v>1454</v>
      </c>
      <c r="C196" s="15" t="s">
        <v>1455</v>
      </c>
      <c r="D196" s="16" t="s">
        <v>723</v>
      </c>
      <c r="E196" s="16">
        <v>200</v>
      </c>
      <c r="F196" s="15" t="s">
        <v>708</v>
      </c>
      <c r="G196" s="15" t="s">
        <v>709</v>
      </c>
      <c r="H196" s="15" t="s">
        <v>710</v>
      </c>
      <c r="I196" s="17">
        <v>21.15</v>
      </c>
      <c r="J196" s="15"/>
      <c r="K196" s="15"/>
      <c r="L196" s="15"/>
      <c r="M196" s="17"/>
      <c r="N196" s="15"/>
      <c r="O196" s="15"/>
      <c r="P196" s="15"/>
      <c r="Q196" s="17"/>
      <c r="R196" s="16">
        <f t="shared" si="0"/>
        <v>1</v>
      </c>
      <c r="S196" s="17">
        <f t="shared" si="1"/>
        <v>21.15</v>
      </c>
      <c r="T196" s="17">
        <f t="shared" si="2"/>
        <v>21.15</v>
      </c>
      <c r="U196" s="18" t="str">
        <f t="shared" si="3"/>
        <v/>
      </c>
      <c r="V196" s="15" t="str">
        <f t="shared" si="8"/>
        <v>REFERÊNCIA ÚNICA (ART. 28)</v>
      </c>
      <c r="W196" s="19">
        <f t="shared" si="5"/>
        <v>21.15</v>
      </c>
      <c r="X196" s="15" t="s">
        <v>1456</v>
      </c>
    </row>
    <row r="197" spans="1:24" ht="72" x14ac:dyDescent="0.2">
      <c r="A197" s="14" t="s">
        <v>182</v>
      </c>
      <c r="B197" s="20" t="s">
        <v>1457</v>
      </c>
      <c r="C197" s="15" t="s">
        <v>1458</v>
      </c>
      <c r="D197" s="16" t="s">
        <v>723</v>
      </c>
      <c r="E197" s="16">
        <v>500</v>
      </c>
      <c r="F197" s="15" t="s">
        <v>708</v>
      </c>
      <c r="G197" s="15" t="s">
        <v>709</v>
      </c>
      <c r="H197" s="15" t="s">
        <v>710</v>
      </c>
      <c r="I197" s="17">
        <v>11.36</v>
      </c>
      <c r="J197" s="15"/>
      <c r="K197" s="15"/>
      <c r="L197" s="15"/>
      <c r="M197" s="17"/>
      <c r="N197" s="15"/>
      <c r="O197" s="15"/>
      <c r="P197" s="15"/>
      <c r="Q197" s="17"/>
      <c r="R197" s="16">
        <f t="shared" si="0"/>
        <v>1</v>
      </c>
      <c r="S197" s="17">
        <f t="shared" si="1"/>
        <v>11.36</v>
      </c>
      <c r="T197" s="17">
        <f t="shared" si="2"/>
        <v>11.36</v>
      </c>
      <c r="U197" s="18" t="str">
        <f t="shared" si="3"/>
        <v/>
      </c>
      <c r="V197" s="15" t="str">
        <f t="shared" si="8"/>
        <v>REFERÊNCIA ÚNICA (ART. 28)</v>
      </c>
      <c r="W197" s="19">
        <f t="shared" si="5"/>
        <v>11.36</v>
      </c>
      <c r="X197" s="15" t="s">
        <v>1459</v>
      </c>
    </row>
    <row r="198" spans="1:24" ht="72" x14ac:dyDescent="0.2">
      <c r="A198" s="14" t="s">
        <v>183</v>
      </c>
      <c r="B198" s="20" t="s">
        <v>1460</v>
      </c>
      <c r="C198" s="15" t="s">
        <v>1461</v>
      </c>
      <c r="D198" s="16" t="s">
        <v>723</v>
      </c>
      <c r="E198" s="16">
        <v>500</v>
      </c>
      <c r="F198" s="15" t="s">
        <v>708</v>
      </c>
      <c r="G198" s="15" t="s">
        <v>709</v>
      </c>
      <c r="H198" s="15" t="s">
        <v>710</v>
      </c>
      <c r="I198" s="17">
        <v>4.3499999999999996</v>
      </c>
      <c r="J198" s="15"/>
      <c r="K198" s="15"/>
      <c r="L198" s="15"/>
      <c r="M198" s="17"/>
      <c r="N198" s="15"/>
      <c r="O198" s="15"/>
      <c r="P198" s="15"/>
      <c r="Q198" s="17"/>
      <c r="R198" s="16">
        <f t="shared" si="0"/>
        <v>1</v>
      </c>
      <c r="S198" s="17">
        <f t="shared" si="1"/>
        <v>4.3499999999999996</v>
      </c>
      <c r="T198" s="17">
        <f t="shared" si="2"/>
        <v>4.3499999999999996</v>
      </c>
      <c r="U198" s="18" t="str">
        <f t="shared" si="3"/>
        <v/>
      </c>
      <c r="V198" s="15" t="str">
        <f t="shared" si="8"/>
        <v>REFERÊNCIA ÚNICA (ART. 28)</v>
      </c>
      <c r="W198" s="19">
        <f t="shared" si="5"/>
        <v>4.3499999999999996</v>
      </c>
      <c r="X198" s="15" t="s">
        <v>1462</v>
      </c>
    </row>
    <row r="199" spans="1:24" ht="72" x14ac:dyDescent="0.2">
      <c r="A199" s="14" t="s">
        <v>184</v>
      </c>
      <c r="B199" s="20" t="s">
        <v>1463</v>
      </c>
      <c r="C199" s="15" t="s">
        <v>1464</v>
      </c>
      <c r="D199" s="16" t="s">
        <v>723</v>
      </c>
      <c r="E199" s="16">
        <v>100</v>
      </c>
      <c r="F199" s="15" t="s">
        <v>708</v>
      </c>
      <c r="G199" s="15" t="s">
        <v>709</v>
      </c>
      <c r="H199" s="15" t="s">
        <v>710</v>
      </c>
      <c r="I199" s="17">
        <v>21.55</v>
      </c>
      <c r="J199" s="15"/>
      <c r="K199" s="15"/>
      <c r="L199" s="15"/>
      <c r="M199" s="17"/>
      <c r="N199" s="15"/>
      <c r="O199" s="15"/>
      <c r="P199" s="15"/>
      <c r="Q199" s="17"/>
      <c r="R199" s="16">
        <f t="shared" si="0"/>
        <v>1</v>
      </c>
      <c r="S199" s="17">
        <f t="shared" si="1"/>
        <v>21.55</v>
      </c>
      <c r="T199" s="17">
        <f t="shared" si="2"/>
        <v>21.55</v>
      </c>
      <c r="U199" s="18" t="str">
        <f t="shared" si="3"/>
        <v/>
      </c>
      <c r="V199" s="15" t="str">
        <f t="shared" si="8"/>
        <v>REFERÊNCIA ÚNICA (ART. 28)</v>
      </c>
      <c r="W199" s="19">
        <f t="shared" si="5"/>
        <v>21.55</v>
      </c>
      <c r="X199" s="15" t="s">
        <v>1465</v>
      </c>
    </row>
    <row r="200" spans="1:24" ht="72" x14ac:dyDescent="0.2">
      <c r="A200" s="14" t="s">
        <v>185</v>
      </c>
      <c r="B200" s="20" t="s">
        <v>1466</v>
      </c>
      <c r="C200" s="15" t="s">
        <v>1467</v>
      </c>
      <c r="D200" s="16" t="s">
        <v>746</v>
      </c>
      <c r="E200" s="16">
        <v>100</v>
      </c>
      <c r="F200" s="15" t="s">
        <v>708</v>
      </c>
      <c r="G200" s="15" t="s">
        <v>709</v>
      </c>
      <c r="H200" s="15" t="s">
        <v>710</v>
      </c>
      <c r="I200" s="17">
        <v>18.2</v>
      </c>
      <c r="J200" s="15"/>
      <c r="K200" s="15"/>
      <c r="L200" s="15"/>
      <c r="M200" s="17"/>
      <c r="N200" s="15"/>
      <c r="O200" s="15"/>
      <c r="P200" s="15"/>
      <c r="Q200" s="17"/>
      <c r="R200" s="16">
        <f t="shared" si="0"/>
        <v>1</v>
      </c>
      <c r="S200" s="17">
        <f t="shared" si="1"/>
        <v>18.2</v>
      </c>
      <c r="T200" s="17">
        <f t="shared" si="2"/>
        <v>18.2</v>
      </c>
      <c r="U200" s="18" t="str">
        <f t="shared" si="3"/>
        <v/>
      </c>
      <c r="V200" s="15" t="str">
        <f t="shared" si="8"/>
        <v>REFERÊNCIA ÚNICA (ART. 28)</v>
      </c>
      <c r="W200" s="19">
        <f t="shared" si="5"/>
        <v>18.2</v>
      </c>
      <c r="X200" s="15" t="s">
        <v>1468</v>
      </c>
    </row>
    <row r="201" spans="1:24" ht="48" x14ac:dyDescent="0.2">
      <c r="A201" s="14" t="s">
        <v>186</v>
      </c>
      <c r="B201" s="20" t="s">
        <v>1469</v>
      </c>
      <c r="C201" s="15" t="s">
        <v>1470</v>
      </c>
      <c r="D201" s="16" t="s">
        <v>723</v>
      </c>
      <c r="E201" s="16">
        <v>50</v>
      </c>
      <c r="F201" s="15" t="s">
        <v>1471</v>
      </c>
      <c r="G201" s="15" t="s">
        <v>1472</v>
      </c>
      <c r="H201" s="15" t="s">
        <v>842</v>
      </c>
      <c r="I201" s="17">
        <v>18.899999999999999</v>
      </c>
      <c r="J201" s="15" t="s">
        <v>1473</v>
      </c>
      <c r="K201" s="15" t="s">
        <v>1474</v>
      </c>
      <c r="L201" s="15" t="s">
        <v>842</v>
      </c>
      <c r="M201" s="17">
        <v>12.9</v>
      </c>
      <c r="N201" s="15" t="s">
        <v>1475</v>
      </c>
      <c r="O201" s="15" t="s">
        <v>1476</v>
      </c>
      <c r="P201" s="15" t="s">
        <v>842</v>
      </c>
      <c r="Q201" s="17">
        <v>6.99</v>
      </c>
      <c r="R201" s="16">
        <f t="shared" si="0"/>
        <v>3</v>
      </c>
      <c r="S201" s="17">
        <f t="shared" si="1"/>
        <v>12.93</v>
      </c>
      <c r="T201" s="17">
        <f t="shared" si="2"/>
        <v>12.9</v>
      </c>
      <c r="U201" s="18">
        <f t="shared" si="3"/>
        <v>0.37604666776485257</v>
      </c>
      <c r="V201" s="15" t="str">
        <f t="shared" si="8"/>
        <v>MEDIANA</v>
      </c>
      <c r="W201" s="19">
        <f t="shared" si="5"/>
        <v>12.9</v>
      </c>
      <c r="X201" s="15" t="s">
        <v>1125</v>
      </c>
    </row>
    <row r="202" spans="1:24" ht="72" x14ac:dyDescent="0.2">
      <c r="A202" s="14" t="s">
        <v>187</v>
      </c>
      <c r="B202" s="20" t="s">
        <v>1477</v>
      </c>
      <c r="C202" s="15" t="s">
        <v>1478</v>
      </c>
      <c r="D202" s="16" t="s">
        <v>723</v>
      </c>
      <c r="E202" s="16">
        <v>50</v>
      </c>
      <c r="F202" s="15" t="s">
        <v>708</v>
      </c>
      <c r="G202" s="15" t="s">
        <v>709</v>
      </c>
      <c r="H202" s="15" t="s">
        <v>710</v>
      </c>
      <c r="I202" s="17">
        <v>17.63</v>
      </c>
      <c r="J202" s="15"/>
      <c r="K202" s="15"/>
      <c r="L202" s="15"/>
      <c r="M202" s="17"/>
      <c r="N202" s="15"/>
      <c r="O202" s="15"/>
      <c r="P202" s="15"/>
      <c r="Q202" s="17"/>
      <c r="R202" s="16">
        <f t="shared" si="0"/>
        <v>1</v>
      </c>
      <c r="S202" s="17">
        <f t="shared" si="1"/>
        <v>17.63</v>
      </c>
      <c r="T202" s="17">
        <f t="shared" si="2"/>
        <v>17.63</v>
      </c>
      <c r="U202" s="18" t="str">
        <f t="shared" si="3"/>
        <v/>
      </c>
      <c r="V202" s="15" t="str">
        <f t="shared" si="8"/>
        <v>REFERÊNCIA ÚNICA (ART. 28)</v>
      </c>
      <c r="W202" s="19">
        <f t="shared" si="5"/>
        <v>17.63</v>
      </c>
      <c r="X202" s="15" t="s">
        <v>1479</v>
      </c>
    </row>
    <row r="203" spans="1:24" ht="72" x14ac:dyDescent="0.2">
      <c r="A203" s="14" t="s">
        <v>188</v>
      </c>
      <c r="B203" s="20" t="s">
        <v>1480</v>
      </c>
      <c r="C203" s="15" t="s">
        <v>1481</v>
      </c>
      <c r="D203" s="16" t="s">
        <v>723</v>
      </c>
      <c r="E203" s="16">
        <v>50</v>
      </c>
      <c r="F203" s="15" t="s">
        <v>708</v>
      </c>
      <c r="G203" s="15" t="s">
        <v>709</v>
      </c>
      <c r="H203" s="15" t="s">
        <v>710</v>
      </c>
      <c r="I203" s="17">
        <v>6.96</v>
      </c>
      <c r="J203" s="15"/>
      <c r="K203" s="15"/>
      <c r="L203" s="15"/>
      <c r="M203" s="17"/>
      <c r="N203" s="15"/>
      <c r="O203" s="15"/>
      <c r="P203" s="15"/>
      <c r="Q203" s="17"/>
      <c r="R203" s="16">
        <f t="shared" si="0"/>
        <v>1</v>
      </c>
      <c r="S203" s="17">
        <f t="shared" si="1"/>
        <v>6.96</v>
      </c>
      <c r="T203" s="17">
        <f t="shared" si="2"/>
        <v>6.96</v>
      </c>
      <c r="U203" s="18" t="str">
        <f t="shared" si="3"/>
        <v/>
      </c>
      <c r="V203" s="15" t="str">
        <f t="shared" si="8"/>
        <v>REFERÊNCIA ÚNICA (ART. 28)</v>
      </c>
      <c r="W203" s="19">
        <f t="shared" si="5"/>
        <v>6.96</v>
      </c>
      <c r="X203" s="15" t="s">
        <v>1482</v>
      </c>
    </row>
    <row r="204" spans="1:24" ht="96" x14ac:dyDescent="0.2">
      <c r="A204" s="14" t="s">
        <v>189</v>
      </c>
      <c r="B204" s="20" t="s">
        <v>1483</v>
      </c>
      <c r="C204" s="15" t="s">
        <v>1484</v>
      </c>
      <c r="D204" s="16" t="s">
        <v>723</v>
      </c>
      <c r="E204" s="16">
        <v>300</v>
      </c>
      <c r="F204" s="15" t="s">
        <v>949</v>
      </c>
      <c r="G204" s="15" t="s">
        <v>950</v>
      </c>
      <c r="H204" s="15" t="s">
        <v>951</v>
      </c>
      <c r="I204" s="17">
        <v>0.96</v>
      </c>
      <c r="J204" s="15"/>
      <c r="K204" s="15"/>
      <c r="L204" s="15"/>
      <c r="M204" s="17"/>
      <c r="N204" s="15"/>
      <c r="O204" s="15"/>
      <c r="P204" s="15"/>
      <c r="Q204" s="17"/>
      <c r="R204" s="16">
        <f t="shared" si="0"/>
        <v>1</v>
      </c>
      <c r="S204" s="17">
        <f t="shared" si="1"/>
        <v>0.96</v>
      </c>
      <c r="T204" s="17">
        <f t="shared" si="2"/>
        <v>0.96</v>
      </c>
      <c r="U204" s="18" t="str">
        <f t="shared" si="3"/>
        <v/>
      </c>
      <c r="V204" s="15" t="str">
        <f t="shared" si="8"/>
        <v>REFERÊNCIA ÚNICA (ART. 28)</v>
      </c>
      <c r="W204" s="19">
        <f t="shared" si="5"/>
        <v>0.96</v>
      </c>
      <c r="X204" s="15" t="s">
        <v>1485</v>
      </c>
    </row>
    <row r="205" spans="1:24" ht="48" x14ac:dyDescent="0.2">
      <c r="A205" s="14" t="s">
        <v>190</v>
      </c>
      <c r="B205" s="20" t="s">
        <v>1486</v>
      </c>
      <c r="C205" s="15" t="s">
        <v>1487</v>
      </c>
      <c r="D205" s="16" t="s">
        <v>723</v>
      </c>
      <c r="E205" s="16">
        <v>30</v>
      </c>
      <c r="F205" s="15" t="s">
        <v>1488</v>
      </c>
      <c r="G205" s="15" t="s">
        <v>1489</v>
      </c>
      <c r="H205" s="15" t="s">
        <v>1490</v>
      </c>
      <c r="I205" s="17">
        <v>32</v>
      </c>
      <c r="J205" s="15" t="s">
        <v>1491</v>
      </c>
      <c r="K205" s="15" t="s">
        <v>1492</v>
      </c>
      <c r="L205" s="15" t="s">
        <v>1493</v>
      </c>
      <c r="M205" s="17">
        <v>35</v>
      </c>
      <c r="N205" s="15" t="s">
        <v>1494</v>
      </c>
      <c r="O205" s="15" t="s">
        <v>1495</v>
      </c>
      <c r="P205" s="15" t="s">
        <v>1496</v>
      </c>
      <c r="Q205" s="17">
        <v>24.46</v>
      </c>
      <c r="R205" s="16">
        <f t="shared" si="0"/>
        <v>3</v>
      </c>
      <c r="S205" s="17">
        <f t="shared" si="1"/>
        <v>30.486666666666668</v>
      </c>
      <c r="T205" s="17">
        <f t="shared" si="2"/>
        <v>32</v>
      </c>
      <c r="U205" s="18">
        <f t="shared" si="3"/>
        <v>0.14544062813958658</v>
      </c>
      <c r="V205" s="15" t="str">
        <f t="shared" si="8"/>
        <v>MÉDIA</v>
      </c>
      <c r="W205" s="19">
        <f t="shared" si="5"/>
        <v>30.49</v>
      </c>
      <c r="X205" s="15" t="s">
        <v>1497</v>
      </c>
    </row>
    <row r="206" spans="1:24" ht="72" x14ac:dyDescent="0.2">
      <c r="A206" s="14" t="s">
        <v>191</v>
      </c>
      <c r="B206" s="20" t="s">
        <v>1498</v>
      </c>
      <c r="C206" s="15" t="s">
        <v>1499</v>
      </c>
      <c r="D206" s="16" t="s">
        <v>723</v>
      </c>
      <c r="E206" s="16">
        <v>20</v>
      </c>
      <c r="F206" s="15" t="s">
        <v>708</v>
      </c>
      <c r="G206" s="15" t="s">
        <v>709</v>
      </c>
      <c r="H206" s="15" t="s">
        <v>710</v>
      </c>
      <c r="I206" s="17">
        <v>18.72</v>
      </c>
      <c r="J206" s="15"/>
      <c r="K206" s="15"/>
      <c r="L206" s="15"/>
      <c r="M206" s="17"/>
      <c r="N206" s="15"/>
      <c r="O206" s="15"/>
      <c r="P206" s="15"/>
      <c r="Q206" s="17"/>
      <c r="R206" s="16">
        <f t="shared" si="0"/>
        <v>1</v>
      </c>
      <c r="S206" s="17">
        <f t="shared" si="1"/>
        <v>18.72</v>
      </c>
      <c r="T206" s="17">
        <f t="shared" si="2"/>
        <v>18.72</v>
      </c>
      <c r="U206" s="18" t="str">
        <f t="shared" si="3"/>
        <v/>
      </c>
      <c r="V206" s="15" t="str">
        <f t="shared" si="8"/>
        <v>REFERÊNCIA ÚNICA (ART. 28)</v>
      </c>
      <c r="W206" s="19">
        <f t="shared" si="5"/>
        <v>18.72</v>
      </c>
      <c r="X206" s="15" t="s">
        <v>1500</v>
      </c>
    </row>
    <row r="207" spans="1:24" ht="72" x14ac:dyDescent="0.2">
      <c r="A207" s="14" t="s">
        <v>192</v>
      </c>
      <c r="B207" s="20" t="s">
        <v>1501</v>
      </c>
      <c r="C207" s="15" t="s">
        <v>1502</v>
      </c>
      <c r="D207" s="16" t="s">
        <v>723</v>
      </c>
      <c r="E207" s="16">
        <v>100</v>
      </c>
      <c r="F207" s="15" t="s">
        <v>708</v>
      </c>
      <c r="G207" s="15" t="s">
        <v>709</v>
      </c>
      <c r="H207" s="15" t="s">
        <v>710</v>
      </c>
      <c r="I207" s="17">
        <v>3.55</v>
      </c>
      <c r="J207" s="15"/>
      <c r="K207" s="15"/>
      <c r="L207" s="15"/>
      <c r="M207" s="17"/>
      <c r="N207" s="15"/>
      <c r="O207" s="15"/>
      <c r="P207" s="15"/>
      <c r="Q207" s="17"/>
      <c r="R207" s="16">
        <f t="shared" si="0"/>
        <v>1</v>
      </c>
      <c r="S207" s="17">
        <f t="shared" si="1"/>
        <v>3.55</v>
      </c>
      <c r="T207" s="17">
        <f t="shared" si="2"/>
        <v>3.55</v>
      </c>
      <c r="U207" s="18" t="str">
        <f t="shared" si="3"/>
        <v/>
      </c>
      <c r="V207" s="15" t="str">
        <f t="shared" si="8"/>
        <v>REFERÊNCIA ÚNICA (ART. 28)</v>
      </c>
      <c r="W207" s="19">
        <f t="shared" si="5"/>
        <v>3.55</v>
      </c>
      <c r="X207" s="15" t="s">
        <v>1503</v>
      </c>
    </row>
    <row r="208" spans="1:24" ht="72" x14ac:dyDescent="0.2">
      <c r="A208" s="14" t="s">
        <v>193</v>
      </c>
      <c r="B208" s="20" t="s">
        <v>1504</v>
      </c>
      <c r="C208" s="15" t="s">
        <v>1505</v>
      </c>
      <c r="D208" s="16" t="s">
        <v>723</v>
      </c>
      <c r="E208" s="16">
        <v>50</v>
      </c>
      <c r="F208" s="15" t="s">
        <v>708</v>
      </c>
      <c r="G208" s="15" t="s">
        <v>709</v>
      </c>
      <c r="H208" s="15" t="s">
        <v>710</v>
      </c>
      <c r="I208" s="17">
        <v>4.29</v>
      </c>
      <c r="J208" s="15"/>
      <c r="K208" s="15"/>
      <c r="L208" s="15"/>
      <c r="M208" s="17"/>
      <c r="N208" s="15"/>
      <c r="O208" s="15"/>
      <c r="P208" s="15"/>
      <c r="Q208" s="17"/>
      <c r="R208" s="16">
        <f t="shared" si="0"/>
        <v>1</v>
      </c>
      <c r="S208" s="17">
        <f t="shared" si="1"/>
        <v>4.29</v>
      </c>
      <c r="T208" s="17">
        <f t="shared" si="2"/>
        <v>4.29</v>
      </c>
      <c r="U208" s="18" t="str">
        <f t="shared" si="3"/>
        <v/>
      </c>
      <c r="V208" s="15" t="str">
        <f t="shared" si="8"/>
        <v>REFERÊNCIA ÚNICA (ART. 28)</v>
      </c>
      <c r="W208" s="19">
        <f t="shared" si="5"/>
        <v>4.29</v>
      </c>
      <c r="X208" s="15" t="s">
        <v>1506</v>
      </c>
    </row>
    <row r="209" spans="1:24" ht="72" x14ac:dyDescent="0.2">
      <c r="A209" s="14" t="s">
        <v>194</v>
      </c>
      <c r="B209" s="20" t="s">
        <v>1507</v>
      </c>
      <c r="C209" s="15" t="s">
        <v>1508</v>
      </c>
      <c r="D209" s="16" t="s">
        <v>723</v>
      </c>
      <c r="E209" s="16">
        <v>100</v>
      </c>
      <c r="F209" s="15" t="s">
        <v>708</v>
      </c>
      <c r="G209" s="15" t="s">
        <v>709</v>
      </c>
      <c r="H209" s="15" t="s">
        <v>710</v>
      </c>
      <c r="I209" s="17">
        <v>10.34</v>
      </c>
      <c r="J209" s="15"/>
      <c r="K209" s="15"/>
      <c r="L209" s="15"/>
      <c r="M209" s="17"/>
      <c r="N209" s="15"/>
      <c r="O209" s="15"/>
      <c r="P209" s="15"/>
      <c r="Q209" s="17"/>
      <c r="R209" s="16">
        <f t="shared" si="0"/>
        <v>1</v>
      </c>
      <c r="S209" s="17">
        <f t="shared" si="1"/>
        <v>10.34</v>
      </c>
      <c r="T209" s="17">
        <f t="shared" si="2"/>
        <v>10.34</v>
      </c>
      <c r="U209" s="18" t="str">
        <f t="shared" si="3"/>
        <v/>
      </c>
      <c r="V209" s="15" t="str">
        <f t="shared" si="8"/>
        <v>REFERÊNCIA ÚNICA (ART. 28)</v>
      </c>
      <c r="W209" s="19">
        <f t="shared" si="5"/>
        <v>10.34</v>
      </c>
      <c r="X209" s="15" t="s">
        <v>1509</v>
      </c>
    </row>
    <row r="210" spans="1:24" ht="72" x14ac:dyDescent="0.2">
      <c r="A210" s="14" t="s">
        <v>195</v>
      </c>
      <c r="B210" s="20" t="s">
        <v>1510</v>
      </c>
      <c r="C210" s="15" t="s">
        <v>1511</v>
      </c>
      <c r="D210" s="16" t="s">
        <v>723</v>
      </c>
      <c r="E210" s="16">
        <v>100</v>
      </c>
      <c r="F210" s="15" t="s">
        <v>708</v>
      </c>
      <c r="G210" s="15" t="s">
        <v>709</v>
      </c>
      <c r="H210" s="15" t="s">
        <v>710</v>
      </c>
      <c r="I210" s="17">
        <v>8.9700000000000006</v>
      </c>
      <c r="J210" s="15"/>
      <c r="K210" s="15"/>
      <c r="L210" s="15"/>
      <c r="M210" s="17"/>
      <c r="N210" s="15"/>
      <c r="O210" s="15"/>
      <c r="P210" s="15"/>
      <c r="Q210" s="17"/>
      <c r="R210" s="16">
        <f t="shared" si="0"/>
        <v>1</v>
      </c>
      <c r="S210" s="17">
        <f t="shared" si="1"/>
        <v>8.9700000000000006</v>
      </c>
      <c r="T210" s="17">
        <f t="shared" si="2"/>
        <v>8.9700000000000006</v>
      </c>
      <c r="U210" s="18" t="str">
        <f t="shared" si="3"/>
        <v/>
      </c>
      <c r="V210" s="15" t="str">
        <f t="shared" si="8"/>
        <v>REFERÊNCIA ÚNICA (ART. 28)</v>
      </c>
      <c r="W210" s="19">
        <f t="shared" si="5"/>
        <v>8.9700000000000006</v>
      </c>
      <c r="X210" s="15" t="s">
        <v>1512</v>
      </c>
    </row>
    <row r="211" spans="1:24" ht="72" x14ac:dyDescent="0.2">
      <c r="A211" s="14" t="s">
        <v>196</v>
      </c>
      <c r="B211" s="20" t="s">
        <v>1513</v>
      </c>
      <c r="C211" s="15" t="s">
        <v>1514</v>
      </c>
      <c r="D211" s="16" t="s">
        <v>723</v>
      </c>
      <c r="E211" s="16">
        <v>100</v>
      </c>
      <c r="F211" s="15" t="s">
        <v>708</v>
      </c>
      <c r="G211" s="15" t="s">
        <v>709</v>
      </c>
      <c r="H211" s="15" t="s">
        <v>710</v>
      </c>
      <c r="I211" s="17">
        <v>2.06</v>
      </c>
      <c r="J211" s="15"/>
      <c r="K211" s="15"/>
      <c r="L211" s="15"/>
      <c r="M211" s="17"/>
      <c r="N211" s="15"/>
      <c r="O211" s="15"/>
      <c r="P211" s="15"/>
      <c r="Q211" s="17"/>
      <c r="R211" s="16">
        <f t="shared" si="0"/>
        <v>1</v>
      </c>
      <c r="S211" s="17">
        <f t="shared" si="1"/>
        <v>2.06</v>
      </c>
      <c r="T211" s="17">
        <f t="shared" si="2"/>
        <v>2.06</v>
      </c>
      <c r="U211" s="18" t="str">
        <f t="shared" si="3"/>
        <v/>
      </c>
      <c r="V211" s="15" t="str">
        <f t="shared" si="8"/>
        <v>REFERÊNCIA ÚNICA (ART. 28)</v>
      </c>
      <c r="W211" s="19">
        <f t="shared" si="5"/>
        <v>2.06</v>
      </c>
      <c r="X211" s="15" t="s">
        <v>1515</v>
      </c>
    </row>
    <row r="212" spans="1:24" ht="72" x14ac:dyDescent="0.2">
      <c r="A212" s="14" t="s">
        <v>197</v>
      </c>
      <c r="B212" s="20" t="s">
        <v>1516</v>
      </c>
      <c r="C212" s="15" t="s">
        <v>1517</v>
      </c>
      <c r="D212" s="16" t="s">
        <v>723</v>
      </c>
      <c r="E212" s="16">
        <v>300</v>
      </c>
      <c r="F212" s="15" t="s">
        <v>708</v>
      </c>
      <c r="G212" s="15" t="s">
        <v>709</v>
      </c>
      <c r="H212" s="15" t="s">
        <v>710</v>
      </c>
      <c r="I212" s="17">
        <v>2.7</v>
      </c>
      <c r="J212" s="15"/>
      <c r="K212" s="15"/>
      <c r="L212" s="15"/>
      <c r="M212" s="17"/>
      <c r="N212" s="15"/>
      <c r="O212" s="15"/>
      <c r="P212" s="15"/>
      <c r="Q212" s="17"/>
      <c r="R212" s="16">
        <f t="shared" si="0"/>
        <v>1</v>
      </c>
      <c r="S212" s="17">
        <f t="shared" si="1"/>
        <v>2.7</v>
      </c>
      <c r="T212" s="17">
        <f t="shared" si="2"/>
        <v>2.7</v>
      </c>
      <c r="U212" s="18" t="str">
        <f t="shared" si="3"/>
        <v/>
      </c>
      <c r="V212" s="15" t="str">
        <f t="shared" si="8"/>
        <v>REFERÊNCIA ÚNICA (ART. 28)</v>
      </c>
      <c r="W212" s="19">
        <f t="shared" si="5"/>
        <v>2.7</v>
      </c>
      <c r="X212" s="15" t="s">
        <v>1518</v>
      </c>
    </row>
    <row r="213" spans="1:24" ht="72" x14ac:dyDescent="0.2">
      <c r="A213" s="14" t="s">
        <v>198</v>
      </c>
      <c r="B213" s="20" t="s">
        <v>1519</v>
      </c>
      <c r="C213" s="15" t="s">
        <v>1520</v>
      </c>
      <c r="D213" s="16" t="s">
        <v>723</v>
      </c>
      <c r="E213" s="16">
        <v>50</v>
      </c>
      <c r="F213" s="15" t="s">
        <v>708</v>
      </c>
      <c r="G213" s="15" t="s">
        <v>709</v>
      </c>
      <c r="H213" s="15" t="s">
        <v>710</v>
      </c>
      <c r="I213" s="17">
        <v>72.56</v>
      </c>
      <c r="J213" s="15"/>
      <c r="K213" s="15"/>
      <c r="L213" s="15"/>
      <c r="M213" s="17"/>
      <c r="N213" s="15"/>
      <c r="O213" s="15"/>
      <c r="P213" s="15"/>
      <c r="Q213" s="17"/>
      <c r="R213" s="16">
        <f t="shared" si="0">COUNT(I213,M213,Q213)</f>
        <v>1</v>
      </c>
      <c r="S213" s="17">
        <f t="shared" si="1">IF(R213=0,"",AVERAGE(I213,M213,Q213))</f>
        <v>72.56</v>
      </c>
      <c r="T213" s="17">
        <f t="shared" si="2">IF(R213=0,"",MEDIAN(I213,M213,Q213))</f>
        <v>72.56</v>
      </c>
      <c r="U213" s="18" t="str">
        <f t="shared" si="3">IF(R213&lt;2,"",STDEVP(I213,M213,Q213)/S213)</f>
        <v/>
      </c>
      <c r="V213" s="15" t="str">
        <f t="shared" si="8"/>
        <v>REFERÊNCIA ÚNICA (ART. 28)</v>
      </c>
      <c r="W213" s="19">
        <f t="shared" si="5">IF(R213=0,"",ROUND(ROUND(IF(AND(R213=3,U213&gt;25%),T213,S213)*100,8),0)/100)</f>
        <v>72.56</v>
      </c>
      <c r="X213" s="15" t="s">
        <v>1521</v>
      </c>
    </row>
    <row r="214" spans="1:24" ht="72" x14ac:dyDescent="0.2">
      <c r="A214" s="14" t="s">
        <v>199</v>
      </c>
      <c r="B214" s="20" t="s">
        <v>1522</v>
      </c>
      <c r="C214" s="15" t="s">
        <v>1523</v>
      </c>
      <c r="D214" s="16" t="s">
        <v>723</v>
      </c>
      <c r="E214" s="16">
        <v>200</v>
      </c>
      <c r="F214" s="15" t="s">
        <v>708</v>
      </c>
      <c r="G214" s="15" t="s">
        <v>709</v>
      </c>
      <c r="H214" s="15" t="s">
        <v>710</v>
      </c>
      <c r="I214" s="17">
        <v>30.88</v>
      </c>
      <c r="J214" s="15"/>
      <c r="K214" s="15"/>
      <c r="L214" s="15"/>
      <c r="M214" s="17"/>
      <c r="N214" s="15"/>
      <c r="O214" s="15"/>
      <c r="P214" s="15"/>
      <c r="Q214" s="17"/>
      <c r="R214" s="16">
        <f t="shared" si="0"/>
        <v>1</v>
      </c>
      <c r="S214" s="17">
        <f t="shared" si="1"/>
        <v>30.88</v>
      </c>
      <c r="T214" s="17">
        <f t="shared" si="2"/>
        <v>30.88</v>
      </c>
      <c r="U214" s="18" t="str">
        <f t="shared" si="3"/>
        <v/>
      </c>
      <c r="V214" s="15" t="str">
        <f t="shared" si="8"/>
        <v>REFERÊNCIA ÚNICA (ART. 28)</v>
      </c>
      <c r="W214" s="19">
        <f t="shared" si="5"/>
        <v>30.88</v>
      </c>
      <c r="X214" s="15" t="s">
        <v>1524</v>
      </c>
    </row>
    <row r="215" spans="1:24" ht="72" x14ac:dyDescent="0.2">
      <c r="A215" s="14" t="s">
        <v>200</v>
      </c>
      <c r="B215" s="20" t="s">
        <v>1525</v>
      </c>
      <c r="C215" s="15" t="s">
        <v>1526</v>
      </c>
      <c r="D215" s="16" t="s">
        <v>723</v>
      </c>
      <c r="E215" s="16">
        <v>50</v>
      </c>
      <c r="F215" s="15" t="s">
        <v>708</v>
      </c>
      <c r="G215" s="15" t="s">
        <v>709</v>
      </c>
      <c r="H215" s="15" t="s">
        <v>710</v>
      </c>
      <c r="I215" s="17">
        <v>1.05</v>
      </c>
      <c r="J215" s="15"/>
      <c r="K215" s="15"/>
      <c r="L215" s="15"/>
      <c r="M215" s="17"/>
      <c r="N215" s="15"/>
      <c r="O215" s="15"/>
      <c r="P215" s="15"/>
      <c r="Q215" s="17"/>
      <c r="R215" s="16">
        <f t="shared" si="0"/>
        <v>1</v>
      </c>
      <c r="S215" s="17">
        <f t="shared" si="1"/>
        <v>1.05</v>
      </c>
      <c r="T215" s="17">
        <f t="shared" si="2"/>
        <v>1.05</v>
      </c>
      <c r="U215" s="18" t="str">
        <f t="shared" si="3"/>
        <v/>
      </c>
      <c r="V215" s="15" t="str">
        <f t="shared" si="8"/>
        <v>REFERÊNCIA ÚNICA (ART. 28)</v>
      </c>
      <c r="W215" s="19">
        <f t="shared" si="5"/>
        <v>1.05</v>
      </c>
      <c r="X215" s="15" t="s">
        <v>1527</v>
      </c>
    </row>
    <row r="216" spans="1:24" ht="72" x14ac:dyDescent="0.2">
      <c r="A216" s="14" t="s">
        <v>201</v>
      </c>
      <c r="B216" s="20" t="s">
        <v>1528</v>
      </c>
      <c r="C216" s="15" t="s">
        <v>1529</v>
      </c>
      <c r="D216" s="16" t="s">
        <v>723</v>
      </c>
      <c r="E216" s="16">
        <v>400</v>
      </c>
      <c r="F216" s="15" t="s">
        <v>708</v>
      </c>
      <c r="G216" s="15" t="s">
        <v>709</v>
      </c>
      <c r="H216" s="15" t="s">
        <v>710</v>
      </c>
      <c r="I216" s="17">
        <v>14.51</v>
      </c>
      <c r="J216" s="15"/>
      <c r="K216" s="15"/>
      <c r="L216" s="15"/>
      <c r="M216" s="17"/>
      <c r="N216" s="15"/>
      <c r="O216" s="15"/>
      <c r="P216" s="15"/>
      <c r="Q216" s="17"/>
      <c r="R216" s="16">
        <f t="shared" si="0"/>
        <v>1</v>
      </c>
      <c r="S216" s="17">
        <f t="shared" si="1"/>
        <v>14.51</v>
      </c>
      <c r="T216" s="17">
        <f t="shared" si="2"/>
        <v>14.51</v>
      </c>
      <c r="U216" s="18" t="str">
        <f t="shared" si="3"/>
        <v/>
      </c>
      <c r="V216" s="15" t="str">
        <f t="shared" si="8"/>
        <v>REFERÊNCIA ÚNICA (ART. 28)</v>
      </c>
      <c r="W216" s="19">
        <f t="shared" si="5"/>
        <v>14.51</v>
      </c>
      <c r="X216" s="15" t="s">
        <v>1530</v>
      </c>
    </row>
    <row r="217" spans="1:24" ht="72" x14ac:dyDescent="0.2">
      <c r="A217" s="14" t="s">
        <v>202</v>
      </c>
      <c r="B217" s="20" t="s">
        <v>1531</v>
      </c>
      <c r="C217" s="15" t="s">
        <v>1532</v>
      </c>
      <c r="D217" s="16" t="s">
        <v>723</v>
      </c>
      <c r="E217" s="16">
        <v>50</v>
      </c>
      <c r="F217" s="15" t="s">
        <v>708</v>
      </c>
      <c r="G217" s="15" t="s">
        <v>709</v>
      </c>
      <c r="H217" s="15" t="s">
        <v>710</v>
      </c>
      <c r="I217" s="17">
        <v>0.96</v>
      </c>
      <c r="J217" s="15"/>
      <c r="K217" s="15"/>
      <c r="L217" s="15"/>
      <c r="M217" s="17"/>
      <c r="N217" s="15"/>
      <c r="O217" s="15"/>
      <c r="P217" s="15"/>
      <c r="Q217" s="17"/>
      <c r="R217" s="16">
        <f t="shared" si="0"/>
        <v>1</v>
      </c>
      <c r="S217" s="17">
        <f t="shared" si="1"/>
        <v>0.96</v>
      </c>
      <c r="T217" s="17">
        <f t="shared" si="2"/>
        <v>0.96</v>
      </c>
      <c r="U217" s="18" t="str">
        <f t="shared" si="3"/>
        <v/>
      </c>
      <c r="V217" s="15" t="str">
        <f t="shared" si="8"/>
        <v>REFERÊNCIA ÚNICA (ART. 28)</v>
      </c>
      <c r="W217" s="19">
        <f t="shared" si="5"/>
        <v>0.96</v>
      </c>
      <c r="X217" s="15" t="s">
        <v>1533</v>
      </c>
    </row>
    <row r="218" spans="1:24" ht="72" x14ac:dyDescent="0.2">
      <c r="A218" s="14" t="s">
        <v>203</v>
      </c>
      <c r="B218" s="20" t="s">
        <v>1534</v>
      </c>
      <c r="C218" s="15" t="s">
        <v>1535</v>
      </c>
      <c r="D218" s="16" t="s">
        <v>723</v>
      </c>
      <c r="E218" s="16">
        <v>60</v>
      </c>
      <c r="F218" s="15" t="s">
        <v>708</v>
      </c>
      <c r="G218" s="15" t="s">
        <v>709</v>
      </c>
      <c r="H218" s="15" t="s">
        <v>710</v>
      </c>
      <c r="I218" s="17">
        <v>31.56</v>
      </c>
      <c r="J218" s="15"/>
      <c r="K218" s="15"/>
      <c r="L218" s="15"/>
      <c r="M218" s="17"/>
      <c r="N218" s="15"/>
      <c r="O218" s="15"/>
      <c r="P218" s="15"/>
      <c r="Q218" s="17"/>
      <c r="R218" s="16">
        <f t="shared" si="0"/>
        <v>1</v>
      </c>
      <c r="S218" s="17">
        <f t="shared" si="1"/>
        <v>31.56</v>
      </c>
      <c r="T218" s="17">
        <f t="shared" si="2"/>
        <v>31.56</v>
      </c>
      <c r="U218" s="18" t="str">
        <f t="shared" si="3"/>
        <v/>
      </c>
      <c r="V218" s="15" t="str">
        <f t="shared" si="8"/>
        <v>REFERÊNCIA ÚNICA (ART. 28)</v>
      </c>
      <c r="W218" s="19">
        <f t="shared" si="5"/>
        <v>31.56</v>
      </c>
      <c r="X218" s="15" t="s">
        <v>1536</v>
      </c>
    </row>
    <row r="219" spans="1:24" ht="72" x14ac:dyDescent="0.2">
      <c r="A219" s="14" t="s">
        <v>204</v>
      </c>
      <c r="B219" s="20" t="s">
        <v>1537</v>
      </c>
      <c r="C219" s="15" t="s">
        <v>1538</v>
      </c>
      <c r="D219" s="16" t="s">
        <v>723</v>
      </c>
      <c r="E219" s="16">
        <v>200</v>
      </c>
      <c r="F219" s="15" t="s">
        <v>708</v>
      </c>
      <c r="G219" s="15" t="s">
        <v>709</v>
      </c>
      <c r="H219" s="15" t="s">
        <v>710</v>
      </c>
      <c r="I219" s="17">
        <v>21.82</v>
      </c>
      <c r="J219" s="15"/>
      <c r="K219" s="15"/>
      <c r="L219" s="15"/>
      <c r="M219" s="17"/>
      <c r="N219" s="15"/>
      <c r="O219" s="15"/>
      <c r="P219" s="15"/>
      <c r="Q219" s="17"/>
      <c r="R219" s="16">
        <f t="shared" si="0"/>
        <v>1</v>
      </c>
      <c r="S219" s="17">
        <f t="shared" si="1"/>
        <v>21.82</v>
      </c>
      <c r="T219" s="17">
        <f t="shared" si="2"/>
        <v>21.82</v>
      </c>
      <c r="U219" s="18" t="str">
        <f t="shared" si="3"/>
        <v/>
      </c>
      <c r="V219" s="15" t="str">
        <f t="shared" si="8"/>
        <v>REFERÊNCIA ÚNICA (ART. 28)</v>
      </c>
      <c r="W219" s="19">
        <f t="shared" si="5"/>
        <v>21.82</v>
      </c>
      <c r="X219" s="15" t="s">
        <v>1539</v>
      </c>
    </row>
    <row r="220" spans="1:24" ht="72" x14ac:dyDescent="0.2">
      <c r="A220" s="14" t="s">
        <v>205</v>
      </c>
      <c r="B220" s="20" t="s">
        <v>1540</v>
      </c>
      <c r="C220" s="15" t="s">
        <v>1541</v>
      </c>
      <c r="D220" s="16" t="s">
        <v>723</v>
      </c>
      <c r="E220" s="16">
        <v>60</v>
      </c>
      <c r="F220" s="15" t="s">
        <v>708</v>
      </c>
      <c r="G220" s="15" t="s">
        <v>709</v>
      </c>
      <c r="H220" s="15" t="s">
        <v>710</v>
      </c>
      <c r="I220" s="17">
        <v>32.67</v>
      </c>
      <c r="J220" s="15"/>
      <c r="K220" s="15"/>
      <c r="L220" s="15"/>
      <c r="M220" s="17"/>
      <c r="N220" s="15"/>
      <c r="O220" s="15"/>
      <c r="P220" s="15"/>
      <c r="Q220" s="17"/>
      <c r="R220" s="16">
        <f t="shared" si="0"/>
        <v>1</v>
      </c>
      <c r="S220" s="17">
        <f t="shared" si="1"/>
        <v>32.67</v>
      </c>
      <c r="T220" s="17">
        <f t="shared" si="2"/>
        <v>32.67</v>
      </c>
      <c r="U220" s="18" t="str">
        <f t="shared" si="3"/>
        <v/>
      </c>
      <c r="V220" s="15" t="str">
        <f t="shared" si="8"/>
        <v>REFERÊNCIA ÚNICA (ART. 28)</v>
      </c>
      <c r="W220" s="19">
        <f t="shared" si="5"/>
        <v>32.67</v>
      </c>
      <c r="X220" s="15" t="s">
        <v>1542</v>
      </c>
    </row>
    <row r="221" spans="1:24" ht="72" x14ac:dyDescent="0.2">
      <c r="A221" s="14" t="s">
        <v>206</v>
      </c>
      <c r="B221" s="20" t="s">
        <v>1543</v>
      </c>
      <c r="C221" s="15" t="s">
        <v>1544</v>
      </c>
      <c r="D221" s="16" t="s">
        <v>723</v>
      </c>
      <c r="E221" s="16">
        <v>400</v>
      </c>
      <c r="F221" s="15" t="s">
        <v>708</v>
      </c>
      <c r="G221" s="15" t="s">
        <v>709</v>
      </c>
      <c r="H221" s="15" t="s">
        <v>710</v>
      </c>
      <c r="I221" s="17">
        <v>5.25</v>
      </c>
      <c r="J221" s="15"/>
      <c r="K221" s="15"/>
      <c r="L221" s="15"/>
      <c r="M221" s="17"/>
      <c r="N221" s="15"/>
      <c r="O221" s="15"/>
      <c r="P221" s="15"/>
      <c r="Q221" s="17"/>
      <c r="R221" s="16">
        <f t="shared" si="0"/>
        <v>1</v>
      </c>
      <c r="S221" s="17">
        <f t="shared" si="1"/>
        <v>5.25</v>
      </c>
      <c r="T221" s="17">
        <f t="shared" si="2"/>
        <v>5.25</v>
      </c>
      <c r="U221" s="18" t="str">
        <f t="shared" si="3"/>
        <v/>
      </c>
      <c r="V221" s="15" t="str">
        <f t="shared" si="8"/>
        <v>REFERÊNCIA ÚNICA (ART. 28)</v>
      </c>
      <c r="W221" s="19">
        <f t="shared" si="5"/>
        <v>5.25</v>
      </c>
      <c r="X221" s="15" t="s">
        <v>1545</v>
      </c>
    </row>
    <row r="222" spans="1:24" ht="72" x14ac:dyDescent="0.2">
      <c r="A222" s="14" t="s">
        <v>207</v>
      </c>
      <c r="B222" s="20" t="s">
        <v>1546</v>
      </c>
      <c r="C222" s="15" t="s">
        <v>1547</v>
      </c>
      <c r="D222" s="16" t="s">
        <v>723</v>
      </c>
      <c r="E222" s="16">
        <v>60</v>
      </c>
      <c r="F222" s="15" t="s">
        <v>708</v>
      </c>
      <c r="G222" s="15" t="s">
        <v>709</v>
      </c>
      <c r="H222" s="15" t="s">
        <v>710</v>
      </c>
      <c r="I222" s="17">
        <v>4.3600000000000003</v>
      </c>
      <c r="J222" s="15"/>
      <c r="K222" s="15"/>
      <c r="L222" s="15"/>
      <c r="M222" s="17"/>
      <c r="N222" s="15"/>
      <c r="O222" s="15"/>
      <c r="P222" s="15"/>
      <c r="Q222" s="17"/>
      <c r="R222" s="16">
        <f t="shared" si="0"/>
        <v>1</v>
      </c>
      <c r="S222" s="17">
        <f t="shared" si="1"/>
        <v>4.3600000000000003</v>
      </c>
      <c r="T222" s="17">
        <f t="shared" si="2"/>
        <v>4.3600000000000003</v>
      </c>
      <c r="U222" s="18" t="str">
        <f t="shared" si="3"/>
        <v/>
      </c>
      <c r="V222" s="15" t="str">
        <f t="shared" si="8"/>
        <v>REFERÊNCIA ÚNICA (ART. 28)</v>
      </c>
      <c r="W222" s="19">
        <f t="shared" si="5"/>
        <v>4.3600000000000003</v>
      </c>
      <c r="X222" s="15" t="s">
        <v>1548</v>
      </c>
    </row>
    <row r="223" spans="1:24" ht="72" x14ac:dyDescent="0.2">
      <c r="A223" s="14" t="s">
        <v>208</v>
      </c>
      <c r="B223" s="20" t="s">
        <v>1549</v>
      </c>
      <c r="C223" s="15" t="s">
        <v>1550</v>
      </c>
      <c r="D223" s="16" t="s">
        <v>723</v>
      </c>
      <c r="E223" s="16">
        <v>200</v>
      </c>
      <c r="F223" s="15" t="s">
        <v>708</v>
      </c>
      <c r="G223" s="15" t="s">
        <v>709</v>
      </c>
      <c r="H223" s="15" t="s">
        <v>710</v>
      </c>
      <c r="I223" s="17">
        <v>13.15</v>
      </c>
      <c r="J223" s="15"/>
      <c r="K223" s="15"/>
      <c r="L223" s="15"/>
      <c r="M223" s="17"/>
      <c r="N223" s="15"/>
      <c r="O223" s="15"/>
      <c r="P223" s="15"/>
      <c r="Q223" s="17"/>
      <c r="R223" s="16">
        <f t="shared" si="0"/>
        <v>1</v>
      </c>
      <c r="S223" s="17">
        <f t="shared" si="1"/>
        <v>13.15</v>
      </c>
      <c r="T223" s="17">
        <f t="shared" si="2"/>
        <v>13.15</v>
      </c>
      <c r="U223" s="18" t="str">
        <f t="shared" si="3"/>
        <v/>
      </c>
      <c r="V223" s="15" t="str">
        <f t="shared" si="8"/>
        <v>REFERÊNCIA ÚNICA (ART. 28)</v>
      </c>
      <c r="W223" s="19">
        <f t="shared" si="5"/>
        <v>13.15</v>
      </c>
      <c r="X223" s="15" t="s">
        <v>1551</v>
      </c>
    </row>
    <row r="224" spans="1:24" ht="72" x14ac:dyDescent="0.2">
      <c r="A224" s="14" t="s">
        <v>209</v>
      </c>
      <c r="B224" s="20" t="s">
        <v>1552</v>
      </c>
      <c r="C224" s="15" t="s">
        <v>1553</v>
      </c>
      <c r="D224" s="16" t="s">
        <v>723</v>
      </c>
      <c r="E224" s="16">
        <v>20</v>
      </c>
      <c r="F224" s="15" t="s">
        <v>708</v>
      </c>
      <c r="G224" s="15" t="s">
        <v>709</v>
      </c>
      <c r="H224" s="15" t="s">
        <v>710</v>
      </c>
      <c r="I224" s="17">
        <v>53.95</v>
      </c>
      <c r="J224" s="15"/>
      <c r="K224" s="15"/>
      <c r="L224" s="15"/>
      <c r="M224" s="17"/>
      <c r="N224" s="15"/>
      <c r="O224" s="15"/>
      <c r="P224" s="15"/>
      <c r="Q224" s="17"/>
      <c r="R224" s="16">
        <f t="shared" si="0"/>
        <v>1</v>
      </c>
      <c r="S224" s="17">
        <f t="shared" si="1"/>
        <v>53.95</v>
      </c>
      <c r="T224" s="17">
        <f t="shared" si="2"/>
        <v>53.95</v>
      </c>
      <c r="U224" s="18" t="str">
        <f t="shared" si="3"/>
        <v/>
      </c>
      <c r="V224" s="15" t="str">
        <f t="shared" si="8"/>
        <v>REFERÊNCIA ÚNICA (ART. 28)</v>
      </c>
      <c r="W224" s="19">
        <f t="shared" si="5"/>
        <v>53.95</v>
      </c>
      <c r="X224" s="15" t="s">
        <v>1554</v>
      </c>
    </row>
    <row r="225" spans="1:24" ht="72" x14ac:dyDescent="0.2">
      <c r="A225" s="14" t="s">
        <v>210</v>
      </c>
      <c r="B225" s="20" t="s">
        <v>1555</v>
      </c>
      <c r="C225" s="15" t="s">
        <v>1556</v>
      </c>
      <c r="D225" s="16" t="s">
        <v>723</v>
      </c>
      <c r="E225" s="16">
        <v>60</v>
      </c>
      <c r="F225" s="15" t="s">
        <v>708</v>
      </c>
      <c r="G225" s="15" t="s">
        <v>709</v>
      </c>
      <c r="H225" s="15" t="s">
        <v>710</v>
      </c>
      <c r="I225" s="17">
        <v>22.89</v>
      </c>
      <c r="J225" s="15"/>
      <c r="K225" s="15"/>
      <c r="L225" s="15"/>
      <c r="M225" s="17"/>
      <c r="N225" s="15"/>
      <c r="O225" s="15"/>
      <c r="P225" s="15"/>
      <c r="Q225" s="17"/>
      <c r="R225" s="16">
        <f t="shared" si="0"/>
        <v>1</v>
      </c>
      <c r="S225" s="17">
        <f t="shared" si="1"/>
        <v>22.89</v>
      </c>
      <c r="T225" s="17">
        <f t="shared" si="2"/>
        <v>22.89</v>
      </c>
      <c r="U225" s="18" t="str">
        <f t="shared" si="3"/>
        <v/>
      </c>
      <c r="V225" s="15" t="str">
        <f t="shared" si="8"/>
        <v>REFERÊNCIA ÚNICA (ART. 28)</v>
      </c>
      <c r="W225" s="19">
        <f t="shared" si="5"/>
        <v>22.89</v>
      </c>
      <c r="X225" s="15" t="s">
        <v>1557</v>
      </c>
    </row>
    <row r="226" spans="1:24" ht="72" x14ac:dyDescent="0.2">
      <c r="A226" s="14" t="s">
        <v>211</v>
      </c>
      <c r="B226" s="20" t="s">
        <v>1558</v>
      </c>
      <c r="C226" s="15" t="s">
        <v>1559</v>
      </c>
      <c r="D226" s="16" t="s">
        <v>723</v>
      </c>
      <c r="E226" s="16">
        <v>300</v>
      </c>
      <c r="F226" s="15" t="s">
        <v>708</v>
      </c>
      <c r="G226" s="15" t="s">
        <v>709</v>
      </c>
      <c r="H226" s="15" t="s">
        <v>710</v>
      </c>
      <c r="I226" s="17">
        <v>2.11</v>
      </c>
      <c r="J226" s="15"/>
      <c r="K226" s="15"/>
      <c r="L226" s="15"/>
      <c r="M226" s="17"/>
      <c r="N226" s="15"/>
      <c r="O226" s="15"/>
      <c r="P226" s="15"/>
      <c r="Q226" s="17"/>
      <c r="R226" s="16">
        <f t="shared" si="0"/>
        <v>1</v>
      </c>
      <c r="S226" s="17">
        <f t="shared" si="1"/>
        <v>2.11</v>
      </c>
      <c r="T226" s="17">
        <f t="shared" si="2"/>
        <v>2.11</v>
      </c>
      <c r="U226" s="18" t="str">
        <f t="shared" si="3"/>
        <v/>
      </c>
      <c r="V226" s="15" t="str">
        <f t="shared" si="8"/>
        <v>REFERÊNCIA ÚNICA (ART. 28)</v>
      </c>
      <c r="W226" s="19">
        <f t="shared" si="5"/>
        <v>2.11</v>
      </c>
      <c r="X226" s="15" t="s">
        <v>1560</v>
      </c>
    </row>
    <row r="227" spans="1:24" ht="72" x14ac:dyDescent="0.2">
      <c r="A227" s="14" t="s">
        <v>212</v>
      </c>
      <c r="B227" s="20" t="s">
        <v>1561</v>
      </c>
      <c r="C227" s="15" t="s">
        <v>1562</v>
      </c>
      <c r="D227" s="16" t="s">
        <v>723</v>
      </c>
      <c r="E227" s="16">
        <v>300</v>
      </c>
      <c r="F227" s="15" t="s">
        <v>708</v>
      </c>
      <c r="G227" s="15" t="s">
        <v>709</v>
      </c>
      <c r="H227" s="15" t="s">
        <v>710</v>
      </c>
      <c r="I227" s="17">
        <v>8.0299999999999994</v>
      </c>
      <c r="J227" s="15"/>
      <c r="K227" s="15"/>
      <c r="L227" s="15"/>
      <c r="M227" s="17"/>
      <c r="N227" s="15"/>
      <c r="O227" s="15"/>
      <c r="P227" s="15"/>
      <c r="Q227" s="17"/>
      <c r="R227" s="16">
        <f t="shared" si="0"/>
        <v>1</v>
      </c>
      <c r="S227" s="17">
        <f t="shared" si="1"/>
        <v>8.0299999999999994</v>
      </c>
      <c r="T227" s="17">
        <f t="shared" si="2"/>
        <v>8.0299999999999994</v>
      </c>
      <c r="U227" s="18" t="str">
        <f t="shared" si="3"/>
        <v/>
      </c>
      <c r="V227" s="15" t="str">
        <f t="shared" si="8"/>
        <v>REFERÊNCIA ÚNICA (ART. 28)</v>
      </c>
      <c r="W227" s="19">
        <f t="shared" si="5"/>
        <v>8.0299999999999994</v>
      </c>
      <c r="X227" s="15" t="s">
        <v>1563</v>
      </c>
    </row>
    <row r="228" spans="1:24" ht="72" x14ac:dyDescent="0.2">
      <c r="A228" s="14" t="s">
        <v>213</v>
      </c>
      <c r="B228" s="20" t="s">
        <v>1564</v>
      </c>
      <c r="C228" s="15" t="s">
        <v>1565</v>
      </c>
      <c r="D228" s="16" t="s">
        <v>723</v>
      </c>
      <c r="E228" s="16">
        <v>100</v>
      </c>
      <c r="F228" s="15" t="s">
        <v>708</v>
      </c>
      <c r="G228" s="15" t="s">
        <v>709</v>
      </c>
      <c r="H228" s="15" t="s">
        <v>710</v>
      </c>
      <c r="I228" s="17">
        <v>22.22</v>
      </c>
      <c r="J228" s="15"/>
      <c r="K228" s="15"/>
      <c r="L228" s="15"/>
      <c r="M228" s="17"/>
      <c r="N228" s="15"/>
      <c r="O228" s="15"/>
      <c r="P228" s="15"/>
      <c r="Q228" s="17"/>
      <c r="R228" s="16">
        <f t="shared" si="0"/>
        <v>1</v>
      </c>
      <c r="S228" s="17">
        <f t="shared" si="1"/>
        <v>22.22</v>
      </c>
      <c r="T228" s="17">
        <f t="shared" si="2"/>
        <v>22.22</v>
      </c>
      <c r="U228" s="18" t="str">
        <f t="shared" si="3"/>
        <v/>
      </c>
      <c r="V228" s="15" t="str">
        <f t="shared" si="8"/>
        <v>REFERÊNCIA ÚNICA (ART. 28)</v>
      </c>
      <c r="W228" s="19">
        <f t="shared" si="5"/>
        <v>22.22</v>
      </c>
      <c r="X228" s="15" t="s">
        <v>1566</v>
      </c>
    </row>
    <row r="229" spans="1:24" ht="120" x14ac:dyDescent="0.2">
      <c r="A229" s="14" t="s">
        <v>214</v>
      </c>
      <c r="B229" s="20" t="s">
        <v>1567</v>
      </c>
      <c r="C229" s="15" t="s">
        <v>1568</v>
      </c>
      <c r="D229" s="16" t="s">
        <v>723</v>
      </c>
      <c r="E229" s="16">
        <v>100</v>
      </c>
      <c r="F229" s="15" t="s">
        <v>1569</v>
      </c>
      <c r="G229" s="15" t="s">
        <v>1570</v>
      </c>
      <c r="H229" s="15" t="s">
        <v>1571</v>
      </c>
      <c r="I229" s="17">
        <v>30</v>
      </c>
      <c r="J229" s="15" t="s">
        <v>1572</v>
      </c>
      <c r="K229" s="15" t="s">
        <v>1573</v>
      </c>
      <c r="L229" s="15" t="s">
        <v>1574</v>
      </c>
      <c r="M229" s="17">
        <v>32</v>
      </c>
      <c r="N229" s="15" t="s">
        <v>1575</v>
      </c>
      <c r="O229" s="15" t="s">
        <v>1576</v>
      </c>
      <c r="P229" s="15" t="s">
        <v>1577</v>
      </c>
      <c r="Q229" s="17">
        <v>14.42</v>
      </c>
      <c r="R229" s="16">
        <f t="shared" si="0"/>
        <v>3</v>
      </c>
      <c r="S229" s="17">
        <f t="shared" si="1"/>
        <v>25.473333333333333</v>
      </c>
      <c r="T229" s="17">
        <f t="shared" si="2"/>
        <v>30</v>
      </c>
      <c r="U229" s="18">
        <f t="shared" si="3"/>
        <v>0.3084959201391993</v>
      </c>
      <c r="V229" s="15" t="str">
        <f t="shared" si="8"/>
        <v>MEDIANA</v>
      </c>
      <c r="W229" s="19">
        <f t="shared" si="5"/>
        <v>30</v>
      </c>
      <c r="X229" s="15" t="s">
        <v>1578</v>
      </c>
    </row>
    <row r="230" spans="1:24" ht="72" x14ac:dyDescent="0.2">
      <c r="A230" s="14" t="s">
        <v>215</v>
      </c>
      <c r="B230" s="20" t="s">
        <v>1579</v>
      </c>
      <c r="C230" s="15" t="s">
        <v>1580</v>
      </c>
      <c r="D230" s="16" t="s">
        <v>723</v>
      </c>
      <c r="E230" s="16">
        <v>200</v>
      </c>
      <c r="F230" s="15" t="s">
        <v>708</v>
      </c>
      <c r="G230" s="15" t="s">
        <v>709</v>
      </c>
      <c r="H230" s="15" t="s">
        <v>710</v>
      </c>
      <c r="I230" s="17">
        <v>1.1200000000000001</v>
      </c>
      <c r="J230" s="15"/>
      <c r="K230" s="15"/>
      <c r="L230" s="15"/>
      <c r="M230" s="17"/>
      <c r="N230" s="15"/>
      <c r="O230" s="15"/>
      <c r="P230" s="15"/>
      <c r="Q230" s="17"/>
      <c r="R230" s="16">
        <f t="shared" si="0"/>
        <v>1</v>
      </c>
      <c r="S230" s="17">
        <f t="shared" si="1"/>
        <v>1.1200000000000001</v>
      </c>
      <c r="T230" s="17">
        <f t="shared" si="2"/>
        <v>1.1200000000000001</v>
      </c>
      <c r="U230" s="18" t="str">
        <f t="shared" si="3"/>
        <v/>
      </c>
      <c r="V230" s="15" t="str">
        <f t="shared" si="8"/>
        <v>REFERÊNCIA ÚNICA (ART. 28)</v>
      </c>
      <c r="W230" s="19">
        <f t="shared" si="5"/>
        <v>1.1200000000000001</v>
      </c>
      <c r="X230" s="15" t="s">
        <v>1581</v>
      </c>
    </row>
    <row r="231" spans="1:24" ht="72" x14ac:dyDescent="0.2">
      <c r="A231" s="14" t="s">
        <v>216</v>
      </c>
      <c r="B231" s="20" t="s">
        <v>1582</v>
      </c>
      <c r="C231" s="15" t="s">
        <v>1583</v>
      </c>
      <c r="D231" s="16" t="s">
        <v>723</v>
      </c>
      <c r="E231" s="16">
        <v>300</v>
      </c>
      <c r="F231" s="15" t="s">
        <v>708</v>
      </c>
      <c r="G231" s="15" t="s">
        <v>709</v>
      </c>
      <c r="H231" s="15" t="s">
        <v>710</v>
      </c>
      <c r="I231" s="17">
        <v>4.99</v>
      </c>
      <c r="J231" s="15"/>
      <c r="K231" s="15"/>
      <c r="L231" s="15"/>
      <c r="M231" s="17"/>
      <c r="N231" s="15"/>
      <c r="O231" s="15"/>
      <c r="P231" s="15"/>
      <c r="Q231" s="17"/>
      <c r="R231" s="16">
        <f t="shared" si="0"/>
        <v>1</v>
      </c>
      <c r="S231" s="17">
        <f t="shared" si="1"/>
        <v>4.99</v>
      </c>
      <c r="T231" s="17">
        <f t="shared" si="2"/>
        <v>4.99</v>
      </c>
      <c r="U231" s="18" t="str">
        <f t="shared" si="3"/>
        <v/>
      </c>
      <c r="V231" s="15" t="str">
        <f t="shared" si="8"/>
        <v>REFERÊNCIA ÚNICA (ART. 28)</v>
      </c>
      <c r="W231" s="19">
        <f t="shared" si="5"/>
        <v>4.99</v>
      </c>
      <c r="X231" s="15" t="s">
        <v>1584</v>
      </c>
    </row>
    <row r="232" spans="1:24" ht="72" x14ac:dyDescent="0.2">
      <c r="A232" s="14" t="s">
        <v>217</v>
      </c>
      <c r="B232" s="20" t="s">
        <v>1585</v>
      </c>
      <c r="C232" s="15" t="s">
        <v>1586</v>
      </c>
      <c r="D232" s="16" t="s">
        <v>723</v>
      </c>
      <c r="E232" s="16">
        <v>800</v>
      </c>
      <c r="F232" s="15" t="s">
        <v>708</v>
      </c>
      <c r="G232" s="15" t="s">
        <v>709</v>
      </c>
      <c r="H232" s="15" t="s">
        <v>710</v>
      </c>
      <c r="I232" s="17">
        <v>7.05</v>
      </c>
      <c r="J232" s="15"/>
      <c r="K232" s="15"/>
      <c r="L232" s="15"/>
      <c r="M232" s="17"/>
      <c r="N232" s="15"/>
      <c r="O232" s="15"/>
      <c r="P232" s="15"/>
      <c r="Q232" s="17"/>
      <c r="R232" s="16">
        <f t="shared" si="0"/>
        <v>1</v>
      </c>
      <c r="S232" s="17">
        <f t="shared" si="1"/>
        <v>7.05</v>
      </c>
      <c r="T232" s="17">
        <f t="shared" si="2"/>
        <v>7.05</v>
      </c>
      <c r="U232" s="18" t="str">
        <f t="shared" si="3"/>
        <v/>
      </c>
      <c r="V232" s="15" t="str">
        <f t="shared" si="8"/>
        <v>REFERÊNCIA ÚNICA (ART. 28)</v>
      </c>
      <c r="W232" s="19">
        <f t="shared" si="5"/>
        <v>7.05</v>
      </c>
      <c r="X232" s="15" t="s">
        <v>1587</v>
      </c>
    </row>
    <row r="233" spans="1:24" ht="72" x14ac:dyDescent="0.2">
      <c r="A233" s="14" t="s">
        <v>218</v>
      </c>
      <c r="B233" s="20" t="s">
        <v>1588</v>
      </c>
      <c r="C233" s="15" t="s">
        <v>1589</v>
      </c>
      <c r="D233" s="16" t="s">
        <v>723</v>
      </c>
      <c r="E233" s="16">
        <v>400</v>
      </c>
      <c r="F233" s="15" t="s">
        <v>708</v>
      </c>
      <c r="G233" s="15" t="s">
        <v>709</v>
      </c>
      <c r="H233" s="15" t="s">
        <v>710</v>
      </c>
      <c r="I233" s="17">
        <v>7.73</v>
      </c>
      <c r="J233" s="15"/>
      <c r="K233" s="15"/>
      <c r="L233" s="15"/>
      <c r="M233" s="17"/>
      <c r="N233" s="15"/>
      <c r="O233" s="15"/>
      <c r="P233" s="15"/>
      <c r="Q233" s="17"/>
      <c r="R233" s="16">
        <f t="shared" si="0"/>
        <v>1</v>
      </c>
      <c r="S233" s="17">
        <f t="shared" si="1"/>
        <v>7.73</v>
      </c>
      <c r="T233" s="17">
        <f t="shared" si="2"/>
        <v>7.73</v>
      </c>
      <c r="U233" s="18" t="str">
        <f t="shared" si="3"/>
        <v/>
      </c>
      <c r="V233" s="15" t="str">
        <f t="shared" si="8"/>
        <v>REFERÊNCIA ÚNICA (ART. 28)</v>
      </c>
      <c r="W233" s="19">
        <f t="shared" si="5"/>
        <v>7.73</v>
      </c>
      <c r="X233" s="15" t="s">
        <v>1590</v>
      </c>
    </row>
    <row r="234" spans="1:24" ht="72" x14ac:dyDescent="0.2">
      <c r="A234" s="14" t="s">
        <v>219</v>
      </c>
      <c r="B234" s="20" t="s">
        <v>1591</v>
      </c>
      <c r="C234" s="15" t="s">
        <v>1592</v>
      </c>
      <c r="D234" s="16" t="s">
        <v>723</v>
      </c>
      <c r="E234" s="16">
        <v>200</v>
      </c>
      <c r="F234" s="15" t="s">
        <v>708</v>
      </c>
      <c r="G234" s="15" t="s">
        <v>709</v>
      </c>
      <c r="H234" s="15" t="s">
        <v>710</v>
      </c>
      <c r="I234" s="17">
        <v>10.86</v>
      </c>
      <c r="J234" s="15"/>
      <c r="K234" s="15"/>
      <c r="L234" s="15"/>
      <c r="M234" s="17"/>
      <c r="N234" s="15"/>
      <c r="O234" s="15"/>
      <c r="P234" s="15"/>
      <c r="Q234" s="17"/>
      <c r="R234" s="16">
        <f t="shared" si="0"/>
        <v>1</v>
      </c>
      <c r="S234" s="17">
        <f t="shared" si="1"/>
        <v>10.86</v>
      </c>
      <c r="T234" s="17">
        <f t="shared" si="2"/>
        <v>10.86</v>
      </c>
      <c r="U234" s="18" t="str">
        <f t="shared" si="3"/>
        <v/>
      </c>
      <c r="V234" s="15" t="str">
        <f t="shared" si="8"/>
        <v>REFERÊNCIA ÚNICA (ART. 28)</v>
      </c>
      <c r="W234" s="19">
        <f t="shared" si="5"/>
        <v>10.86</v>
      </c>
      <c r="X234" s="15" t="s">
        <v>1593</v>
      </c>
    </row>
    <row r="235" spans="1:24" ht="72" x14ac:dyDescent="0.2">
      <c r="A235" s="14" t="s">
        <v>220</v>
      </c>
      <c r="B235" s="20" t="s">
        <v>1594</v>
      </c>
      <c r="C235" s="15" t="s">
        <v>1595</v>
      </c>
      <c r="D235" s="16" t="s">
        <v>723</v>
      </c>
      <c r="E235" s="16">
        <v>200</v>
      </c>
      <c r="F235" s="15" t="s">
        <v>708</v>
      </c>
      <c r="G235" s="15" t="s">
        <v>709</v>
      </c>
      <c r="H235" s="15" t="s">
        <v>710</v>
      </c>
      <c r="I235" s="17">
        <v>18.43</v>
      </c>
      <c r="J235" s="15"/>
      <c r="K235" s="15"/>
      <c r="L235" s="15"/>
      <c r="M235" s="17"/>
      <c r="N235" s="15"/>
      <c r="O235" s="15"/>
      <c r="P235" s="15"/>
      <c r="Q235" s="17"/>
      <c r="R235" s="16">
        <f t="shared" si="0"/>
        <v>1</v>
      </c>
      <c r="S235" s="17">
        <f t="shared" si="1"/>
        <v>18.43</v>
      </c>
      <c r="T235" s="17">
        <f t="shared" si="2"/>
        <v>18.43</v>
      </c>
      <c r="U235" s="18" t="str">
        <f t="shared" si="3"/>
        <v/>
      </c>
      <c r="V235" s="15" t="str">
        <f t="shared" si="8"/>
        <v>REFERÊNCIA ÚNICA (ART. 28)</v>
      </c>
      <c r="W235" s="19">
        <f t="shared" si="5"/>
        <v>18.43</v>
      </c>
      <c r="X235" s="15" t="s">
        <v>1596</v>
      </c>
    </row>
    <row r="236" spans="1:24" ht="72" x14ac:dyDescent="0.2">
      <c r="A236" s="14" t="s">
        <v>221</v>
      </c>
      <c r="B236" s="20" t="s">
        <v>1597</v>
      </c>
      <c r="C236" s="15" t="s">
        <v>1598</v>
      </c>
      <c r="D236" s="16" t="s">
        <v>723</v>
      </c>
      <c r="E236" s="16">
        <v>200</v>
      </c>
      <c r="F236" s="15" t="s">
        <v>708</v>
      </c>
      <c r="G236" s="15" t="s">
        <v>709</v>
      </c>
      <c r="H236" s="15" t="s">
        <v>710</v>
      </c>
      <c r="I236" s="17">
        <v>10.53</v>
      </c>
      <c r="J236" s="15"/>
      <c r="K236" s="15"/>
      <c r="L236" s="15"/>
      <c r="M236" s="17"/>
      <c r="N236" s="15"/>
      <c r="O236" s="15"/>
      <c r="P236" s="15"/>
      <c r="Q236" s="17"/>
      <c r="R236" s="16">
        <f t="shared" si="0"/>
        <v>1</v>
      </c>
      <c r="S236" s="17">
        <f t="shared" si="1"/>
        <v>10.53</v>
      </c>
      <c r="T236" s="17">
        <f t="shared" si="2"/>
        <v>10.53</v>
      </c>
      <c r="U236" s="18" t="str">
        <f t="shared" si="3"/>
        <v/>
      </c>
      <c r="V236" s="15" t="str">
        <f t="shared" si="8"/>
        <v>REFERÊNCIA ÚNICA (ART. 28)</v>
      </c>
      <c r="W236" s="19">
        <f t="shared" si="5"/>
        <v>10.53</v>
      </c>
      <c r="X236" s="15" t="s">
        <v>1599</v>
      </c>
    </row>
    <row r="237" spans="1:24" ht="72" x14ac:dyDescent="0.2">
      <c r="A237" s="14" t="s">
        <v>222</v>
      </c>
      <c r="B237" s="20" t="s">
        <v>1600</v>
      </c>
      <c r="C237" s="15" t="s">
        <v>1601</v>
      </c>
      <c r="D237" s="16" t="s">
        <v>723</v>
      </c>
      <c r="E237" s="16">
        <v>150</v>
      </c>
      <c r="F237" s="15" t="s">
        <v>708</v>
      </c>
      <c r="G237" s="15" t="s">
        <v>709</v>
      </c>
      <c r="H237" s="15" t="s">
        <v>710</v>
      </c>
      <c r="I237" s="17">
        <v>2.84</v>
      </c>
      <c r="J237" s="15"/>
      <c r="K237" s="15"/>
      <c r="L237" s="15"/>
      <c r="M237" s="17"/>
      <c r="N237" s="15"/>
      <c r="O237" s="15"/>
      <c r="P237" s="15"/>
      <c r="Q237" s="17"/>
      <c r="R237" s="16">
        <f t="shared" si="0"/>
        <v>1</v>
      </c>
      <c r="S237" s="17">
        <f t="shared" si="1"/>
        <v>2.84</v>
      </c>
      <c r="T237" s="17">
        <f t="shared" si="2"/>
        <v>2.84</v>
      </c>
      <c r="U237" s="18" t="str">
        <f t="shared" si="3"/>
        <v/>
      </c>
      <c r="V237" s="15" t="str">
        <f t="shared" si="8"/>
        <v>REFERÊNCIA ÚNICA (ART. 28)</v>
      </c>
      <c r="W237" s="19">
        <f t="shared" si="5"/>
        <v>2.84</v>
      </c>
      <c r="X237" s="15" t="s">
        <v>1602</v>
      </c>
    </row>
    <row r="238" spans="1:24" ht="72" x14ac:dyDescent="0.2">
      <c r="A238" s="14" t="s">
        <v>223</v>
      </c>
      <c r="B238" s="20" t="s">
        <v>1603</v>
      </c>
      <c r="C238" s="15" t="s">
        <v>1604</v>
      </c>
      <c r="D238" s="16" t="s">
        <v>723</v>
      </c>
      <c r="E238" s="16">
        <v>800</v>
      </c>
      <c r="F238" s="15" t="s">
        <v>708</v>
      </c>
      <c r="G238" s="15" t="s">
        <v>709</v>
      </c>
      <c r="H238" s="15" t="s">
        <v>710</v>
      </c>
      <c r="I238" s="17">
        <v>6.31</v>
      </c>
      <c r="J238" s="15"/>
      <c r="K238" s="15"/>
      <c r="L238" s="15"/>
      <c r="M238" s="17"/>
      <c r="N238" s="15"/>
      <c r="O238" s="15"/>
      <c r="P238" s="15"/>
      <c r="Q238" s="17"/>
      <c r="R238" s="16">
        <f t="shared" si="0"/>
        <v>1</v>
      </c>
      <c r="S238" s="17">
        <f t="shared" si="1"/>
        <v>6.31</v>
      </c>
      <c r="T238" s="17">
        <f t="shared" si="2"/>
        <v>6.31</v>
      </c>
      <c r="U238" s="18" t="str">
        <f t="shared" si="3"/>
        <v/>
      </c>
      <c r="V238" s="15" t="str">
        <f t="shared" si="8"/>
        <v>REFERÊNCIA ÚNICA (ART. 28)</v>
      </c>
      <c r="W238" s="19">
        <f t="shared" si="5"/>
        <v>6.31</v>
      </c>
      <c r="X238" s="15" t="s">
        <v>1605</v>
      </c>
    </row>
    <row r="239" spans="1:24" ht="72" x14ac:dyDescent="0.2">
      <c r="A239" s="14" t="s">
        <v>224</v>
      </c>
      <c r="B239" s="20" t="s">
        <v>1606</v>
      </c>
      <c r="C239" s="15" t="s">
        <v>1607</v>
      </c>
      <c r="D239" s="16" t="s">
        <v>723</v>
      </c>
      <c r="E239" s="16">
        <v>100</v>
      </c>
      <c r="F239" s="15" t="s">
        <v>708</v>
      </c>
      <c r="G239" s="15" t="s">
        <v>709</v>
      </c>
      <c r="H239" s="15" t="s">
        <v>710</v>
      </c>
      <c r="I239" s="17">
        <v>8.01</v>
      </c>
      <c r="J239" s="15"/>
      <c r="K239" s="15"/>
      <c r="L239" s="15"/>
      <c r="M239" s="17"/>
      <c r="N239" s="15"/>
      <c r="O239" s="15"/>
      <c r="P239" s="15"/>
      <c r="Q239" s="17"/>
      <c r="R239" s="16">
        <f t="shared" si="0"/>
        <v>1</v>
      </c>
      <c r="S239" s="17">
        <f t="shared" si="1"/>
        <v>8.01</v>
      </c>
      <c r="T239" s="17">
        <f t="shared" si="2"/>
        <v>8.01</v>
      </c>
      <c r="U239" s="18" t="str">
        <f t="shared" si="3"/>
        <v/>
      </c>
      <c r="V239" s="15" t="str">
        <f t="shared" si="8"/>
        <v>REFERÊNCIA ÚNICA (ART. 28)</v>
      </c>
      <c r="W239" s="19">
        <f t="shared" si="5"/>
        <v>8.01</v>
      </c>
      <c r="X239" s="15" t="s">
        <v>1608</v>
      </c>
    </row>
    <row r="240" spans="1:24" ht="72" x14ac:dyDescent="0.2">
      <c r="A240" s="14" t="s">
        <v>225</v>
      </c>
      <c r="B240" s="20" t="s">
        <v>1609</v>
      </c>
      <c r="C240" s="15" t="s">
        <v>1610</v>
      </c>
      <c r="D240" s="16" t="s">
        <v>723</v>
      </c>
      <c r="E240" s="16">
        <v>300</v>
      </c>
      <c r="F240" s="15" t="s">
        <v>708</v>
      </c>
      <c r="G240" s="15" t="s">
        <v>709</v>
      </c>
      <c r="H240" s="15" t="s">
        <v>710</v>
      </c>
      <c r="I240" s="17">
        <v>3.53</v>
      </c>
      <c r="J240" s="15"/>
      <c r="K240" s="15"/>
      <c r="L240" s="15"/>
      <c r="M240" s="17"/>
      <c r="N240" s="15"/>
      <c r="O240" s="15"/>
      <c r="P240" s="15"/>
      <c r="Q240" s="17"/>
      <c r="R240" s="16">
        <f t="shared" si="0"/>
        <v>1</v>
      </c>
      <c r="S240" s="17">
        <f t="shared" si="1"/>
        <v>3.53</v>
      </c>
      <c r="T240" s="17">
        <f t="shared" si="2"/>
        <v>3.53</v>
      </c>
      <c r="U240" s="18" t="str">
        <f t="shared" si="3"/>
        <v/>
      </c>
      <c r="V240" s="15" t="str">
        <f t="shared" si="8"/>
        <v>REFERÊNCIA ÚNICA (ART. 28)</v>
      </c>
      <c r="W240" s="19">
        <f t="shared" si="5"/>
        <v>3.53</v>
      </c>
      <c r="X240" s="15" t="s">
        <v>1611</v>
      </c>
    </row>
    <row r="241" spans="1:24" ht="48" x14ac:dyDescent="0.2">
      <c r="A241" s="14" t="s">
        <v>226</v>
      </c>
      <c r="B241" s="20" t="s">
        <v>1612</v>
      </c>
      <c r="C241" s="15" t="s">
        <v>1613</v>
      </c>
      <c r="D241" s="16" t="s">
        <v>723</v>
      </c>
      <c r="E241" s="16">
        <v>200</v>
      </c>
      <c r="F241" s="15" t="s">
        <v>1373</v>
      </c>
      <c r="G241" s="15" t="s">
        <v>1374</v>
      </c>
      <c r="H241" s="15" t="s">
        <v>1375</v>
      </c>
      <c r="I241" s="17">
        <v>16.34</v>
      </c>
      <c r="J241" s="15"/>
      <c r="K241" s="15"/>
      <c r="L241" s="15"/>
      <c r="M241" s="17"/>
      <c r="N241" s="15"/>
      <c r="O241" s="15"/>
      <c r="P241" s="15"/>
      <c r="Q241" s="17"/>
      <c r="R241" s="16">
        <f t="shared" si="0"/>
        <v>1</v>
      </c>
      <c r="S241" s="17">
        <f t="shared" si="1"/>
        <v>16.34</v>
      </c>
      <c r="T241" s="17">
        <f t="shared" si="2"/>
        <v>16.34</v>
      </c>
      <c r="U241" s="18" t="str">
        <f t="shared" si="3"/>
        <v/>
      </c>
      <c r="V241" s="15" t="str">
        <f t="shared" si="8">IF(R241=0,"SEM FONTE MONETÁRIA",IF(R241=1,"REFERÊNCIA ÚNICA (ART. 28)",IF(AND(R241=3,U241&gt;25%),"MEDIANA","MÉDIA")))</f>
        <v>REFERÊNCIA ÚNICA (ART. 28)</v>
      </c>
      <c r="W241" s="19">
        <f t="shared" si="5"/>
        <v>16.34</v>
      </c>
      <c r="X241" s="15" t="s">
        <v>1614</v>
      </c>
    </row>
    <row r="242" spans="1:24" ht="72" x14ac:dyDescent="0.2">
      <c r="A242" s="14" t="s">
        <v>227</v>
      </c>
      <c r="B242" s="20" t="s">
        <v>1615</v>
      </c>
      <c r="C242" s="15" t="s">
        <v>1616</v>
      </c>
      <c r="D242" s="16" t="s">
        <v>723</v>
      </c>
      <c r="E242" s="16">
        <v>1000</v>
      </c>
      <c r="F242" s="15" t="s">
        <v>708</v>
      </c>
      <c r="G242" s="15" t="s">
        <v>709</v>
      </c>
      <c r="H242" s="15" t="s">
        <v>710</v>
      </c>
      <c r="I242" s="17">
        <v>2.89</v>
      </c>
      <c r="J242" s="15"/>
      <c r="K242" s="15"/>
      <c r="L242" s="15"/>
      <c r="M242" s="17"/>
      <c r="N242" s="15"/>
      <c r="O242" s="15"/>
      <c r="P242" s="15"/>
      <c r="Q242" s="17"/>
      <c r="R242" s="16">
        <f t="shared" si="0"/>
        <v>1</v>
      </c>
      <c r="S242" s="17">
        <f t="shared" si="1"/>
        <v>2.89</v>
      </c>
      <c r="T242" s="17">
        <f t="shared" si="2"/>
        <v>2.89</v>
      </c>
      <c r="U242" s="18" t="str">
        <f t="shared" si="3"/>
        <v/>
      </c>
      <c r="V242" s="15" t="str">
        <f t="shared" si="8"/>
        <v>REFERÊNCIA ÚNICA (ART. 28)</v>
      </c>
      <c r="W242" s="19">
        <f t="shared" si="5"/>
        <v>2.89</v>
      </c>
      <c r="X242" s="15" t="s">
        <v>1617</v>
      </c>
    </row>
    <row r="243" spans="1:24" ht="72" x14ac:dyDescent="0.2">
      <c r="A243" s="14" t="s">
        <v>228</v>
      </c>
      <c r="B243" s="20" t="s">
        <v>1618</v>
      </c>
      <c r="C243" s="15" t="s">
        <v>1619</v>
      </c>
      <c r="D243" s="16" t="s">
        <v>723</v>
      </c>
      <c r="E243" s="16">
        <v>500</v>
      </c>
      <c r="F243" s="15" t="s">
        <v>708</v>
      </c>
      <c r="G243" s="15" t="s">
        <v>709</v>
      </c>
      <c r="H243" s="15" t="s">
        <v>710</v>
      </c>
      <c r="I243" s="17">
        <v>10.92</v>
      </c>
      <c r="J243" s="15"/>
      <c r="K243" s="15"/>
      <c r="L243" s="15"/>
      <c r="M243" s="17"/>
      <c r="N243" s="15"/>
      <c r="O243" s="15"/>
      <c r="P243" s="15"/>
      <c r="Q243" s="17"/>
      <c r="R243" s="16">
        <f t="shared" si="0"/>
        <v>1</v>
      </c>
      <c r="S243" s="17">
        <f t="shared" si="1"/>
        <v>10.92</v>
      </c>
      <c r="T243" s="17">
        <f t="shared" si="2"/>
        <v>10.92</v>
      </c>
      <c r="U243" s="18" t="str">
        <f t="shared" si="3"/>
        <v/>
      </c>
      <c r="V243" s="15" t="str">
        <f t="shared" si="8"/>
        <v>REFERÊNCIA ÚNICA (ART. 28)</v>
      </c>
      <c r="W243" s="19">
        <f t="shared" si="5"/>
        <v>10.92</v>
      </c>
      <c r="X243" s="15" t="s">
        <v>1620</v>
      </c>
    </row>
    <row r="244" spans="1:24" ht="72" x14ac:dyDescent="0.2">
      <c r="A244" s="14" t="s">
        <v>229</v>
      </c>
      <c r="B244" s="20" t="s">
        <v>1621</v>
      </c>
      <c r="C244" s="15" t="s">
        <v>1622</v>
      </c>
      <c r="D244" s="16" t="s">
        <v>723</v>
      </c>
      <c r="E244" s="16">
        <v>500</v>
      </c>
      <c r="F244" s="15" t="s">
        <v>708</v>
      </c>
      <c r="G244" s="15" t="s">
        <v>709</v>
      </c>
      <c r="H244" s="15" t="s">
        <v>710</v>
      </c>
      <c r="I244" s="17">
        <v>15.36</v>
      </c>
      <c r="J244" s="15"/>
      <c r="K244" s="15"/>
      <c r="L244" s="15"/>
      <c r="M244" s="17"/>
      <c r="N244" s="15"/>
      <c r="O244" s="15"/>
      <c r="P244" s="15"/>
      <c r="Q244" s="17"/>
      <c r="R244" s="16">
        <f t="shared" si="0"/>
        <v>1</v>
      </c>
      <c r="S244" s="17">
        <f t="shared" si="1"/>
        <v>15.36</v>
      </c>
      <c r="T244" s="17">
        <f t="shared" si="2"/>
        <v>15.36</v>
      </c>
      <c r="U244" s="18" t="str">
        <f t="shared" si="3"/>
        <v/>
      </c>
      <c r="V244" s="15" t="str">
        <f t="shared" si="8"/>
        <v>REFERÊNCIA ÚNICA (ART. 28)</v>
      </c>
      <c r="W244" s="19">
        <f t="shared" si="5"/>
        <v>15.36</v>
      </c>
      <c r="X244" s="15" t="s">
        <v>1623</v>
      </c>
    </row>
    <row r="245" spans="1:24" ht="72" x14ac:dyDescent="0.2">
      <c r="A245" s="14" t="s">
        <v>230</v>
      </c>
      <c r="B245" s="20" t="s">
        <v>1624</v>
      </c>
      <c r="C245" s="15" t="s">
        <v>1625</v>
      </c>
      <c r="D245" s="16" t="s">
        <v>723</v>
      </c>
      <c r="E245" s="16">
        <v>2000</v>
      </c>
      <c r="F245" s="15" t="s">
        <v>708</v>
      </c>
      <c r="G245" s="15" t="s">
        <v>709</v>
      </c>
      <c r="H245" s="15" t="s">
        <v>710</v>
      </c>
      <c r="I245" s="17">
        <v>3.51</v>
      </c>
      <c r="J245" s="15"/>
      <c r="K245" s="15"/>
      <c r="L245" s="15"/>
      <c r="M245" s="17"/>
      <c r="N245" s="15"/>
      <c r="O245" s="15"/>
      <c r="P245" s="15"/>
      <c r="Q245" s="17"/>
      <c r="R245" s="16">
        <f t="shared" si="0"/>
        <v>1</v>
      </c>
      <c r="S245" s="17">
        <f t="shared" si="1"/>
        <v>3.51</v>
      </c>
      <c r="T245" s="17">
        <f t="shared" si="2"/>
        <v>3.51</v>
      </c>
      <c r="U245" s="18" t="str">
        <f t="shared" si="3"/>
        <v/>
      </c>
      <c r="V245" s="15" t="str">
        <f t="shared" si="8"/>
        <v>REFERÊNCIA ÚNICA (ART. 28)</v>
      </c>
      <c r="W245" s="19">
        <f t="shared" si="5"/>
        <v>3.51</v>
      </c>
      <c r="X245" s="15" t="s">
        <v>1626</v>
      </c>
    </row>
    <row r="246" spans="1:24" ht="72" x14ac:dyDescent="0.2">
      <c r="A246" s="14" t="s">
        <v>231</v>
      </c>
      <c r="B246" s="20" t="s">
        <v>1627</v>
      </c>
      <c r="C246" s="15" t="s">
        <v>1628</v>
      </c>
      <c r="D246" s="16" t="s">
        <v>723</v>
      </c>
      <c r="E246" s="16">
        <v>200</v>
      </c>
      <c r="F246" s="15" t="s">
        <v>708</v>
      </c>
      <c r="G246" s="15" t="s">
        <v>709</v>
      </c>
      <c r="H246" s="15" t="s">
        <v>710</v>
      </c>
      <c r="I246" s="17">
        <v>67.150000000000006</v>
      </c>
      <c r="J246" s="15"/>
      <c r="K246" s="15"/>
      <c r="L246" s="15"/>
      <c r="M246" s="17"/>
      <c r="N246" s="15"/>
      <c r="O246" s="15"/>
      <c r="P246" s="15"/>
      <c r="Q246" s="17"/>
      <c r="R246" s="16">
        <f t="shared" si="0"/>
        <v>1</v>
      </c>
      <c r="S246" s="17">
        <f t="shared" si="1"/>
        <v>67.150000000000006</v>
      </c>
      <c r="T246" s="17">
        <f t="shared" si="2"/>
        <v>67.150000000000006</v>
      </c>
      <c r="U246" s="18" t="str">
        <f t="shared" si="3"/>
        <v/>
      </c>
      <c r="V246" s="15" t="str">
        <v>REFERÊNCIA ÚNICA (ART. 28)</v>
      </c>
      <c r="W246" s="19">
        <f t="shared" si="5"/>
        <v>67.150000000000006</v>
      </c>
      <c r="X246" s="15" t="s">
        <v>1629</v>
      </c>
    </row>
    <row r="247" spans="1:24" ht="72" x14ac:dyDescent="0.2">
      <c r="A247" s="14" t="s">
        <v>232</v>
      </c>
      <c r="B247" s="20" t="s">
        <v>1630</v>
      </c>
      <c r="C247" s="15" t="s">
        <v>1631</v>
      </c>
      <c r="D247" s="16" t="s">
        <v>723</v>
      </c>
      <c r="E247" s="16">
        <v>500</v>
      </c>
      <c r="F247" s="15" t="s">
        <v>708</v>
      </c>
      <c r="G247" s="15" t="s">
        <v>709</v>
      </c>
      <c r="H247" s="15" t="s">
        <v>710</v>
      </c>
      <c r="I247" s="17">
        <v>15.76</v>
      </c>
      <c r="J247" s="15"/>
      <c r="K247" s="15"/>
      <c r="L247" s="15"/>
      <c r="M247" s="17"/>
      <c r="N247" s="15"/>
      <c r="O247" s="15"/>
      <c r="P247" s="15"/>
      <c r="Q247" s="17"/>
      <c r="R247" s="16">
        <f t="shared" si="0"/>
        <v>1</v>
      </c>
      <c r="S247" s="17">
        <f t="shared" si="1"/>
        <v>15.76</v>
      </c>
      <c r="T247" s="17">
        <f t="shared" si="2"/>
        <v>15.76</v>
      </c>
      <c r="U247" s="18" t="str">
        <f t="shared" si="3"/>
        <v/>
      </c>
      <c r="V247" s="15" t="str">
        <f t="shared" si="9"/>
        <v>REFERÊNCIA ÚNICA (ART. 28)</v>
      </c>
      <c r="W247" s="19">
        <f t="shared" si="5"/>
        <v>15.76</v>
      </c>
      <c r="X247" s="15" t="s">
        <v>1632</v>
      </c>
    </row>
    <row r="248" spans="1:24" ht="72" x14ac:dyDescent="0.2">
      <c r="A248" s="14" t="s">
        <v>233</v>
      </c>
      <c r="B248" s="20" t="s">
        <v>1633</v>
      </c>
      <c r="C248" s="15" t="s">
        <v>1634</v>
      </c>
      <c r="D248" s="16" t="s">
        <v>723</v>
      </c>
      <c r="E248" s="16">
        <v>100</v>
      </c>
      <c r="F248" s="15" t="s">
        <v>708</v>
      </c>
      <c r="G248" s="15" t="s">
        <v>709</v>
      </c>
      <c r="H248" s="15" t="s">
        <v>710</v>
      </c>
      <c r="I248" s="17">
        <v>7.6</v>
      </c>
      <c r="J248" s="15"/>
      <c r="K248" s="15"/>
      <c r="L248" s="15"/>
      <c r="M248" s="17"/>
      <c r="N248" s="15"/>
      <c r="O248" s="15"/>
      <c r="P248" s="15"/>
      <c r="Q248" s="17"/>
      <c r="R248" s="16">
        <f t="shared" si="0"/>
        <v>1</v>
      </c>
      <c r="S248" s="17">
        <f t="shared" si="1"/>
        <v>7.6</v>
      </c>
      <c r="T248" s="17">
        <f t="shared" si="2"/>
        <v>7.6</v>
      </c>
      <c r="U248" s="18" t="str">
        <f t="shared" si="3"/>
        <v/>
      </c>
      <c r="V248" s="15" t="str">
        <f t="shared" si="9"/>
        <v>REFERÊNCIA ÚNICA (ART. 28)</v>
      </c>
      <c r="W248" s="19">
        <f t="shared" si="5"/>
        <v>7.6</v>
      </c>
      <c r="X248" s="15" t="s">
        <v>1635</v>
      </c>
    </row>
    <row r="249" spans="1:24" ht="72" x14ac:dyDescent="0.2">
      <c r="A249" s="14" t="s">
        <v>234</v>
      </c>
      <c r="B249" s="20" t="s">
        <v>1636</v>
      </c>
      <c r="C249" s="15" t="s">
        <v>1637</v>
      </c>
      <c r="D249" s="16" t="s">
        <v>723</v>
      </c>
      <c r="E249" s="16">
        <v>100</v>
      </c>
      <c r="F249" s="15" t="s">
        <v>708</v>
      </c>
      <c r="G249" s="15" t="s">
        <v>709</v>
      </c>
      <c r="H249" s="15" t="s">
        <v>710</v>
      </c>
      <c r="I249" s="17">
        <v>17.62</v>
      </c>
      <c r="J249" s="15"/>
      <c r="K249" s="15"/>
      <c r="L249" s="15"/>
      <c r="M249" s="17"/>
      <c r="N249" s="15"/>
      <c r="O249" s="15"/>
      <c r="P249" s="15"/>
      <c r="Q249" s="17"/>
      <c r="R249" s="16">
        <f t="shared" si="0"/>
        <v>1</v>
      </c>
      <c r="S249" s="17">
        <f t="shared" si="1"/>
        <v>17.62</v>
      </c>
      <c r="T249" s="17">
        <f t="shared" si="2"/>
        <v>17.62</v>
      </c>
      <c r="U249" s="18" t="str">
        <f t="shared" si="3"/>
        <v/>
      </c>
      <c r="V249" s="15" t="str">
        <f t="shared" si="9"/>
        <v>REFERÊNCIA ÚNICA (ART. 28)</v>
      </c>
      <c r="W249" s="19">
        <f t="shared" si="5"/>
        <v>17.62</v>
      </c>
      <c r="X249" s="15" t="s">
        <v>1638</v>
      </c>
    </row>
    <row r="250" spans="1:24" ht="72" x14ac:dyDescent="0.2">
      <c r="A250" s="14" t="s">
        <v>235</v>
      </c>
      <c r="B250" s="20" t="s">
        <v>1639</v>
      </c>
      <c r="C250" s="15" t="s">
        <v>1640</v>
      </c>
      <c r="D250" s="16" t="s">
        <v>723</v>
      </c>
      <c r="E250" s="16">
        <v>1000</v>
      </c>
      <c r="F250" s="15" t="s">
        <v>708</v>
      </c>
      <c r="G250" s="15" t="s">
        <v>709</v>
      </c>
      <c r="H250" s="15" t="s">
        <v>710</v>
      </c>
      <c r="I250" s="17">
        <v>9.15</v>
      </c>
      <c r="J250" s="15"/>
      <c r="K250" s="15"/>
      <c r="L250" s="15"/>
      <c r="M250" s="17"/>
      <c r="N250" s="15"/>
      <c r="O250" s="15"/>
      <c r="P250" s="15"/>
      <c r="Q250" s="17"/>
      <c r="R250" s="16">
        <f t="shared" si="0"/>
        <v>1</v>
      </c>
      <c r="S250" s="17">
        <f t="shared" si="1"/>
        <v>9.15</v>
      </c>
      <c r="T250" s="17">
        <f t="shared" si="2"/>
        <v>9.15</v>
      </c>
      <c r="U250" s="18" t="str">
        <f t="shared" si="3"/>
        <v/>
      </c>
      <c r="V250" s="15" t="str">
        <f t="shared" si="9"/>
        <v>REFERÊNCIA ÚNICA (ART. 28)</v>
      </c>
      <c r="W250" s="19">
        <f t="shared" si="5"/>
        <v>9.15</v>
      </c>
      <c r="X250" s="15" t="s">
        <v>1641</v>
      </c>
    </row>
    <row r="251" spans="1:24" ht="72" x14ac:dyDescent="0.2">
      <c r="A251" s="14" t="s">
        <v>236</v>
      </c>
      <c r="B251" s="20" t="s">
        <v>1642</v>
      </c>
      <c r="C251" s="15" t="s">
        <v>1643</v>
      </c>
      <c r="D251" s="16" t="s">
        <v>723</v>
      </c>
      <c r="E251" s="16">
        <v>100</v>
      </c>
      <c r="F251" s="15" t="s">
        <v>708</v>
      </c>
      <c r="G251" s="15" t="s">
        <v>709</v>
      </c>
      <c r="H251" s="15" t="s">
        <v>710</v>
      </c>
      <c r="I251" s="17">
        <v>4.43</v>
      </c>
      <c r="J251" s="15"/>
      <c r="K251" s="15"/>
      <c r="L251" s="15"/>
      <c r="M251" s="17"/>
      <c r="N251" s="15"/>
      <c r="O251" s="15"/>
      <c r="P251" s="15"/>
      <c r="Q251" s="17"/>
      <c r="R251" s="16">
        <f t="shared" si="0"/>
        <v>1</v>
      </c>
      <c r="S251" s="17">
        <f t="shared" si="1"/>
        <v>4.43</v>
      </c>
      <c r="T251" s="17">
        <f t="shared" si="2"/>
        <v>4.43</v>
      </c>
      <c r="U251" s="18" t="str">
        <f t="shared" si="3"/>
        <v/>
      </c>
      <c r="V251" s="15" t="str">
        <f t="shared" si="9"/>
        <v>REFERÊNCIA ÚNICA (ART. 28)</v>
      </c>
      <c r="W251" s="19">
        <f t="shared" si="5"/>
        <v>4.43</v>
      </c>
      <c r="X251" s="15" t="s">
        <v>1644</v>
      </c>
    </row>
    <row r="252" spans="1:24" ht="72" x14ac:dyDescent="0.2">
      <c r="A252" s="14" t="s">
        <v>237</v>
      </c>
      <c r="B252" s="20" t="s">
        <v>1645</v>
      </c>
      <c r="C252" s="15" t="s">
        <v>1646</v>
      </c>
      <c r="D252" s="16" t="s">
        <v>723</v>
      </c>
      <c r="E252" s="16">
        <v>500</v>
      </c>
      <c r="F252" s="15" t="s">
        <v>708</v>
      </c>
      <c r="G252" s="15" t="s">
        <v>709</v>
      </c>
      <c r="H252" s="15" t="s">
        <v>710</v>
      </c>
      <c r="I252" s="17">
        <v>1.77</v>
      </c>
      <c r="J252" s="15"/>
      <c r="K252" s="15"/>
      <c r="L252" s="15"/>
      <c r="M252" s="17"/>
      <c r="N252" s="15"/>
      <c r="O252" s="15"/>
      <c r="P252" s="15"/>
      <c r="Q252" s="17"/>
      <c r="R252" s="16">
        <f t="shared" si="0"/>
        <v>1</v>
      </c>
      <c r="S252" s="17">
        <f t="shared" si="1"/>
        <v>1.77</v>
      </c>
      <c r="T252" s="17">
        <f t="shared" si="2"/>
        <v>1.77</v>
      </c>
      <c r="U252" s="18" t="str">
        <f t="shared" si="3"/>
        <v/>
      </c>
      <c r="V252" s="15" t="str">
        <f t="shared" si="9"/>
        <v>REFERÊNCIA ÚNICA (ART. 28)</v>
      </c>
      <c r="W252" s="19">
        <f t="shared" si="5"/>
        <v>1.77</v>
      </c>
      <c r="X252" s="15" t="s">
        <v>1647</v>
      </c>
    </row>
    <row r="253" spans="1:24" ht="72" x14ac:dyDescent="0.2">
      <c r="A253" s="14" t="s">
        <v>238</v>
      </c>
      <c r="B253" s="20" t="s">
        <v>1648</v>
      </c>
      <c r="C253" s="15" t="s">
        <v>1649</v>
      </c>
      <c r="D253" s="16" t="s">
        <v>723</v>
      </c>
      <c r="E253" s="16">
        <v>200</v>
      </c>
      <c r="F253" s="15" t="s">
        <v>708</v>
      </c>
      <c r="G253" s="15" t="s">
        <v>709</v>
      </c>
      <c r="H253" s="15" t="s">
        <v>710</v>
      </c>
      <c r="I253" s="17">
        <v>2.4300000000000002</v>
      </c>
      <c r="J253" s="15"/>
      <c r="K253" s="15"/>
      <c r="L253" s="15"/>
      <c r="M253" s="17"/>
      <c r="N253" s="15"/>
      <c r="O253" s="15"/>
      <c r="P253" s="15"/>
      <c r="Q253" s="17"/>
      <c r="R253" s="16">
        <f t="shared" si="0"/>
        <v>1</v>
      </c>
      <c r="S253" s="17">
        <f t="shared" si="1"/>
        <v>2.4300000000000002</v>
      </c>
      <c r="T253" s="17">
        <f t="shared" si="2"/>
        <v>2.4300000000000002</v>
      </c>
      <c r="U253" s="18" t="str">
        <f t="shared" si="3"/>
        <v/>
      </c>
      <c r="V253" s="15" t="str">
        <f t="shared" si="9"/>
        <v>REFERÊNCIA ÚNICA (ART. 28)</v>
      </c>
      <c r="W253" s="19">
        <f t="shared" si="5"/>
        <v>2.4300000000000002</v>
      </c>
      <c r="X253" s="15" t="s">
        <v>1650</v>
      </c>
    </row>
    <row r="254" spans="1:24" ht="72" x14ac:dyDescent="0.2">
      <c r="A254" s="14" t="s">
        <v>239</v>
      </c>
      <c r="B254" s="20" t="s">
        <v>1651</v>
      </c>
      <c r="C254" s="15" t="s">
        <v>1652</v>
      </c>
      <c r="D254" s="16" t="s">
        <v>723</v>
      </c>
      <c r="E254" s="16">
        <v>20</v>
      </c>
      <c r="F254" s="15" t="s">
        <v>708</v>
      </c>
      <c r="G254" s="15" t="s">
        <v>709</v>
      </c>
      <c r="H254" s="15" t="s">
        <v>710</v>
      </c>
      <c r="I254" s="17">
        <v>7.67</v>
      </c>
      <c r="J254" s="15"/>
      <c r="K254" s="15"/>
      <c r="L254" s="15"/>
      <c r="M254" s="17"/>
      <c r="N254" s="15"/>
      <c r="O254" s="15"/>
      <c r="P254" s="15"/>
      <c r="Q254" s="17"/>
      <c r="R254" s="16">
        <f t="shared" si="0"/>
        <v>1</v>
      </c>
      <c r="S254" s="17">
        <f t="shared" si="1"/>
        <v>7.67</v>
      </c>
      <c r="T254" s="17">
        <f t="shared" si="2"/>
        <v>7.67</v>
      </c>
      <c r="U254" s="18" t="str">
        <f t="shared" si="3"/>
        <v/>
      </c>
      <c r="V254" s="15" t="str">
        <f t="shared" si="9"/>
        <v>REFERÊNCIA ÚNICA (ART. 28)</v>
      </c>
      <c r="W254" s="19">
        <f t="shared" si="5"/>
        <v>7.67</v>
      </c>
      <c r="X254" s="15" t="s">
        <v>1653</v>
      </c>
    </row>
    <row r="255" spans="1:24" ht="72" x14ac:dyDescent="0.2">
      <c r="A255" s="14" t="s">
        <v>240</v>
      </c>
      <c r="B255" s="20" t="s">
        <v>1654</v>
      </c>
      <c r="C255" s="15" t="s">
        <v>1655</v>
      </c>
      <c r="D255" s="16" t="s">
        <v>723</v>
      </c>
      <c r="E255" s="16">
        <v>200</v>
      </c>
      <c r="F255" s="15" t="s">
        <v>708</v>
      </c>
      <c r="G255" s="15" t="s">
        <v>709</v>
      </c>
      <c r="H255" s="15" t="s">
        <v>710</v>
      </c>
      <c r="I255" s="17">
        <v>6.95</v>
      </c>
      <c r="J255" s="15"/>
      <c r="K255" s="15"/>
      <c r="L255" s="15"/>
      <c r="M255" s="17"/>
      <c r="N255" s="15"/>
      <c r="O255" s="15"/>
      <c r="P255" s="15"/>
      <c r="Q255" s="17"/>
      <c r="R255" s="16">
        <f t="shared" si="0"/>
        <v>1</v>
      </c>
      <c r="S255" s="17">
        <f t="shared" si="1"/>
        <v>6.95</v>
      </c>
      <c r="T255" s="17">
        <f t="shared" si="2"/>
        <v>6.95</v>
      </c>
      <c r="U255" s="18" t="str">
        <f t="shared" si="3"/>
        <v/>
      </c>
      <c r="V255" s="15" t="str">
        <f t="shared" si="9"/>
        <v>REFERÊNCIA ÚNICA (ART. 28)</v>
      </c>
      <c r="W255" s="19">
        <f t="shared" si="5"/>
        <v>6.95</v>
      </c>
      <c r="X255" s="15" t="s">
        <v>1656</v>
      </c>
    </row>
    <row r="256" spans="1:24" ht="72" x14ac:dyDescent="0.2">
      <c r="A256" s="14" t="s">
        <v>241</v>
      </c>
      <c r="B256" s="20" t="s">
        <v>1657</v>
      </c>
      <c r="C256" s="15" t="s">
        <v>1658</v>
      </c>
      <c r="D256" s="16" t="s">
        <v>723</v>
      </c>
      <c r="E256" s="16">
        <v>60</v>
      </c>
      <c r="F256" s="15" t="s">
        <v>708</v>
      </c>
      <c r="G256" s="15" t="s">
        <v>709</v>
      </c>
      <c r="H256" s="15" t="s">
        <v>710</v>
      </c>
      <c r="I256" s="17">
        <v>120.18</v>
      </c>
      <c r="J256" s="15"/>
      <c r="K256" s="15"/>
      <c r="L256" s="15"/>
      <c r="M256" s="17"/>
      <c r="N256" s="15"/>
      <c r="O256" s="15"/>
      <c r="P256" s="15"/>
      <c r="Q256" s="17"/>
      <c r="R256" s="16">
        <f t="shared" si="0"/>
        <v>1</v>
      </c>
      <c r="S256" s="17">
        <f t="shared" si="1"/>
        <v>120.18</v>
      </c>
      <c r="T256" s="17">
        <f t="shared" si="2"/>
        <v>120.18</v>
      </c>
      <c r="U256" s="18" t="str">
        <f t="shared" si="3"/>
        <v/>
      </c>
      <c r="V256" s="15" t="str">
        <f t="shared" si="9"/>
        <v>REFERÊNCIA ÚNICA (ART. 28)</v>
      </c>
      <c r="W256" s="19">
        <f t="shared" si="5"/>
        <v>120.18</v>
      </c>
      <c r="X256" s="15" t="s">
        <v>1659</v>
      </c>
    </row>
    <row r="257" spans="1:24" ht="72" x14ac:dyDescent="0.2">
      <c r="A257" s="14" t="s">
        <v>242</v>
      </c>
      <c r="B257" s="20" t="s">
        <v>1660</v>
      </c>
      <c r="C257" s="15" t="s">
        <v>1661</v>
      </c>
      <c r="D257" s="16" t="s">
        <v>723</v>
      </c>
      <c r="E257" s="16">
        <v>800</v>
      </c>
      <c r="F257" s="15" t="s">
        <v>708</v>
      </c>
      <c r="G257" s="15" t="s">
        <v>709</v>
      </c>
      <c r="H257" s="15" t="s">
        <v>710</v>
      </c>
      <c r="I257" s="17">
        <v>9.49</v>
      </c>
      <c r="J257" s="15"/>
      <c r="K257" s="15"/>
      <c r="L257" s="15"/>
      <c r="M257" s="17"/>
      <c r="N257" s="15"/>
      <c r="O257" s="15"/>
      <c r="P257" s="15"/>
      <c r="Q257" s="17"/>
      <c r="R257" s="16">
        <f t="shared" si="0"/>
        <v>1</v>
      </c>
      <c r="S257" s="17">
        <f t="shared" si="1"/>
        <v>9.49</v>
      </c>
      <c r="T257" s="17">
        <f t="shared" si="2"/>
        <v>9.49</v>
      </c>
      <c r="U257" s="18" t="str">
        <f t="shared" si="3"/>
        <v/>
      </c>
      <c r="V257" s="15" t="str">
        <f t="shared" si="9"/>
        <v>REFERÊNCIA ÚNICA (ART. 28)</v>
      </c>
      <c r="W257" s="19">
        <f t="shared" si="5"/>
        <v>9.49</v>
      </c>
      <c r="X257" s="15" t="s">
        <v>1662</v>
      </c>
    </row>
    <row r="258" spans="1:24" ht="72" x14ac:dyDescent="0.2">
      <c r="A258" s="14" t="s">
        <v>243</v>
      </c>
      <c r="B258" s="20" t="s">
        <v>1663</v>
      </c>
      <c r="C258" s="15" t="s">
        <v>1664</v>
      </c>
      <c r="D258" s="16" t="s">
        <v>723</v>
      </c>
      <c r="E258" s="16">
        <v>200</v>
      </c>
      <c r="F258" s="15" t="s">
        <v>708</v>
      </c>
      <c r="G258" s="15" t="s">
        <v>709</v>
      </c>
      <c r="H258" s="15" t="s">
        <v>710</v>
      </c>
      <c r="I258" s="17">
        <v>4.3600000000000003</v>
      </c>
      <c r="J258" s="15"/>
      <c r="K258" s="15"/>
      <c r="L258" s="15"/>
      <c r="M258" s="17"/>
      <c r="N258" s="15"/>
      <c r="O258" s="15"/>
      <c r="P258" s="15"/>
      <c r="Q258" s="17"/>
      <c r="R258" s="16">
        <f t="shared" si="0"/>
        <v>1</v>
      </c>
      <c r="S258" s="17">
        <f t="shared" si="1"/>
        <v>4.3600000000000003</v>
      </c>
      <c r="T258" s="17">
        <f t="shared" si="2"/>
        <v>4.3600000000000003</v>
      </c>
      <c r="U258" s="18" t="str">
        <f t="shared" si="3"/>
        <v/>
      </c>
      <c r="V258" s="15" t="str">
        <f t="shared" si="9"/>
        <v>REFERÊNCIA ÚNICA (ART. 28)</v>
      </c>
      <c r="W258" s="19">
        <f t="shared" si="5"/>
        <v>4.3600000000000003</v>
      </c>
      <c r="X258" s="15" t="s">
        <v>1665</v>
      </c>
    </row>
    <row r="259" spans="1:24" ht="72" x14ac:dyDescent="0.2">
      <c r="A259" s="14" t="s">
        <v>244</v>
      </c>
      <c r="B259" s="20" t="s">
        <v>1666</v>
      </c>
      <c r="C259" s="15" t="s">
        <v>1667</v>
      </c>
      <c r="D259" s="16" t="s">
        <v>723</v>
      </c>
      <c r="E259" s="16">
        <v>1000</v>
      </c>
      <c r="F259" s="15" t="s">
        <v>708</v>
      </c>
      <c r="G259" s="15" t="s">
        <v>709</v>
      </c>
      <c r="H259" s="15" t="s">
        <v>710</v>
      </c>
      <c r="I259" s="17">
        <v>9.57</v>
      </c>
      <c r="J259" s="15"/>
      <c r="K259" s="15"/>
      <c r="L259" s="15"/>
      <c r="M259" s="17"/>
      <c r="N259" s="15"/>
      <c r="O259" s="15"/>
      <c r="P259" s="15"/>
      <c r="Q259" s="17"/>
      <c r="R259" s="16">
        <f t="shared" si="0"/>
        <v>1</v>
      </c>
      <c r="S259" s="17">
        <f t="shared" si="1"/>
        <v>9.57</v>
      </c>
      <c r="T259" s="17">
        <f t="shared" si="2"/>
        <v>9.57</v>
      </c>
      <c r="U259" s="18" t="str">
        <f t="shared" si="3"/>
        <v/>
      </c>
      <c r="V259" s="15" t="str">
        <f t="shared" si="9"/>
        <v>REFERÊNCIA ÚNICA (ART. 28)</v>
      </c>
      <c r="W259" s="19">
        <f t="shared" si="5"/>
        <v>9.57</v>
      </c>
      <c r="X259" s="15" t="s">
        <v>1668</v>
      </c>
    </row>
    <row r="260" spans="1:24" ht="72" x14ac:dyDescent="0.2">
      <c r="A260" s="14" t="s">
        <v>245</v>
      </c>
      <c r="B260" s="20" t="s">
        <v>1669</v>
      </c>
      <c r="C260" s="15" t="s">
        <v>1670</v>
      </c>
      <c r="D260" s="16" t="s">
        <v>723</v>
      </c>
      <c r="E260" s="16">
        <v>300</v>
      </c>
      <c r="F260" s="15" t="s">
        <v>708</v>
      </c>
      <c r="G260" s="15" t="s">
        <v>709</v>
      </c>
      <c r="H260" s="15" t="s">
        <v>710</v>
      </c>
      <c r="I260" s="17">
        <v>9.1300000000000008</v>
      </c>
      <c r="J260" s="15"/>
      <c r="K260" s="15"/>
      <c r="L260" s="15"/>
      <c r="M260" s="17"/>
      <c r="N260" s="15"/>
      <c r="O260" s="15"/>
      <c r="P260" s="15"/>
      <c r="Q260" s="17"/>
      <c r="R260" s="16">
        <v>1</v>
      </c>
      <c r="S260" s="17">
        <v>9.13</v>
      </c>
      <c r="T260" s="17">
        <v>9.13</v>
      </c>
      <c r="U260" s="18"/>
      <c r="V260" s="15" t="str">
        <f t="shared" si="9"/>
        <v>REFERÊNCIA ÚNICA (ART. 28)</v>
      </c>
      <c r="W260" s="19">
        <v>9.13</v>
      </c>
      <c r="X260" s="15" t="s">
        <v>1671</v>
      </c>
    </row>
    <row r="261" spans="1:24" ht="72" x14ac:dyDescent="0.2">
      <c r="A261" s="14" t="s">
        <v>246</v>
      </c>
      <c r="B261" s="20" t="s">
        <v>1672</v>
      </c>
      <c r="C261" s="15" t="s">
        <v>1673</v>
      </c>
      <c r="D261" s="16" t="s">
        <v>723</v>
      </c>
      <c r="E261" s="16">
        <v>100</v>
      </c>
      <c r="F261" s="15" t="s">
        <v>708</v>
      </c>
      <c r="G261" s="15" t="s">
        <v>709</v>
      </c>
      <c r="H261" s="15" t="s">
        <v>710</v>
      </c>
      <c r="I261" s="17">
        <v>3.09</v>
      </c>
      <c r="J261" s="15"/>
      <c r="K261" s="15"/>
      <c r="L261" s="15"/>
      <c r="M261" s="17"/>
      <c r="N261" s="15"/>
      <c r="O261" s="15"/>
      <c r="P261" s="15"/>
      <c r="Q261" s="17"/>
      <c r="R261" s="16">
        <f t="shared" si="10"/>
        <v>1</v>
      </c>
      <c r="S261" s="17">
        <f t="shared" si="11"/>
        <v>3.09</v>
      </c>
      <c r="T261" s="17">
        <f t="shared" si="12"/>
        <v>3.09</v>
      </c>
      <c r="U261" s="18" t="str">
        <f t="shared" si="13"/>
        <v/>
      </c>
      <c r="V261" s="15" t="str">
        <f t="shared" si="9"/>
        <v>REFERÊNCIA ÚNICA (ART. 28)</v>
      </c>
      <c r="W261" s="19">
        <f t="shared" si="14"/>
        <v>3.09</v>
      </c>
      <c r="X261" s="15" t="s">
        <v>1674</v>
      </c>
    </row>
    <row r="262" spans="1:24" ht="72" x14ac:dyDescent="0.2">
      <c r="A262" s="14" t="s">
        <v>247</v>
      </c>
      <c r="B262" s="20" t="s">
        <v>1675</v>
      </c>
      <c r="C262" s="15" t="s">
        <v>1676</v>
      </c>
      <c r="D262" s="16" t="s">
        <v>723</v>
      </c>
      <c r="E262" s="16">
        <v>50</v>
      </c>
      <c r="F262" s="15" t="s">
        <v>708</v>
      </c>
      <c r="G262" s="15" t="s">
        <v>709</v>
      </c>
      <c r="H262" s="15" t="s">
        <v>710</v>
      </c>
      <c r="I262" s="17">
        <v>1.33</v>
      </c>
      <c r="J262" s="15"/>
      <c r="K262" s="15"/>
      <c r="L262" s="15"/>
      <c r="M262" s="17"/>
      <c r="N262" s="15"/>
      <c r="O262" s="15"/>
      <c r="P262" s="15"/>
      <c r="Q262" s="17"/>
      <c r="R262" s="16">
        <f t="shared" si="10"/>
        <v>1</v>
      </c>
      <c r="S262" s="17">
        <f t="shared" si="11"/>
        <v>1.33</v>
      </c>
      <c r="T262" s="17">
        <f t="shared" si="12"/>
        <v>1.33</v>
      </c>
      <c r="U262" s="18" t="str">
        <f t="shared" si="13"/>
        <v/>
      </c>
      <c r="V262" s="15" t="str">
        <f t="shared" si="9"/>
        <v>REFERÊNCIA ÚNICA (ART. 28)</v>
      </c>
      <c r="W262" s="19">
        <f t="shared" si="14"/>
        <v>1.33</v>
      </c>
      <c r="X262" s="15" t="s">
        <v>1677</v>
      </c>
    </row>
    <row r="263" spans="1:24" ht="72" x14ac:dyDescent="0.2">
      <c r="A263" s="14" t="s">
        <v>248</v>
      </c>
      <c r="B263" s="20" t="s">
        <v>1678</v>
      </c>
      <c r="C263" s="15" t="s">
        <v>1679</v>
      </c>
      <c r="D263" s="16" t="s">
        <v>723</v>
      </c>
      <c r="E263" s="16">
        <v>100</v>
      </c>
      <c r="F263" s="15" t="s">
        <v>708</v>
      </c>
      <c r="G263" s="15" t="s">
        <v>709</v>
      </c>
      <c r="H263" s="15" t="s">
        <v>710</v>
      </c>
      <c r="I263" s="17">
        <v>0.7</v>
      </c>
      <c r="J263" s="15"/>
      <c r="K263" s="15"/>
      <c r="L263" s="15"/>
      <c r="M263" s="17"/>
      <c r="N263" s="15"/>
      <c r="O263" s="15"/>
      <c r="P263" s="15"/>
      <c r="Q263" s="17"/>
      <c r="R263" s="16">
        <f t="shared" si="10"/>
        <v>1</v>
      </c>
      <c r="S263" s="17">
        <f t="shared" si="11"/>
        <v>0.7</v>
      </c>
      <c r="T263" s="17">
        <f t="shared" si="12"/>
        <v>0.7</v>
      </c>
      <c r="U263" s="18" t="str">
        <f t="shared" si="13"/>
        <v/>
      </c>
      <c r="V263" s="15" t="str">
        <f t="shared" si="9"/>
        <v>REFERÊNCIA ÚNICA (ART. 28)</v>
      </c>
      <c r="W263" s="19">
        <f t="shared" si="14"/>
        <v>0.7</v>
      </c>
      <c r="X263" s="15" t="s">
        <v>1680</v>
      </c>
    </row>
    <row r="264" spans="1:24" ht="72" x14ac:dyDescent="0.2">
      <c r="A264" s="14" t="s">
        <v>249</v>
      </c>
      <c r="B264" s="20" t="s">
        <v>1681</v>
      </c>
      <c r="C264" s="15" t="s">
        <v>1682</v>
      </c>
      <c r="D264" s="16" t="s">
        <v>723</v>
      </c>
      <c r="E264" s="16">
        <v>3000</v>
      </c>
      <c r="F264" s="15" t="s">
        <v>708</v>
      </c>
      <c r="G264" s="15" t="s">
        <v>709</v>
      </c>
      <c r="H264" s="15" t="s">
        <v>710</v>
      </c>
      <c r="I264" s="17">
        <v>0.86</v>
      </c>
      <c r="J264" s="15"/>
      <c r="K264" s="15"/>
      <c r="L264" s="15"/>
      <c r="M264" s="17"/>
      <c r="N264" s="15"/>
      <c r="O264" s="15"/>
      <c r="P264" s="15"/>
      <c r="Q264" s="17"/>
      <c r="R264" s="16">
        <f t="shared" si="10"/>
        <v>1</v>
      </c>
      <c r="S264" s="17">
        <f t="shared" si="11"/>
        <v>0.86</v>
      </c>
      <c r="T264" s="17">
        <f t="shared" si="12"/>
        <v>0.86</v>
      </c>
      <c r="U264" s="18" t="str">
        <f t="shared" si="13"/>
        <v/>
      </c>
      <c r="V264" s="15" t="str">
        <f t="shared" si="9"/>
        <v>REFERÊNCIA ÚNICA (ART. 28)</v>
      </c>
      <c r="W264" s="19">
        <f t="shared" si="14"/>
        <v>0.86</v>
      </c>
      <c r="X264" s="15" t="s">
        <v>1683</v>
      </c>
    </row>
    <row r="265" spans="1:24" ht="72" x14ac:dyDescent="0.2">
      <c r="A265" s="14" t="s">
        <v>250</v>
      </c>
      <c r="B265" s="20" t="s">
        <v>1684</v>
      </c>
      <c r="C265" s="15" t="s">
        <v>1685</v>
      </c>
      <c r="D265" s="16" t="s">
        <v>723</v>
      </c>
      <c r="E265" s="16">
        <v>200</v>
      </c>
      <c r="F265" s="15" t="s">
        <v>708</v>
      </c>
      <c r="G265" s="15" t="s">
        <v>709</v>
      </c>
      <c r="H265" s="15" t="s">
        <v>710</v>
      </c>
      <c r="I265" s="17">
        <v>4.88</v>
      </c>
      <c r="J265" s="15"/>
      <c r="K265" s="15"/>
      <c r="L265" s="15"/>
      <c r="M265" s="17"/>
      <c r="N265" s="15"/>
      <c r="O265" s="15"/>
      <c r="P265" s="15"/>
      <c r="Q265" s="17"/>
      <c r="R265" s="16">
        <f t="shared" si="10"/>
        <v>1</v>
      </c>
      <c r="S265" s="17">
        <f t="shared" si="11"/>
        <v>4.88</v>
      </c>
      <c r="T265" s="17">
        <f t="shared" si="12"/>
        <v>4.88</v>
      </c>
      <c r="U265" s="18" t="str">
        <f t="shared" si="13"/>
        <v/>
      </c>
      <c r="V265" s="15" t="str">
        <f t="shared" si="9"/>
        <v>REFERÊNCIA ÚNICA (ART. 28)</v>
      </c>
      <c r="W265" s="19">
        <f t="shared" si="14"/>
        <v>4.88</v>
      </c>
      <c r="X265" s="15" t="s">
        <v>1686</v>
      </c>
    </row>
    <row r="266" spans="1:24" ht="72" x14ac:dyDescent="0.2">
      <c r="A266" s="14" t="s">
        <v>251</v>
      </c>
      <c r="B266" s="20" t="s">
        <v>1687</v>
      </c>
      <c r="C266" s="15" t="s">
        <v>1688</v>
      </c>
      <c r="D266" s="16" t="s">
        <v>723</v>
      </c>
      <c r="E266" s="16">
        <v>200</v>
      </c>
      <c r="F266" s="15" t="s">
        <v>708</v>
      </c>
      <c r="G266" s="15" t="s">
        <v>709</v>
      </c>
      <c r="H266" s="15" t="s">
        <v>710</v>
      </c>
      <c r="I266" s="17">
        <v>34.08</v>
      </c>
      <c r="J266" s="15"/>
      <c r="K266" s="15"/>
      <c r="L266" s="15"/>
      <c r="M266" s="17"/>
      <c r="N266" s="15"/>
      <c r="O266" s="15"/>
      <c r="P266" s="15"/>
      <c r="Q266" s="17"/>
      <c r="R266" s="16">
        <f t="shared" si="10"/>
        <v>1</v>
      </c>
      <c r="S266" s="17">
        <f t="shared" si="11"/>
        <v>34.08</v>
      </c>
      <c r="T266" s="17">
        <f t="shared" si="12"/>
        <v>34.08</v>
      </c>
      <c r="U266" s="18" t="str">
        <f t="shared" si="13"/>
        <v/>
      </c>
      <c r="V266" s="15" t="str">
        <f t="shared" si="9"/>
        <v>REFERÊNCIA ÚNICA (ART. 28)</v>
      </c>
      <c r="W266" s="19">
        <f t="shared" si="14"/>
        <v>34.08</v>
      </c>
      <c r="X266" s="15" t="s">
        <v>1689</v>
      </c>
    </row>
    <row r="267" spans="1:24" ht="72" x14ac:dyDescent="0.2">
      <c r="A267" s="14" t="s">
        <v>252</v>
      </c>
      <c r="B267" s="20" t="s">
        <v>1690</v>
      </c>
      <c r="C267" s="15" t="s">
        <v>1691</v>
      </c>
      <c r="D267" s="16" t="s">
        <v>723</v>
      </c>
      <c r="E267" s="16">
        <v>60</v>
      </c>
      <c r="F267" s="15" t="s">
        <v>708</v>
      </c>
      <c r="G267" s="15" t="s">
        <v>709</v>
      </c>
      <c r="H267" s="15" t="s">
        <v>710</v>
      </c>
      <c r="I267" s="17">
        <v>100.52</v>
      </c>
      <c r="J267" s="15"/>
      <c r="K267" s="15"/>
      <c r="L267" s="15"/>
      <c r="M267" s="17"/>
      <c r="N267" s="15"/>
      <c r="O267" s="15"/>
      <c r="P267" s="15"/>
      <c r="Q267" s="17"/>
      <c r="R267" s="16">
        <f t="shared" si="10"/>
        <v>1</v>
      </c>
      <c r="S267" s="17">
        <f t="shared" si="11"/>
        <v>100.52</v>
      </c>
      <c r="T267" s="17">
        <f t="shared" si="12"/>
        <v>100.52</v>
      </c>
      <c r="U267" s="18" t="str">
        <f t="shared" si="13"/>
        <v/>
      </c>
      <c r="V267" s="15" t="str">
        <f t="shared" si="9"/>
        <v>REFERÊNCIA ÚNICA (ART. 28)</v>
      </c>
      <c r="W267" s="19">
        <f t="shared" si="14"/>
        <v>100.52</v>
      </c>
      <c r="X267" s="15" t="s">
        <v>1692</v>
      </c>
    </row>
    <row r="268" spans="1:24" ht="72" x14ac:dyDescent="0.2">
      <c r="A268" s="14" t="s">
        <v>253</v>
      </c>
      <c r="B268" s="20" t="s">
        <v>1693</v>
      </c>
      <c r="C268" s="15" t="s">
        <v>1694</v>
      </c>
      <c r="D268" s="16" t="s">
        <v>723</v>
      </c>
      <c r="E268" s="16">
        <v>200</v>
      </c>
      <c r="F268" s="15" t="s">
        <v>708</v>
      </c>
      <c r="G268" s="15" t="s">
        <v>709</v>
      </c>
      <c r="H268" s="15" t="s">
        <v>710</v>
      </c>
      <c r="I268" s="17">
        <v>2.85</v>
      </c>
      <c r="J268" s="15"/>
      <c r="K268" s="15"/>
      <c r="L268" s="15"/>
      <c r="M268" s="17"/>
      <c r="N268" s="15"/>
      <c r="O268" s="15"/>
      <c r="P268" s="15"/>
      <c r="Q268" s="17"/>
      <c r="R268" s="16">
        <f t="shared" si="10"/>
        <v>1</v>
      </c>
      <c r="S268" s="17">
        <f t="shared" si="11"/>
        <v>2.85</v>
      </c>
      <c r="T268" s="17">
        <f t="shared" si="12"/>
        <v>2.85</v>
      </c>
      <c r="U268" s="18" t="str">
        <f t="shared" si="13"/>
        <v/>
      </c>
      <c r="V268" s="15" t="str">
        <f t="shared" si="9"/>
        <v>REFERÊNCIA ÚNICA (ART. 28)</v>
      </c>
      <c r="W268" s="19">
        <f t="shared" si="14"/>
        <v>2.85</v>
      </c>
      <c r="X268" s="15" t="s">
        <v>1695</v>
      </c>
    </row>
    <row r="269" spans="1:24" ht="72" x14ac:dyDescent="0.2">
      <c r="A269" s="14" t="s">
        <v>254</v>
      </c>
      <c r="B269" s="20" t="s">
        <v>1696</v>
      </c>
      <c r="C269" s="15" t="s">
        <v>1697</v>
      </c>
      <c r="D269" s="16" t="s">
        <v>723</v>
      </c>
      <c r="E269" s="16">
        <v>300</v>
      </c>
      <c r="F269" s="15" t="s">
        <v>708</v>
      </c>
      <c r="G269" s="15" t="s">
        <v>709</v>
      </c>
      <c r="H269" s="15" t="s">
        <v>710</v>
      </c>
      <c r="I269" s="17">
        <v>8.81</v>
      </c>
      <c r="J269" s="15"/>
      <c r="K269" s="15"/>
      <c r="L269" s="15"/>
      <c r="M269" s="17"/>
      <c r="N269" s="15"/>
      <c r="O269" s="15"/>
      <c r="P269" s="15"/>
      <c r="Q269" s="17"/>
      <c r="R269" s="16">
        <f t="shared" si="10"/>
        <v>1</v>
      </c>
      <c r="S269" s="17">
        <f t="shared" si="11"/>
        <v>8.81</v>
      </c>
      <c r="T269" s="17">
        <f t="shared" si="12"/>
        <v>8.81</v>
      </c>
      <c r="U269" s="18" t="str">
        <f t="shared" si="13"/>
        <v/>
      </c>
      <c r="V269" s="15" t="str">
        <f t="shared" si="9"/>
        <v>REFERÊNCIA ÚNICA (ART. 28)</v>
      </c>
      <c r="W269" s="19">
        <f t="shared" si="14"/>
        <v>8.81</v>
      </c>
      <c r="X269" s="15" t="s">
        <v>1698</v>
      </c>
    </row>
    <row r="270" spans="1:24" ht="72" x14ac:dyDescent="0.2">
      <c r="A270" s="14" t="s">
        <v>255</v>
      </c>
      <c r="B270" s="20" t="s">
        <v>1699</v>
      </c>
      <c r="C270" s="15" t="s">
        <v>1700</v>
      </c>
      <c r="D270" s="16" t="s">
        <v>723</v>
      </c>
      <c r="E270" s="16">
        <v>200</v>
      </c>
      <c r="F270" s="15" t="s">
        <v>708</v>
      </c>
      <c r="G270" s="15" t="s">
        <v>709</v>
      </c>
      <c r="H270" s="15" t="s">
        <v>710</v>
      </c>
      <c r="I270" s="17">
        <v>46.22</v>
      </c>
      <c r="J270" s="15"/>
      <c r="K270" s="15"/>
      <c r="L270" s="15"/>
      <c r="M270" s="17"/>
      <c r="N270" s="15"/>
      <c r="O270" s="15"/>
      <c r="P270" s="15"/>
      <c r="Q270" s="17"/>
      <c r="R270" s="16">
        <f t="shared" si="10"/>
        <v>1</v>
      </c>
      <c r="S270" s="17">
        <f t="shared" si="11"/>
        <v>46.22</v>
      </c>
      <c r="T270" s="17">
        <f t="shared" si="12"/>
        <v>46.22</v>
      </c>
      <c r="U270" s="18" t="str">
        <f t="shared" si="13"/>
        <v/>
      </c>
      <c r="V270" s="15" t="str">
        <f t="shared" si="9"/>
        <v>REFERÊNCIA ÚNICA (ART. 28)</v>
      </c>
      <c r="W270" s="19">
        <f t="shared" si="14"/>
        <v>46.22</v>
      </c>
      <c r="X270" s="15" t="s">
        <v>1701</v>
      </c>
    </row>
    <row r="271" spans="1:24" ht="72" x14ac:dyDescent="0.2">
      <c r="A271" s="14" t="s">
        <v>256</v>
      </c>
      <c r="B271" s="20" t="s">
        <v>1702</v>
      </c>
      <c r="C271" s="15" t="s">
        <v>1703</v>
      </c>
      <c r="D271" s="16" t="s">
        <v>723</v>
      </c>
      <c r="E271" s="16">
        <v>200</v>
      </c>
      <c r="F271" s="15" t="s">
        <v>708</v>
      </c>
      <c r="G271" s="15" t="s">
        <v>709</v>
      </c>
      <c r="H271" s="15" t="s">
        <v>710</v>
      </c>
      <c r="I271" s="17">
        <v>33.630000000000003</v>
      </c>
      <c r="J271" s="15"/>
      <c r="K271" s="15"/>
      <c r="L271" s="15"/>
      <c r="M271" s="17"/>
      <c r="N271" s="15"/>
      <c r="O271" s="15"/>
      <c r="P271" s="15"/>
      <c r="Q271" s="17"/>
      <c r="R271" s="16">
        <f t="shared" si="10"/>
        <v>1</v>
      </c>
      <c r="S271" s="17">
        <f t="shared" si="11"/>
        <v>33.630000000000003</v>
      </c>
      <c r="T271" s="17">
        <f t="shared" si="12"/>
        <v>33.630000000000003</v>
      </c>
      <c r="U271" s="18" t="str">
        <f t="shared" si="13"/>
        <v/>
      </c>
      <c r="V271" s="15" t="str">
        <f t="shared" si="9"/>
        <v>REFERÊNCIA ÚNICA (ART. 28)</v>
      </c>
      <c r="W271" s="19">
        <f t="shared" si="14"/>
        <v>33.630000000000003</v>
      </c>
      <c r="X271" s="15" t="s">
        <v>1704</v>
      </c>
    </row>
    <row r="272" spans="1:24" ht="72" x14ac:dyDescent="0.2">
      <c r="A272" s="14" t="s">
        <v>257</v>
      </c>
      <c r="B272" s="20" t="s">
        <v>1705</v>
      </c>
      <c r="C272" s="15" t="s">
        <v>1706</v>
      </c>
      <c r="D272" s="16" t="s">
        <v>723</v>
      </c>
      <c r="E272" s="16">
        <v>600</v>
      </c>
      <c r="F272" s="15" t="s">
        <v>708</v>
      </c>
      <c r="G272" s="15" t="s">
        <v>709</v>
      </c>
      <c r="H272" s="15" t="s">
        <v>710</v>
      </c>
      <c r="I272" s="17">
        <v>14.53</v>
      </c>
      <c r="J272" s="15"/>
      <c r="K272" s="15"/>
      <c r="L272" s="15"/>
      <c r="M272" s="17"/>
      <c r="N272" s="15"/>
      <c r="O272" s="15"/>
      <c r="P272" s="15"/>
      <c r="Q272" s="17"/>
      <c r="R272" s="16">
        <f t="shared" si="10"/>
        <v>1</v>
      </c>
      <c r="S272" s="17">
        <f t="shared" si="11"/>
        <v>14.53</v>
      </c>
      <c r="T272" s="17">
        <f t="shared" si="12"/>
        <v>14.53</v>
      </c>
      <c r="U272" s="18" t="str">
        <f t="shared" si="13"/>
        <v/>
      </c>
      <c r="V272" s="15" t="str">
        <f t="shared" si="9">IF(R272=0,"SEM FONTE MONETÁRIA",IF(R272=1,"REFERÊNCIA ÚNICA (ART. 28)",IF(AND(R272=3,U272&gt;25%),"MEDIANA","MÉDIA")))</f>
        <v>REFERÊNCIA ÚNICA (ART. 28)</v>
      </c>
      <c r="W272" s="19">
        <f t="shared" si="14"/>
        <v>14.53</v>
      </c>
      <c r="X272" s="15" t="s">
        <v>1707</v>
      </c>
    </row>
    <row r="273" spans="1:24" ht="72" x14ac:dyDescent="0.2">
      <c r="A273" s="14" t="s">
        <v>258</v>
      </c>
      <c r="B273" s="20" t="s">
        <v>1708</v>
      </c>
      <c r="C273" s="15" t="s">
        <v>1709</v>
      </c>
      <c r="D273" s="16" t="s">
        <v>723</v>
      </c>
      <c r="E273" s="16">
        <v>100</v>
      </c>
      <c r="F273" s="15" t="s">
        <v>708</v>
      </c>
      <c r="G273" s="15" t="s">
        <v>709</v>
      </c>
      <c r="H273" s="15" t="s">
        <v>710</v>
      </c>
      <c r="I273" s="17">
        <v>25.8</v>
      </c>
      <c r="J273" s="15"/>
      <c r="K273" s="15"/>
      <c r="L273" s="15"/>
      <c r="M273" s="17"/>
      <c r="N273" s="15"/>
      <c r="O273" s="15"/>
      <c r="P273" s="15"/>
      <c r="Q273" s="17"/>
      <c r="R273" s="16">
        <f t="shared" si="10"/>
        <v>1</v>
      </c>
      <c r="S273" s="17">
        <f t="shared" si="11"/>
        <v>25.8</v>
      </c>
      <c r="T273" s="17">
        <f t="shared" si="12"/>
        <v>25.8</v>
      </c>
      <c r="U273" s="18" t="str">
        <f t="shared" si="13"/>
        <v/>
      </c>
      <c r="V273" s="15" t="str">
        <f t="shared" si="9"/>
        <v>REFERÊNCIA ÚNICA (ART. 28)</v>
      </c>
      <c r="W273" s="19">
        <f t="shared" si="14"/>
        <v>25.8</v>
      </c>
      <c r="X273" s="15" t="s">
        <v>1710</v>
      </c>
    </row>
    <row r="274" spans="1:24" ht="72" x14ac:dyDescent="0.2">
      <c r="A274" s="14" t="s">
        <v>259</v>
      </c>
      <c r="B274" s="20" t="s">
        <v>1711</v>
      </c>
      <c r="C274" s="15" t="s">
        <v>1712</v>
      </c>
      <c r="D274" s="16" t="s">
        <v>723</v>
      </c>
      <c r="E274" s="16">
        <v>50</v>
      </c>
      <c r="F274" s="15" t="s">
        <v>708</v>
      </c>
      <c r="G274" s="15" t="s">
        <v>709</v>
      </c>
      <c r="H274" s="15" t="s">
        <v>710</v>
      </c>
      <c r="I274" s="17">
        <v>33.35</v>
      </c>
      <c r="J274" s="15"/>
      <c r="K274" s="15"/>
      <c r="L274" s="15"/>
      <c r="M274" s="17"/>
      <c r="N274" s="15"/>
      <c r="O274" s="15"/>
      <c r="P274" s="15"/>
      <c r="Q274" s="17"/>
      <c r="R274" s="16">
        <f t="shared" si="10"/>
        <v>1</v>
      </c>
      <c r="S274" s="17">
        <f t="shared" si="11"/>
        <v>33.35</v>
      </c>
      <c r="T274" s="17">
        <f t="shared" si="12"/>
        <v>33.35</v>
      </c>
      <c r="U274" s="18" t="str">
        <f t="shared" si="13"/>
        <v/>
      </c>
      <c r="V274" s="15" t="str">
        <f t="shared" si="9"/>
        <v>REFERÊNCIA ÚNICA (ART. 28)</v>
      </c>
      <c r="W274" s="19">
        <f t="shared" si="14"/>
        <v>33.35</v>
      </c>
      <c r="X274" s="15" t="s">
        <v>1713</v>
      </c>
    </row>
    <row r="275" spans="1:24" ht="96" x14ac:dyDescent="0.2">
      <c r="A275" s="14" t="s">
        <v>260</v>
      </c>
      <c r="B275" s="20" t="s">
        <v>1714</v>
      </c>
      <c r="C275" s="15" t="s">
        <v>1715</v>
      </c>
      <c r="D275" s="16" t="s">
        <v>723</v>
      </c>
      <c r="E275" s="16">
        <v>40</v>
      </c>
      <c r="F275" s="15" t="s">
        <v>1716</v>
      </c>
      <c r="G275" s="15" t="s">
        <v>1717</v>
      </c>
      <c r="H275" s="15" t="s">
        <v>1718</v>
      </c>
      <c r="I275" s="17">
        <v>51.03</v>
      </c>
      <c r="J275" s="15"/>
      <c r="K275" s="15"/>
      <c r="L275" s="15"/>
      <c r="M275" s="17"/>
      <c r="N275" s="15"/>
      <c r="O275" s="15"/>
      <c r="P275" s="15"/>
      <c r="Q275" s="17"/>
      <c r="R275" s="16">
        <f t="shared" si="10"/>
        <v>1</v>
      </c>
      <c r="S275" s="17">
        <f t="shared" si="11"/>
        <v>51.03</v>
      </c>
      <c r="T275" s="17">
        <f t="shared" si="12"/>
        <v>51.03</v>
      </c>
      <c r="U275" s="18" t="str">
        <f t="shared" si="13"/>
        <v/>
      </c>
      <c r="V275" s="15" t="str">
        <f t="shared" si="9"/>
        <v>REFERÊNCIA ÚNICA (ART. 28)</v>
      </c>
      <c r="W275" s="19">
        <f t="shared" si="14"/>
        <v>51.03</v>
      </c>
      <c r="X275" s="15" t="s">
        <v>1719</v>
      </c>
    </row>
    <row r="276" spans="1:24" ht="72" x14ac:dyDescent="0.2">
      <c r="A276" s="14" t="s">
        <v>261</v>
      </c>
      <c r="B276" s="20" t="s">
        <v>1720</v>
      </c>
      <c r="C276" s="15" t="s">
        <v>1721</v>
      </c>
      <c r="D276" s="16" t="s">
        <v>723</v>
      </c>
      <c r="E276" s="16">
        <v>100</v>
      </c>
      <c r="F276" s="15" t="s">
        <v>708</v>
      </c>
      <c r="G276" s="15" t="s">
        <v>709</v>
      </c>
      <c r="H276" s="15" t="s">
        <v>710</v>
      </c>
      <c r="I276" s="17">
        <v>12.96</v>
      </c>
      <c r="J276" s="15"/>
      <c r="K276" s="15"/>
      <c r="L276" s="15"/>
      <c r="M276" s="17"/>
      <c r="N276" s="15"/>
      <c r="O276" s="15"/>
      <c r="P276" s="15"/>
      <c r="Q276" s="17"/>
      <c r="R276" s="16">
        <f t="shared" si="10"/>
        <v>1</v>
      </c>
      <c r="S276" s="17">
        <f t="shared" si="11"/>
        <v>12.96</v>
      </c>
      <c r="T276" s="17">
        <f t="shared" si="12"/>
        <v>12.96</v>
      </c>
      <c r="U276" s="18" t="str">
        <f t="shared" si="13"/>
        <v/>
      </c>
      <c r="V276" s="15" t="str">
        <f t="shared" si="9"/>
        <v>REFERÊNCIA ÚNICA (ART. 28)</v>
      </c>
      <c r="W276" s="19">
        <f t="shared" si="14"/>
        <v>12.96</v>
      </c>
      <c r="X276" s="15" t="s">
        <v>1722</v>
      </c>
    </row>
    <row r="277" spans="1:24" ht="72" x14ac:dyDescent="0.2">
      <c r="A277" s="14" t="s">
        <v>262</v>
      </c>
      <c r="B277" s="20" t="s">
        <v>1723</v>
      </c>
      <c r="C277" s="15" t="s">
        <v>1724</v>
      </c>
      <c r="D277" s="16" t="s">
        <v>723</v>
      </c>
      <c r="E277" s="16">
        <v>200</v>
      </c>
      <c r="F277" s="15" t="s">
        <v>708</v>
      </c>
      <c r="G277" s="15" t="s">
        <v>709</v>
      </c>
      <c r="H277" s="15" t="s">
        <v>710</v>
      </c>
      <c r="I277" s="17">
        <v>21.26</v>
      </c>
      <c r="J277" s="15"/>
      <c r="K277" s="15"/>
      <c r="L277" s="15"/>
      <c r="M277" s="17"/>
      <c r="N277" s="15"/>
      <c r="O277" s="15"/>
      <c r="P277" s="15"/>
      <c r="Q277" s="17"/>
      <c r="R277" s="16">
        <f t="shared" si="10"/>
        <v>1</v>
      </c>
      <c r="S277" s="17">
        <f t="shared" si="11"/>
        <v>21.26</v>
      </c>
      <c r="T277" s="17">
        <f t="shared" si="12"/>
        <v>21.26</v>
      </c>
      <c r="U277" s="18" t="str">
        <f t="shared" si="13"/>
        <v/>
      </c>
      <c r="V277" s="15" t="str">
        <f t="shared" si="9"/>
        <v>REFERÊNCIA ÚNICA (ART. 28)</v>
      </c>
      <c r="W277" s="19">
        <f t="shared" si="14"/>
        <v>21.26</v>
      </c>
      <c r="X277" s="15" t="s">
        <v>1725</v>
      </c>
    </row>
    <row r="278" spans="1:24" ht="72" x14ac:dyDescent="0.2">
      <c r="A278" s="14" t="s">
        <v>263</v>
      </c>
      <c r="B278" s="20" t="s">
        <v>1726</v>
      </c>
      <c r="C278" s="15" t="s">
        <v>1727</v>
      </c>
      <c r="D278" s="16" t="s">
        <v>723</v>
      </c>
      <c r="E278" s="16">
        <v>40</v>
      </c>
      <c r="F278" s="15" t="s">
        <v>708</v>
      </c>
      <c r="G278" s="15" t="s">
        <v>709</v>
      </c>
      <c r="H278" s="15" t="s">
        <v>710</v>
      </c>
      <c r="I278" s="17">
        <v>51.64</v>
      </c>
      <c r="J278" s="15"/>
      <c r="K278" s="15"/>
      <c r="L278" s="15"/>
      <c r="M278" s="17"/>
      <c r="N278" s="15"/>
      <c r="O278" s="15"/>
      <c r="P278" s="15"/>
      <c r="Q278" s="17"/>
      <c r="R278" s="16">
        <f t="shared" si="10"/>
        <v>1</v>
      </c>
      <c r="S278" s="17">
        <f t="shared" si="11"/>
        <v>51.64</v>
      </c>
      <c r="T278" s="17">
        <f t="shared" si="12"/>
        <v>51.64</v>
      </c>
      <c r="U278" s="18" t="str">
        <f t="shared" si="13"/>
        <v/>
      </c>
      <c r="V278" s="15" t="str">
        <f t="shared" si="9"/>
        <v>REFERÊNCIA ÚNICA (ART. 28)</v>
      </c>
      <c r="W278" s="19">
        <f t="shared" si="14"/>
        <v>51.64</v>
      </c>
      <c r="X278" s="15" t="s">
        <v>1728</v>
      </c>
    </row>
    <row r="279" spans="1:24" ht="72" x14ac:dyDescent="0.2">
      <c r="A279" s="14" t="s">
        <v>264</v>
      </c>
      <c r="B279" s="20" t="s">
        <v>1729</v>
      </c>
      <c r="C279" s="15" t="s">
        <v>1730</v>
      </c>
      <c r="D279" s="16" t="s">
        <v>723</v>
      </c>
      <c r="E279" s="16">
        <v>100</v>
      </c>
      <c r="F279" s="15" t="s">
        <v>708</v>
      </c>
      <c r="G279" s="15" t="s">
        <v>709</v>
      </c>
      <c r="H279" s="15" t="s">
        <v>710</v>
      </c>
      <c r="I279" s="17">
        <v>7.33</v>
      </c>
      <c r="J279" s="15"/>
      <c r="K279" s="15"/>
      <c r="L279" s="15"/>
      <c r="M279" s="17"/>
      <c r="N279" s="15"/>
      <c r="O279" s="15"/>
      <c r="P279" s="15"/>
      <c r="Q279" s="17"/>
      <c r="R279" s="16">
        <f t="shared" si="10"/>
        <v>1</v>
      </c>
      <c r="S279" s="17">
        <f t="shared" si="11"/>
        <v>7.33</v>
      </c>
      <c r="T279" s="17">
        <f t="shared" si="12"/>
        <v>7.33</v>
      </c>
      <c r="U279" s="18" t="str">
        <f t="shared" si="13"/>
        <v/>
      </c>
      <c r="V279" s="15" t="str">
        <f t="shared" si="9"/>
        <v>REFERÊNCIA ÚNICA (ART. 28)</v>
      </c>
      <c r="W279" s="19">
        <f t="shared" si="14"/>
        <v>7.33</v>
      </c>
      <c r="X279" s="15" t="s">
        <v>1731</v>
      </c>
    </row>
    <row r="280" spans="1:24" ht="72" x14ac:dyDescent="0.2">
      <c r="A280" s="14" t="s">
        <v>265</v>
      </c>
      <c r="B280" s="20" t="s">
        <v>1732</v>
      </c>
      <c r="C280" s="15" t="s">
        <v>1733</v>
      </c>
      <c r="D280" s="16" t="s">
        <v>723</v>
      </c>
      <c r="E280" s="16">
        <v>200</v>
      </c>
      <c r="F280" s="15" t="s">
        <v>708</v>
      </c>
      <c r="G280" s="15" t="s">
        <v>709</v>
      </c>
      <c r="H280" s="15" t="s">
        <v>710</v>
      </c>
      <c r="I280" s="17">
        <v>22.25</v>
      </c>
      <c r="J280" s="15"/>
      <c r="K280" s="15"/>
      <c r="L280" s="15"/>
      <c r="M280" s="17"/>
      <c r="N280" s="15"/>
      <c r="O280" s="15"/>
      <c r="P280" s="15"/>
      <c r="Q280" s="17"/>
      <c r="R280" s="16">
        <f t="shared" si="10"/>
        <v>1</v>
      </c>
      <c r="S280" s="17">
        <f t="shared" si="11"/>
        <v>22.25</v>
      </c>
      <c r="T280" s="17">
        <f t="shared" si="12"/>
        <v>22.25</v>
      </c>
      <c r="U280" s="18" t="str">
        <f t="shared" si="13"/>
        <v/>
      </c>
      <c r="V280" s="15" t="str">
        <f t="shared" si="9"/>
        <v>REFERÊNCIA ÚNICA (ART. 28)</v>
      </c>
      <c r="W280" s="19">
        <f t="shared" si="14"/>
        <v>22.25</v>
      </c>
      <c r="X280" s="15" t="s">
        <v>1734</v>
      </c>
    </row>
    <row r="281" spans="1:24" ht="72" x14ac:dyDescent="0.2">
      <c r="A281" s="14" t="s">
        <v>266</v>
      </c>
      <c r="B281" s="20" t="s">
        <v>1735</v>
      </c>
      <c r="C281" s="15" t="s">
        <v>1736</v>
      </c>
      <c r="D281" s="16" t="s">
        <v>723</v>
      </c>
      <c r="E281" s="16">
        <v>100</v>
      </c>
      <c r="F281" s="15" t="s">
        <v>708</v>
      </c>
      <c r="G281" s="15" t="s">
        <v>709</v>
      </c>
      <c r="H281" s="15" t="s">
        <v>710</v>
      </c>
      <c r="I281" s="17">
        <v>38.4</v>
      </c>
      <c r="J281" s="15"/>
      <c r="K281" s="15"/>
      <c r="L281" s="15"/>
      <c r="M281" s="17"/>
      <c r="N281" s="15"/>
      <c r="O281" s="15"/>
      <c r="P281" s="15"/>
      <c r="Q281" s="17"/>
      <c r="R281" s="16">
        <f t="shared" si="10"/>
        <v>1</v>
      </c>
      <c r="S281" s="17">
        <f t="shared" si="11"/>
        <v>38.4</v>
      </c>
      <c r="T281" s="17">
        <f t="shared" si="12"/>
        <v>38.4</v>
      </c>
      <c r="U281" s="18" t="str">
        <f t="shared" si="13"/>
        <v/>
      </c>
      <c r="V281" s="15" t="str">
        <f t="shared" si="9"/>
        <v>REFERÊNCIA ÚNICA (ART. 28)</v>
      </c>
      <c r="W281" s="19">
        <f t="shared" si="14"/>
        <v>38.4</v>
      </c>
      <c r="X281" s="15" t="s">
        <v>1737</v>
      </c>
    </row>
    <row r="282" spans="1:24" ht="72" x14ac:dyDescent="0.2">
      <c r="A282" s="14" t="s">
        <v>267</v>
      </c>
      <c r="B282" s="20" t="s">
        <v>1738</v>
      </c>
      <c r="C282" s="15" t="s">
        <v>1739</v>
      </c>
      <c r="D282" s="16" t="s">
        <v>723</v>
      </c>
      <c r="E282" s="16">
        <v>600</v>
      </c>
      <c r="F282" s="15" t="s">
        <v>708</v>
      </c>
      <c r="G282" s="15" t="s">
        <v>709</v>
      </c>
      <c r="H282" s="15" t="s">
        <v>710</v>
      </c>
      <c r="I282" s="17">
        <v>3.81</v>
      </c>
      <c r="J282" s="15"/>
      <c r="K282" s="15"/>
      <c r="L282" s="15"/>
      <c r="M282" s="17"/>
      <c r="N282" s="15"/>
      <c r="O282" s="15"/>
      <c r="P282" s="15"/>
      <c r="Q282" s="17"/>
      <c r="R282" s="16">
        <f t="shared" si="10"/>
        <v>1</v>
      </c>
      <c r="S282" s="17">
        <f t="shared" si="11"/>
        <v>3.81</v>
      </c>
      <c r="T282" s="17">
        <f t="shared" si="12"/>
        <v>3.81</v>
      </c>
      <c r="U282" s="18" t="str">
        <f t="shared" si="13"/>
        <v/>
      </c>
      <c r="V282" s="15" t="str">
        <f t="shared" si="9"/>
        <v>REFERÊNCIA ÚNICA (ART. 28)</v>
      </c>
      <c r="W282" s="19">
        <f t="shared" si="14"/>
        <v>3.81</v>
      </c>
      <c r="X282" s="15" t="s">
        <v>1740</v>
      </c>
    </row>
    <row r="283" spans="1:24" ht="72" x14ac:dyDescent="0.2">
      <c r="A283" s="14" t="s">
        <v>268</v>
      </c>
      <c r="B283" s="20" t="s">
        <v>1741</v>
      </c>
      <c r="C283" s="15" t="s">
        <v>1742</v>
      </c>
      <c r="D283" s="16" t="s">
        <v>723</v>
      </c>
      <c r="E283" s="16">
        <v>20</v>
      </c>
      <c r="F283" s="15" t="s">
        <v>708</v>
      </c>
      <c r="G283" s="15" t="s">
        <v>709</v>
      </c>
      <c r="H283" s="15" t="s">
        <v>710</v>
      </c>
      <c r="I283" s="17">
        <v>21.51</v>
      </c>
      <c r="J283" s="15"/>
      <c r="K283" s="15"/>
      <c r="L283" s="15"/>
      <c r="M283" s="17"/>
      <c r="N283" s="15"/>
      <c r="O283" s="15"/>
      <c r="P283" s="15"/>
      <c r="Q283" s="17"/>
      <c r="R283" s="16">
        <f t="shared" si="10"/>
        <v>1</v>
      </c>
      <c r="S283" s="17">
        <f t="shared" si="11"/>
        <v>21.51</v>
      </c>
      <c r="T283" s="17">
        <f t="shared" si="12"/>
        <v>21.51</v>
      </c>
      <c r="U283" s="18" t="str">
        <f t="shared" si="13"/>
        <v/>
      </c>
      <c r="V283" s="15" t="str">
        <f t="shared" si="9"/>
        <v>REFERÊNCIA ÚNICA (ART. 28)</v>
      </c>
      <c r="W283" s="19">
        <f t="shared" si="14"/>
        <v>21.51</v>
      </c>
      <c r="X283" s="15" t="s">
        <v>1743</v>
      </c>
    </row>
    <row r="284" spans="1:24" ht="72" x14ac:dyDescent="0.2">
      <c r="A284" s="14" t="s">
        <v>269</v>
      </c>
      <c r="B284" s="20" t="s">
        <v>1744</v>
      </c>
      <c r="C284" s="15" t="s">
        <v>1745</v>
      </c>
      <c r="D284" s="16" t="s">
        <v>723</v>
      </c>
      <c r="E284" s="16">
        <v>100</v>
      </c>
      <c r="F284" s="15" t="s">
        <v>708</v>
      </c>
      <c r="G284" s="15" t="s">
        <v>709</v>
      </c>
      <c r="H284" s="15" t="s">
        <v>710</v>
      </c>
      <c r="I284" s="17">
        <v>14.08</v>
      </c>
      <c r="J284" s="15"/>
      <c r="K284" s="15"/>
      <c r="L284" s="15"/>
      <c r="M284" s="17"/>
      <c r="N284" s="15"/>
      <c r="O284" s="15"/>
      <c r="P284" s="15"/>
      <c r="Q284" s="17"/>
      <c r="R284" s="16">
        <f t="shared" si="10"/>
        <v>1</v>
      </c>
      <c r="S284" s="17">
        <f t="shared" si="11"/>
        <v>14.08</v>
      </c>
      <c r="T284" s="17">
        <f t="shared" si="12"/>
        <v>14.08</v>
      </c>
      <c r="U284" s="18" t="str">
        <f t="shared" si="13"/>
        <v/>
      </c>
      <c r="V284" s="15" t="str">
        <f t="shared" si="9"/>
        <v>REFERÊNCIA ÚNICA (ART. 28)</v>
      </c>
      <c r="W284" s="19">
        <f t="shared" si="14"/>
        <v>14.08</v>
      </c>
      <c r="X284" s="15" t="s">
        <v>1746</v>
      </c>
    </row>
    <row r="285" spans="1:24" ht="72" x14ac:dyDescent="0.2">
      <c r="A285" s="14" t="s">
        <v>270</v>
      </c>
      <c r="B285" s="20" t="s">
        <v>1747</v>
      </c>
      <c r="C285" s="15" t="s">
        <v>1748</v>
      </c>
      <c r="D285" s="16" t="s">
        <v>723</v>
      </c>
      <c r="E285" s="16">
        <v>500</v>
      </c>
      <c r="F285" s="15" t="s">
        <v>708</v>
      </c>
      <c r="G285" s="15" t="s">
        <v>709</v>
      </c>
      <c r="H285" s="15" t="s">
        <v>710</v>
      </c>
      <c r="I285" s="17">
        <v>5.14</v>
      </c>
      <c r="J285" s="15"/>
      <c r="K285" s="15"/>
      <c r="L285" s="15"/>
      <c r="M285" s="17"/>
      <c r="N285" s="15"/>
      <c r="O285" s="15"/>
      <c r="P285" s="15"/>
      <c r="Q285" s="17"/>
      <c r="R285" s="16">
        <f t="shared" si="10"/>
        <v>1</v>
      </c>
      <c r="S285" s="17">
        <f t="shared" si="11"/>
        <v>5.14</v>
      </c>
      <c r="T285" s="17">
        <f t="shared" si="12"/>
        <v>5.14</v>
      </c>
      <c r="U285" s="18" t="str">
        <f t="shared" si="13"/>
        <v/>
      </c>
      <c r="V285" s="15" t="str">
        <f t="shared" si="9"/>
        <v>REFERÊNCIA ÚNICA (ART. 28)</v>
      </c>
      <c r="W285" s="19">
        <f t="shared" si="14"/>
        <v>5.14</v>
      </c>
      <c r="X285" s="15" t="s">
        <v>1749</v>
      </c>
    </row>
    <row r="286" spans="1:24" ht="72" x14ac:dyDescent="0.2">
      <c r="A286" s="14" t="s">
        <v>271</v>
      </c>
      <c r="B286" s="20" t="s">
        <v>1750</v>
      </c>
      <c r="C286" s="15" t="s">
        <v>1751</v>
      </c>
      <c r="D286" s="16" t="s">
        <v>723</v>
      </c>
      <c r="E286" s="16">
        <v>100</v>
      </c>
      <c r="F286" s="15" t="s">
        <v>708</v>
      </c>
      <c r="G286" s="15" t="s">
        <v>709</v>
      </c>
      <c r="H286" s="15" t="s">
        <v>710</v>
      </c>
      <c r="I286" s="17">
        <v>32.54</v>
      </c>
      <c r="J286" s="15"/>
      <c r="K286" s="15"/>
      <c r="L286" s="15"/>
      <c r="M286" s="17"/>
      <c r="N286" s="15"/>
      <c r="O286" s="15"/>
      <c r="P286" s="15"/>
      <c r="Q286" s="17"/>
      <c r="R286" s="16">
        <f t="shared" si="10"/>
        <v>1</v>
      </c>
      <c r="S286" s="17">
        <f t="shared" si="11"/>
        <v>32.54</v>
      </c>
      <c r="T286" s="17">
        <f t="shared" si="12"/>
        <v>32.54</v>
      </c>
      <c r="U286" s="18" t="str">
        <f t="shared" si="13"/>
        <v/>
      </c>
      <c r="V286" s="15" t="str">
        <f t="shared" si="9"/>
        <v>REFERÊNCIA ÚNICA (ART. 28)</v>
      </c>
      <c r="W286" s="19">
        <f t="shared" si="14"/>
        <v>32.54</v>
      </c>
      <c r="X286" s="15" t="s">
        <v>1752</v>
      </c>
    </row>
    <row r="287" spans="1:24" ht="72" x14ac:dyDescent="0.2">
      <c r="A287" s="14" t="s">
        <v>272</v>
      </c>
      <c r="B287" s="20" t="s">
        <v>1753</v>
      </c>
      <c r="C287" s="15" t="s">
        <v>1754</v>
      </c>
      <c r="D287" s="16" t="s">
        <v>723</v>
      </c>
      <c r="E287" s="16">
        <v>10</v>
      </c>
      <c r="F287" s="15" t="s">
        <v>708</v>
      </c>
      <c r="G287" s="15" t="s">
        <v>709</v>
      </c>
      <c r="H287" s="15" t="s">
        <v>710</v>
      </c>
      <c r="I287" s="17">
        <v>1.8</v>
      </c>
      <c r="J287" s="15"/>
      <c r="K287" s="15"/>
      <c r="L287" s="15"/>
      <c r="M287" s="17"/>
      <c r="N287" s="15"/>
      <c r="O287" s="15"/>
      <c r="P287" s="15"/>
      <c r="Q287" s="17"/>
      <c r="R287" s="16">
        <f t="shared" si="10"/>
        <v>1</v>
      </c>
      <c r="S287" s="17">
        <f t="shared" si="11"/>
        <v>1.8</v>
      </c>
      <c r="T287" s="17">
        <f t="shared" si="12"/>
        <v>1.8</v>
      </c>
      <c r="U287" s="18" t="str">
        <f t="shared" si="13"/>
        <v/>
      </c>
      <c r="V287" s="15" t="str">
        <f t="shared" si="9"/>
        <v>REFERÊNCIA ÚNICA (ART. 28)</v>
      </c>
      <c r="W287" s="19">
        <f t="shared" si="14"/>
        <v>1.8</v>
      </c>
      <c r="X287" s="15" t="s">
        <v>1755</v>
      </c>
    </row>
    <row r="288" spans="1:24" ht="72" x14ac:dyDescent="0.2">
      <c r="A288" s="14" t="s">
        <v>273</v>
      </c>
      <c r="B288" s="20" t="s">
        <v>1756</v>
      </c>
      <c r="C288" s="15" t="s">
        <v>1757</v>
      </c>
      <c r="D288" s="16" t="s">
        <v>723</v>
      </c>
      <c r="E288" s="16">
        <v>300</v>
      </c>
      <c r="F288" s="15" t="s">
        <v>708</v>
      </c>
      <c r="G288" s="15" t="s">
        <v>709</v>
      </c>
      <c r="H288" s="15" t="s">
        <v>710</v>
      </c>
      <c r="I288" s="17">
        <v>1.84</v>
      </c>
      <c r="J288" s="15"/>
      <c r="K288" s="15"/>
      <c r="L288" s="15"/>
      <c r="M288" s="17"/>
      <c r="N288" s="15"/>
      <c r="O288" s="15"/>
      <c r="P288" s="15"/>
      <c r="Q288" s="17"/>
      <c r="R288" s="16">
        <f t="shared" si="10"/>
        <v>1</v>
      </c>
      <c r="S288" s="17">
        <f t="shared" si="11"/>
        <v>1.84</v>
      </c>
      <c r="T288" s="17">
        <f t="shared" si="12"/>
        <v>1.84</v>
      </c>
      <c r="U288" s="18" t="str">
        <f t="shared" si="13"/>
        <v/>
      </c>
      <c r="V288" s="15" t="str">
        <f t="shared" si="9"/>
        <v>REFERÊNCIA ÚNICA (ART. 28)</v>
      </c>
      <c r="W288" s="19">
        <f t="shared" si="14"/>
        <v>1.84</v>
      </c>
      <c r="X288" s="15" t="s">
        <v>1758</v>
      </c>
    </row>
    <row r="289" spans="1:24" ht="72" x14ac:dyDescent="0.2">
      <c r="A289" s="14" t="s">
        <v>274</v>
      </c>
      <c r="B289" s="20" t="s">
        <v>1759</v>
      </c>
      <c r="C289" s="15" t="s">
        <v>1760</v>
      </c>
      <c r="D289" s="16" t="s">
        <v>723</v>
      </c>
      <c r="E289" s="16">
        <v>200</v>
      </c>
      <c r="F289" s="15" t="s">
        <v>708</v>
      </c>
      <c r="G289" s="15" t="s">
        <v>709</v>
      </c>
      <c r="H289" s="15" t="s">
        <v>710</v>
      </c>
      <c r="I289" s="17">
        <v>7.73</v>
      </c>
      <c r="J289" s="15"/>
      <c r="K289" s="15"/>
      <c r="L289" s="15"/>
      <c r="M289" s="17"/>
      <c r="N289" s="15"/>
      <c r="O289" s="15"/>
      <c r="P289" s="15"/>
      <c r="Q289" s="17"/>
      <c r="R289" s="16">
        <f t="shared" si="10"/>
        <v>1</v>
      </c>
      <c r="S289" s="17">
        <f t="shared" si="11"/>
        <v>7.73</v>
      </c>
      <c r="T289" s="17">
        <f t="shared" si="12"/>
        <v>7.73</v>
      </c>
      <c r="U289" s="18" t="str">
        <f t="shared" si="13"/>
        <v/>
      </c>
      <c r="V289" s="15" t="str">
        <f t="shared" si="9"/>
        <v>REFERÊNCIA ÚNICA (ART. 28)</v>
      </c>
      <c r="W289" s="19">
        <f t="shared" si="14"/>
        <v>7.73</v>
      </c>
      <c r="X289" s="15" t="s">
        <v>1761</v>
      </c>
    </row>
    <row r="290" spans="1:24" ht="72" x14ac:dyDescent="0.2">
      <c r="A290" s="14" t="s">
        <v>275</v>
      </c>
      <c r="B290" s="20" t="s">
        <v>1762</v>
      </c>
      <c r="C290" s="15" t="s">
        <v>1763</v>
      </c>
      <c r="D290" s="16" t="s">
        <v>723</v>
      </c>
      <c r="E290" s="16">
        <v>400</v>
      </c>
      <c r="F290" s="15" t="s">
        <v>708</v>
      </c>
      <c r="G290" s="15" t="s">
        <v>709</v>
      </c>
      <c r="H290" s="15" t="s">
        <v>710</v>
      </c>
      <c r="I290" s="17">
        <v>0.91</v>
      </c>
      <c r="J290" s="15"/>
      <c r="K290" s="15"/>
      <c r="L290" s="15"/>
      <c r="M290" s="17"/>
      <c r="N290" s="15"/>
      <c r="O290" s="15"/>
      <c r="P290" s="15"/>
      <c r="Q290" s="17"/>
      <c r="R290" s="16">
        <f t="shared" si="10"/>
        <v>1</v>
      </c>
      <c r="S290" s="17">
        <f t="shared" si="11"/>
        <v>0.91</v>
      </c>
      <c r="T290" s="17">
        <f t="shared" si="12"/>
        <v>0.91</v>
      </c>
      <c r="U290" s="18" t="str">
        <f t="shared" si="13"/>
        <v/>
      </c>
      <c r="V290" s="15" t="s">
        <v>894</v>
      </c>
      <c r="W290" s="19">
        <f t="shared" si="14"/>
        <v>0.91</v>
      </c>
      <c r="X290" s="15" t="s">
        <v>1764</v>
      </c>
    </row>
    <row r="291" spans="1:24" ht="72" x14ac:dyDescent="0.2">
      <c r="A291" s="14" t="s">
        <v>276</v>
      </c>
      <c r="B291" s="20" t="s">
        <v>1765</v>
      </c>
      <c r="C291" s="15" t="s">
        <v>1766</v>
      </c>
      <c r="D291" s="16" t="s">
        <v>723</v>
      </c>
      <c r="E291" s="16">
        <v>2000</v>
      </c>
      <c r="F291" s="15" t="s">
        <v>708</v>
      </c>
      <c r="G291" s="15" t="s">
        <v>709</v>
      </c>
      <c r="H291" s="15" t="s">
        <v>710</v>
      </c>
      <c r="I291" s="17">
        <v>0.96</v>
      </c>
      <c r="J291" s="15"/>
      <c r="K291" s="15"/>
      <c r="L291" s="15"/>
      <c r="M291" s="17"/>
      <c r="N291" s="15"/>
      <c r="O291" s="15"/>
      <c r="P291" s="15"/>
      <c r="Q291" s="17"/>
      <c r="R291" s="16">
        <f t="shared" si="10"/>
        <v>1</v>
      </c>
      <c r="S291" s="17">
        <f t="shared" si="11"/>
        <v>0.96</v>
      </c>
      <c r="T291" s="17">
        <f t="shared" si="12"/>
        <v>0.96</v>
      </c>
      <c r="U291" s="18" t="str">
        <f t="shared" si="13"/>
        <v/>
      </c>
      <c r="V291" s="15" t="str">
        <v>REFERÊNCIA ÚNICA (ART. 28)</v>
      </c>
      <c r="W291" s="19">
        <f t="shared" si="14"/>
        <v>0.96</v>
      </c>
      <c r="X291" s="15" t="s">
        <v>1767</v>
      </c>
    </row>
    <row r="292" spans="1:24" ht="72" x14ac:dyDescent="0.2">
      <c r="A292" s="14" t="s">
        <v>277</v>
      </c>
      <c r="B292" s="20" t="s">
        <v>1768</v>
      </c>
      <c r="C292" s="15" t="s">
        <v>1769</v>
      </c>
      <c r="D292" s="16" t="s">
        <v>723</v>
      </c>
      <c r="E292" s="16">
        <v>1000</v>
      </c>
      <c r="F292" s="15" t="s">
        <v>708</v>
      </c>
      <c r="G292" s="15" t="s">
        <v>709</v>
      </c>
      <c r="H292" s="15" t="s">
        <v>710</v>
      </c>
      <c r="I292" s="17">
        <v>2.35</v>
      </c>
      <c r="J292" s="15"/>
      <c r="K292" s="15"/>
      <c r="L292" s="15"/>
      <c r="M292" s="17"/>
      <c r="N292" s="15"/>
      <c r="O292" s="15"/>
      <c r="P292" s="15"/>
      <c r="Q292" s="17"/>
      <c r="R292" s="16">
        <f t="shared" si="10"/>
        <v>1</v>
      </c>
      <c r="S292" s="17">
        <f t="shared" si="11"/>
        <v>2.35</v>
      </c>
      <c r="T292" s="17">
        <f t="shared" si="12"/>
        <v>2.35</v>
      </c>
      <c r="U292" s="18" t="str">
        <f t="shared" si="13"/>
        <v/>
      </c>
      <c r="V292" s="15" t="str">
        <f t="shared" si="15"/>
        <v>REFERÊNCIA ÚNICA (ART. 28)</v>
      </c>
      <c r="W292" s="19">
        <f t="shared" si="14"/>
        <v>2.35</v>
      </c>
      <c r="X292" s="15" t="s">
        <v>1770</v>
      </c>
    </row>
    <row r="293" spans="1:24" ht="72" x14ac:dyDescent="0.2">
      <c r="A293" s="14" t="s">
        <v>278</v>
      </c>
      <c r="B293" s="20" t="s">
        <v>1771</v>
      </c>
      <c r="C293" s="15" t="s">
        <v>1772</v>
      </c>
      <c r="D293" s="16" t="s">
        <v>723</v>
      </c>
      <c r="E293" s="16">
        <v>200</v>
      </c>
      <c r="F293" s="15" t="s">
        <v>708</v>
      </c>
      <c r="G293" s="15" t="s">
        <v>709</v>
      </c>
      <c r="H293" s="15" t="s">
        <v>710</v>
      </c>
      <c r="I293" s="17">
        <v>5.01</v>
      </c>
      <c r="J293" s="15"/>
      <c r="K293" s="15"/>
      <c r="L293" s="15"/>
      <c r="M293" s="17"/>
      <c r="N293" s="15"/>
      <c r="O293" s="15"/>
      <c r="P293" s="15"/>
      <c r="Q293" s="17"/>
      <c r="R293" s="16">
        <f t="shared" si="10"/>
        <v>1</v>
      </c>
      <c r="S293" s="17">
        <f t="shared" si="11"/>
        <v>5.01</v>
      </c>
      <c r="T293" s="17">
        <f t="shared" si="12"/>
        <v>5.01</v>
      </c>
      <c r="U293" s="18" t="str">
        <f t="shared" si="13"/>
        <v/>
      </c>
      <c r="V293" s="15" t="str">
        <f t="shared" si="15"/>
        <v>REFERÊNCIA ÚNICA (ART. 28)</v>
      </c>
      <c r="W293" s="19">
        <f t="shared" si="14"/>
        <v>5.01</v>
      </c>
      <c r="X293" s="15" t="s">
        <v>1773</v>
      </c>
    </row>
    <row r="294" spans="1:24" ht="72" x14ac:dyDescent="0.2">
      <c r="A294" s="14" t="s">
        <v>279</v>
      </c>
      <c r="B294" s="20" t="s">
        <v>1774</v>
      </c>
      <c r="C294" s="15" t="s">
        <v>1775</v>
      </c>
      <c r="D294" s="16" t="s">
        <v>723</v>
      </c>
      <c r="E294" s="16">
        <v>500</v>
      </c>
      <c r="F294" s="15" t="s">
        <v>708</v>
      </c>
      <c r="G294" s="15" t="s">
        <v>709</v>
      </c>
      <c r="H294" s="15" t="s">
        <v>710</v>
      </c>
      <c r="I294" s="17">
        <v>15.73</v>
      </c>
      <c r="J294" s="15"/>
      <c r="K294" s="15"/>
      <c r="L294" s="15"/>
      <c r="M294" s="17"/>
      <c r="N294" s="15"/>
      <c r="O294" s="15"/>
      <c r="P294" s="15"/>
      <c r="Q294" s="17"/>
      <c r="R294" s="16">
        <f t="shared" si="10"/>
        <v>1</v>
      </c>
      <c r="S294" s="17">
        <f t="shared" si="11"/>
        <v>15.73</v>
      </c>
      <c r="T294" s="17">
        <f t="shared" si="12"/>
        <v>15.73</v>
      </c>
      <c r="U294" s="18" t="str">
        <f t="shared" si="13"/>
        <v/>
      </c>
      <c r="V294" s="15" t="str">
        <f t="shared" si="15"/>
        <v>REFERÊNCIA ÚNICA (ART. 28)</v>
      </c>
      <c r="W294" s="19">
        <f t="shared" si="14"/>
        <v>15.73</v>
      </c>
      <c r="X294" s="15" t="s">
        <v>1776</v>
      </c>
    </row>
    <row r="295" spans="1:24" ht="72" x14ac:dyDescent="0.2">
      <c r="A295" s="14" t="s">
        <v>280</v>
      </c>
      <c r="B295" s="20" t="s">
        <v>1777</v>
      </c>
      <c r="C295" s="15" t="s">
        <v>1778</v>
      </c>
      <c r="D295" s="16" t="s">
        <v>723</v>
      </c>
      <c r="E295" s="16">
        <v>100</v>
      </c>
      <c r="F295" s="15" t="s">
        <v>708</v>
      </c>
      <c r="G295" s="15" t="s">
        <v>709</v>
      </c>
      <c r="H295" s="15" t="s">
        <v>710</v>
      </c>
      <c r="I295" s="17">
        <v>23</v>
      </c>
      <c r="J295" s="15"/>
      <c r="K295" s="15"/>
      <c r="L295" s="15"/>
      <c r="M295" s="17"/>
      <c r="N295" s="15"/>
      <c r="O295" s="15"/>
      <c r="P295" s="15"/>
      <c r="Q295" s="17"/>
      <c r="R295" s="16">
        <f t="shared" si="10"/>
        <v>1</v>
      </c>
      <c r="S295" s="17">
        <f t="shared" si="11"/>
        <v>23</v>
      </c>
      <c r="T295" s="17">
        <f t="shared" si="12"/>
        <v>23</v>
      </c>
      <c r="U295" s="18" t="str">
        <f t="shared" si="13"/>
        <v/>
      </c>
      <c r="V295" s="15" t="str">
        <f t="shared" si="15"/>
        <v>REFERÊNCIA ÚNICA (ART. 28)</v>
      </c>
      <c r="W295" s="19">
        <f t="shared" si="14"/>
        <v>23</v>
      </c>
      <c r="X295" s="15" t="s">
        <v>1779</v>
      </c>
    </row>
    <row r="296" spans="1:24" ht="72" x14ac:dyDescent="0.2">
      <c r="A296" s="14" t="s">
        <v>281</v>
      </c>
      <c r="B296" s="20" t="s">
        <v>1780</v>
      </c>
      <c r="C296" s="15" t="s">
        <v>1781</v>
      </c>
      <c r="D296" s="16" t="s">
        <v>723</v>
      </c>
      <c r="E296" s="16">
        <v>1000</v>
      </c>
      <c r="F296" s="15" t="s">
        <v>708</v>
      </c>
      <c r="G296" s="15" t="s">
        <v>709</v>
      </c>
      <c r="H296" s="15" t="s">
        <v>710</v>
      </c>
      <c r="I296" s="17">
        <v>7.55</v>
      </c>
      <c r="J296" s="15"/>
      <c r="K296" s="15"/>
      <c r="L296" s="15"/>
      <c r="M296" s="17"/>
      <c r="N296" s="15"/>
      <c r="O296" s="15"/>
      <c r="P296" s="15"/>
      <c r="Q296" s="17"/>
      <c r="R296" s="16">
        <f t="shared" si="10"/>
        <v>1</v>
      </c>
      <c r="S296" s="17">
        <f t="shared" si="11"/>
        <v>7.55</v>
      </c>
      <c r="T296" s="17">
        <f t="shared" si="12"/>
        <v>7.55</v>
      </c>
      <c r="U296" s="18" t="str">
        <f t="shared" si="13"/>
        <v/>
      </c>
      <c r="V296" s="15" t="str">
        <f t="shared" si="15"/>
        <v>REFERÊNCIA ÚNICA (ART. 28)</v>
      </c>
      <c r="W296" s="19">
        <f t="shared" si="14"/>
        <v>7.55</v>
      </c>
      <c r="X296" s="15" t="s">
        <v>1782</v>
      </c>
    </row>
    <row r="297" spans="1:24" ht="72" x14ac:dyDescent="0.2">
      <c r="A297" s="14" t="s">
        <v>282</v>
      </c>
      <c r="B297" s="20" t="s">
        <v>1783</v>
      </c>
      <c r="C297" s="15" t="s">
        <v>1784</v>
      </c>
      <c r="D297" s="16" t="s">
        <v>723</v>
      </c>
      <c r="E297" s="16">
        <v>200</v>
      </c>
      <c r="F297" s="15" t="s">
        <v>708</v>
      </c>
      <c r="G297" s="15" t="s">
        <v>709</v>
      </c>
      <c r="H297" s="15" t="s">
        <v>710</v>
      </c>
      <c r="I297" s="17">
        <v>37.79</v>
      </c>
      <c r="J297" s="15"/>
      <c r="K297" s="15"/>
      <c r="L297" s="15"/>
      <c r="M297" s="17"/>
      <c r="N297" s="15"/>
      <c r="O297" s="15"/>
      <c r="P297" s="15"/>
      <c r="Q297" s="17"/>
      <c r="R297" s="16">
        <f t="shared" si="10"/>
        <v>1</v>
      </c>
      <c r="S297" s="17">
        <f t="shared" si="11"/>
        <v>37.79</v>
      </c>
      <c r="T297" s="17">
        <f t="shared" si="12"/>
        <v>37.79</v>
      </c>
      <c r="U297" s="18" t="str">
        <f t="shared" si="13"/>
        <v/>
      </c>
      <c r="V297" s="15" t="str">
        <f t="shared" si="15"/>
        <v>REFERÊNCIA ÚNICA (ART. 28)</v>
      </c>
      <c r="W297" s="19">
        <f t="shared" si="14"/>
        <v>37.79</v>
      </c>
      <c r="X297" s="15" t="s">
        <v>1785</v>
      </c>
    </row>
    <row r="298" spans="1:24" ht="72" x14ac:dyDescent="0.2">
      <c r="A298" s="14" t="s">
        <v>283</v>
      </c>
      <c r="B298" s="20" t="s">
        <v>1786</v>
      </c>
      <c r="C298" s="15" t="s">
        <v>1787</v>
      </c>
      <c r="D298" s="16" t="s">
        <v>723</v>
      </c>
      <c r="E298" s="16">
        <v>30</v>
      </c>
      <c r="F298" s="15" t="s">
        <v>708</v>
      </c>
      <c r="G298" s="15" t="s">
        <v>709</v>
      </c>
      <c r="H298" s="15" t="s">
        <v>710</v>
      </c>
      <c r="I298" s="17">
        <v>7.8</v>
      </c>
      <c r="J298" s="15"/>
      <c r="K298" s="15"/>
      <c r="L298" s="15"/>
      <c r="M298" s="17"/>
      <c r="N298" s="15"/>
      <c r="O298" s="15"/>
      <c r="P298" s="15"/>
      <c r="Q298" s="17"/>
      <c r="R298" s="16">
        <f t="shared" si="10"/>
        <v>1</v>
      </c>
      <c r="S298" s="17">
        <f t="shared" si="11"/>
        <v>7.8</v>
      </c>
      <c r="T298" s="17">
        <f t="shared" si="12"/>
        <v>7.8</v>
      </c>
      <c r="U298" s="18" t="str">
        <f t="shared" si="13"/>
        <v/>
      </c>
      <c r="V298" s="15" t="str">
        <f t="shared" si="15"/>
        <v>REFERÊNCIA ÚNICA (ART. 28)</v>
      </c>
      <c r="W298" s="19">
        <f t="shared" si="14"/>
        <v>7.8</v>
      </c>
      <c r="X298" s="15" t="s">
        <v>1788</v>
      </c>
    </row>
    <row r="299" spans="1:24" ht="72" x14ac:dyDescent="0.2">
      <c r="A299" s="14" t="s">
        <v>284</v>
      </c>
      <c r="B299" s="20" t="s">
        <v>1789</v>
      </c>
      <c r="C299" s="15" t="s">
        <v>1790</v>
      </c>
      <c r="D299" s="16" t="s">
        <v>723</v>
      </c>
      <c r="E299" s="16">
        <v>600</v>
      </c>
      <c r="F299" s="15" t="s">
        <v>708</v>
      </c>
      <c r="G299" s="15" t="s">
        <v>709</v>
      </c>
      <c r="H299" s="15" t="s">
        <v>710</v>
      </c>
      <c r="I299" s="17">
        <v>9.41</v>
      </c>
      <c r="J299" s="15"/>
      <c r="K299" s="15"/>
      <c r="L299" s="15"/>
      <c r="M299" s="17"/>
      <c r="N299" s="15"/>
      <c r="O299" s="15"/>
      <c r="P299" s="15"/>
      <c r="Q299" s="17"/>
      <c r="R299" s="16">
        <f t="shared" si="10"/>
        <v>1</v>
      </c>
      <c r="S299" s="17">
        <f t="shared" si="11"/>
        <v>9.41</v>
      </c>
      <c r="T299" s="17">
        <f t="shared" si="12"/>
        <v>9.41</v>
      </c>
      <c r="U299" s="18" t="str">
        <f t="shared" si="13"/>
        <v/>
      </c>
      <c r="V299" s="15" t="str">
        <f t="shared" si="15"/>
        <v>REFERÊNCIA ÚNICA (ART. 28)</v>
      </c>
      <c r="W299" s="19">
        <f t="shared" si="14"/>
        <v>9.41</v>
      </c>
      <c r="X299" s="15" t="s">
        <v>1791</v>
      </c>
    </row>
    <row r="300" spans="1:24" ht="60" x14ac:dyDescent="0.2">
      <c r="A300" s="14" t="s">
        <v>285</v>
      </c>
      <c r="B300" s="20" t="s">
        <v>1792</v>
      </c>
      <c r="C300" s="15" t="s">
        <v>1793</v>
      </c>
      <c r="D300" s="16" t="s">
        <v>723</v>
      </c>
      <c r="E300" s="16">
        <v>120</v>
      </c>
      <c r="F300" s="15" t="s">
        <v>1794</v>
      </c>
      <c r="G300" s="15" t="s">
        <v>1795</v>
      </c>
      <c r="H300" s="15" t="s">
        <v>1796</v>
      </c>
      <c r="I300" s="17">
        <v>2.99</v>
      </c>
      <c r="J300" s="15"/>
      <c r="K300" s="15"/>
      <c r="L300" s="15"/>
      <c r="M300" s="17"/>
      <c r="N300" s="15"/>
      <c r="O300" s="15"/>
      <c r="P300" s="15"/>
      <c r="Q300" s="17"/>
      <c r="R300" s="16">
        <f t="shared" si="10"/>
        <v>1</v>
      </c>
      <c r="S300" s="17">
        <f t="shared" si="11"/>
        <v>2.99</v>
      </c>
      <c r="T300" s="17">
        <f t="shared" si="12"/>
        <v>2.99</v>
      </c>
      <c r="U300" s="18" t="str">
        <f t="shared" si="13"/>
        <v/>
      </c>
      <c r="V300" s="15" t="str">
        <v>REFERÊNCIA PRIMÁRIA ÚNICA — ART. 28</v>
      </c>
      <c r="W300" s="19">
        <f t="shared" si="14"/>
        <v>2.99</v>
      </c>
      <c r="X300" s="15" t="s">
        <v>1797</v>
      </c>
    </row>
    <row r="301" spans="1:24" ht="60" x14ac:dyDescent="0.2">
      <c r="A301" s="14" t="s">
        <v>286</v>
      </c>
      <c r="B301" s="20" t="s">
        <v>1798</v>
      </c>
      <c r="C301" s="15" t="s">
        <v>1799</v>
      </c>
      <c r="D301" s="16" t="s">
        <v>723</v>
      </c>
      <c r="E301" s="16">
        <v>400</v>
      </c>
      <c r="F301" s="15" t="s">
        <v>1800</v>
      </c>
      <c r="G301" s="15" t="s">
        <v>1795</v>
      </c>
      <c r="H301" s="15" t="s">
        <v>1796</v>
      </c>
      <c r="I301" s="17">
        <v>0.78</v>
      </c>
      <c r="J301" s="15"/>
      <c r="K301" s="15"/>
      <c r="L301" s="15"/>
      <c r="M301" s="17"/>
      <c r="N301" s="15"/>
      <c r="O301" s="15"/>
      <c r="P301" s="15"/>
      <c r="Q301" s="17"/>
      <c r="R301" s="16">
        <f t="shared" si="10"/>
        <v>1</v>
      </c>
      <c r="S301" s="17">
        <f t="shared" si="11"/>
        <v>0.78</v>
      </c>
      <c r="T301" s="17">
        <f t="shared" si="12"/>
        <v>0.78</v>
      </c>
      <c r="U301" s="18" t="str">
        <f t="shared" si="13"/>
        <v/>
      </c>
      <c r="V301" s="15" t="str">
        <v>REFERÊNCIA PRIMÁRIA ÚNICA — ART. 28</v>
      </c>
      <c r="W301" s="19">
        <f t="shared" si="14"/>
        <v>0.78</v>
      </c>
      <c r="X301" s="15" t="s">
        <v>1801</v>
      </c>
    </row>
    <row r="302" spans="1:24" ht="60" x14ac:dyDescent="0.2">
      <c r="A302" s="14" t="s">
        <v>287</v>
      </c>
      <c r="B302" s="20" t="s">
        <v>1802</v>
      </c>
      <c r="C302" s="15" t="s">
        <v>1803</v>
      </c>
      <c r="D302" s="16" t="s">
        <v>723</v>
      </c>
      <c r="E302" s="16">
        <v>400</v>
      </c>
      <c r="F302" s="15" t="s">
        <v>1804</v>
      </c>
      <c r="G302" s="15" t="s">
        <v>1795</v>
      </c>
      <c r="H302" s="15" t="s">
        <v>1796</v>
      </c>
      <c r="I302" s="17">
        <v>1.66</v>
      </c>
      <c r="J302" s="15"/>
      <c r="K302" s="15"/>
      <c r="L302" s="15"/>
      <c r="M302" s="17"/>
      <c r="N302" s="15"/>
      <c r="O302" s="15"/>
      <c r="P302" s="15"/>
      <c r="Q302" s="17"/>
      <c r="R302" s="16">
        <f t="shared" si="10"/>
        <v>1</v>
      </c>
      <c r="S302" s="17">
        <f t="shared" si="11"/>
        <v>1.66</v>
      </c>
      <c r="T302" s="17">
        <f t="shared" si="12"/>
        <v>1.66</v>
      </c>
      <c r="U302" s="18" t="str">
        <f t="shared" si="13"/>
        <v/>
      </c>
      <c r="V302" s="15" t="str">
        <v>REFERÊNCIA PRIMÁRIA ÚNICA — ART. 28</v>
      </c>
      <c r="W302" s="19">
        <f t="shared" si="14"/>
        <v>1.66</v>
      </c>
      <c r="X302" s="15" t="s">
        <v>1805</v>
      </c>
    </row>
    <row r="303" spans="1:24" ht="72" x14ac:dyDescent="0.2">
      <c r="A303" s="14" t="s">
        <v>288</v>
      </c>
      <c r="B303" s="20" t="s">
        <v>1806</v>
      </c>
      <c r="C303" s="15" t="s">
        <v>1807</v>
      </c>
      <c r="D303" s="16" t="s">
        <v>723</v>
      </c>
      <c r="E303" s="16">
        <v>150</v>
      </c>
      <c r="F303" s="15" t="s">
        <v>708</v>
      </c>
      <c r="G303" s="15" t="s">
        <v>709</v>
      </c>
      <c r="H303" s="15" t="s">
        <v>710</v>
      </c>
      <c r="I303" s="17">
        <v>11.12</v>
      </c>
      <c r="J303" s="15"/>
      <c r="K303" s="15"/>
      <c r="L303" s="15"/>
      <c r="M303" s="17"/>
      <c r="N303" s="15"/>
      <c r="O303" s="15"/>
      <c r="P303" s="15"/>
      <c r="Q303" s="17"/>
      <c r="R303" s="16">
        <f t="shared" si="10"/>
        <v>1</v>
      </c>
      <c r="S303" s="17">
        <f t="shared" si="11"/>
        <v>11.12</v>
      </c>
      <c r="T303" s="17">
        <f t="shared" si="12"/>
        <v>11.12</v>
      </c>
      <c r="U303" s="18" t="str">
        <f t="shared" si="13"/>
        <v/>
      </c>
      <c r="V303" s="15" t="str">
        <f t="shared" si="15"/>
        <v>REFERÊNCIA ÚNICA (ART. 28)</v>
      </c>
      <c r="W303" s="19">
        <f t="shared" si="14"/>
        <v>11.12</v>
      </c>
      <c r="X303" s="15" t="s">
        <v>1808</v>
      </c>
    </row>
    <row r="304" spans="1:24" ht="72" x14ac:dyDescent="0.2">
      <c r="A304" s="14" t="s">
        <v>289</v>
      </c>
      <c r="B304" s="20" t="s">
        <v>1425</v>
      </c>
      <c r="C304" s="15" t="s">
        <v>1809</v>
      </c>
      <c r="D304" s="16" t="s">
        <v>723</v>
      </c>
      <c r="E304" s="16">
        <v>60</v>
      </c>
      <c r="F304" s="15" t="s">
        <v>708</v>
      </c>
      <c r="G304" s="15" t="s">
        <v>709</v>
      </c>
      <c r="H304" s="15" t="s">
        <v>710</v>
      </c>
      <c r="I304" s="17">
        <v>24.6</v>
      </c>
      <c r="J304" s="15"/>
      <c r="K304" s="15"/>
      <c r="L304" s="15"/>
      <c r="M304" s="17"/>
      <c r="N304" s="15"/>
      <c r="O304" s="15"/>
      <c r="P304" s="15"/>
      <c r="Q304" s="17"/>
      <c r="R304" s="16">
        <f t="shared" si="10"/>
        <v>1</v>
      </c>
      <c r="S304" s="17">
        <f t="shared" si="11"/>
        <v>24.6</v>
      </c>
      <c r="T304" s="17">
        <f t="shared" si="12"/>
        <v>24.6</v>
      </c>
      <c r="U304" s="18" t="str">
        <f t="shared" si="13"/>
        <v/>
      </c>
      <c r="V304" s="15" t="str">
        <f t="shared" si="15"/>
        <v>REFERÊNCIA ÚNICA (ART. 28)</v>
      </c>
      <c r="W304" s="19">
        <f t="shared" si="14"/>
        <v>24.6</v>
      </c>
      <c r="X304" s="15" t="s">
        <v>1810</v>
      </c>
    </row>
    <row r="305" spans="1:24" ht="72" x14ac:dyDescent="0.2">
      <c r="A305" s="14" t="s">
        <v>290</v>
      </c>
      <c r="B305" s="20" t="s">
        <v>1811</v>
      </c>
      <c r="C305" s="15" t="s">
        <v>1812</v>
      </c>
      <c r="D305" s="16" t="s">
        <v>723</v>
      </c>
      <c r="E305" s="16">
        <v>120</v>
      </c>
      <c r="F305" s="15" t="s">
        <v>708</v>
      </c>
      <c r="G305" s="15" t="s">
        <v>709</v>
      </c>
      <c r="H305" s="15" t="s">
        <v>710</v>
      </c>
      <c r="I305" s="17">
        <v>19.59</v>
      </c>
      <c r="J305" s="15"/>
      <c r="K305" s="15"/>
      <c r="L305" s="15"/>
      <c r="M305" s="17"/>
      <c r="N305" s="15"/>
      <c r="O305" s="15"/>
      <c r="P305" s="15"/>
      <c r="Q305" s="17"/>
      <c r="R305" s="16">
        <f t="shared" si="10"/>
        <v>1</v>
      </c>
      <c r="S305" s="17">
        <f t="shared" si="11"/>
        <v>19.59</v>
      </c>
      <c r="T305" s="17">
        <f t="shared" si="12"/>
        <v>19.59</v>
      </c>
      <c r="U305" s="18" t="str">
        <f t="shared" si="13"/>
        <v/>
      </c>
      <c r="V305" s="15" t="str">
        <f t="shared" si="15"/>
        <v>REFERÊNCIA ÚNICA (ART. 28)</v>
      </c>
      <c r="W305" s="19">
        <f t="shared" si="14"/>
        <v>19.59</v>
      </c>
      <c r="X305" s="15" t="s">
        <v>1813</v>
      </c>
    </row>
    <row r="306" spans="1:24" ht="72" x14ac:dyDescent="0.2">
      <c r="A306" s="14" t="s">
        <v>291</v>
      </c>
      <c r="B306" s="20" t="s">
        <v>1814</v>
      </c>
      <c r="C306" s="15" t="s">
        <v>1815</v>
      </c>
      <c r="D306" s="16" t="s">
        <v>723</v>
      </c>
      <c r="E306" s="16">
        <v>60</v>
      </c>
      <c r="F306" s="15" t="s">
        <v>708</v>
      </c>
      <c r="G306" s="15" t="s">
        <v>709</v>
      </c>
      <c r="H306" s="15" t="s">
        <v>710</v>
      </c>
      <c r="I306" s="17">
        <v>22.49</v>
      </c>
      <c r="J306" s="15"/>
      <c r="K306" s="15"/>
      <c r="L306" s="15"/>
      <c r="M306" s="17"/>
      <c r="N306" s="15"/>
      <c r="O306" s="15"/>
      <c r="P306" s="15"/>
      <c r="Q306" s="17"/>
      <c r="R306" s="16">
        <f t="shared" si="10"/>
        <v>1</v>
      </c>
      <c r="S306" s="17">
        <f t="shared" si="11"/>
        <v>22.49</v>
      </c>
      <c r="T306" s="17">
        <f t="shared" si="12"/>
        <v>22.49</v>
      </c>
      <c r="U306" s="18" t="str">
        <f t="shared" si="13"/>
        <v/>
      </c>
      <c r="V306" s="15" t="str">
        <f t="shared" si="15"/>
        <v>REFERÊNCIA ÚNICA (ART. 28)</v>
      </c>
      <c r="W306" s="19">
        <f t="shared" si="14"/>
        <v>22.49</v>
      </c>
      <c r="X306" s="15" t="s">
        <v>1816</v>
      </c>
    </row>
    <row r="307" spans="1:24" ht="48" x14ac:dyDescent="0.2">
      <c r="A307" s="14" t="s">
        <v>292</v>
      </c>
      <c r="B307" s="20" t="s">
        <v>1817</v>
      </c>
      <c r="C307" s="15" t="s">
        <v>1818</v>
      </c>
      <c r="D307" s="16" t="s">
        <v>723</v>
      </c>
      <c r="E307" s="16">
        <v>100</v>
      </c>
      <c r="F307" s="15" t="s">
        <v>1373</v>
      </c>
      <c r="G307" s="15" t="s">
        <v>1374</v>
      </c>
      <c r="H307" s="15" t="s">
        <v>1375</v>
      </c>
      <c r="I307" s="17">
        <v>12.45</v>
      </c>
      <c r="J307" s="15"/>
      <c r="K307" s="15"/>
      <c r="L307" s="15"/>
      <c r="M307" s="17"/>
      <c r="N307" s="15"/>
      <c r="O307" s="15"/>
      <c r="P307" s="15"/>
      <c r="Q307" s="17"/>
      <c r="R307" s="16">
        <f t="shared" si="10"/>
        <v>1</v>
      </c>
      <c r="S307" s="17">
        <f t="shared" si="11"/>
        <v>12.45</v>
      </c>
      <c r="T307" s="17">
        <f t="shared" si="12"/>
        <v>12.45</v>
      </c>
      <c r="U307" s="18" t="str">
        <f t="shared" si="13"/>
        <v/>
      </c>
      <c r="V307" s="15" t="str">
        <f t="shared" si="15"/>
        <v>REFERÊNCIA ÚNICA (ART. 28)</v>
      </c>
      <c r="W307" s="19">
        <f t="shared" si="14"/>
        <v>12.45</v>
      </c>
      <c r="X307" s="15" t="s">
        <v>1819</v>
      </c>
    </row>
    <row r="308" spans="1:24" ht="72" x14ac:dyDescent="0.2">
      <c r="A308" s="14" t="s">
        <v>293</v>
      </c>
      <c r="B308" s="20" t="s">
        <v>1820</v>
      </c>
      <c r="C308" s="15" t="s">
        <v>1821</v>
      </c>
      <c r="D308" s="16" t="s">
        <v>723</v>
      </c>
      <c r="E308" s="16">
        <v>400</v>
      </c>
      <c r="F308" s="15" t="s">
        <v>708</v>
      </c>
      <c r="G308" s="15" t="s">
        <v>709</v>
      </c>
      <c r="H308" s="15" t="s">
        <v>710</v>
      </c>
      <c r="I308" s="17">
        <v>8.66</v>
      </c>
      <c r="J308" s="15"/>
      <c r="K308" s="15"/>
      <c r="L308" s="15"/>
      <c r="M308" s="17"/>
      <c r="N308" s="15"/>
      <c r="O308" s="15"/>
      <c r="P308" s="15"/>
      <c r="Q308" s="17"/>
      <c r="R308" s="16">
        <f t="shared" si="10"/>
        <v>1</v>
      </c>
      <c r="S308" s="17">
        <f t="shared" si="11"/>
        <v>8.66</v>
      </c>
      <c r="T308" s="17">
        <f t="shared" si="12"/>
        <v>8.66</v>
      </c>
      <c r="U308" s="18" t="str">
        <f t="shared" si="13"/>
        <v/>
      </c>
      <c r="V308" s="15" t="str">
        <f t="shared" si="15"/>
        <v>REFERÊNCIA ÚNICA (ART. 28)</v>
      </c>
      <c r="W308" s="19">
        <f t="shared" si="14"/>
        <v>8.66</v>
      </c>
      <c r="X308" s="15" t="s">
        <v>1822</v>
      </c>
    </row>
    <row r="309" spans="1:24" ht="72" x14ac:dyDescent="0.2">
      <c r="A309" s="14" t="s">
        <v>294</v>
      </c>
      <c r="B309" s="20" t="s">
        <v>1823</v>
      </c>
      <c r="C309" s="15" t="s">
        <v>1824</v>
      </c>
      <c r="D309" s="16" t="s">
        <v>723</v>
      </c>
      <c r="E309" s="16">
        <v>300</v>
      </c>
      <c r="F309" s="15" t="s">
        <v>708</v>
      </c>
      <c r="G309" s="15" t="s">
        <v>709</v>
      </c>
      <c r="H309" s="15" t="s">
        <v>710</v>
      </c>
      <c r="I309" s="17">
        <v>11.78</v>
      </c>
      <c r="J309" s="15"/>
      <c r="K309" s="15"/>
      <c r="L309" s="15"/>
      <c r="M309" s="17"/>
      <c r="N309" s="15"/>
      <c r="O309" s="15"/>
      <c r="P309" s="15"/>
      <c r="Q309" s="17"/>
      <c r="R309" s="16">
        <f t="shared" si="10"/>
        <v>1</v>
      </c>
      <c r="S309" s="17">
        <f t="shared" si="11"/>
        <v>11.78</v>
      </c>
      <c r="T309" s="17">
        <f t="shared" si="12"/>
        <v>11.78</v>
      </c>
      <c r="U309" s="18" t="str">
        <f t="shared" si="13"/>
        <v/>
      </c>
      <c r="V309" s="15" t="str">
        <f t="shared" si="15"/>
        <v>REFERÊNCIA ÚNICA (ART. 28)</v>
      </c>
      <c r="W309" s="19">
        <f t="shared" si="14"/>
        <v>11.78</v>
      </c>
      <c r="X309" s="15" t="s">
        <v>1825</v>
      </c>
    </row>
    <row r="310" spans="1:24" ht="72" x14ac:dyDescent="0.2">
      <c r="A310" s="14" t="s">
        <v>295</v>
      </c>
      <c r="B310" s="20" t="s">
        <v>1826</v>
      </c>
      <c r="C310" s="15" t="s">
        <v>1827</v>
      </c>
      <c r="D310" s="16" t="s">
        <v>723</v>
      </c>
      <c r="E310" s="16">
        <v>200</v>
      </c>
      <c r="F310" s="15" t="s">
        <v>708</v>
      </c>
      <c r="G310" s="15" t="s">
        <v>709</v>
      </c>
      <c r="H310" s="15" t="s">
        <v>710</v>
      </c>
      <c r="I310" s="17">
        <v>4.24</v>
      </c>
      <c r="J310" s="15"/>
      <c r="K310" s="15"/>
      <c r="L310" s="15"/>
      <c r="M310" s="17"/>
      <c r="N310" s="15"/>
      <c r="O310" s="15"/>
      <c r="P310" s="15"/>
      <c r="Q310" s="17"/>
      <c r="R310" s="16">
        <f t="shared" si="10"/>
        <v>1</v>
      </c>
      <c r="S310" s="17">
        <f t="shared" si="11"/>
        <v>4.24</v>
      </c>
      <c r="T310" s="17">
        <f t="shared" si="12"/>
        <v>4.24</v>
      </c>
      <c r="U310" s="18" t="str">
        <f t="shared" si="13"/>
        <v/>
      </c>
      <c r="V310" s="15" t="str">
        <f t="shared" si="15"/>
        <v>REFERÊNCIA ÚNICA (ART. 28)</v>
      </c>
      <c r="W310" s="19">
        <f t="shared" si="14"/>
        <v>4.24</v>
      </c>
      <c r="X310" s="15" t="s">
        <v>1828</v>
      </c>
    </row>
    <row r="311" spans="1:24" ht="72" x14ac:dyDescent="0.2">
      <c r="A311" s="14" t="s">
        <v>296</v>
      </c>
      <c r="B311" s="20" t="s">
        <v>1829</v>
      </c>
      <c r="C311" s="15" t="s">
        <v>1830</v>
      </c>
      <c r="D311" s="16" t="s">
        <v>723</v>
      </c>
      <c r="E311" s="16">
        <v>60</v>
      </c>
      <c r="F311" s="15" t="s">
        <v>708</v>
      </c>
      <c r="G311" s="15" t="s">
        <v>709</v>
      </c>
      <c r="H311" s="15" t="s">
        <v>710</v>
      </c>
      <c r="I311" s="17">
        <v>19.13</v>
      </c>
      <c r="J311" s="15"/>
      <c r="K311" s="15"/>
      <c r="L311" s="15"/>
      <c r="M311" s="17"/>
      <c r="N311" s="15"/>
      <c r="O311" s="15"/>
      <c r="P311" s="15"/>
      <c r="Q311" s="17"/>
      <c r="R311" s="16">
        <f t="shared" si="10"/>
        <v>1</v>
      </c>
      <c r="S311" s="17">
        <f t="shared" si="11"/>
        <v>19.13</v>
      </c>
      <c r="T311" s="17">
        <f t="shared" si="12"/>
        <v>19.13</v>
      </c>
      <c r="U311" s="18" t="str">
        <f t="shared" si="13"/>
        <v/>
      </c>
      <c r="V311" s="15" t="str">
        <f t="shared" si="15"/>
        <v>REFERÊNCIA ÚNICA (ART. 28)</v>
      </c>
      <c r="W311" s="19">
        <f t="shared" si="14"/>
        <v>19.13</v>
      </c>
      <c r="X311" s="15" t="s">
        <v>1831</v>
      </c>
    </row>
    <row r="312" spans="1:24" ht="72" x14ac:dyDescent="0.2">
      <c r="A312" s="14" t="s">
        <v>297</v>
      </c>
      <c r="B312" s="20" t="s">
        <v>1832</v>
      </c>
      <c r="C312" s="15" t="s">
        <v>1833</v>
      </c>
      <c r="D312" s="16" t="s">
        <v>723</v>
      </c>
      <c r="E312" s="16">
        <v>180</v>
      </c>
      <c r="F312" s="15" t="s">
        <v>708</v>
      </c>
      <c r="G312" s="15" t="s">
        <v>709</v>
      </c>
      <c r="H312" s="15" t="s">
        <v>710</v>
      </c>
      <c r="I312" s="17">
        <v>11.35</v>
      </c>
      <c r="J312" s="15"/>
      <c r="K312" s="15"/>
      <c r="L312" s="15"/>
      <c r="M312" s="17"/>
      <c r="N312" s="15"/>
      <c r="O312" s="15"/>
      <c r="P312" s="15"/>
      <c r="Q312" s="17"/>
      <c r="R312" s="16">
        <f t="shared" si="10"/>
        <v>1</v>
      </c>
      <c r="S312" s="17">
        <f t="shared" si="11"/>
        <v>11.35</v>
      </c>
      <c r="T312" s="17">
        <f t="shared" si="12"/>
        <v>11.35</v>
      </c>
      <c r="U312" s="18" t="str">
        <f t="shared" si="13"/>
        <v/>
      </c>
      <c r="V312" s="15" t="str">
        <f t="shared" si="15"/>
        <v>REFERÊNCIA ÚNICA (ART. 28)</v>
      </c>
      <c r="W312" s="19">
        <f t="shared" si="14"/>
        <v>11.35</v>
      </c>
      <c r="X312" s="15" t="s">
        <v>1834</v>
      </c>
    </row>
    <row r="313" spans="1:24" ht="72" x14ac:dyDescent="0.2">
      <c r="A313" s="14" t="s">
        <v>298</v>
      </c>
      <c r="B313" s="20" t="s">
        <v>1835</v>
      </c>
      <c r="C313" s="15" t="s">
        <v>1836</v>
      </c>
      <c r="D313" s="16" t="s">
        <v>723</v>
      </c>
      <c r="E313" s="16">
        <v>120</v>
      </c>
      <c r="F313" s="15" t="s">
        <v>708</v>
      </c>
      <c r="G313" s="15" t="s">
        <v>709</v>
      </c>
      <c r="H313" s="15" t="s">
        <v>710</v>
      </c>
      <c r="I313" s="17">
        <v>36.450000000000003</v>
      </c>
      <c r="J313" s="15"/>
      <c r="K313" s="15"/>
      <c r="L313" s="15"/>
      <c r="M313" s="17"/>
      <c r="N313" s="15"/>
      <c r="O313" s="15"/>
      <c r="P313" s="15"/>
      <c r="Q313" s="17"/>
      <c r="R313" s="16">
        <f t="shared" si="10"/>
        <v>1</v>
      </c>
      <c r="S313" s="17">
        <f t="shared" si="11"/>
        <v>36.450000000000003</v>
      </c>
      <c r="T313" s="17">
        <f t="shared" si="12"/>
        <v>36.450000000000003</v>
      </c>
      <c r="U313" s="18" t="str">
        <f t="shared" si="13"/>
        <v/>
      </c>
      <c r="V313" s="15" t="str">
        <f t="shared" si="15"/>
        <v>REFERÊNCIA ÚNICA (ART. 28)</v>
      </c>
      <c r="W313" s="19">
        <f t="shared" si="14"/>
        <v>36.450000000000003</v>
      </c>
      <c r="X313" s="15" t="s">
        <v>1837</v>
      </c>
    </row>
    <row r="314" spans="1:24" ht="72" x14ac:dyDescent="0.2">
      <c r="A314" s="14" t="s">
        <v>299</v>
      </c>
      <c r="B314" s="20" t="s">
        <v>1838</v>
      </c>
      <c r="C314" s="15" t="s">
        <v>1839</v>
      </c>
      <c r="D314" s="16" t="s">
        <v>723</v>
      </c>
      <c r="E314" s="16">
        <v>200</v>
      </c>
      <c r="F314" s="15" t="s">
        <v>708</v>
      </c>
      <c r="G314" s="15" t="s">
        <v>709</v>
      </c>
      <c r="H314" s="15" t="s">
        <v>710</v>
      </c>
      <c r="I314" s="17">
        <v>11.99</v>
      </c>
      <c r="J314" s="15"/>
      <c r="K314" s="15"/>
      <c r="L314" s="15"/>
      <c r="M314" s="17"/>
      <c r="N314" s="15"/>
      <c r="O314" s="15"/>
      <c r="P314" s="15"/>
      <c r="Q314" s="17"/>
      <c r="R314" s="16">
        <f t="shared" si="10"/>
        <v>1</v>
      </c>
      <c r="S314" s="17">
        <f t="shared" si="11"/>
        <v>11.99</v>
      </c>
      <c r="T314" s="17">
        <f t="shared" si="12"/>
        <v>11.99</v>
      </c>
      <c r="U314" s="18" t="str">
        <f t="shared" si="13"/>
        <v/>
      </c>
      <c r="V314" s="15" t="str">
        <f t="shared" si="15"/>
        <v>REFERÊNCIA ÚNICA (ART. 28)</v>
      </c>
      <c r="W314" s="19">
        <f t="shared" si="14"/>
        <v>11.99</v>
      </c>
      <c r="X314" s="15" t="s">
        <v>1840</v>
      </c>
    </row>
    <row r="315" spans="1:24" ht="72" x14ac:dyDescent="0.2">
      <c r="A315" s="14" t="s">
        <v>300</v>
      </c>
      <c r="B315" s="20" t="s">
        <v>1841</v>
      </c>
      <c r="C315" s="15" t="s">
        <v>1842</v>
      </c>
      <c r="D315" s="16" t="s">
        <v>723</v>
      </c>
      <c r="E315" s="16">
        <v>100</v>
      </c>
      <c r="F315" s="15" t="s">
        <v>708</v>
      </c>
      <c r="G315" s="15" t="s">
        <v>709</v>
      </c>
      <c r="H315" s="15" t="s">
        <v>710</v>
      </c>
      <c r="I315" s="17">
        <v>1.25</v>
      </c>
      <c r="J315" s="15"/>
      <c r="K315" s="15"/>
      <c r="L315" s="15"/>
      <c r="M315" s="17"/>
      <c r="N315" s="15"/>
      <c r="O315" s="15"/>
      <c r="P315" s="15"/>
      <c r="Q315" s="17"/>
      <c r="R315" s="16">
        <f t="shared" si="10"/>
        <v>1</v>
      </c>
      <c r="S315" s="17">
        <f t="shared" si="11"/>
        <v>1.25</v>
      </c>
      <c r="T315" s="17">
        <f t="shared" si="12"/>
        <v>1.25</v>
      </c>
      <c r="U315" s="18" t="str">
        <f t="shared" si="13"/>
        <v/>
      </c>
      <c r="V315" s="15" t="str">
        <f t="shared" si="15"/>
        <v>REFERÊNCIA ÚNICA (ART. 28)</v>
      </c>
      <c r="W315" s="19">
        <f t="shared" si="14"/>
        <v>1.25</v>
      </c>
      <c r="X315" s="15" t="s">
        <v>1843</v>
      </c>
    </row>
    <row r="316" spans="1:24" ht="72" x14ac:dyDescent="0.2">
      <c r="A316" s="14" t="s">
        <v>301</v>
      </c>
      <c r="B316" s="20" t="s">
        <v>1844</v>
      </c>
      <c r="C316" s="15" t="s">
        <v>1845</v>
      </c>
      <c r="D316" s="16" t="s">
        <v>723</v>
      </c>
      <c r="E316" s="16">
        <v>300</v>
      </c>
      <c r="F316" s="15" t="s">
        <v>708</v>
      </c>
      <c r="G316" s="15" t="s">
        <v>709</v>
      </c>
      <c r="H316" s="15" t="s">
        <v>710</v>
      </c>
      <c r="I316" s="17">
        <v>4.4400000000000004</v>
      </c>
      <c r="J316" s="15"/>
      <c r="K316" s="15"/>
      <c r="L316" s="15"/>
      <c r="M316" s="17"/>
      <c r="N316" s="15"/>
      <c r="O316" s="15"/>
      <c r="P316" s="15"/>
      <c r="Q316" s="17"/>
      <c r="R316" s="16">
        <f t="shared" si="10"/>
        <v>1</v>
      </c>
      <c r="S316" s="17">
        <f t="shared" si="11"/>
        <v>4.4400000000000004</v>
      </c>
      <c r="T316" s="17">
        <f t="shared" si="12"/>
        <v>4.4400000000000004</v>
      </c>
      <c r="U316" s="18" t="str">
        <f t="shared" si="13"/>
        <v/>
      </c>
      <c r="V316" s="15" t="str">
        <f t="shared" si="15"/>
        <v>REFERÊNCIA ÚNICA (ART. 28)</v>
      </c>
      <c r="W316" s="19">
        <f t="shared" si="14"/>
        <v>4.4400000000000004</v>
      </c>
      <c r="X316" s="15" t="s">
        <v>1846</v>
      </c>
    </row>
    <row r="317" spans="1:24" ht="72" x14ac:dyDescent="0.2">
      <c r="A317" s="14" t="s">
        <v>302</v>
      </c>
      <c r="B317" s="20" t="s">
        <v>1847</v>
      </c>
      <c r="C317" s="15" t="s">
        <v>1848</v>
      </c>
      <c r="D317" s="16" t="s">
        <v>723</v>
      </c>
      <c r="E317" s="16">
        <v>600</v>
      </c>
      <c r="F317" s="15" t="s">
        <v>708</v>
      </c>
      <c r="G317" s="15" t="s">
        <v>709</v>
      </c>
      <c r="H317" s="15" t="s">
        <v>710</v>
      </c>
      <c r="I317" s="17">
        <v>1.42</v>
      </c>
      <c r="J317" s="15"/>
      <c r="K317" s="15"/>
      <c r="L317" s="15"/>
      <c r="M317" s="17"/>
      <c r="N317" s="15"/>
      <c r="O317" s="15"/>
      <c r="P317" s="15"/>
      <c r="Q317" s="17"/>
      <c r="R317" s="16">
        <f t="shared" si="10"/>
        <v>1</v>
      </c>
      <c r="S317" s="17">
        <f t="shared" si="11"/>
        <v>1.42</v>
      </c>
      <c r="T317" s="17">
        <f t="shared" si="12"/>
        <v>1.42</v>
      </c>
      <c r="U317" s="18" t="str">
        <f t="shared" si="13"/>
        <v/>
      </c>
      <c r="V317" s="15" t="str">
        <f t="shared" si="15"/>
        <v>REFERÊNCIA ÚNICA (ART. 28)</v>
      </c>
      <c r="W317" s="19">
        <f t="shared" si="14"/>
        <v>1.42</v>
      </c>
      <c r="X317" s="15" t="s">
        <v>1849</v>
      </c>
    </row>
    <row r="318" spans="1:24" ht="72" x14ac:dyDescent="0.2">
      <c r="A318" s="14" t="s">
        <v>303</v>
      </c>
      <c r="B318" s="20" t="s">
        <v>1850</v>
      </c>
      <c r="C318" s="15" t="s">
        <v>1851</v>
      </c>
      <c r="D318" s="16" t="s">
        <v>723</v>
      </c>
      <c r="E318" s="16">
        <v>60</v>
      </c>
      <c r="F318" s="15" t="s">
        <v>708</v>
      </c>
      <c r="G318" s="15" t="s">
        <v>709</v>
      </c>
      <c r="H318" s="15" t="s">
        <v>710</v>
      </c>
      <c r="I318" s="17">
        <v>91.94</v>
      </c>
      <c r="J318" s="15"/>
      <c r="K318" s="15"/>
      <c r="L318" s="15"/>
      <c r="M318" s="17"/>
      <c r="N318" s="15"/>
      <c r="O318" s="15"/>
      <c r="P318" s="15"/>
      <c r="Q318" s="17"/>
      <c r="R318" s="16">
        <f t="shared" si="10"/>
        <v>1</v>
      </c>
      <c r="S318" s="17">
        <f t="shared" si="11"/>
        <v>91.94</v>
      </c>
      <c r="T318" s="17">
        <f t="shared" si="12"/>
        <v>91.94</v>
      </c>
      <c r="U318" s="18" t="str">
        <f t="shared" si="13"/>
        <v/>
      </c>
      <c r="V318" s="15" t="str">
        <f t="shared" si="15"/>
        <v>REFERÊNCIA ÚNICA (ART. 28)</v>
      </c>
      <c r="W318" s="19">
        <f t="shared" si="14"/>
        <v>91.94</v>
      </c>
      <c r="X318" s="15" t="s">
        <v>1852</v>
      </c>
    </row>
    <row r="319" spans="1:24" ht="72" x14ac:dyDescent="0.2">
      <c r="A319" s="14" t="s">
        <v>304</v>
      </c>
      <c r="B319" s="20" t="s">
        <v>1853</v>
      </c>
      <c r="C319" s="15" t="s">
        <v>1854</v>
      </c>
      <c r="D319" s="16" t="s">
        <v>746</v>
      </c>
      <c r="E319" s="16">
        <v>600</v>
      </c>
      <c r="F319" s="15" t="s">
        <v>708</v>
      </c>
      <c r="G319" s="15" t="s">
        <v>709</v>
      </c>
      <c r="H319" s="15" t="s">
        <v>710</v>
      </c>
      <c r="I319" s="17">
        <v>16.57</v>
      </c>
      <c r="J319" s="15"/>
      <c r="K319" s="15"/>
      <c r="L319" s="15"/>
      <c r="M319" s="17"/>
      <c r="N319" s="15"/>
      <c r="O319" s="15"/>
      <c r="P319" s="15"/>
      <c r="Q319" s="17"/>
      <c r="R319" s="16">
        <f t="shared" si="10"/>
        <v>1</v>
      </c>
      <c r="S319" s="17">
        <f t="shared" si="11"/>
        <v>16.57</v>
      </c>
      <c r="T319" s="17">
        <f t="shared" si="12"/>
        <v>16.57</v>
      </c>
      <c r="U319" s="18" t="str">
        <f t="shared" si="13"/>
        <v/>
      </c>
      <c r="V319" s="15" t="str">
        <f t="shared" si="15"/>
        <v>REFERÊNCIA ÚNICA (ART. 28)</v>
      </c>
      <c r="W319" s="19">
        <f t="shared" si="14"/>
        <v>16.57</v>
      </c>
      <c r="X319" s="15" t="s">
        <v>1855</v>
      </c>
    </row>
    <row r="320" spans="1:24" ht="72" x14ac:dyDescent="0.2">
      <c r="A320" s="14" t="s">
        <v>305</v>
      </c>
      <c r="B320" s="20" t="s">
        <v>1856</v>
      </c>
      <c r="C320" s="15" t="s">
        <v>1857</v>
      </c>
      <c r="D320" s="16" t="s">
        <v>746</v>
      </c>
      <c r="E320" s="16">
        <v>30</v>
      </c>
      <c r="F320" s="15" t="s">
        <v>708</v>
      </c>
      <c r="G320" s="15" t="s">
        <v>709</v>
      </c>
      <c r="H320" s="15" t="s">
        <v>710</v>
      </c>
      <c r="I320" s="17">
        <v>52.8</v>
      </c>
      <c r="J320" s="15"/>
      <c r="K320" s="15"/>
      <c r="L320" s="15"/>
      <c r="M320" s="17"/>
      <c r="N320" s="15"/>
      <c r="O320" s="15"/>
      <c r="P320" s="15"/>
      <c r="Q320" s="17"/>
      <c r="R320" s="16">
        <f t="shared" si="10"/>
        <v>1</v>
      </c>
      <c r="S320" s="17">
        <f t="shared" si="11"/>
        <v>52.8</v>
      </c>
      <c r="T320" s="17">
        <f t="shared" si="12"/>
        <v>52.8</v>
      </c>
      <c r="U320" s="18" t="str">
        <f t="shared" si="13"/>
        <v/>
      </c>
      <c r="V320" s="15" t="str">
        <f t="shared" si="15"/>
        <v>REFERÊNCIA ÚNICA (ART. 28)</v>
      </c>
      <c r="W320" s="19">
        <f t="shared" si="14"/>
        <v>52.8</v>
      </c>
      <c r="X320" s="15" t="s">
        <v>1858</v>
      </c>
    </row>
    <row r="321" spans="1:24" ht="72" x14ac:dyDescent="0.2">
      <c r="A321" s="14" t="s">
        <v>306</v>
      </c>
      <c r="B321" s="20" t="s">
        <v>1859</v>
      </c>
      <c r="C321" s="15" t="s">
        <v>1860</v>
      </c>
      <c r="D321" s="16" t="s">
        <v>746</v>
      </c>
      <c r="E321" s="16">
        <v>900</v>
      </c>
      <c r="F321" s="15" t="s">
        <v>708</v>
      </c>
      <c r="G321" s="15" t="s">
        <v>709</v>
      </c>
      <c r="H321" s="15" t="s">
        <v>710</v>
      </c>
      <c r="I321" s="17">
        <v>4.8899999999999997</v>
      </c>
      <c r="J321" s="15"/>
      <c r="K321" s="15"/>
      <c r="L321" s="15"/>
      <c r="M321" s="17"/>
      <c r="N321" s="15"/>
      <c r="O321" s="15"/>
      <c r="P321" s="15"/>
      <c r="Q321" s="17"/>
      <c r="R321" s="16">
        <f t="shared" si="10"/>
        <v>1</v>
      </c>
      <c r="S321" s="17">
        <f t="shared" si="11"/>
        <v>4.8899999999999997</v>
      </c>
      <c r="T321" s="17">
        <f t="shared" si="12"/>
        <v>4.8899999999999997</v>
      </c>
      <c r="U321" s="18" t="str">
        <f t="shared" si="13"/>
        <v/>
      </c>
      <c r="V321" s="15" t="str">
        <f t="shared" si="15"/>
        <v>REFERÊNCIA ÚNICA (ART. 28)</v>
      </c>
      <c r="W321" s="19">
        <f t="shared" si="14"/>
        <v>4.8899999999999997</v>
      </c>
      <c r="X321" s="15" t="s">
        <v>1861</v>
      </c>
    </row>
    <row r="322" spans="1:24" ht="72" x14ac:dyDescent="0.2">
      <c r="A322" s="14" t="s">
        <v>307</v>
      </c>
      <c r="B322" s="20" t="s">
        <v>1862</v>
      </c>
      <c r="C322" s="15" t="s">
        <v>1863</v>
      </c>
      <c r="D322" s="16" t="s">
        <v>746</v>
      </c>
      <c r="E322" s="16">
        <v>120</v>
      </c>
      <c r="F322" s="15" t="s">
        <v>708</v>
      </c>
      <c r="G322" s="15" t="s">
        <v>709</v>
      </c>
      <c r="H322" s="15" t="s">
        <v>710</v>
      </c>
      <c r="I322" s="17">
        <v>17.170000000000002</v>
      </c>
      <c r="J322" s="15"/>
      <c r="K322" s="15"/>
      <c r="L322" s="15"/>
      <c r="M322" s="17"/>
      <c r="N322" s="15"/>
      <c r="O322" s="15"/>
      <c r="P322" s="15"/>
      <c r="Q322" s="17"/>
      <c r="R322" s="16">
        <f t="shared" si="10"/>
        <v>1</v>
      </c>
      <c r="S322" s="17">
        <f t="shared" si="11"/>
        <v>17.170000000000002</v>
      </c>
      <c r="T322" s="17">
        <f t="shared" si="12"/>
        <v>17.170000000000002</v>
      </c>
      <c r="U322" s="18" t="str">
        <f t="shared" si="13"/>
        <v/>
      </c>
      <c r="V322" s="15" t="str">
        <f t="shared" si="15"/>
        <v>REFERÊNCIA ÚNICA (ART. 28)</v>
      </c>
      <c r="W322" s="19">
        <f t="shared" si="14"/>
        <v>17.170000000000002</v>
      </c>
      <c r="X322" s="15" t="s">
        <v>1864</v>
      </c>
    </row>
    <row r="323" spans="1:24" ht="72" x14ac:dyDescent="0.2">
      <c r="A323" s="14" t="s">
        <v>308</v>
      </c>
      <c r="B323" s="20" t="s">
        <v>1865</v>
      </c>
      <c r="C323" s="15" t="s">
        <v>1866</v>
      </c>
      <c r="D323" s="16" t="s">
        <v>746</v>
      </c>
      <c r="E323" s="16">
        <v>120</v>
      </c>
      <c r="F323" s="15" t="s">
        <v>708</v>
      </c>
      <c r="G323" s="15" t="s">
        <v>709</v>
      </c>
      <c r="H323" s="15" t="s">
        <v>710</v>
      </c>
      <c r="I323" s="17">
        <v>44.88</v>
      </c>
      <c r="J323" s="15"/>
      <c r="K323" s="15"/>
      <c r="L323" s="15"/>
      <c r="M323" s="17"/>
      <c r="N323" s="15"/>
      <c r="O323" s="15"/>
      <c r="P323" s="15"/>
      <c r="Q323" s="17"/>
      <c r="R323" s="16">
        <f t="shared" si="10"/>
        <v>1</v>
      </c>
      <c r="S323" s="17">
        <f t="shared" si="11"/>
        <v>44.88</v>
      </c>
      <c r="T323" s="17">
        <f t="shared" si="12"/>
        <v>44.88</v>
      </c>
      <c r="U323" s="18" t="str">
        <f t="shared" si="13"/>
        <v/>
      </c>
      <c r="V323" s="15" t="str">
        <v>REFERÊNCIA ÚNICA (ART. 28)</v>
      </c>
      <c r="W323" s="19">
        <f t="shared" si="14"/>
        <v>44.88</v>
      </c>
      <c r="X323" s="15" t="s">
        <v>1867</v>
      </c>
    </row>
    <row r="324" spans="1:24" ht="72" x14ac:dyDescent="0.2">
      <c r="A324" s="14" t="s">
        <v>309</v>
      </c>
      <c r="B324" s="20" t="s">
        <v>1868</v>
      </c>
      <c r="C324" s="15" t="s">
        <v>1869</v>
      </c>
      <c r="D324" s="16" t="s">
        <v>746</v>
      </c>
      <c r="E324" s="16">
        <v>180</v>
      </c>
      <c r="F324" s="15" t="s">
        <v>708</v>
      </c>
      <c r="G324" s="15" t="s">
        <v>709</v>
      </c>
      <c r="H324" s="15" t="s">
        <v>710</v>
      </c>
      <c r="I324" s="17">
        <v>7.5</v>
      </c>
      <c r="J324" s="15"/>
      <c r="K324" s="15"/>
      <c r="L324" s="15"/>
      <c r="M324" s="17"/>
      <c r="N324" s="15"/>
      <c r="O324" s="15"/>
      <c r="P324" s="15"/>
      <c r="Q324" s="17"/>
      <c r="R324" s="16">
        <f t="shared" si="10"/>
        <v>1</v>
      </c>
      <c r="S324" s="17">
        <f t="shared" si="11"/>
        <v>7.5</v>
      </c>
      <c r="T324" s="17">
        <f t="shared" si="12"/>
        <v>7.5</v>
      </c>
      <c r="U324" s="18" t="str">
        <f t="shared" si="13"/>
        <v/>
      </c>
      <c r="V324" s="15" t="str">
        <f t="shared" si="16"/>
        <v>REFERÊNCIA ÚNICA (ART. 28)</v>
      </c>
      <c r="W324" s="19">
        <f t="shared" si="14"/>
        <v>7.5</v>
      </c>
      <c r="X324" s="15" t="s">
        <v>1870</v>
      </c>
    </row>
    <row r="325" spans="1:24" ht="72" x14ac:dyDescent="0.2">
      <c r="A325" s="14" t="s">
        <v>310</v>
      </c>
      <c r="B325" s="20" t="s">
        <v>1871</v>
      </c>
      <c r="C325" s="15" t="s">
        <v>1872</v>
      </c>
      <c r="D325" s="16" t="s">
        <v>746</v>
      </c>
      <c r="E325" s="16">
        <v>120</v>
      </c>
      <c r="F325" s="15" t="s">
        <v>708</v>
      </c>
      <c r="G325" s="15" t="s">
        <v>709</v>
      </c>
      <c r="H325" s="15" t="s">
        <v>710</v>
      </c>
      <c r="I325" s="17">
        <v>12.39</v>
      </c>
      <c r="J325" s="15"/>
      <c r="K325" s="15"/>
      <c r="L325" s="15"/>
      <c r="M325" s="17"/>
      <c r="N325" s="15"/>
      <c r="O325" s="15"/>
      <c r="P325" s="15"/>
      <c r="Q325" s="17"/>
      <c r="R325" s="16">
        <f t="shared" si="10"/>
        <v>1</v>
      </c>
      <c r="S325" s="17">
        <f t="shared" si="11"/>
        <v>12.39</v>
      </c>
      <c r="T325" s="17">
        <f t="shared" si="12"/>
        <v>12.39</v>
      </c>
      <c r="U325" s="18" t="str">
        <f t="shared" si="13"/>
        <v/>
      </c>
      <c r="V325" s="15" t="str">
        <f t="shared" si="16"/>
        <v>REFERÊNCIA ÚNICA (ART. 28)</v>
      </c>
      <c r="W325" s="19">
        <f t="shared" si="14"/>
        <v>12.39</v>
      </c>
      <c r="X325" s="15" t="s">
        <v>1873</v>
      </c>
    </row>
    <row r="326" spans="1:24" ht="72" x14ac:dyDescent="0.2">
      <c r="A326" s="14" t="s">
        <v>311</v>
      </c>
      <c r="B326" s="20" t="s">
        <v>1874</v>
      </c>
      <c r="C326" s="15" t="s">
        <v>1875</v>
      </c>
      <c r="D326" s="16" t="s">
        <v>746</v>
      </c>
      <c r="E326" s="16">
        <v>450</v>
      </c>
      <c r="F326" s="15" t="s">
        <v>708</v>
      </c>
      <c r="G326" s="15" t="s">
        <v>709</v>
      </c>
      <c r="H326" s="15" t="s">
        <v>710</v>
      </c>
      <c r="I326" s="17">
        <v>16.25</v>
      </c>
      <c r="J326" s="15"/>
      <c r="K326" s="15"/>
      <c r="L326" s="15"/>
      <c r="M326" s="17"/>
      <c r="N326" s="15"/>
      <c r="O326" s="15"/>
      <c r="P326" s="15"/>
      <c r="Q326" s="17"/>
      <c r="R326" s="16">
        <f t="shared" si="10"/>
        <v>1</v>
      </c>
      <c r="S326" s="17">
        <f t="shared" si="11"/>
        <v>16.25</v>
      </c>
      <c r="T326" s="17">
        <f t="shared" si="12"/>
        <v>16.25</v>
      </c>
      <c r="U326" s="18" t="str">
        <f t="shared" si="13"/>
        <v/>
      </c>
      <c r="V326" s="15" t="str">
        <f t="shared" si="16"/>
        <v>REFERÊNCIA ÚNICA (ART. 28)</v>
      </c>
      <c r="W326" s="19">
        <f t="shared" si="14"/>
        <v>16.25</v>
      </c>
      <c r="X326" s="15" t="s">
        <v>1876</v>
      </c>
    </row>
    <row r="327" spans="1:24" ht="72" x14ac:dyDescent="0.2">
      <c r="A327" s="14" t="s">
        <v>312</v>
      </c>
      <c r="B327" s="20" t="s">
        <v>1877</v>
      </c>
      <c r="C327" s="15" t="s">
        <v>1878</v>
      </c>
      <c r="D327" s="16" t="s">
        <v>746</v>
      </c>
      <c r="E327" s="16">
        <v>450</v>
      </c>
      <c r="F327" s="15" t="s">
        <v>708</v>
      </c>
      <c r="G327" s="15" t="s">
        <v>709</v>
      </c>
      <c r="H327" s="15" t="s">
        <v>710</v>
      </c>
      <c r="I327" s="17">
        <v>4.33</v>
      </c>
      <c r="J327" s="15"/>
      <c r="K327" s="15"/>
      <c r="L327" s="15"/>
      <c r="M327" s="17"/>
      <c r="N327" s="15"/>
      <c r="O327" s="15"/>
      <c r="P327" s="15"/>
      <c r="Q327" s="17"/>
      <c r="R327" s="16">
        <f t="shared" si="10"/>
        <v>1</v>
      </c>
      <c r="S327" s="17">
        <f t="shared" si="11"/>
        <v>4.33</v>
      </c>
      <c r="T327" s="17">
        <f t="shared" si="12"/>
        <v>4.33</v>
      </c>
      <c r="U327" s="18" t="str">
        <f t="shared" si="13"/>
        <v/>
      </c>
      <c r="V327" s="15" t="str">
        <f t="shared" si="16"/>
        <v>REFERÊNCIA ÚNICA (ART. 28)</v>
      </c>
      <c r="W327" s="19">
        <f t="shared" si="14"/>
        <v>4.33</v>
      </c>
      <c r="X327" s="15" t="s">
        <v>1879</v>
      </c>
    </row>
    <row r="328" spans="1:24" ht="72" x14ac:dyDescent="0.2">
      <c r="A328" s="14" t="s">
        <v>313</v>
      </c>
      <c r="B328" s="20" t="s">
        <v>1880</v>
      </c>
      <c r="C328" s="15" t="s">
        <v>1881</v>
      </c>
      <c r="D328" s="16" t="s">
        <v>746</v>
      </c>
      <c r="E328" s="16">
        <v>450</v>
      </c>
      <c r="F328" s="15" t="s">
        <v>708</v>
      </c>
      <c r="G328" s="15" t="s">
        <v>709</v>
      </c>
      <c r="H328" s="15" t="s">
        <v>710</v>
      </c>
      <c r="I328" s="17">
        <v>10.55</v>
      </c>
      <c r="J328" s="15"/>
      <c r="K328" s="15"/>
      <c r="L328" s="15"/>
      <c r="M328" s="17"/>
      <c r="N328" s="15"/>
      <c r="O328" s="15"/>
      <c r="P328" s="15"/>
      <c r="Q328" s="17"/>
      <c r="R328" s="16">
        <f t="shared" si="10"/>
        <v>1</v>
      </c>
      <c r="S328" s="17">
        <f t="shared" si="11"/>
        <v>10.55</v>
      </c>
      <c r="T328" s="17">
        <f t="shared" si="12"/>
        <v>10.55</v>
      </c>
      <c r="U328" s="18" t="str">
        <f t="shared" si="13"/>
        <v/>
      </c>
      <c r="V328" s="15" t="str">
        <f t="shared" si="16"/>
        <v>REFERÊNCIA ÚNICA (ART. 28)</v>
      </c>
      <c r="W328" s="19">
        <f t="shared" si="14"/>
        <v>10.55</v>
      </c>
      <c r="X328" s="15" t="s">
        <v>1882</v>
      </c>
    </row>
    <row r="329" spans="1:24" ht="72" x14ac:dyDescent="0.2">
      <c r="A329" s="14" t="s">
        <v>314</v>
      </c>
      <c r="B329" s="20" t="s">
        <v>1883</v>
      </c>
      <c r="C329" s="15" t="s">
        <v>1884</v>
      </c>
      <c r="D329" s="16" t="s">
        <v>746</v>
      </c>
      <c r="E329" s="16">
        <v>90</v>
      </c>
      <c r="F329" s="15" t="s">
        <v>708</v>
      </c>
      <c r="G329" s="15" t="s">
        <v>709</v>
      </c>
      <c r="H329" s="15" t="s">
        <v>710</v>
      </c>
      <c r="I329" s="17">
        <v>18.18</v>
      </c>
      <c r="J329" s="15"/>
      <c r="K329" s="15"/>
      <c r="L329" s="15"/>
      <c r="M329" s="17"/>
      <c r="N329" s="15"/>
      <c r="O329" s="15"/>
      <c r="P329" s="15"/>
      <c r="Q329" s="17"/>
      <c r="R329" s="16">
        <f t="shared" si="10"/>
        <v>1</v>
      </c>
      <c r="S329" s="17">
        <f t="shared" si="11"/>
        <v>18.18</v>
      </c>
      <c r="T329" s="17">
        <f t="shared" si="12"/>
        <v>18.18</v>
      </c>
      <c r="U329" s="18" t="str">
        <f t="shared" si="13"/>
        <v/>
      </c>
      <c r="V329" s="15" t="str">
        <f t="shared" si="16"/>
        <v>REFERÊNCIA ÚNICA (ART. 28)</v>
      </c>
      <c r="W329" s="19">
        <f t="shared" si="14"/>
        <v>18.18</v>
      </c>
      <c r="X329" s="15" t="s">
        <v>1885</v>
      </c>
    </row>
    <row r="330" spans="1:24" ht="72" x14ac:dyDescent="0.2">
      <c r="A330" s="14" t="s">
        <v>315</v>
      </c>
      <c r="B330" s="20" t="s">
        <v>1886</v>
      </c>
      <c r="C330" s="15" t="s">
        <v>1887</v>
      </c>
      <c r="D330" s="16" t="s">
        <v>746</v>
      </c>
      <c r="E330" s="16">
        <v>60</v>
      </c>
      <c r="F330" s="15" t="s">
        <v>708</v>
      </c>
      <c r="G330" s="15" t="s">
        <v>709</v>
      </c>
      <c r="H330" s="15" t="s">
        <v>710</v>
      </c>
      <c r="I330" s="17">
        <v>29.9</v>
      </c>
      <c r="J330" s="15"/>
      <c r="K330" s="15"/>
      <c r="L330" s="15"/>
      <c r="M330" s="17"/>
      <c r="N330" s="15"/>
      <c r="O330" s="15"/>
      <c r="P330" s="15"/>
      <c r="Q330" s="17"/>
      <c r="R330" s="16">
        <f t="shared" si="10"/>
        <v>1</v>
      </c>
      <c r="S330" s="17">
        <f t="shared" si="11"/>
        <v>29.9</v>
      </c>
      <c r="T330" s="17">
        <f t="shared" si="12"/>
        <v>29.9</v>
      </c>
      <c r="U330" s="18" t="str">
        <f t="shared" si="13"/>
        <v/>
      </c>
      <c r="V330" s="15" t="str">
        <f t="shared" si="16"/>
        <v>REFERÊNCIA ÚNICA (ART. 28)</v>
      </c>
      <c r="W330" s="19">
        <f t="shared" si="14"/>
        <v>29.9</v>
      </c>
      <c r="X330" s="15" t="s">
        <v>1888</v>
      </c>
    </row>
    <row r="331" spans="1:24" ht="72" x14ac:dyDescent="0.2">
      <c r="A331" s="14" t="s">
        <v>316</v>
      </c>
      <c r="B331" s="20" t="s">
        <v>1889</v>
      </c>
      <c r="C331" s="15" t="s">
        <v>1890</v>
      </c>
      <c r="D331" s="16" t="s">
        <v>746</v>
      </c>
      <c r="E331" s="16">
        <v>30</v>
      </c>
      <c r="F331" s="15" t="s">
        <v>708</v>
      </c>
      <c r="G331" s="15" t="s">
        <v>709</v>
      </c>
      <c r="H331" s="15" t="s">
        <v>710</v>
      </c>
      <c r="I331" s="17">
        <v>49.55</v>
      </c>
      <c r="J331" s="15"/>
      <c r="K331" s="15"/>
      <c r="L331" s="15"/>
      <c r="M331" s="17"/>
      <c r="N331" s="15"/>
      <c r="O331" s="15"/>
      <c r="P331" s="15"/>
      <c r="Q331" s="17"/>
      <c r="R331" s="16">
        <f t="shared" si="10"/>
        <v>1</v>
      </c>
      <c r="S331" s="17">
        <f t="shared" si="11"/>
        <v>49.55</v>
      </c>
      <c r="T331" s="17">
        <f t="shared" si="12"/>
        <v>49.55</v>
      </c>
      <c r="U331" s="18" t="str">
        <f t="shared" si="13"/>
        <v/>
      </c>
      <c r="V331" s="15" t="str">
        <f t="shared" si="16"/>
        <v>REFERÊNCIA ÚNICA (ART. 28)</v>
      </c>
      <c r="W331" s="19">
        <f t="shared" si="14"/>
        <v>49.55</v>
      </c>
      <c r="X331" s="15" t="s">
        <v>1891</v>
      </c>
    </row>
    <row r="332" spans="1:24" ht="72" x14ac:dyDescent="0.2">
      <c r="A332" s="14" t="s">
        <v>317</v>
      </c>
      <c r="B332" s="20" t="s">
        <v>1892</v>
      </c>
      <c r="C332" s="15" t="s">
        <v>1893</v>
      </c>
      <c r="D332" s="16" t="s">
        <v>746</v>
      </c>
      <c r="E332" s="16">
        <v>30</v>
      </c>
      <c r="F332" s="15" t="s">
        <v>708</v>
      </c>
      <c r="G332" s="15" t="s">
        <v>709</v>
      </c>
      <c r="H332" s="15" t="s">
        <v>710</v>
      </c>
      <c r="I332" s="17">
        <v>68.94</v>
      </c>
      <c r="J332" s="15"/>
      <c r="K332" s="15"/>
      <c r="L332" s="15"/>
      <c r="M332" s="17"/>
      <c r="N332" s="15"/>
      <c r="O332" s="15"/>
      <c r="P332" s="15"/>
      <c r="Q332" s="17"/>
      <c r="R332" s="16">
        <f t="shared" si="10"/>
        <v>1</v>
      </c>
      <c r="S332" s="17">
        <f t="shared" si="11"/>
        <v>68.94</v>
      </c>
      <c r="T332" s="17">
        <f t="shared" si="12"/>
        <v>68.94</v>
      </c>
      <c r="U332" s="18" t="str">
        <f t="shared" si="13"/>
        <v/>
      </c>
      <c r="V332" s="15" t="str">
        <f t="shared" si="16"/>
        <v>REFERÊNCIA ÚNICA (ART. 28)</v>
      </c>
      <c r="W332" s="19">
        <f t="shared" si="14"/>
        <v>68.94</v>
      </c>
      <c r="X332" s="15" t="s">
        <v>1894</v>
      </c>
    </row>
    <row r="333" spans="1:24" ht="216" x14ac:dyDescent="0.2">
      <c r="A333" s="14" t="s">
        <v>318</v>
      </c>
      <c r="B333" s="20" t="s">
        <v>1895</v>
      </c>
      <c r="C333" s="15" t="s">
        <v>1896</v>
      </c>
      <c r="D333" s="16" t="s">
        <v>1897</v>
      </c>
      <c r="E333" s="16">
        <v>20</v>
      </c>
      <c r="F333" s="15" t="s">
        <v>1898</v>
      </c>
      <c r="G333" s="15" t="s">
        <v>1570</v>
      </c>
      <c r="H333" s="15" t="s">
        <v>1899</v>
      </c>
      <c r="I333" s="17">
        <v>19.64</v>
      </c>
      <c r="J333" s="15" t="s">
        <v>1900</v>
      </c>
      <c r="K333" s="15" t="s">
        <v>1901</v>
      </c>
      <c r="L333" s="15" t="s">
        <v>1902</v>
      </c>
      <c r="M333" s="17">
        <v>31.93</v>
      </c>
      <c r="N333" s="15"/>
      <c r="O333" s="15"/>
      <c r="P333" s="15"/>
      <c r="Q333" s="17"/>
      <c r="R333" s="16">
        <f t="shared" si="10"/>
        <v>2</v>
      </c>
      <c r="S333" s="17">
        <f t="shared" si="11"/>
        <v>25.785</v>
      </c>
      <c r="T333" s="17">
        <f t="shared" si="12"/>
        <v>25.785</v>
      </c>
      <c r="U333" s="18">
        <f t="shared" si="13"/>
        <v>0.23831685088229596</v>
      </c>
      <c r="V333" s="15" t="str">
        <f t="shared" si="16"/>
        <v>MÉDIA</v>
      </c>
      <c r="W333" s="19">
        <f t="shared" si="14"/>
        <v>25.79</v>
      </c>
      <c r="X333" s="15" t="s">
        <v>1903</v>
      </c>
    </row>
    <row r="334" spans="1:24" ht="72" x14ac:dyDescent="0.2">
      <c r="A334" s="14" t="s">
        <v>618</v>
      </c>
      <c r="B334" s="20" t="s">
        <v>1904</v>
      </c>
      <c r="C334" s="15" t="s">
        <v>1905</v>
      </c>
      <c r="D334" s="16" t="s">
        <v>723</v>
      </c>
      <c r="E334" s="16">
        <v>100</v>
      </c>
      <c r="F334" s="15" t="s">
        <v>708</v>
      </c>
      <c r="G334" s="15" t="s">
        <v>709</v>
      </c>
      <c r="H334" s="15" t="s">
        <v>710</v>
      </c>
      <c r="I334" s="17">
        <v>10.3</v>
      </c>
      <c r="J334" s="15"/>
      <c r="K334" s="15"/>
      <c r="L334" s="15"/>
      <c r="M334" s="17"/>
      <c r="N334" s="15"/>
      <c r="O334" s="15"/>
      <c r="P334" s="15"/>
      <c r="Q334" s="17"/>
      <c r="R334" s="16">
        <f t="shared" si="10"/>
        <v>1</v>
      </c>
      <c r="S334" s="17">
        <f t="shared" si="11"/>
        <v>10.3</v>
      </c>
      <c r="T334" s="17">
        <f t="shared" si="12"/>
        <v>10.3</v>
      </c>
      <c r="U334" s="18" t="str">
        <f t="shared" si="13"/>
        <v/>
      </c>
      <c r="V334" s="15" t="str">
        <f t="shared" si="16"/>
        <v>REFERÊNCIA ÚNICA (ART. 28)</v>
      </c>
      <c r="W334" s="19">
        <f t="shared" si="14"/>
        <v>10.3</v>
      </c>
      <c r="X334" s="15" t="s">
        <v>1906</v>
      </c>
    </row>
    <row r="335" spans="1:24" ht="72" x14ac:dyDescent="0.2">
      <c r="A335" s="14" t="s">
        <v>619</v>
      </c>
      <c r="B335" s="20" t="s">
        <v>1907</v>
      </c>
      <c r="C335" s="15" t="s">
        <v>1908</v>
      </c>
      <c r="D335" s="16" t="s">
        <v>723</v>
      </c>
      <c r="E335" s="16">
        <v>200</v>
      </c>
      <c r="F335" s="15" t="s">
        <v>708</v>
      </c>
      <c r="G335" s="15" t="s">
        <v>709</v>
      </c>
      <c r="H335" s="15" t="s">
        <v>710</v>
      </c>
      <c r="I335" s="17">
        <v>16.760000000000002</v>
      </c>
      <c r="J335" s="15"/>
      <c r="K335" s="15"/>
      <c r="L335" s="15"/>
      <c r="M335" s="17"/>
      <c r="N335" s="15"/>
      <c r="O335" s="15"/>
      <c r="P335" s="15"/>
      <c r="Q335" s="17"/>
      <c r="R335" s="16">
        <f t="shared" si="10"/>
        <v>1</v>
      </c>
      <c r="S335" s="17">
        <f t="shared" si="11"/>
        <v>16.760000000000002</v>
      </c>
      <c r="T335" s="17">
        <f t="shared" si="12"/>
        <v>16.760000000000002</v>
      </c>
      <c r="U335" s="18" t="str">
        <f t="shared" si="13"/>
        <v/>
      </c>
      <c r="V335" s="15" t="str">
        <f t="shared" si="16"/>
        <v>REFERÊNCIA ÚNICA (ART. 28)</v>
      </c>
      <c r="W335" s="19">
        <f t="shared" si="14"/>
        <v>16.760000000000002</v>
      </c>
      <c r="X335" s="15" t="s">
        <v>1909</v>
      </c>
    </row>
    <row r="336" spans="1:24" ht="72" x14ac:dyDescent="0.2">
      <c r="A336" s="14" t="s">
        <v>620</v>
      </c>
      <c r="B336" s="20" t="s">
        <v>1910</v>
      </c>
      <c r="C336" s="15" t="s">
        <v>1911</v>
      </c>
      <c r="D336" s="16" t="s">
        <v>723</v>
      </c>
      <c r="E336" s="16">
        <v>50</v>
      </c>
      <c r="F336" s="15" t="s">
        <v>708</v>
      </c>
      <c r="G336" s="15" t="s">
        <v>709</v>
      </c>
      <c r="H336" s="15" t="s">
        <v>710</v>
      </c>
      <c r="I336" s="17">
        <v>23.43</v>
      </c>
      <c r="J336" s="15"/>
      <c r="K336" s="15"/>
      <c r="L336" s="15"/>
      <c r="M336" s="17"/>
      <c r="N336" s="15"/>
      <c r="O336" s="15"/>
      <c r="P336" s="15"/>
      <c r="Q336" s="17"/>
      <c r="R336" s="16">
        <f t="shared" si="10"/>
        <v>1</v>
      </c>
      <c r="S336" s="17">
        <f t="shared" si="11"/>
        <v>23.43</v>
      </c>
      <c r="T336" s="17">
        <f t="shared" si="12"/>
        <v>23.43</v>
      </c>
      <c r="U336" s="18" t="str">
        <f t="shared" si="13"/>
        <v/>
      </c>
      <c r="V336" s="15" t="str">
        <f t="shared" si="16"/>
        <v>REFERÊNCIA ÚNICA (ART. 28)</v>
      </c>
      <c r="W336" s="19">
        <f t="shared" si="14"/>
        <v>23.43</v>
      </c>
      <c r="X336" s="15" t="s">
        <v>1912</v>
      </c>
    </row>
    <row r="337" spans="1:24" ht="72" x14ac:dyDescent="0.2">
      <c r="A337" s="14" t="s">
        <v>621</v>
      </c>
      <c r="B337" s="20" t="s">
        <v>1913</v>
      </c>
      <c r="C337" s="15" t="s">
        <v>1914</v>
      </c>
      <c r="D337" s="16" t="s">
        <v>723</v>
      </c>
      <c r="E337" s="16">
        <v>50</v>
      </c>
      <c r="F337" s="15" t="s">
        <v>708</v>
      </c>
      <c r="G337" s="15" t="s">
        <v>709</v>
      </c>
      <c r="H337" s="15" t="s">
        <v>710</v>
      </c>
      <c r="I337" s="17">
        <v>28.68</v>
      </c>
      <c r="J337" s="15"/>
      <c r="K337" s="15"/>
      <c r="L337" s="15"/>
      <c r="M337" s="17"/>
      <c r="N337" s="15"/>
      <c r="O337" s="15"/>
      <c r="P337" s="15"/>
      <c r="Q337" s="17"/>
      <c r="R337" s="16">
        <f t="shared" si="10"/>
        <v>1</v>
      </c>
      <c r="S337" s="17">
        <f t="shared" si="11"/>
        <v>28.68</v>
      </c>
      <c r="T337" s="17">
        <f t="shared" si="12"/>
        <v>28.68</v>
      </c>
      <c r="U337" s="18" t="str">
        <f t="shared" si="13"/>
        <v/>
      </c>
      <c r="V337" s="15" t="str">
        <f t="shared" si="16"/>
        <v>REFERÊNCIA ÚNICA (ART. 28)</v>
      </c>
      <c r="W337" s="19">
        <f t="shared" si="14"/>
        <v>28.68</v>
      </c>
      <c r="X337" s="15" t="s">
        <v>1915</v>
      </c>
    </row>
    <row r="338" spans="1:24" ht="72" x14ac:dyDescent="0.2">
      <c r="A338" s="14" t="s">
        <v>622</v>
      </c>
      <c r="B338" s="20" t="s">
        <v>1916</v>
      </c>
      <c r="C338" s="15" t="s">
        <v>1917</v>
      </c>
      <c r="D338" s="16" t="s">
        <v>723</v>
      </c>
      <c r="E338" s="16">
        <v>50</v>
      </c>
      <c r="F338" s="15" t="s">
        <v>708</v>
      </c>
      <c r="G338" s="15" t="s">
        <v>709</v>
      </c>
      <c r="H338" s="15" t="s">
        <v>710</v>
      </c>
      <c r="I338" s="17">
        <v>80.11</v>
      </c>
      <c r="J338" s="15"/>
      <c r="K338" s="15"/>
      <c r="L338" s="15"/>
      <c r="M338" s="17"/>
      <c r="N338" s="15"/>
      <c r="O338" s="15"/>
      <c r="P338" s="15"/>
      <c r="Q338" s="17"/>
      <c r="R338" s="16">
        <f t="shared" si="10"/>
        <v>1</v>
      </c>
      <c r="S338" s="17">
        <f t="shared" si="11"/>
        <v>80.11</v>
      </c>
      <c r="T338" s="17">
        <f t="shared" si="12"/>
        <v>80.11</v>
      </c>
      <c r="U338" s="18" t="str">
        <f t="shared" si="13"/>
        <v/>
      </c>
      <c r="V338" s="15" t="str">
        <f t="shared" si="16"/>
        <v>REFERÊNCIA ÚNICA (ART. 28)</v>
      </c>
      <c r="W338" s="19">
        <f t="shared" si="14"/>
        <v>80.11</v>
      </c>
      <c r="X338" s="15" t="s">
        <v>1918</v>
      </c>
    </row>
    <row r="339" spans="1:24" ht="72" x14ac:dyDescent="0.2">
      <c r="A339" s="14" t="s">
        <v>623</v>
      </c>
      <c r="B339" s="20" t="s">
        <v>1919</v>
      </c>
      <c r="C339" s="15" t="s">
        <v>1920</v>
      </c>
      <c r="D339" s="16" t="s">
        <v>723</v>
      </c>
      <c r="E339" s="16">
        <v>50</v>
      </c>
      <c r="F339" s="15" t="s">
        <v>708</v>
      </c>
      <c r="G339" s="15" t="s">
        <v>709</v>
      </c>
      <c r="H339" s="15" t="s">
        <v>710</v>
      </c>
      <c r="I339" s="17">
        <v>43.92</v>
      </c>
      <c r="J339" s="15"/>
      <c r="K339" s="15"/>
      <c r="L339" s="15"/>
      <c r="M339" s="17"/>
      <c r="N339" s="15"/>
      <c r="O339" s="15"/>
      <c r="P339" s="15"/>
      <c r="Q339" s="17"/>
      <c r="R339" s="16">
        <f t="shared" si="10"/>
        <v>1</v>
      </c>
      <c r="S339" s="17">
        <f t="shared" si="11"/>
        <v>43.92</v>
      </c>
      <c r="T339" s="17">
        <f t="shared" si="12"/>
        <v>43.92</v>
      </c>
      <c r="U339" s="18" t="str">
        <f t="shared" si="13"/>
        <v/>
      </c>
      <c r="V339" s="15" t="str">
        <f t="shared" si="16"/>
        <v>REFERÊNCIA ÚNICA (ART. 28)</v>
      </c>
      <c r="W339" s="19">
        <f t="shared" si="14"/>
        <v>43.92</v>
      </c>
      <c r="X339" s="15" t="s">
        <v>1921</v>
      </c>
    </row>
    <row r="340" spans="1:24" ht="72" x14ac:dyDescent="0.2">
      <c r="A340" s="14" t="s">
        <v>624</v>
      </c>
      <c r="B340" s="20" t="s">
        <v>1922</v>
      </c>
      <c r="C340" s="15" t="s">
        <v>1923</v>
      </c>
      <c r="D340" s="16" t="s">
        <v>723</v>
      </c>
      <c r="E340" s="16">
        <v>20</v>
      </c>
      <c r="F340" s="15" t="s">
        <v>708</v>
      </c>
      <c r="G340" s="15" t="s">
        <v>709</v>
      </c>
      <c r="H340" s="15" t="s">
        <v>710</v>
      </c>
      <c r="I340" s="17">
        <v>16.78</v>
      </c>
      <c r="J340" s="15"/>
      <c r="K340" s="15"/>
      <c r="L340" s="15"/>
      <c r="M340" s="17"/>
      <c r="N340" s="15"/>
      <c r="O340" s="15"/>
      <c r="P340" s="15"/>
      <c r="Q340" s="17"/>
      <c r="R340" s="16">
        <f t="shared" si="10"/>
        <v>1</v>
      </c>
      <c r="S340" s="17">
        <f t="shared" si="11"/>
        <v>16.78</v>
      </c>
      <c r="T340" s="17">
        <f t="shared" si="12"/>
        <v>16.78</v>
      </c>
      <c r="U340" s="18" t="str">
        <f t="shared" si="13"/>
        <v/>
      </c>
      <c r="V340" s="15" t="str">
        <f t="shared" si="16"/>
        <v>REFERÊNCIA ÚNICA (ART. 28)</v>
      </c>
      <c r="W340" s="19">
        <f t="shared" si="14"/>
        <v>16.78</v>
      </c>
      <c r="X340" s="15" t="s">
        <v>1924</v>
      </c>
    </row>
    <row r="341" spans="1:24" ht="72" x14ac:dyDescent="0.2">
      <c r="A341" s="14" t="s">
        <v>625</v>
      </c>
      <c r="B341" s="20" t="s">
        <v>1925</v>
      </c>
      <c r="C341" s="15" t="s">
        <v>1926</v>
      </c>
      <c r="D341" s="16" t="s">
        <v>723</v>
      </c>
      <c r="E341" s="16">
        <v>20</v>
      </c>
      <c r="F341" s="15" t="s">
        <v>708</v>
      </c>
      <c r="G341" s="15" t="s">
        <v>709</v>
      </c>
      <c r="H341" s="15" t="s">
        <v>710</v>
      </c>
      <c r="I341" s="17">
        <v>27.01</v>
      </c>
      <c r="J341" s="15"/>
      <c r="K341" s="15"/>
      <c r="L341" s="15"/>
      <c r="M341" s="17"/>
      <c r="N341" s="15"/>
      <c r="O341" s="15"/>
      <c r="P341" s="15"/>
      <c r="Q341" s="17"/>
      <c r="R341" s="16">
        <f t="shared" si="10"/>
        <v>1</v>
      </c>
      <c r="S341" s="17">
        <f t="shared" si="11"/>
        <v>27.01</v>
      </c>
      <c r="T341" s="17">
        <f t="shared" si="12"/>
        <v>27.01</v>
      </c>
      <c r="U341" s="18" t="str">
        <f t="shared" si="13"/>
        <v/>
      </c>
      <c r="V341" s="15" t="str">
        <f t="shared" si="16"/>
        <v>REFERÊNCIA ÚNICA (ART. 28)</v>
      </c>
      <c r="W341" s="19">
        <f t="shared" si="14"/>
        <v>27.01</v>
      </c>
      <c r="X341" s="15" t="s">
        <v>1927</v>
      </c>
    </row>
    <row r="342" spans="1:24" ht="72" x14ac:dyDescent="0.2">
      <c r="A342" s="14" t="s">
        <v>626</v>
      </c>
      <c r="B342" s="20" t="s">
        <v>1928</v>
      </c>
      <c r="C342" s="15" t="s">
        <v>1929</v>
      </c>
      <c r="D342" s="16" t="s">
        <v>723</v>
      </c>
      <c r="E342" s="16">
        <v>10</v>
      </c>
      <c r="F342" s="15" t="s">
        <v>708</v>
      </c>
      <c r="G342" s="15" t="s">
        <v>709</v>
      </c>
      <c r="H342" s="15" t="s">
        <v>710</v>
      </c>
      <c r="I342" s="17">
        <v>41.33</v>
      </c>
      <c r="J342" s="15"/>
      <c r="K342" s="15"/>
      <c r="L342" s="15"/>
      <c r="M342" s="17"/>
      <c r="N342" s="15"/>
      <c r="O342" s="15"/>
      <c r="P342" s="15"/>
      <c r="Q342" s="17"/>
      <c r="R342" s="16">
        <f t="shared" si="10"/>
        <v>1</v>
      </c>
      <c r="S342" s="17">
        <f t="shared" si="11"/>
        <v>41.33</v>
      </c>
      <c r="T342" s="17">
        <f t="shared" si="12"/>
        <v>41.33</v>
      </c>
      <c r="U342" s="18" t="str">
        <f t="shared" si="13"/>
        <v/>
      </c>
      <c r="V342" s="15" t="str">
        <f t="shared" si="16"/>
        <v>REFERÊNCIA ÚNICA (ART. 28)</v>
      </c>
      <c r="W342" s="19">
        <f t="shared" si="14"/>
        <v>41.33</v>
      </c>
      <c r="X342" s="15" t="s">
        <v>1930</v>
      </c>
    </row>
    <row r="343" spans="1:24" ht="72" x14ac:dyDescent="0.2">
      <c r="A343" s="14" t="s">
        <v>627</v>
      </c>
      <c r="B343" s="20" t="s">
        <v>1931</v>
      </c>
      <c r="C343" s="15" t="s">
        <v>1932</v>
      </c>
      <c r="D343" s="16" t="s">
        <v>723</v>
      </c>
      <c r="E343" s="16">
        <v>10</v>
      </c>
      <c r="F343" s="15" t="s">
        <v>708</v>
      </c>
      <c r="G343" s="15" t="s">
        <v>709</v>
      </c>
      <c r="H343" s="15" t="s">
        <v>710</v>
      </c>
      <c r="I343" s="17">
        <v>52.36</v>
      </c>
      <c r="J343" s="15"/>
      <c r="K343" s="15"/>
      <c r="L343" s="15"/>
      <c r="M343" s="17"/>
      <c r="N343" s="15"/>
      <c r="O343" s="15"/>
      <c r="P343" s="15"/>
      <c r="Q343" s="17"/>
      <c r="R343" s="16">
        <f t="shared" si="10"/>
        <v>1</v>
      </c>
      <c r="S343" s="17">
        <f t="shared" si="11"/>
        <v>52.36</v>
      </c>
      <c r="T343" s="17">
        <f t="shared" si="12"/>
        <v>52.36</v>
      </c>
      <c r="U343" s="18" t="str">
        <f t="shared" si="13"/>
        <v/>
      </c>
      <c r="V343" s="15" t="str">
        <f t="shared" si="16"/>
        <v>REFERÊNCIA ÚNICA (ART. 28)</v>
      </c>
      <c r="W343" s="19">
        <f t="shared" si="14"/>
        <v>52.36</v>
      </c>
      <c r="X343" s="15" t="s">
        <v>1933</v>
      </c>
    </row>
    <row r="344" spans="1:24" ht="72" x14ac:dyDescent="0.2">
      <c r="A344" s="14" t="s">
        <v>628</v>
      </c>
      <c r="B344" s="20" t="s">
        <v>1934</v>
      </c>
      <c r="C344" s="15" t="s">
        <v>1935</v>
      </c>
      <c r="D344" s="16" t="s">
        <v>723</v>
      </c>
      <c r="E344" s="16">
        <v>5</v>
      </c>
      <c r="F344" s="15" t="s">
        <v>708</v>
      </c>
      <c r="G344" s="15" t="s">
        <v>709</v>
      </c>
      <c r="H344" s="15" t="s">
        <v>710</v>
      </c>
      <c r="I344" s="17">
        <v>82.94</v>
      </c>
      <c r="J344" s="15"/>
      <c r="K344" s="15"/>
      <c r="L344" s="15"/>
      <c r="M344" s="17"/>
      <c r="N344" s="15"/>
      <c r="O344" s="15"/>
      <c r="P344" s="15"/>
      <c r="Q344" s="17"/>
      <c r="R344" s="16">
        <f t="shared" si="10"/>
        <v>1</v>
      </c>
      <c r="S344" s="17">
        <f t="shared" si="11"/>
        <v>82.94</v>
      </c>
      <c r="T344" s="17">
        <f t="shared" si="12"/>
        <v>82.94</v>
      </c>
      <c r="U344" s="18" t="str">
        <f t="shared" si="13"/>
        <v/>
      </c>
      <c r="V344" s="15" t="str">
        <f t="shared" si="16"/>
        <v>REFERÊNCIA ÚNICA (ART. 28)</v>
      </c>
      <c r="W344" s="19">
        <f t="shared" si="14"/>
        <v>82.94</v>
      </c>
      <c r="X344" s="15" t="s">
        <v>1936</v>
      </c>
    </row>
    <row r="345" spans="1:24" ht="72" x14ac:dyDescent="0.2">
      <c r="A345" s="14" t="s">
        <v>629</v>
      </c>
      <c r="B345" s="20" t="s">
        <v>1937</v>
      </c>
      <c r="C345" s="15" t="s">
        <v>1938</v>
      </c>
      <c r="D345" s="16" t="s">
        <v>723</v>
      </c>
      <c r="E345" s="16">
        <v>5</v>
      </c>
      <c r="F345" s="15" t="s">
        <v>708</v>
      </c>
      <c r="G345" s="15" t="s">
        <v>709</v>
      </c>
      <c r="H345" s="15" t="s">
        <v>710</v>
      </c>
      <c r="I345" s="17">
        <v>157.49</v>
      </c>
      <c r="J345" s="15"/>
      <c r="K345" s="15"/>
      <c r="L345" s="15"/>
      <c r="M345" s="17"/>
      <c r="N345" s="15"/>
      <c r="O345" s="15"/>
      <c r="P345" s="15"/>
      <c r="Q345" s="17"/>
      <c r="R345" s="16">
        <f t="shared" si="10"/>
        <v>1</v>
      </c>
      <c r="S345" s="17">
        <f t="shared" si="11"/>
        <v>157.49</v>
      </c>
      <c r="T345" s="17">
        <f t="shared" si="12"/>
        <v>157.49</v>
      </c>
      <c r="U345" s="18" t="str">
        <f t="shared" si="13"/>
        <v/>
      </c>
      <c r="V345" s="15" t="str">
        <f t="shared" si="16"/>
        <v>REFERÊNCIA ÚNICA (ART. 28)</v>
      </c>
      <c r="W345" s="19">
        <f t="shared" si="14"/>
        <v>157.49</v>
      </c>
      <c r="X345" s="15" t="s">
        <v>1939</v>
      </c>
    </row>
    <row r="346" spans="1:24" ht="72" x14ac:dyDescent="0.2">
      <c r="A346" s="14" t="s">
        <v>630</v>
      </c>
      <c r="B346" s="20" t="s">
        <v>1940</v>
      </c>
      <c r="C346" s="15" t="s">
        <v>1941</v>
      </c>
      <c r="D346" s="16" t="s">
        <v>723</v>
      </c>
      <c r="E346" s="16">
        <v>10</v>
      </c>
      <c r="F346" s="15" t="s">
        <v>708</v>
      </c>
      <c r="G346" s="15" t="s">
        <v>709</v>
      </c>
      <c r="H346" s="15" t="s">
        <v>710</v>
      </c>
      <c r="I346" s="17">
        <v>12.51</v>
      </c>
      <c r="J346" s="15"/>
      <c r="K346" s="15"/>
      <c r="L346" s="15"/>
      <c r="M346" s="17"/>
      <c r="N346" s="15"/>
      <c r="O346" s="15"/>
      <c r="P346" s="15"/>
      <c r="Q346" s="17"/>
      <c r="R346" s="16">
        <f t="shared" si="10"/>
        <v>1</v>
      </c>
      <c r="S346" s="17">
        <f t="shared" si="11"/>
        <v>12.51</v>
      </c>
      <c r="T346" s="17">
        <f t="shared" si="12"/>
        <v>12.51</v>
      </c>
      <c r="U346" s="18" t="str">
        <f t="shared" si="13"/>
        <v/>
      </c>
      <c r="V346" s="15" t="str">
        <f t="shared" si="16"/>
        <v>REFERÊNCIA ÚNICA (ART. 28)</v>
      </c>
      <c r="W346" s="19">
        <f t="shared" si="14"/>
        <v>12.51</v>
      </c>
      <c r="X346" s="15" t="s">
        <v>1942</v>
      </c>
    </row>
    <row r="347" spans="1:24" ht="72" x14ac:dyDescent="0.2">
      <c r="A347" s="14" t="s">
        <v>631</v>
      </c>
      <c r="B347" s="20" t="s">
        <v>1943</v>
      </c>
      <c r="C347" s="15" t="s">
        <v>1944</v>
      </c>
      <c r="D347" s="16" t="s">
        <v>723</v>
      </c>
      <c r="E347" s="16">
        <v>10</v>
      </c>
      <c r="F347" s="15" t="s">
        <v>708</v>
      </c>
      <c r="G347" s="15" t="s">
        <v>709</v>
      </c>
      <c r="H347" s="15" t="s">
        <v>710</v>
      </c>
      <c r="I347" s="17">
        <v>34.729999999999997</v>
      </c>
      <c r="J347" s="15"/>
      <c r="K347" s="15"/>
      <c r="L347" s="15"/>
      <c r="M347" s="17"/>
      <c r="N347" s="15"/>
      <c r="O347" s="15"/>
      <c r="P347" s="15"/>
      <c r="Q347" s="17"/>
      <c r="R347" s="16">
        <f t="shared" si="10"/>
        <v>1</v>
      </c>
      <c r="S347" s="17">
        <f t="shared" si="11"/>
        <v>34.729999999999997</v>
      </c>
      <c r="T347" s="17">
        <f t="shared" si="12"/>
        <v>34.729999999999997</v>
      </c>
      <c r="U347" s="18" t="str">
        <f t="shared" si="13"/>
        <v/>
      </c>
      <c r="V347" s="15" t="str">
        <f t="shared" si="16"/>
        <v>REFERÊNCIA ÚNICA (ART. 28)</v>
      </c>
      <c r="W347" s="19">
        <f t="shared" si="14"/>
        <v>34.729999999999997</v>
      </c>
      <c r="X347" s="15" t="s">
        <v>1945</v>
      </c>
    </row>
    <row r="348" spans="1:24" ht="72" x14ac:dyDescent="0.2">
      <c r="A348" s="14" t="s">
        <v>632</v>
      </c>
      <c r="B348" s="20" t="s">
        <v>1946</v>
      </c>
      <c r="C348" s="15" t="s">
        <v>1947</v>
      </c>
      <c r="D348" s="16" t="s">
        <v>723</v>
      </c>
      <c r="E348" s="16">
        <v>10</v>
      </c>
      <c r="F348" s="15" t="s">
        <v>708</v>
      </c>
      <c r="G348" s="15" t="s">
        <v>709</v>
      </c>
      <c r="H348" s="15" t="s">
        <v>710</v>
      </c>
      <c r="I348" s="17">
        <v>25.88</v>
      </c>
      <c r="J348" s="15"/>
      <c r="K348" s="15"/>
      <c r="L348" s="15"/>
      <c r="M348" s="17"/>
      <c r="N348" s="15"/>
      <c r="O348" s="15"/>
      <c r="P348" s="15"/>
      <c r="Q348" s="17"/>
      <c r="R348" s="16">
        <f t="shared" si="10"/>
        <v>1</v>
      </c>
      <c r="S348" s="17">
        <f t="shared" si="11"/>
        <v>25.88</v>
      </c>
      <c r="T348" s="17">
        <f t="shared" si="12"/>
        <v>25.88</v>
      </c>
      <c r="U348" s="18" t="str">
        <f t="shared" si="13"/>
        <v/>
      </c>
      <c r="V348" s="15" t="str">
        <f t="shared" si="16"/>
        <v>REFERÊNCIA ÚNICA (ART. 28)</v>
      </c>
      <c r="W348" s="19">
        <f t="shared" si="14"/>
        <v>25.88</v>
      </c>
      <c r="X348" s="15" t="s">
        <v>1948</v>
      </c>
    </row>
    <row r="349" spans="1:24" ht="72" x14ac:dyDescent="0.2">
      <c r="A349" s="14" t="s">
        <v>633</v>
      </c>
      <c r="B349" s="20" t="s">
        <v>1949</v>
      </c>
      <c r="C349" s="15" t="s">
        <v>1950</v>
      </c>
      <c r="D349" s="16" t="s">
        <v>723</v>
      </c>
      <c r="E349" s="16">
        <v>10</v>
      </c>
      <c r="F349" s="15" t="s">
        <v>708</v>
      </c>
      <c r="G349" s="15" t="s">
        <v>709</v>
      </c>
      <c r="H349" s="15" t="s">
        <v>710</v>
      </c>
      <c r="I349" s="17">
        <v>34.729999999999997</v>
      </c>
      <c r="J349" s="15"/>
      <c r="K349" s="15"/>
      <c r="L349" s="15"/>
      <c r="M349" s="17"/>
      <c r="N349" s="15"/>
      <c r="O349" s="15"/>
      <c r="P349" s="15"/>
      <c r="Q349" s="17"/>
      <c r="R349" s="16">
        <f t="shared" si="10"/>
        <v>1</v>
      </c>
      <c r="S349" s="17">
        <f t="shared" si="11"/>
        <v>34.729999999999997</v>
      </c>
      <c r="T349" s="17">
        <f t="shared" si="12"/>
        <v>34.729999999999997</v>
      </c>
      <c r="U349" s="18" t="str">
        <f t="shared" si="13"/>
        <v/>
      </c>
      <c r="V349" s="15" t="str">
        <f t="shared" si="16"/>
        <v>REFERÊNCIA ÚNICA (ART. 28)</v>
      </c>
      <c r="W349" s="19">
        <f t="shared" si="14"/>
        <v>34.729999999999997</v>
      </c>
      <c r="X349" s="15" t="s">
        <v>1951</v>
      </c>
    </row>
    <row r="350" spans="1:24" ht="72" x14ac:dyDescent="0.2">
      <c r="A350" s="14" t="s">
        <v>634</v>
      </c>
      <c r="B350" s="20" t="s">
        <v>1952</v>
      </c>
      <c r="C350" s="15" t="s">
        <v>1953</v>
      </c>
      <c r="D350" s="16" t="s">
        <v>723</v>
      </c>
      <c r="E350" s="16">
        <v>30</v>
      </c>
      <c r="F350" s="15" t="s">
        <v>708</v>
      </c>
      <c r="G350" s="15" t="s">
        <v>709</v>
      </c>
      <c r="H350" s="15" t="s">
        <v>710</v>
      </c>
      <c r="I350" s="17">
        <v>9.7899999999999991</v>
      </c>
      <c r="J350" s="15"/>
      <c r="K350" s="15"/>
      <c r="L350" s="15"/>
      <c r="M350" s="17"/>
      <c r="N350" s="15"/>
      <c r="O350" s="15"/>
      <c r="P350" s="15"/>
      <c r="Q350" s="17"/>
      <c r="R350" s="16">
        <f t="shared" si="10"/>
        <v>1</v>
      </c>
      <c r="S350" s="17">
        <f t="shared" si="11"/>
        <v>9.7899999999999991</v>
      </c>
      <c r="T350" s="17">
        <f t="shared" si="12"/>
        <v>9.7899999999999991</v>
      </c>
      <c r="U350" s="18" t="str">
        <f t="shared" si="13"/>
        <v/>
      </c>
      <c r="V350" s="15" t="str">
        <f t="shared" si="16"/>
        <v>REFERÊNCIA ÚNICA (ART. 28)</v>
      </c>
      <c r="W350" s="19">
        <f t="shared" si="14"/>
        <v>9.7899999999999991</v>
      </c>
      <c r="X350" s="15" t="s">
        <v>1954</v>
      </c>
    </row>
    <row r="351" spans="1:24" ht="72" x14ac:dyDescent="0.2">
      <c r="A351" s="14" t="s">
        <v>635</v>
      </c>
      <c r="B351" s="20" t="s">
        <v>1955</v>
      </c>
      <c r="C351" s="15" t="s">
        <v>1956</v>
      </c>
      <c r="D351" s="16" t="s">
        <v>723</v>
      </c>
      <c r="E351" s="16">
        <v>40</v>
      </c>
      <c r="F351" s="15" t="s">
        <v>708</v>
      </c>
      <c r="G351" s="15" t="s">
        <v>709</v>
      </c>
      <c r="H351" s="15" t="s">
        <v>710</v>
      </c>
      <c r="I351" s="17">
        <v>14.45</v>
      </c>
      <c r="J351" s="15"/>
      <c r="K351" s="15"/>
      <c r="L351" s="15"/>
      <c r="M351" s="17"/>
      <c r="N351" s="15"/>
      <c r="O351" s="15"/>
      <c r="P351" s="15"/>
      <c r="Q351" s="17"/>
      <c r="R351" s="16">
        <f t="shared" si="10"/>
        <v>1</v>
      </c>
      <c r="S351" s="17">
        <f t="shared" si="11"/>
        <v>14.45</v>
      </c>
      <c r="T351" s="17">
        <f t="shared" si="12"/>
        <v>14.45</v>
      </c>
      <c r="U351" s="18" t="str">
        <f t="shared" si="13"/>
        <v/>
      </c>
      <c r="V351" s="15" t="s">
        <v>894</v>
      </c>
      <c r="W351" s="19">
        <f t="shared" si="14"/>
        <v>14.45</v>
      </c>
      <c r="X351" s="15" t="s">
        <v>1957</v>
      </c>
    </row>
    <row r="352" spans="1:24" ht="72" x14ac:dyDescent="0.2">
      <c r="A352" s="14" t="s">
        <v>636</v>
      </c>
      <c r="B352" s="20" t="s">
        <v>1958</v>
      </c>
      <c r="C352" s="15" t="s">
        <v>1959</v>
      </c>
      <c r="D352" s="16" t="s">
        <v>723</v>
      </c>
      <c r="E352" s="16">
        <v>10</v>
      </c>
      <c r="F352" s="15" t="s">
        <v>708</v>
      </c>
      <c r="G352" s="15" t="s">
        <v>709</v>
      </c>
      <c r="H352" s="15" t="s">
        <v>710</v>
      </c>
      <c r="I352" s="17">
        <v>21.27</v>
      </c>
      <c r="J352" s="15"/>
      <c r="K352" s="15"/>
      <c r="L352" s="15"/>
      <c r="M352" s="17"/>
      <c r="N352" s="15"/>
      <c r="O352" s="15"/>
      <c r="P352" s="15"/>
      <c r="Q352" s="17"/>
      <c r="R352" s="16">
        <f t="shared" si="10"/>
        <v>1</v>
      </c>
      <c r="S352" s="17">
        <f t="shared" si="11"/>
        <v>21.27</v>
      </c>
      <c r="T352" s="17">
        <f t="shared" si="12"/>
        <v>21.27</v>
      </c>
      <c r="U352" s="18" t="str">
        <f t="shared" si="13"/>
        <v/>
      </c>
      <c r="V352" s="15" t="s">
        <v>894</v>
      </c>
      <c r="W352" s="19">
        <f t="shared" si="14"/>
        <v>21.27</v>
      </c>
      <c r="X352" s="15" t="s">
        <v>1960</v>
      </c>
    </row>
    <row r="353" spans="1:24" ht="72" x14ac:dyDescent="0.2">
      <c r="A353" s="14" t="s">
        <v>637</v>
      </c>
      <c r="B353" s="20" t="s">
        <v>1961</v>
      </c>
      <c r="C353" s="15" t="s">
        <v>1962</v>
      </c>
      <c r="D353" s="16" t="s">
        <v>723</v>
      </c>
      <c r="E353" s="16">
        <v>30</v>
      </c>
      <c r="F353" s="15" t="s">
        <v>708</v>
      </c>
      <c r="G353" s="15" t="s">
        <v>709</v>
      </c>
      <c r="H353" s="15" t="s">
        <v>710</v>
      </c>
      <c r="I353" s="17">
        <v>28.26</v>
      </c>
      <c r="J353" s="15"/>
      <c r="K353" s="15"/>
      <c r="L353" s="15"/>
      <c r="M353" s="17"/>
      <c r="N353" s="15"/>
      <c r="O353" s="15"/>
      <c r="P353" s="15"/>
      <c r="Q353" s="17"/>
      <c r="R353" s="16">
        <f t="shared" si="10"/>
        <v>1</v>
      </c>
      <c r="S353" s="17">
        <f t="shared" si="11"/>
        <v>28.26</v>
      </c>
      <c r="T353" s="17">
        <f t="shared" si="12"/>
        <v>28.26</v>
      </c>
      <c r="U353" s="18" t="str">
        <f t="shared" si="13"/>
        <v/>
      </c>
      <c r="V353" s="15" t="s">
        <v>894</v>
      </c>
      <c r="W353" s="19">
        <f t="shared" si="14"/>
        <v>28.26</v>
      </c>
      <c r="X353" s="15" t="s">
        <v>1963</v>
      </c>
    </row>
    <row r="354" spans="1:24" ht="72" x14ac:dyDescent="0.2">
      <c r="A354" s="14" t="s">
        <v>638</v>
      </c>
      <c r="B354" s="20" t="s">
        <v>1964</v>
      </c>
      <c r="C354" s="15" t="s">
        <v>1965</v>
      </c>
      <c r="D354" s="16" t="s">
        <v>723</v>
      </c>
      <c r="E354" s="16">
        <v>10</v>
      </c>
      <c r="F354" s="15" t="s">
        <v>708</v>
      </c>
      <c r="G354" s="15" t="s">
        <v>709</v>
      </c>
      <c r="H354" s="15" t="s">
        <v>710</v>
      </c>
      <c r="I354" s="17">
        <v>43.95</v>
      </c>
      <c r="J354" s="15"/>
      <c r="K354" s="15"/>
      <c r="L354" s="15"/>
      <c r="M354" s="17"/>
      <c r="N354" s="15"/>
      <c r="O354" s="15"/>
      <c r="P354" s="15"/>
      <c r="Q354" s="17"/>
      <c r="R354" s="16">
        <f t="shared" si="10"/>
        <v>1</v>
      </c>
      <c r="S354" s="17">
        <f t="shared" si="11"/>
        <v>43.95</v>
      </c>
      <c r="T354" s="17">
        <f t="shared" si="12"/>
        <v>43.95</v>
      </c>
      <c r="U354" s="18" t="str">
        <f t="shared" si="13"/>
        <v/>
      </c>
      <c r="V354" s="15" t="str">
        <v>REFERÊNCIA ÚNICA (ART. 28)</v>
      </c>
      <c r="W354" s="19">
        <f t="shared" si="14"/>
        <v>43.95</v>
      </c>
      <c r="X354" s="15" t="s">
        <v>1966</v>
      </c>
    </row>
    <row r="355" spans="1:24" ht="72" x14ac:dyDescent="0.2">
      <c r="A355" s="14" t="s">
        <v>639</v>
      </c>
      <c r="B355" s="20" t="s">
        <v>1967</v>
      </c>
      <c r="C355" s="15" t="s">
        <v>1968</v>
      </c>
      <c r="D355" s="16" t="s">
        <v>723</v>
      </c>
      <c r="E355" s="16">
        <v>10</v>
      </c>
      <c r="F355" s="15" t="s">
        <v>708</v>
      </c>
      <c r="G355" s="15" t="s">
        <v>709</v>
      </c>
      <c r="H355" s="15" t="s">
        <v>710</v>
      </c>
      <c r="I355" s="17">
        <v>67.27</v>
      </c>
      <c r="J355" s="15"/>
      <c r="K355" s="15"/>
      <c r="L355" s="15"/>
      <c r="M355" s="17"/>
      <c r="N355" s="15"/>
      <c r="O355" s="15"/>
      <c r="P355" s="15"/>
      <c r="Q355" s="17"/>
      <c r="R355" s="16">
        <f t="shared" si="10"/>
        <v>1</v>
      </c>
      <c r="S355" s="17">
        <f t="shared" si="11"/>
        <v>67.27</v>
      </c>
      <c r="T355" s="17">
        <f t="shared" si="12"/>
        <v>67.27</v>
      </c>
      <c r="U355" s="18" t="str">
        <f t="shared" si="13"/>
        <v/>
      </c>
      <c r="V355" s="15" t="str">
        <f t="shared" si="17"/>
        <v>REFERÊNCIA ÚNICA (ART. 28)</v>
      </c>
      <c r="W355" s="19">
        <f t="shared" si="14"/>
        <v>67.27</v>
      </c>
      <c r="X355" s="15" t="s">
        <v>1969</v>
      </c>
    </row>
    <row r="356" spans="1:24" ht="72" x14ac:dyDescent="0.2">
      <c r="A356" s="14" t="s">
        <v>640</v>
      </c>
      <c r="B356" s="20" t="s">
        <v>1970</v>
      </c>
      <c r="C356" s="15" t="s">
        <v>1971</v>
      </c>
      <c r="D356" s="16" t="s">
        <v>723</v>
      </c>
      <c r="E356" s="16">
        <v>30</v>
      </c>
      <c r="F356" s="15" t="s">
        <v>708</v>
      </c>
      <c r="G356" s="15" t="s">
        <v>709</v>
      </c>
      <c r="H356" s="15" t="s">
        <v>710</v>
      </c>
      <c r="I356" s="17">
        <v>12.97</v>
      </c>
      <c r="J356" s="15"/>
      <c r="K356" s="15"/>
      <c r="L356" s="15"/>
      <c r="M356" s="17"/>
      <c r="N356" s="15"/>
      <c r="O356" s="15"/>
      <c r="P356" s="15"/>
      <c r="Q356" s="17"/>
      <c r="R356" s="16">
        <f t="shared" si="10"/>
        <v>1</v>
      </c>
      <c r="S356" s="17">
        <f t="shared" si="11"/>
        <v>12.97</v>
      </c>
      <c r="T356" s="17">
        <f t="shared" si="12"/>
        <v>12.97</v>
      </c>
      <c r="U356" s="18" t="str">
        <f t="shared" si="13"/>
        <v/>
      </c>
      <c r="V356" s="15" t="str">
        <f t="shared" si="17"/>
        <v>REFERÊNCIA ÚNICA (ART. 28)</v>
      </c>
      <c r="W356" s="19">
        <f t="shared" si="14"/>
        <v>12.97</v>
      </c>
      <c r="X356" s="15" t="s">
        <v>1972</v>
      </c>
    </row>
    <row r="357" spans="1:24" ht="72" x14ac:dyDescent="0.2">
      <c r="A357" s="14" t="s">
        <v>641</v>
      </c>
      <c r="B357" s="20" t="s">
        <v>1973</v>
      </c>
      <c r="C357" s="15" t="s">
        <v>1974</v>
      </c>
      <c r="D357" s="16" t="s">
        <v>723</v>
      </c>
      <c r="E357" s="16">
        <v>40</v>
      </c>
      <c r="F357" s="15" t="s">
        <v>708</v>
      </c>
      <c r="G357" s="15" t="s">
        <v>709</v>
      </c>
      <c r="H357" s="15" t="s">
        <v>710</v>
      </c>
      <c r="I357" s="17">
        <v>19.47</v>
      </c>
      <c r="J357" s="15"/>
      <c r="K357" s="15"/>
      <c r="L357" s="15"/>
      <c r="M357" s="17"/>
      <c r="N357" s="15"/>
      <c r="O357" s="15"/>
      <c r="P357" s="15"/>
      <c r="Q357" s="17"/>
      <c r="R357" s="16">
        <f t="shared" si="10"/>
        <v>1</v>
      </c>
      <c r="S357" s="17">
        <f t="shared" si="11"/>
        <v>19.47</v>
      </c>
      <c r="T357" s="17">
        <f t="shared" si="12"/>
        <v>19.47</v>
      </c>
      <c r="U357" s="18" t="str">
        <f t="shared" si="13"/>
        <v/>
      </c>
      <c r="V357" s="15" t="str">
        <f t="shared" si="17"/>
        <v>REFERÊNCIA ÚNICA (ART. 28)</v>
      </c>
      <c r="W357" s="19">
        <f t="shared" si="14"/>
        <v>19.47</v>
      </c>
      <c r="X357" s="15" t="s">
        <v>1975</v>
      </c>
    </row>
    <row r="358" spans="1:24" ht="72" x14ac:dyDescent="0.2">
      <c r="A358" s="14" t="s">
        <v>642</v>
      </c>
      <c r="B358" s="20" t="s">
        <v>1976</v>
      </c>
      <c r="C358" s="15" t="s">
        <v>1977</v>
      </c>
      <c r="D358" s="16" t="s">
        <v>723</v>
      </c>
      <c r="E358" s="16">
        <v>10</v>
      </c>
      <c r="F358" s="15" t="s">
        <v>708</v>
      </c>
      <c r="G358" s="15" t="s">
        <v>709</v>
      </c>
      <c r="H358" s="15" t="s">
        <v>710</v>
      </c>
      <c r="I358" s="17">
        <v>30.52</v>
      </c>
      <c r="J358" s="15"/>
      <c r="K358" s="15"/>
      <c r="L358" s="15"/>
      <c r="M358" s="17"/>
      <c r="N358" s="15"/>
      <c r="O358" s="15"/>
      <c r="P358" s="15"/>
      <c r="Q358" s="17"/>
      <c r="R358" s="16">
        <f t="shared" si="10"/>
        <v>1</v>
      </c>
      <c r="S358" s="17">
        <f t="shared" si="11"/>
        <v>30.52</v>
      </c>
      <c r="T358" s="17">
        <f t="shared" si="12"/>
        <v>30.52</v>
      </c>
      <c r="U358" s="18" t="str">
        <f t="shared" si="13"/>
        <v/>
      </c>
      <c r="V358" s="15" t="str">
        <f t="shared" si="17"/>
        <v>REFERÊNCIA ÚNICA (ART. 28)</v>
      </c>
      <c r="W358" s="19">
        <f t="shared" si="14"/>
        <v>30.52</v>
      </c>
      <c r="X358" s="15" t="s">
        <v>1978</v>
      </c>
    </row>
    <row r="359" spans="1:24" ht="72" x14ac:dyDescent="0.2">
      <c r="A359" s="14" t="s">
        <v>643</v>
      </c>
      <c r="B359" s="20" t="s">
        <v>1979</v>
      </c>
      <c r="C359" s="15" t="s">
        <v>1980</v>
      </c>
      <c r="D359" s="16" t="s">
        <v>723</v>
      </c>
      <c r="E359" s="16">
        <v>30</v>
      </c>
      <c r="F359" s="15" t="s">
        <v>708</v>
      </c>
      <c r="G359" s="15" t="s">
        <v>709</v>
      </c>
      <c r="H359" s="15" t="s">
        <v>710</v>
      </c>
      <c r="I359" s="17">
        <v>40.659999999999997</v>
      </c>
      <c r="J359" s="15"/>
      <c r="K359" s="15"/>
      <c r="L359" s="15"/>
      <c r="M359" s="17"/>
      <c r="N359" s="15"/>
      <c r="O359" s="15"/>
      <c r="P359" s="15"/>
      <c r="Q359" s="17"/>
      <c r="R359" s="16">
        <f t="shared" si="10"/>
        <v>1</v>
      </c>
      <c r="S359" s="17">
        <f t="shared" si="11"/>
        <v>40.659999999999997</v>
      </c>
      <c r="T359" s="17">
        <f t="shared" si="12"/>
        <v>40.659999999999997</v>
      </c>
      <c r="U359" s="18" t="str">
        <f t="shared" si="13"/>
        <v/>
      </c>
      <c r="V359" s="15" t="str">
        <f t="shared" si="17"/>
        <v>REFERÊNCIA ÚNICA (ART. 28)</v>
      </c>
      <c r="W359" s="19">
        <f t="shared" si="14"/>
        <v>40.659999999999997</v>
      </c>
      <c r="X359" s="15" t="s">
        <v>1981</v>
      </c>
    </row>
    <row r="360" spans="1:24" ht="72" x14ac:dyDescent="0.2">
      <c r="A360" s="14" t="s">
        <v>644</v>
      </c>
      <c r="B360" s="20" t="s">
        <v>1982</v>
      </c>
      <c r="C360" s="15" t="s">
        <v>1983</v>
      </c>
      <c r="D360" s="16" t="s">
        <v>723</v>
      </c>
      <c r="E360" s="16">
        <v>10</v>
      </c>
      <c r="F360" s="15" t="s">
        <v>708</v>
      </c>
      <c r="G360" s="15" t="s">
        <v>709</v>
      </c>
      <c r="H360" s="15" t="s">
        <v>710</v>
      </c>
      <c r="I360" s="17">
        <v>62.38</v>
      </c>
      <c r="J360" s="15"/>
      <c r="K360" s="15"/>
      <c r="L360" s="15"/>
      <c r="M360" s="17"/>
      <c r="N360" s="15"/>
      <c r="O360" s="15"/>
      <c r="P360" s="15"/>
      <c r="Q360" s="17"/>
      <c r="R360" s="16">
        <f t="shared" si="10"/>
        <v>1</v>
      </c>
      <c r="S360" s="17">
        <f t="shared" si="11"/>
        <v>62.38</v>
      </c>
      <c r="T360" s="17">
        <f t="shared" si="12"/>
        <v>62.38</v>
      </c>
      <c r="U360" s="18" t="str">
        <f t="shared" si="13"/>
        <v/>
      </c>
      <c r="V360" s="15" t="str">
        <f t="shared" si="17"/>
        <v>REFERÊNCIA ÚNICA (ART. 28)</v>
      </c>
      <c r="W360" s="19">
        <f t="shared" si="14"/>
        <v>62.38</v>
      </c>
      <c r="X360" s="15" t="s">
        <v>1984</v>
      </c>
    </row>
    <row r="361" spans="1:24" ht="72" x14ac:dyDescent="0.2">
      <c r="A361" s="14" t="s">
        <v>645</v>
      </c>
      <c r="B361" s="20" t="s">
        <v>1985</v>
      </c>
      <c r="C361" s="15" t="s">
        <v>1986</v>
      </c>
      <c r="D361" s="16" t="s">
        <v>723</v>
      </c>
      <c r="E361" s="16">
        <v>10</v>
      </c>
      <c r="F361" s="15" t="s">
        <v>708</v>
      </c>
      <c r="G361" s="15" t="s">
        <v>709</v>
      </c>
      <c r="H361" s="15" t="s">
        <v>710</v>
      </c>
      <c r="I361" s="17">
        <v>113.53</v>
      </c>
      <c r="J361" s="15"/>
      <c r="K361" s="15"/>
      <c r="L361" s="15"/>
      <c r="M361" s="17"/>
      <c r="N361" s="15"/>
      <c r="O361" s="15"/>
      <c r="P361" s="15"/>
      <c r="Q361" s="17"/>
      <c r="R361" s="16">
        <f t="shared" si="10"/>
        <v>1</v>
      </c>
      <c r="S361" s="17">
        <f t="shared" si="11"/>
        <v>113.53</v>
      </c>
      <c r="T361" s="17">
        <f t="shared" si="12"/>
        <v>113.53</v>
      </c>
      <c r="U361" s="18" t="str">
        <f t="shared" si="13"/>
        <v/>
      </c>
      <c r="V361" s="15" t="str">
        <f t="shared" si="17"/>
        <v>REFERÊNCIA ÚNICA (ART. 28)</v>
      </c>
      <c r="W361" s="19">
        <f t="shared" si="14"/>
        <v>113.53</v>
      </c>
      <c r="X361" s="15" t="s">
        <v>1987</v>
      </c>
    </row>
    <row r="362" spans="1:24" ht="72" x14ac:dyDescent="0.2">
      <c r="A362" s="14" t="s">
        <v>646</v>
      </c>
      <c r="B362" s="20" t="s">
        <v>1988</v>
      </c>
      <c r="C362" s="15" t="s">
        <v>1989</v>
      </c>
      <c r="D362" s="16" t="s">
        <v>746</v>
      </c>
      <c r="E362" s="16">
        <v>30</v>
      </c>
      <c r="F362" s="15" t="s">
        <v>708</v>
      </c>
      <c r="G362" s="15" t="s">
        <v>709</v>
      </c>
      <c r="H362" s="15" t="s">
        <v>710</v>
      </c>
      <c r="I362" s="17">
        <v>35.520000000000003</v>
      </c>
      <c r="J362" s="15"/>
      <c r="K362" s="15"/>
      <c r="L362" s="15"/>
      <c r="M362" s="17"/>
      <c r="N362" s="15"/>
      <c r="O362" s="15"/>
      <c r="P362" s="15"/>
      <c r="Q362" s="17"/>
      <c r="R362" s="16">
        <f t="shared" si="10"/>
        <v>1</v>
      </c>
      <c r="S362" s="17">
        <f t="shared" si="11"/>
        <v>35.520000000000003</v>
      </c>
      <c r="T362" s="17">
        <f t="shared" si="12"/>
        <v>35.520000000000003</v>
      </c>
      <c r="U362" s="18" t="str">
        <f t="shared" si="13"/>
        <v/>
      </c>
      <c r="V362" s="15" t="str">
        <f t="shared" si="17"/>
        <v>REFERÊNCIA ÚNICA (ART. 28)</v>
      </c>
      <c r="W362" s="19">
        <f t="shared" si="14"/>
        <v>35.520000000000003</v>
      </c>
      <c r="X362" s="15" t="s">
        <v>1990</v>
      </c>
    </row>
    <row r="363" spans="1:24" ht="72" x14ac:dyDescent="0.2">
      <c r="A363" s="14" t="s">
        <v>320</v>
      </c>
      <c r="B363" s="20" t="s">
        <v>1991</v>
      </c>
      <c r="C363" s="15" t="s">
        <v>1992</v>
      </c>
      <c r="D363" s="16" t="s">
        <v>723</v>
      </c>
      <c r="E363" s="16">
        <v>350</v>
      </c>
      <c r="F363" s="15" t="s">
        <v>708</v>
      </c>
      <c r="G363" s="15" t="s">
        <v>709</v>
      </c>
      <c r="H363" s="15" t="s">
        <v>710</v>
      </c>
      <c r="I363" s="17">
        <v>13.63</v>
      </c>
      <c r="J363" s="15"/>
      <c r="K363" s="15"/>
      <c r="L363" s="15"/>
      <c r="M363" s="17"/>
      <c r="N363" s="15"/>
      <c r="O363" s="15"/>
      <c r="P363" s="15"/>
      <c r="Q363" s="17"/>
      <c r="R363" s="16">
        <f t="shared" si="10"/>
        <v>1</v>
      </c>
      <c r="S363" s="17">
        <f t="shared" si="11"/>
        <v>13.63</v>
      </c>
      <c r="T363" s="17">
        <f t="shared" si="12"/>
        <v>13.63</v>
      </c>
      <c r="U363" s="18" t="str">
        <f t="shared" si="13"/>
        <v/>
      </c>
      <c r="V363" s="15" t="str">
        <f t="shared" si="17"/>
        <v>REFERÊNCIA ÚNICA (ART. 28)</v>
      </c>
      <c r="W363" s="19">
        <f t="shared" si="14"/>
        <v>13.63</v>
      </c>
      <c r="X363" s="15" t="s">
        <v>1993</v>
      </c>
    </row>
    <row r="364" spans="1:24" ht="72" x14ac:dyDescent="0.2">
      <c r="A364" s="14" t="s">
        <v>321</v>
      </c>
      <c r="B364" s="20" t="s">
        <v>1994</v>
      </c>
      <c r="C364" s="15" t="s">
        <v>1995</v>
      </c>
      <c r="D364" s="16" t="s">
        <v>723</v>
      </c>
      <c r="E364" s="16">
        <v>60</v>
      </c>
      <c r="F364" s="15" t="s">
        <v>708</v>
      </c>
      <c r="G364" s="15" t="s">
        <v>709</v>
      </c>
      <c r="H364" s="15" t="s">
        <v>710</v>
      </c>
      <c r="I364" s="17">
        <v>104.27</v>
      </c>
      <c r="J364" s="15"/>
      <c r="K364" s="15"/>
      <c r="L364" s="15"/>
      <c r="M364" s="17"/>
      <c r="N364" s="15"/>
      <c r="O364" s="15"/>
      <c r="P364" s="15"/>
      <c r="Q364" s="17"/>
      <c r="R364" s="16">
        <f t="shared" si="10"/>
        <v>1</v>
      </c>
      <c r="S364" s="17">
        <f t="shared" si="11"/>
        <v>104.27</v>
      </c>
      <c r="T364" s="17">
        <f t="shared" si="12"/>
        <v>104.27</v>
      </c>
      <c r="U364" s="18" t="str">
        <f t="shared" si="13"/>
        <v/>
      </c>
      <c r="V364" s="15" t="str">
        <f t="shared" si="17"/>
        <v>REFERÊNCIA ÚNICA (ART. 28)</v>
      </c>
      <c r="W364" s="19">
        <f t="shared" si="14"/>
        <v>104.27</v>
      </c>
      <c r="X364" s="15" t="s">
        <v>1996</v>
      </c>
    </row>
    <row r="365" spans="1:24" ht="72" x14ac:dyDescent="0.2">
      <c r="A365" s="14" t="s">
        <v>322</v>
      </c>
      <c r="B365" s="20" t="s">
        <v>1997</v>
      </c>
      <c r="C365" s="15" t="s">
        <v>1998</v>
      </c>
      <c r="D365" s="16" t="s">
        <v>723</v>
      </c>
      <c r="E365" s="16">
        <v>60</v>
      </c>
      <c r="F365" s="15" t="s">
        <v>708</v>
      </c>
      <c r="G365" s="15" t="s">
        <v>709</v>
      </c>
      <c r="H365" s="15" t="s">
        <v>710</v>
      </c>
      <c r="I365" s="17">
        <v>49</v>
      </c>
      <c r="J365" s="15"/>
      <c r="K365" s="15"/>
      <c r="L365" s="15"/>
      <c r="M365" s="17"/>
      <c r="N365" s="15"/>
      <c r="O365" s="15"/>
      <c r="P365" s="15"/>
      <c r="Q365" s="17"/>
      <c r="R365" s="16">
        <f t="shared" si="10"/>
        <v>1</v>
      </c>
      <c r="S365" s="17">
        <f t="shared" si="11"/>
        <v>49</v>
      </c>
      <c r="T365" s="17">
        <f t="shared" si="12"/>
        <v>49</v>
      </c>
      <c r="U365" s="18" t="str">
        <f t="shared" si="13"/>
        <v/>
      </c>
      <c r="V365" s="15" t="str">
        <f t="shared" si="17"/>
        <v>REFERÊNCIA ÚNICA (ART. 28)</v>
      </c>
      <c r="W365" s="19">
        <f t="shared" si="14"/>
        <v>49</v>
      </c>
      <c r="X365" s="15" t="s">
        <v>1999</v>
      </c>
    </row>
    <row r="366" spans="1:24" ht="96" x14ac:dyDescent="0.2">
      <c r="A366" s="14" t="s">
        <v>323</v>
      </c>
      <c r="B366" s="20" t="s">
        <v>2000</v>
      </c>
      <c r="C366" s="15" t="s">
        <v>2001</v>
      </c>
      <c r="D366" s="16" t="s">
        <v>723</v>
      </c>
      <c r="E366" s="16">
        <v>60</v>
      </c>
      <c r="F366" s="15" t="s">
        <v>949</v>
      </c>
      <c r="G366" s="15" t="s">
        <v>950</v>
      </c>
      <c r="H366" s="15" t="s">
        <v>951</v>
      </c>
      <c r="I366" s="17">
        <v>69.900000000000006</v>
      </c>
      <c r="J366" s="15"/>
      <c r="K366" s="15"/>
      <c r="L366" s="15"/>
      <c r="M366" s="17"/>
      <c r="N366" s="15"/>
      <c r="O366" s="15"/>
      <c r="P366" s="15"/>
      <c r="Q366" s="17"/>
      <c r="R366" s="16">
        <f t="shared" si="10"/>
        <v>1</v>
      </c>
      <c r="S366" s="17">
        <f t="shared" si="11"/>
        <v>69.900000000000006</v>
      </c>
      <c r="T366" s="17">
        <f t="shared" si="12"/>
        <v>69.900000000000006</v>
      </c>
      <c r="U366" s="18" t="str">
        <f t="shared" si="13"/>
        <v/>
      </c>
      <c r="V366" s="15" t="str">
        <f t="shared" si="17"/>
        <v>REFERÊNCIA ÚNICA (ART. 28)</v>
      </c>
      <c r="W366" s="19">
        <f t="shared" si="14"/>
        <v>69.900000000000006</v>
      </c>
      <c r="X366" s="15" t="s">
        <v>2002</v>
      </c>
    </row>
    <row r="367" spans="1:24" ht="72" x14ac:dyDescent="0.2">
      <c r="A367" s="14" t="s">
        <v>324</v>
      </c>
      <c r="B367" s="20" t="s">
        <v>2003</v>
      </c>
      <c r="C367" s="15" t="s">
        <v>2004</v>
      </c>
      <c r="D367" s="16" t="s">
        <v>723</v>
      </c>
      <c r="E367" s="16">
        <v>60</v>
      </c>
      <c r="F367" s="15" t="s">
        <v>708</v>
      </c>
      <c r="G367" s="15" t="s">
        <v>709</v>
      </c>
      <c r="H367" s="15" t="s">
        <v>710</v>
      </c>
      <c r="I367" s="17">
        <v>124.67</v>
      </c>
      <c r="J367" s="15"/>
      <c r="K367" s="15"/>
      <c r="L367" s="15"/>
      <c r="M367" s="17"/>
      <c r="N367" s="15"/>
      <c r="O367" s="15"/>
      <c r="P367" s="15"/>
      <c r="Q367" s="17"/>
      <c r="R367" s="16">
        <f t="shared" si="10"/>
        <v>1</v>
      </c>
      <c r="S367" s="17">
        <f t="shared" si="11"/>
        <v>124.67</v>
      </c>
      <c r="T367" s="17">
        <f t="shared" si="12"/>
        <v>124.67</v>
      </c>
      <c r="U367" s="18" t="str">
        <f t="shared" si="13"/>
        <v/>
      </c>
      <c r="V367" s="15" t="str">
        <f t="shared" si="17"/>
        <v>REFERÊNCIA ÚNICA (ART. 28)</v>
      </c>
      <c r="W367" s="19">
        <f t="shared" si="14"/>
        <v>124.67</v>
      </c>
      <c r="X367" s="15" t="s">
        <v>2005</v>
      </c>
    </row>
    <row r="368" spans="1:24" ht="72" x14ac:dyDescent="0.2">
      <c r="A368" s="14" t="s">
        <v>325</v>
      </c>
      <c r="B368" s="20" t="s">
        <v>2006</v>
      </c>
      <c r="C368" s="15" t="s">
        <v>2007</v>
      </c>
      <c r="D368" s="16" t="s">
        <v>723</v>
      </c>
      <c r="E368" s="16">
        <v>600</v>
      </c>
      <c r="F368" s="15" t="s">
        <v>2008</v>
      </c>
      <c r="G368" s="15" t="s">
        <v>2009</v>
      </c>
      <c r="H368" s="15" t="s">
        <v>764</v>
      </c>
      <c r="I368" s="17">
        <v>5.87</v>
      </c>
      <c r="J368" s="15"/>
      <c r="K368" s="15"/>
      <c r="L368" s="15"/>
      <c r="M368" s="17"/>
      <c r="N368" s="15"/>
      <c r="O368" s="15"/>
      <c r="P368" s="15"/>
      <c r="Q368" s="17"/>
      <c r="R368" s="16">
        <f t="shared" si="10"/>
        <v>1</v>
      </c>
      <c r="S368" s="17">
        <f t="shared" si="11"/>
        <v>5.87</v>
      </c>
      <c r="T368" s="17">
        <f t="shared" si="12"/>
        <v>5.87</v>
      </c>
      <c r="U368" s="18" t="str">
        <f t="shared" si="13"/>
        <v/>
      </c>
      <c r="V368" s="15" t="str">
        <f t="shared" si="17"/>
        <v>REFERÊNCIA ÚNICA (ART. 28)</v>
      </c>
      <c r="W368" s="19">
        <f t="shared" si="14"/>
        <v>5.87</v>
      </c>
      <c r="X368" s="15" t="s">
        <v>2010</v>
      </c>
    </row>
    <row r="369" spans="1:24" ht="60" x14ac:dyDescent="0.2">
      <c r="A369" s="14" t="s">
        <v>326</v>
      </c>
      <c r="B369" s="20" t="s">
        <v>2011</v>
      </c>
      <c r="C369" s="15" t="s">
        <v>2012</v>
      </c>
      <c r="D369" s="16" t="s">
        <v>723</v>
      </c>
      <c r="E369" s="16">
        <v>5</v>
      </c>
      <c r="F369" s="15" t="s">
        <v>775</v>
      </c>
      <c r="G369" s="15" t="s">
        <v>776</v>
      </c>
      <c r="H369" s="15" t="s">
        <v>777</v>
      </c>
      <c r="I369" s="17">
        <v>248.6</v>
      </c>
      <c r="J369" s="15"/>
      <c r="K369" s="15"/>
      <c r="L369" s="15"/>
      <c r="M369" s="17"/>
      <c r="N369" s="15"/>
      <c r="O369" s="15"/>
      <c r="P369" s="15"/>
      <c r="Q369" s="17"/>
      <c r="R369" s="16">
        <f t="shared" si="10"/>
        <v>1</v>
      </c>
      <c r="S369" s="17">
        <f t="shared" si="11"/>
        <v>248.6</v>
      </c>
      <c r="T369" s="17">
        <f t="shared" si="12"/>
        <v>248.6</v>
      </c>
      <c r="U369" s="18" t="str">
        <f t="shared" si="13"/>
        <v/>
      </c>
      <c r="V369" s="15" t="str">
        <f t="shared" si="17"/>
        <v>REFERÊNCIA ÚNICA (ART. 28)</v>
      </c>
      <c r="W369" s="19">
        <f t="shared" si="14"/>
        <v>248.6</v>
      </c>
      <c r="X369" s="15" t="s">
        <v>2013</v>
      </c>
    </row>
    <row r="370" spans="1:24" ht="72" x14ac:dyDescent="0.2">
      <c r="A370" s="14" t="s">
        <v>327</v>
      </c>
      <c r="B370" s="20" t="s">
        <v>2014</v>
      </c>
      <c r="C370" s="15" t="s">
        <v>2015</v>
      </c>
      <c r="D370" s="16" t="s">
        <v>723</v>
      </c>
      <c r="E370" s="16">
        <v>240</v>
      </c>
      <c r="F370" s="15" t="s">
        <v>708</v>
      </c>
      <c r="G370" s="15" t="s">
        <v>709</v>
      </c>
      <c r="H370" s="15" t="s">
        <v>710</v>
      </c>
      <c r="I370" s="17">
        <v>19.64</v>
      </c>
      <c r="J370" s="15"/>
      <c r="K370" s="15"/>
      <c r="L370" s="15"/>
      <c r="M370" s="17"/>
      <c r="N370" s="15"/>
      <c r="O370" s="15"/>
      <c r="P370" s="15"/>
      <c r="Q370" s="17"/>
      <c r="R370" s="16">
        <f t="shared" si="10"/>
        <v>1</v>
      </c>
      <c r="S370" s="17">
        <f t="shared" si="11"/>
        <v>19.64</v>
      </c>
      <c r="T370" s="17">
        <f t="shared" si="12"/>
        <v>19.64</v>
      </c>
      <c r="U370" s="18" t="str">
        <f t="shared" si="13"/>
        <v/>
      </c>
      <c r="V370" s="15" t="str">
        <f t="shared" si="17"/>
        <v>REFERÊNCIA ÚNICA (ART. 28)</v>
      </c>
      <c r="W370" s="19">
        <f t="shared" si="14"/>
        <v>19.64</v>
      </c>
      <c r="X370" s="15" t="s">
        <v>2016</v>
      </c>
    </row>
    <row r="371" spans="1:24" ht="60" x14ac:dyDescent="0.2">
      <c r="A371" s="14" t="s">
        <v>328</v>
      </c>
      <c r="B371" s="20" t="s">
        <v>2017</v>
      </c>
      <c r="C371" s="15" t="s">
        <v>2018</v>
      </c>
      <c r="D371" s="16" t="s">
        <v>723</v>
      </c>
      <c r="E371" s="16">
        <v>240</v>
      </c>
      <c r="F371" s="15" t="s">
        <v>2019</v>
      </c>
      <c r="G371" s="15" t="s">
        <v>2020</v>
      </c>
      <c r="H371" s="15" t="s">
        <v>2021</v>
      </c>
      <c r="I371" s="17">
        <v>38.6</v>
      </c>
      <c r="J371" s="15" t="s">
        <v>2022</v>
      </c>
      <c r="K371" s="15" t="s">
        <v>2023</v>
      </c>
      <c r="L371" s="15" t="s">
        <v>2021</v>
      </c>
      <c r="M371" s="17">
        <v>37.85</v>
      </c>
      <c r="N371" s="15" t="s">
        <v>2024</v>
      </c>
      <c r="O371" s="15" t="s">
        <v>2025</v>
      </c>
      <c r="P371" s="15" t="s">
        <v>2026</v>
      </c>
      <c r="Q371" s="17">
        <v>39.9</v>
      </c>
      <c r="R371" s="16">
        <f t="shared" si="10"/>
        <v>3</v>
      </c>
      <c r="S371" s="17">
        <f t="shared" si="11"/>
        <v>38.783333333333331</v>
      </c>
      <c r="T371" s="17">
        <f t="shared" si="12"/>
        <v>38.6</v>
      </c>
      <c r="U371" s="18">
        <f t="shared" si="13"/>
        <v>2.1836434922067011E-2</v>
      </c>
      <c r="V371" s="15" t="str">
        <f t="shared" si="17"/>
        <v>MÉDIA</v>
      </c>
      <c r="W371" s="19">
        <f t="shared" si="14"/>
        <v>38.78</v>
      </c>
      <c r="X371" s="15" t="s">
        <v>2027</v>
      </c>
    </row>
    <row r="372" spans="1:24" ht="72" x14ac:dyDescent="0.2">
      <c r="A372" s="14" t="s">
        <v>329</v>
      </c>
      <c r="B372" s="20" t="s">
        <v>2028</v>
      </c>
      <c r="C372" s="15" t="s">
        <v>2029</v>
      </c>
      <c r="D372" s="16" t="s">
        <v>723</v>
      </c>
      <c r="E372" s="16">
        <v>75</v>
      </c>
      <c r="F372" s="15" t="s">
        <v>708</v>
      </c>
      <c r="G372" s="15" t="s">
        <v>709</v>
      </c>
      <c r="H372" s="15" t="s">
        <v>710</v>
      </c>
      <c r="I372" s="17">
        <v>265</v>
      </c>
      <c r="J372" s="15"/>
      <c r="K372" s="15"/>
      <c r="L372" s="15"/>
      <c r="M372" s="17"/>
      <c r="N372" s="15"/>
      <c r="O372" s="15"/>
      <c r="P372" s="15"/>
      <c r="Q372" s="17"/>
      <c r="R372" s="16">
        <f t="shared" si="10"/>
        <v>1</v>
      </c>
      <c r="S372" s="17">
        <f t="shared" si="11"/>
        <v>265</v>
      </c>
      <c r="T372" s="17">
        <f t="shared" si="12"/>
        <v>265</v>
      </c>
      <c r="U372" s="18" t="str">
        <f t="shared" si="13"/>
        <v/>
      </c>
      <c r="V372" s="15" t="str">
        <f t="shared" si="17"/>
        <v>REFERÊNCIA ÚNICA (ART. 28)</v>
      </c>
      <c r="W372" s="19">
        <f t="shared" si="14"/>
        <v>265</v>
      </c>
      <c r="X372" s="15" t="s">
        <v>2030</v>
      </c>
    </row>
    <row r="373" spans="1:24" ht="72" x14ac:dyDescent="0.2">
      <c r="A373" s="14" t="s">
        <v>330</v>
      </c>
      <c r="B373" s="20" t="s">
        <v>2031</v>
      </c>
      <c r="C373" s="15" t="s">
        <v>2032</v>
      </c>
      <c r="D373" s="16" t="s">
        <v>723</v>
      </c>
      <c r="E373" s="16">
        <v>75</v>
      </c>
      <c r="F373" s="15" t="s">
        <v>708</v>
      </c>
      <c r="G373" s="15" t="s">
        <v>709</v>
      </c>
      <c r="H373" s="15" t="s">
        <v>710</v>
      </c>
      <c r="I373" s="17">
        <v>587.16999999999996</v>
      </c>
      <c r="J373" s="15"/>
      <c r="K373" s="15"/>
      <c r="L373" s="15"/>
      <c r="M373" s="17"/>
      <c r="N373" s="15"/>
      <c r="O373" s="15"/>
      <c r="P373" s="15"/>
      <c r="Q373" s="17"/>
      <c r="R373" s="16">
        <f t="shared" si="10"/>
        <v>1</v>
      </c>
      <c r="S373" s="17">
        <f t="shared" si="11"/>
        <v>587.16999999999996</v>
      </c>
      <c r="T373" s="17">
        <f t="shared" si="12"/>
        <v>587.16999999999996</v>
      </c>
      <c r="U373" s="18" t="str">
        <f t="shared" si="13"/>
        <v/>
      </c>
      <c r="V373" s="15" t="str">
        <f t="shared" si="17"/>
        <v>REFERÊNCIA ÚNICA (ART. 28)</v>
      </c>
      <c r="W373" s="19">
        <f t="shared" si="14"/>
        <v>587.16999999999996</v>
      </c>
      <c r="X373" s="15" t="s">
        <v>2033</v>
      </c>
    </row>
    <row r="374" spans="1:24" ht="72" x14ac:dyDescent="0.2">
      <c r="A374" s="14" t="s">
        <v>331</v>
      </c>
      <c r="B374" s="20" t="s">
        <v>2034</v>
      </c>
      <c r="C374" s="15" t="s">
        <v>2035</v>
      </c>
      <c r="D374" s="16" t="s">
        <v>723</v>
      </c>
      <c r="E374" s="16">
        <v>5</v>
      </c>
      <c r="F374" s="15" t="s">
        <v>708</v>
      </c>
      <c r="G374" s="15" t="s">
        <v>709</v>
      </c>
      <c r="H374" s="15" t="s">
        <v>710</v>
      </c>
      <c r="I374" s="17">
        <v>495.34</v>
      </c>
      <c r="J374" s="15"/>
      <c r="K374" s="15"/>
      <c r="L374" s="15"/>
      <c r="M374" s="17"/>
      <c r="N374" s="15"/>
      <c r="O374" s="15"/>
      <c r="P374" s="15"/>
      <c r="Q374" s="17"/>
      <c r="R374" s="16">
        <f t="shared" si="10"/>
        <v>1</v>
      </c>
      <c r="S374" s="17">
        <f t="shared" si="11"/>
        <v>495.34</v>
      </c>
      <c r="T374" s="17">
        <f t="shared" si="12"/>
        <v>495.34</v>
      </c>
      <c r="U374" s="18" t="str">
        <f t="shared" si="13"/>
        <v/>
      </c>
      <c r="V374" s="15" t="str">
        <f t="shared" si="17"/>
        <v>REFERÊNCIA ÚNICA (ART. 28)</v>
      </c>
      <c r="W374" s="19">
        <f t="shared" si="14"/>
        <v>495.34</v>
      </c>
      <c r="X374" s="15" t="s">
        <v>2036</v>
      </c>
    </row>
    <row r="375" spans="1:24" ht="60" x14ac:dyDescent="0.2">
      <c r="A375" s="14" t="s">
        <v>332</v>
      </c>
      <c r="B375" s="20" t="s">
        <v>2037</v>
      </c>
      <c r="C375" s="15" t="s">
        <v>2038</v>
      </c>
      <c r="D375" s="16" t="s">
        <v>723</v>
      </c>
      <c r="E375" s="16">
        <v>1500</v>
      </c>
      <c r="F375" s="15" t="s">
        <v>2039</v>
      </c>
      <c r="G375" s="15" t="s">
        <v>2040</v>
      </c>
      <c r="H375" s="15" t="s">
        <v>764</v>
      </c>
      <c r="I375" s="17">
        <v>3.01</v>
      </c>
      <c r="J375" s="15"/>
      <c r="K375" s="15"/>
      <c r="L375" s="15"/>
      <c r="M375" s="17"/>
      <c r="N375" s="15"/>
      <c r="O375" s="15"/>
      <c r="P375" s="15"/>
      <c r="Q375" s="17"/>
      <c r="R375" s="16">
        <f t="shared" si="10"/>
        <v>1</v>
      </c>
      <c r="S375" s="17">
        <f t="shared" si="11"/>
        <v>3.01</v>
      </c>
      <c r="T375" s="17">
        <f t="shared" si="12"/>
        <v>3.01</v>
      </c>
      <c r="U375" s="18" t="str">
        <f t="shared" si="13"/>
        <v/>
      </c>
      <c r="V375" s="15" t="str">
        <f t="shared" si="17"/>
        <v>REFERÊNCIA ÚNICA (ART. 28)</v>
      </c>
      <c r="W375" s="19">
        <f t="shared" si="14"/>
        <v>3.01</v>
      </c>
      <c r="X375" s="15" t="s">
        <v>2041</v>
      </c>
    </row>
    <row r="376" spans="1:24" ht="72" x14ac:dyDescent="0.2">
      <c r="A376" s="14" t="s">
        <v>333</v>
      </c>
      <c r="B376" s="20" t="s">
        <v>2042</v>
      </c>
      <c r="C376" s="15" t="s">
        <v>2043</v>
      </c>
      <c r="D376" s="16" t="s">
        <v>723</v>
      </c>
      <c r="E376" s="16">
        <v>1500</v>
      </c>
      <c r="F376" s="15" t="s">
        <v>2044</v>
      </c>
      <c r="G376" s="15" t="s">
        <v>2045</v>
      </c>
      <c r="H376" s="15" t="s">
        <v>842</v>
      </c>
      <c r="I376" s="17">
        <v>1</v>
      </c>
      <c r="J376" s="15"/>
      <c r="K376" s="15"/>
      <c r="L376" s="15"/>
      <c r="M376" s="17"/>
      <c r="N376" s="15"/>
      <c r="O376" s="15"/>
      <c r="P376" s="15"/>
      <c r="Q376" s="17"/>
      <c r="R376" s="16">
        <f t="shared" si="10"/>
        <v>1</v>
      </c>
      <c r="S376" s="17">
        <f t="shared" si="11"/>
        <v>1</v>
      </c>
      <c r="T376" s="17">
        <f t="shared" si="12"/>
        <v>1</v>
      </c>
      <c r="U376" s="18" t="str">
        <f t="shared" si="13"/>
        <v/>
      </c>
      <c r="V376" s="15" t="str">
        <f t="shared" si="17"/>
        <v>REFERÊNCIA ÚNICA (ART. 28)</v>
      </c>
      <c r="W376" s="19">
        <f t="shared" si="14"/>
        <v>1</v>
      </c>
      <c r="X376" s="15" t="s">
        <v>2046</v>
      </c>
    </row>
    <row r="377" spans="1:24" ht="72" x14ac:dyDescent="0.2">
      <c r="A377" s="14" t="s">
        <v>334</v>
      </c>
      <c r="B377" s="20" t="s">
        <v>2047</v>
      </c>
      <c r="C377" s="15" t="s">
        <v>2048</v>
      </c>
      <c r="D377" s="16" t="s">
        <v>723</v>
      </c>
      <c r="E377" s="16">
        <v>1000</v>
      </c>
      <c r="F377" s="15" t="s">
        <v>708</v>
      </c>
      <c r="G377" s="15" t="s">
        <v>709</v>
      </c>
      <c r="H377" s="15" t="s">
        <v>710</v>
      </c>
      <c r="I377" s="17">
        <v>7.26</v>
      </c>
      <c r="J377" s="15"/>
      <c r="K377" s="15"/>
      <c r="L377" s="15"/>
      <c r="M377" s="17"/>
      <c r="N377" s="15"/>
      <c r="O377" s="15"/>
      <c r="P377" s="15"/>
      <c r="Q377" s="17"/>
      <c r="R377" s="16">
        <f t="shared" si="10"/>
        <v>1</v>
      </c>
      <c r="S377" s="17">
        <f t="shared" si="11"/>
        <v>7.26</v>
      </c>
      <c r="T377" s="17">
        <f t="shared" si="12"/>
        <v>7.26</v>
      </c>
      <c r="U377" s="18" t="str">
        <f t="shared" si="13"/>
        <v/>
      </c>
      <c r="V377" s="15" t="str">
        <f t="shared" si="17"/>
        <v>REFERÊNCIA ÚNICA (ART. 28)</v>
      </c>
      <c r="W377" s="19">
        <f t="shared" si="14"/>
        <v>7.26</v>
      </c>
      <c r="X377" s="15" t="s">
        <v>2049</v>
      </c>
    </row>
    <row r="378" spans="1:24" ht="72" x14ac:dyDescent="0.2">
      <c r="A378" s="14" t="s">
        <v>335</v>
      </c>
      <c r="B378" s="20" t="s">
        <v>2050</v>
      </c>
      <c r="C378" s="15" t="s">
        <v>2051</v>
      </c>
      <c r="D378" s="16" t="s">
        <v>723</v>
      </c>
      <c r="E378" s="16">
        <v>50</v>
      </c>
      <c r="F378" s="15" t="s">
        <v>2052</v>
      </c>
      <c r="G378" s="15" t="s">
        <v>2053</v>
      </c>
      <c r="H378" s="15" t="s">
        <v>842</v>
      </c>
      <c r="I378" s="17">
        <v>6.66</v>
      </c>
      <c r="J378" s="15"/>
      <c r="K378" s="15"/>
      <c r="L378" s="15"/>
      <c r="M378" s="17"/>
      <c r="N378" s="15"/>
      <c r="O378" s="15"/>
      <c r="P378" s="15"/>
      <c r="Q378" s="17"/>
      <c r="R378" s="16">
        <f t="shared" si="10"/>
        <v>1</v>
      </c>
      <c r="S378" s="17">
        <f t="shared" si="11"/>
        <v>6.66</v>
      </c>
      <c r="T378" s="17">
        <f t="shared" si="12"/>
        <v>6.66</v>
      </c>
      <c r="U378" s="18" t="str">
        <f t="shared" si="13"/>
        <v/>
      </c>
      <c r="V378" s="15" t="str">
        <f t="shared" si="17"/>
        <v>REFERÊNCIA ÚNICA (ART. 28)</v>
      </c>
      <c r="W378" s="19">
        <f t="shared" si="14"/>
        <v>6.66</v>
      </c>
      <c r="X378" s="15" t="s">
        <v>2054</v>
      </c>
    </row>
    <row r="379" spans="1:24" ht="72" x14ac:dyDescent="0.2">
      <c r="A379" s="14" t="s">
        <v>336</v>
      </c>
      <c r="B379" s="20" t="s">
        <v>2055</v>
      </c>
      <c r="C379" s="15" t="s">
        <v>2056</v>
      </c>
      <c r="D379" s="16" t="s">
        <v>723</v>
      </c>
      <c r="E379" s="16">
        <v>120</v>
      </c>
      <c r="F379" s="15" t="s">
        <v>2057</v>
      </c>
      <c r="G379" s="15" t="s">
        <v>2058</v>
      </c>
      <c r="H379" s="15" t="s">
        <v>2059</v>
      </c>
      <c r="I379" s="17">
        <v>32.93</v>
      </c>
      <c r="J379" s="15" t="s">
        <v>2060</v>
      </c>
      <c r="K379" s="15" t="s">
        <v>2061</v>
      </c>
      <c r="L379" s="15" t="s">
        <v>2062</v>
      </c>
      <c r="M379" s="17">
        <v>26.95</v>
      </c>
      <c r="N379" s="15"/>
      <c r="O379" s="15"/>
      <c r="P379" s="15"/>
      <c r="Q379" s="17"/>
      <c r="R379" s="16">
        <f t="shared" si="10"/>
        <v>2</v>
      </c>
      <c r="S379" s="17">
        <f t="shared" si="11"/>
        <v>29.939999999999998</v>
      </c>
      <c r="T379" s="17">
        <f t="shared" si="12"/>
        <v>29.939999999999998</v>
      </c>
      <c r="U379" s="18">
        <f t="shared" si="13"/>
        <v>9.9866399465597874E-2</v>
      </c>
      <c r="V379" s="15" t="str">
        <f t="shared" si="17"/>
        <v>MÉDIA</v>
      </c>
      <c r="W379" s="19">
        <f t="shared" si="14"/>
        <v>29.94</v>
      </c>
      <c r="X379" s="15" t="s">
        <v>2063</v>
      </c>
    </row>
    <row r="380" spans="1:24" ht="72" x14ac:dyDescent="0.2">
      <c r="A380" s="14" t="s">
        <v>337</v>
      </c>
      <c r="B380" s="20" t="s">
        <v>2064</v>
      </c>
      <c r="C380" s="15" t="s">
        <v>2065</v>
      </c>
      <c r="D380" s="16" t="s">
        <v>723</v>
      </c>
      <c r="E380" s="16">
        <v>100</v>
      </c>
      <c r="F380" s="15" t="s">
        <v>708</v>
      </c>
      <c r="G380" s="15" t="s">
        <v>709</v>
      </c>
      <c r="H380" s="15" t="s">
        <v>710</v>
      </c>
      <c r="I380" s="17">
        <v>16.05</v>
      </c>
      <c r="J380" s="15"/>
      <c r="K380" s="15"/>
      <c r="L380" s="15"/>
      <c r="M380" s="17"/>
      <c r="N380" s="15"/>
      <c r="O380" s="15"/>
      <c r="P380" s="15"/>
      <c r="Q380" s="17"/>
      <c r="R380" s="16">
        <f t="shared" si="10"/>
        <v>1</v>
      </c>
      <c r="S380" s="17">
        <f t="shared" si="11"/>
        <v>16.05</v>
      </c>
      <c r="T380" s="17">
        <f t="shared" si="12"/>
        <v>16.05</v>
      </c>
      <c r="U380" s="18" t="str">
        <f t="shared" si="13"/>
        <v/>
      </c>
      <c r="V380" s="15" t="str">
        <f t="shared" si="17"/>
        <v>REFERÊNCIA ÚNICA (ART. 28)</v>
      </c>
      <c r="W380" s="19">
        <f t="shared" si="14"/>
        <v>16.05</v>
      </c>
      <c r="X380" s="15" t="s">
        <v>2066</v>
      </c>
    </row>
    <row r="381" spans="1:24" ht="72" x14ac:dyDescent="0.2">
      <c r="A381" s="14" t="s">
        <v>338</v>
      </c>
      <c r="B381" s="20" t="s">
        <v>2067</v>
      </c>
      <c r="C381" s="15" t="s">
        <v>2068</v>
      </c>
      <c r="D381" s="16" t="s">
        <v>723</v>
      </c>
      <c r="E381" s="16">
        <v>100</v>
      </c>
      <c r="F381" s="15" t="s">
        <v>708</v>
      </c>
      <c r="G381" s="15" t="s">
        <v>709</v>
      </c>
      <c r="H381" s="15" t="s">
        <v>710</v>
      </c>
      <c r="I381" s="17">
        <v>23.07</v>
      </c>
      <c r="J381" s="15"/>
      <c r="K381" s="15"/>
      <c r="L381" s="15"/>
      <c r="M381" s="17"/>
      <c r="N381" s="15"/>
      <c r="O381" s="15"/>
      <c r="P381" s="15"/>
      <c r="Q381" s="17"/>
      <c r="R381" s="16">
        <f t="shared" si="10"/>
        <v>1</v>
      </c>
      <c r="S381" s="17">
        <f t="shared" si="11"/>
        <v>23.07</v>
      </c>
      <c r="T381" s="17">
        <f t="shared" si="12"/>
        <v>23.07</v>
      </c>
      <c r="U381" s="18" t="str">
        <f t="shared" si="13"/>
        <v/>
      </c>
      <c r="V381" s="15" t="str">
        <f t="shared" si="17"/>
        <v>REFERÊNCIA ÚNICA (ART. 28)</v>
      </c>
      <c r="W381" s="19">
        <f t="shared" si="14"/>
        <v>23.07</v>
      </c>
      <c r="X381" s="15" t="s">
        <v>2069</v>
      </c>
    </row>
    <row r="382" spans="1:24" ht="72" x14ac:dyDescent="0.2">
      <c r="A382" s="14" t="s">
        <v>339</v>
      </c>
      <c r="B382" s="20" t="s">
        <v>2070</v>
      </c>
      <c r="C382" s="15" t="s">
        <v>2071</v>
      </c>
      <c r="D382" s="16" t="s">
        <v>723</v>
      </c>
      <c r="E382" s="16">
        <v>2</v>
      </c>
      <c r="F382" s="15" t="s">
        <v>708</v>
      </c>
      <c r="G382" s="15" t="s">
        <v>709</v>
      </c>
      <c r="H382" s="15" t="s">
        <v>710</v>
      </c>
      <c r="I382" s="17">
        <v>220</v>
      </c>
      <c r="J382" s="15"/>
      <c r="K382" s="15"/>
      <c r="L382" s="15"/>
      <c r="M382" s="17"/>
      <c r="N382" s="15"/>
      <c r="O382" s="15"/>
      <c r="P382" s="15"/>
      <c r="Q382" s="17"/>
      <c r="R382" s="16">
        <f t="shared" si="10"/>
        <v>1</v>
      </c>
      <c r="S382" s="17">
        <f t="shared" si="11"/>
        <v>220</v>
      </c>
      <c r="T382" s="17">
        <f t="shared" si="12"/>
        <v>220</v>
      </c>
      <c r="U382" s="18" t="str">
        <f t="shared" si="13"/>
        <v/>
      </c>
      <c r="V382" s="15" t="str">
        <f t="shared" si="17"/>
        <v>REFERÊNCIA ÚNICA (ART. 28)</v>
      </c>
      <c r="W382" s="19">
        <f t="shared" si="14"/>
        <v>220</v>
      </c>
      <c r="X382" s="15" t="s">
        <v>2072</v>
      </c>
    </row>
    <row r="383" spans="1:24" ht="72" x14ac:dyDescent="0.2">
      <c r="A383" s="14" t="s">
        <v>340</v>
      </c>
      <c r="B383" s="20" t="s">
        <v>2073</v>
      </c>
      <c r="C383" s="15" t="s">
        <v>2074</v>
      </c>
      <c r="D383" s="16" t="s">
        <v>723</v>
      </c>
      <c r="E383" s="16">
        <v>1200</v>
      </c>
      <c r="F383" s="15" t="s">
        <v>708</v>
      </c>
      <c r="G383" s="15" t="s">
        <v>709</v>
      </c>
      <c r="H383" s="15" t="s">
        <v>710</v>
      </c>
      <c r="I383" s="17">
        <v>12</v>
      </c>
      <c r="J383" s="15"/>
      <c r="K383" s="15"/>
      <c r="L383" s="15"/>
      <c r="M383" s="17"/>
      <c r="N383" s="15"/>
      <c r="O383" s="15"/>
      <c r="P383" s="15"/>
      <c r="Q383" s="17"/>
      <c r="R383" s="16">
        <f t="shared" si="10"/>
        <v>1</v>
      </c>
      <c r="S383" s="17">
        <f t="shared" si="11"/>
        <v>12</v>
      </c>
      <c r="T383" s="17">
        <f t="shared" si="12"/>
        <v>12</v>
      </c>
      <c r="U383" s="18" t="str">
        <f t="shared" si="13"/>
        <v/>
      </c>
      <c r="V383" s="15" t="str">
        <f t="shared" si="17"/>
        <v>REFERÊNCIA ÚNICA (ART. 28)</v>
      </c>
      <c r="W383" s="19">
        <f t="shared" si="14"/>
        <v>12</v>
      </c>
      <c r="X383" s="15" t="s">
        <v>2075</v>
      </c>
    </row>
    <row r="384" spans="1:24" ht="72" x14ac:dyDescent="0.2">
      <c r="A384" s="14" t="s">
        <v>341</v>
      </c>
      <c r="B384" s="20" t="s">
        <v>2076</v>
      </c>
      <c r="C384" s="15" t="s">
        <v>2077</v>
      </c>
      <c r="D384" s="16" t="s">
        <v>723</v>
      </c>
      <c r="E384" s="16">
        <v>200</v>
      </c>
      <c r="F384" s="15" t="s">
        <v>708</v>
      </c>
      <c r="G384" s="15" t="s">
        <v>709</v>
      </c>
      <c r="H384" s="15" t="s">
        <v>710</v>
      </c>
      <c r="I384" s="17">
        <v>125.99</v>
      </c>
      <c r="J384" s="15"/>
      <c r="K384" s="15"/>
      <c r="L384" s="15"/>
      <c r="M384" s="17"/>
      <c r="N384" s="15"/>
      <c r="O384" s="15"/>
      <c r="P384" s="15"/>
      <c r="Q384" s="17"/>
      <c r="R384" s="16">
        <f t="shared" si="10"/>
        <v>1</v>
      </c>
      <c r="S384" s="17">
        <f t="shared" si="11"/>
        <v>125.99</v>
      </c>
      <c r="T384" s="17">
        <f t="shared" si="12"/>
        <v>125.99</v>
      </c>
      <c r="U384" s="18" t="str">
        <f t="shared" si="13"/>
        <v/>
      </c>
      <c r="V384" s="15" t="str">
        <f t="shared" si="17"/>
        <v>REFERÊNCIA ÚNICA (ART. 28)</v>
      </c>
      <c r="W384" s="19">
        <f t="shared" si="14"/>
        <v>125.99</v>
      </c>
      <c r="X384" s="15" t="s">
        <v>2078</v>
      </c>
    </row>
    <row r="385" spans="1:24" ht="72" x14ac:dyDescent="0.2">
      <c r="A385" s="14" t="s">
        <v>342</v>
      </c>
      <c r="B385" s="20" t="s">
        <v>2079</v>
      </c>
      <c r="C385" s="15" t="s">
        <v>2080</v>
      </c>
      <c r="D385" s="16" t="s">
        <v>723</v>
      </c>
      <c r="E385" s="16">
        <v>200</v>
      </c>
      <c r="F385" s="15" t="s">
        <v>708</v>
      </c>
      <c r="G385" s="15" t="s">
        <v>709</v>
      </c>
      <c r="H385" s="15" t="s">
        <v>710</v>
      </c>
      <c r="I385" s="17">
        <v>126.39</v>
      </c>
      <c r="J385" s="15"/>
      <c r="K385" s="15"/>
      <c r="L385" s="15"/>
      <c r="M385" s="17"/>
      <c r="N385" s="15"/>
      <c r="O385" s="15"/>
      <c r="P385" s="15"/>
      <c r="Q385" s="17"/>
      <c r="R385" s="16">
        <f t="shared" si="10"/>
        <v>1</v>
      </c>
      <c r="S385" s="17">
        <f t="shared" si="11"/>
        <v>126.39</v>
      </c>
      <c r="T385" s="17">
        <f t="shared" si="12"/>
        <v>126.39</v>
      </c>
      <c r="U385" s="18" t="str">
        <f t="shared" si="13"/>
        <v/>
      </c>
      <c r="V385" s="15" t="str">
        <f t="shared" si="17"/>
        <v>REFERÊNCIA ÚNICA (ART. 28)</v>
      </c>
      <c r="W385" s="19">
        <f t="shared" si="14"/>
        <v>126.39</v>
      </c>
      <c r="X385" s="15" t="s">
        <v>2081</v>
      </c>
    </row>
    <row r="386" spans="1:24" ht="72" x14ac:dyDescent="0.2">
      <c r="A386" s="14" t="s">
        <v>343</v>
      </c>
      <c r="B386" s="20" t="s">
        <v>2082</v>
      </c>
      <c r="C386" s="15" t="s">
        <v>2083</v>
      </c>
      <c r="D386" s="16" t="s">
        <v>723</v>
      </c>
      <c r="E386" s="16">
        <v>800</v>
      </c>
      <c r="F386" s="15" t="s">
        <v>708</v>
      </c>
      <c r="G386" s="15" t="s">
        <v>709</v>
      </c>
      <c r="H386" s="15" t="s">
        <v>710</v>
      </c>
      <c r="I386" s="17">
        <v>72.75</v>
      </c>
      <c r="J386" s="15"/>
      <c r="K386" s="15"/>
      <c r="L386" s="15"/>
      <c r="M386" s="17"/>
      <c r="N386" s="15"/>
      <c r="O386" s="15"/>
      <c r="P386" s="15"/>
      <c r="Q386" s="17"/>
      <c r="R386" s="16">
        <f t="shared" si="10"/>
        <v>1</v>
      </c>
      <c r="S386" s="17">
        <f t="shared" si="11"/>
        <v>72.75</v>
      </c>
      <c r="T386" s="17">
        <f t="shared" si="12"/>
        <v>72.75</v>
      </c>
      <c r="U386" s="18" t="str">
        <f t="shared" si="13"/>
        <v/>
      </c>
      <c r="V386" s="15" t="str">
        <f t="shared" si="17"/>
        <v>REFERÊNCIA ÚNICA (ART. 28)</v>
      </c>
      <c r="W386" s="19">
        <f t="shared" si="14"/>
        <v>72.75</v>
      </c>
      <c r="X386" s="15" t="s">
        <v>2084</v>
      </c>
    </row>
    <row r="387" spans="1:24" ht="72" x14ac:dyDescent="0.2">
      <c r="A387" s="14" t="s">
        <v>344</v>
      </c>
      <c r="B387" s="20" t="s">
        <v>2085</v>
      </c>
      <c r="C387" s="15" t="s">
        <v>2086</v>
      </c>
      <c r="D387" s="16" t="s">
        <v>723</v>
      </c>
      <c r="E387" s="16">
        <v>250</v>
      </c>
      <c r="F387" s="15" t="s">
        <v>708</v>
      </c>
      <c r="G387" s="15" t="s">
        <v>709</v>
      </c>
      <c r="H387" s="15" t="s">
        <v>710</v>
      </c>
      <c r="I387" s="17">
        <v>59.76</v>
      </c>
      <c r="J387" s="15"/>
      <c r="K387" s="15"/>
      <c r="L387" s="15"/>
      <c r="M387" s="17"/>
      <c r="N387" s="15"/>
      <c r="O387" s="15"/>
      <c r="P387" s="15"/>
      <c r="Q387" s="17"/>
      <c r="R387" s="16">
        <f t="shared" si="10"/>
        <v>1</v>
      </c>
      <c r="S387" s="17">
        <f t="shared" si="11"/>
        <v>59.76</v>
      </c>
      <c r="T387" s="17">
        <f t="shared" si="12"/>
        <v>59.76</v>
      </c>
      <c r="U387" s="18" t="str">
        <f t="shared" si="13"/>
        <v/>
      </c>
      <c r="V387" s="15" t="str">
        <f t="shared" si="17"/>
        <v>REFERÊNCIA ÚNICA (ART. 28)</v>
      </c>
      <c r="W387" s="19">
        <f t="shared" si="14"/>
        <v>59.76</v>
      </c>
      <c r="X387" s="15" t="s">
        <v>2087</v>
      </c>
    </row>
    <row r="388" spans="1:24" ht="72" x14ac:dyDescent="0.2">
      <c r="A388" s="14" t="s">
        <v>345</v>
      </c>
      <c r="B388" s="20" t="s">
        <v>2088</v>
      </c>
      <c r="C388" s="15" t="s">
        <v>2089</v>
      </c>
      <c r="D388" s="16" t="s">
        <v>723</v>
      </c>
      <c r="E388" s="16">
        <v>250</v>
      </c>
      <c r="F388" s="15" t="s">
        <v>708</v>
      </c>
      <c r="G388" s="15" t="s">
        <v>709</v>
      </c>
      <c r="H388" s="15" t="s">
        <v>710</v>
      </c>
      <c r="I388" s="17">
        <v>50.6</v>
      </c>
      <c r="J388" s="15"/>
      <c r="K388" s="15"/>
      <c r="L388" s="15"/>
      <c r="M388" s="17"/>
      <c r="N388" s="15"/>
      <c r="O388" s="15"/>
      <c r="P388" s="15"/>
      <c r="Q388" s="17"/>
      <c r="R388" s="16">
        <f t="shared" si="10"/>
        <v>1</v>
      </c>
      <c r="S388" s="17">
        <f t="shared" si="11"/>
        <v>50.6</v>
      </c>
      <c r="T388" s="17">
        <f t="shared" si="12"/>
        <v>50.6</v>
      </c>
      <c r="U388" s="18" t="str">
        <f t="shared" si="13"/>
        <v/>
      </c>
      <c r="V388" s="15" t="str">
        <f t="shared" si="17"/>
        <v>REFERÊNCIA ÚNICA (ART. 28)</v>
      </c>
      <c r="W388" s="19">
        <f t="shared" si="14"/>
        <v>50.6</v>
      </c>
      <c r="X388" s="15" t="s">
        <v>2090</v>
      </c>
    </row>
    <row r="389" spans="1:24" ht="72" x14ac:dyDescent="0.2">
      <c r="A389" s="14" t="s">
        <v>346</v>
      </c>
      <c r="B389" s="20" t="s">
        <v>2091</v>
      </c>
      <c r="C389" s="15" t="s">
        <v>2092</v>
      </c>
      <c r="D389" s="16" t="s">
        <v>723</v>
      </c>
      <c r="E389" s="16">
        <v>200</v>
      </c>
      <c r="F389" s="15" t="s">
        <v>708</v>
      </c>
      <c r="G389" s="15" t="s">
        <v>709</v>
      </c>
      <c r="H389" s="15" t="s">
        <v>710</v>
      </c>
      <c r="I389" s="17">
        <v>94.75</v>
      </c>
      <c r="J389" s="15"/>
      <c r="K389" s="15"/>
      <c r="L389" s="15"/>
      <c r="M389" s="17"/>
      <c r="N389" s="15"/>
      <c r="O389" s="15"/>
      <c r="P389" s="15"/>
      <c r="Q389" s="17"/>
      <c r="R389" s="16">
        <f t="shared" si="10"/>
        <v>1</v>
      </c>
      <c r="S389" s="17">
        <f t="shared" si="11"/>
        <v>94.75</v>
      </c>
      <c r="T389" s="17">
        <f t="shared" si="12"/>
        <v>94.75</v>
      </c>
      <c r="U389" s="18" t="str">
        <f t="shared" si="13"/>
        <v/>
      </c>
      <c r="V389" s="15" t="str">
        <f t="shared" si="17"/>
        <v>REFERÊNCIA ÚNICA (ART. 28)</v>
      </c>
      <c r="W389" s="19">
        <f t="shared" si="14"/>
        <v>94.75</v>
      </c>
      <c r="X389" s="15" t="s">
        <v>2093</v>
      </c>
    </row>
    <row r="390" spans="1:24" ht="60" x14ac:dyDescent="0.2">
      <c r="A390" s="14" t="s">
        <v>347</v>
      </c>
      <c r="B390" s="20" t="s">
        <v>2094</v>
      </c>
      <c r="C390" s="15" t="s">
        <v>2095</v>
      </c>
      <c r="D390" s="16" t="s">
        <v>723</v>
      </c>
      <c r="E390" s="16">
        <v>120</v>
      </c>
      <c r="F390" s="15" t="s">
        <v>2096</v>
      </c>
      <c r="G390" s="15" t="s">
        <v>2097</v>
      </c>
      <c r="H390" s="15" t="s">
        <v>2098</v>
      </c>
      <c r="I390" s="17">
        <v>155.44</v>
      </c>
      <c r="J390" s="15" t="s">
        <v>2099</v>
      </c>
      <c r="K390" s="15" t="s">
        <v>2100</v>
      </c>
      <c r="L390" s="15" t="s">
        <v>2101</v>
      </c>
      <c r="M390" s="17">
        <v>241</v>
      </c>
      <c r="N390" s="15" t="s">
        <v>2102</v>
      </c>
      <c r="O390" s="15" t="s">
        <v>2103</v>
      </c>
      <c r="P390" s="15" t="s">
        <v>2104</v>
      </c>
      <c r="Q390" s="17">
        <v>285.39</v>
      </c>
      <c r="R390" s="16">
        <f t="shared" si="10"/>
        <v>3</v>
      </c>
      <c r="S390" s="17">
        <f t="shared" si="11"/>
        <v>227.27666666666664</v>
      </c>
      <c r="T390" s="17">
        <f t="shared" si="12"/>
        <v>241</v>
      </c>
      <c r="U390" s="18">
        <f t="shared" si="13"/>
        <v>0.23729687986413198</v>
      </c>
      <c r="V390" s="15" t="str">
        <f t="shared" si="17">IF(R390=0,"SEM FONTE MONETÁRIA",IF(R390=1,"REFERÊNCIA ÚNICA (ART. 28)",IF(AND(R390=3,U390&gt;25%),"MEDIANA","MÉDIA")))</f>
        <v>MÉDIA</v>
      </c>
      <c r="W390" s="19">
        <f t="shared" si="14"/>
        <v>227.28</v>
      </c>
      <c r="X390" s="15" t="s">
        <v>2105</v>
      </c>
    </row>
    <row r="391" spans="1:24" ht="48" x14ac:dyDescent="0.2">
      <c r="A391" s="14" t="s">
        <v>348</v>
      </c>
      <c r="B391" s="20" t="s">
        <v>2106</v>
      </c>
      <c r="C391" s="15" t="s">
        <v>2107</v>
      </c>
      <c r="D391" s="16" t="s">
        <v>723</v>
      </c>
      <c r="E391" s="16">
        <v>120</v>
      </c>
      <c r="F391" s="15" t="s">
        <v>849</v>
      </c>
      <c r="G391" s="15" t="s">
        <v>2108</v>
      </c>
      <c r="H391" s="15" t="s">
        <v>2109</v>
      </c>
      <c r="I391" s="17">
        <v>71.88</v>
      </c>
      <c r="J391" s="15" t="s">
        <v>2110</v>
      </c>
      <c r="K391" s="15" t="s">
        <v>2111</v>
      </c>
      <c r="L391" s="15" t="s">
        <v>2109</v>
      </c>
      <c r="M391" s="17">
        <v>73.900000000000006</v>
      </c>
      <c r="N391" s="15" t="s">
        <v>2112</v>
      </c>
      <c r="O391" s="15" t="s">
        <v>2113</v>
      </c>
      <c r="P391" s="15" t="s">
        <v>842</v>
      </c>
      <c r="Q391" s="17">
        <v>84.9</v>
      </c>
      <c r="R391" s="16">
        <f t="shared" si="10"/>
        <v>3</v>
      </c>
      <c r="S391" s="17">
        <f t="shared" si="11"/>
        <v>76.893333333333331</v>
      </c>
      <c r="T391" s="17">
        <f t="shared" si="12"/>
        <v>73.900000000000006</v>
      </c>
      <c r="U391" s="18">
        <f t="shared" si="13"/>
        <v>7.4405839005821817E-2</v>
      </c>
      <c r="V391" s="15" t="str">
        <f t="shared" si="17"/>
        <v>MÉDIA</v>
      </c>
      <c r="W391" s="19">
        <f t="shared" si="14"/>
        <v>76.89</v>
      </c>
      <c r="X391" s="15" t="s">
        <v>1256</v>
      </c>
    </row>
    <row r="392" spans="1:24" ht="60" x14ac:dyDescent="0.2">
      <c r="A392" s="14" t="s">
        <v>349</v>
      </c>
      <c r="B392" s="20" t="s">
        <v>2114</v>
      </c>
      <c r="C392" s="15" t="s">
        <v>2115</v>
      </c>
      <c r="D392" s="16" t="s">
        <v>723</v>
      </c>
      <c r="E392" s="16">
        <v>50</v>
      </c>
      <c r="F392" s="15" t="s">
        <v>2116</v>
      </c>
      <c r="G392" s="15" t="s">
        <v>2117</v>
      </c>
      <c r="H392" s="15" t="s">
        <v>2118</v>
      </c>
      <c r="I392" s="17">
        <v>242.06</v>
      </c>
      <c r="J392" s="15" t="s">
        <v>2119</v>
      </c>
      <c r="K392" s="15" t="s">
        <v>2120</v>
      </c>
      <c r="L392" s="15" t="s">
        <v>2121</v>
      </c>
      <c r="M392" s="17">
        <v>170.42</v>
      </c>
      <c r="N392" s="15" t="s">
        <v>2122</v>
      </c>
      <c r="O392" s="15" t="s">
        <v>2123</v>
      </c>
      <c r="P392" s="15" t="s">
        <v>2124</v>
      </c>
      <c r="Q392" s="17">
        <v>210.7</v>
      </c>
      <c r="R392" s="16">
        <f t="shared" si="10"/>
        <v>3</v>
      </c>
      <c r="S392" s="17">
        <f t="shared" si="11"/>
        <v>207.72666666666669</v>
      </c>
      <c r="T392" s="17">
        <f t="shared" si="12"/>
        <v>210.7</v>
      </c>
      <c r="U392" s="18">
        <f t="shared" si="13"/>
        <v>0.14115847639394671</v>
      </c>
      <c r="V392" s="15" t="str">
        <f t="shared" si="17"/>
        <v>MÉDIA</v>
      </c>
      <c r="W392" s="19">
        <f t="shared" si="14"/>
        <v>207.73</v>
      </c>
      <c r="X392" s="15" t="s">
        <v>2125</v>
      </c>
    </row>
    <row r="393" spans="1:24" ht="84" x14ac:dyDescent="0.2">
      <c r="A393" s="14" t="s">
        <v>350</v>
      </c>
      <c r="B393" s="20" t="s">
        <v>2126</v>
      </c>
      <c r="C393" s="15" t="s">
        <v>2127</v>
      </c>
      <c r="D393" s="16" t="s">
        <v>723</v>
      </c>
      <c r="E393" s="16">
        <v>900</v>
      </c>
      <c r="F393" s="15" t="s">
        <v>2044</v>
      </c>
      <c r="G393" s="15" t="s">
        <v>2128</v>
      </c>
      <c r="H393" s="15" t="s">
        <v>842</v>
      </c>
      <c r="I393" s="17">
        <v>6.5</v>
      </c>
      <c r="J393" s="15"/>
      <c r="K393" s="15"/>
      <c r="L393" s="15"/>
      <c r="M393" s="17"/>
      <c r="N393" s="15" t="s">
        <v>2129</v>
      </c>
      <c r="O393" s="15" t="s">
        <v>2130</v>
      </c>
      <c r="P393" s="15" t="s">
        <v>2131</v>
      </c>
      <c r="Q393" s="17">
        <v>2.42</v>
      </c>
      <c r="R393" s="16">
        <f t="shared" si="10"/>
        <v>2</v>
      </c>
      <c r="S393" s="17">
        <f t="shared" si="11"/>
        <v>4.46</v>
      </c>
      <c r="T393" s="17">
        <f t="shared" si="12"/>
        <v>4.46</v>
      </c>
      <c r="U393" s="18">
        <f t="shared" si="13"/>
        <v>0.45739910313901344</v>
      </c>
      <c r="V393" s="15" t="str">
        <f t="shared" si="17"/>
        <v>MÉDIA</v>
      </c>
      <c r="W393" s="19">
        <f t="shared" si="14"/>
        <v>4.46</v>
      </c>
      <c r="X393" s="15" t="s">
        <v>2132</v>
      </c>
    </row>
    <row r="394" spans="1:24" ht="60" x14ac:dyDescent="0.2">
      <c r="A394" s="14" t="s">
        <v>351</v>
      </c>
      <c r="B394" s="20" t="s">
        <v>2133</v>
      </c>
      <c r="C394" s="15" t="s">
        <v>2134</v>
      </c>
      <c r="D394" s="16" t="s">
        <v>723</v>
      </c>
      <c r="E394" s="16">
        <v>900</v>
      </c>
      <c r="F394" s="15" t="s">
        <v>2044</v>
      </c>
      <c r="G394" s="15" t="s">
        <v>2135</v>
      </c>
      <c r="H394" s="15" t="s">
        <v>842</v>
      </c>
      <c r="I394" s="17">
        <v>7.9</v>
      </c>
      <c r="J394" s="15" t="s">
        <v>2136</v>
      </c>
      <c r="K394" s="15" t="s">
        <v>2137</v>
      </c>
      <c r="L394" s="15" t="s">
        <v>842</v>
      </c>
      <c r="M394" s="17">
        <v>6.15</v>
      </c>
      <c r="N394" s="15" t="s">
        <v>2138</v>
      </c>
      <c r="O394" s="15" t="s">
        <v>2139</v>
      </c>
      <c r="P394" s="15" t="s">
        <v>842</v>
      </c>
      <c r="Q394" s="17">
        <v>4.2</v>
      </c>
      <c r="R394" s="16">
        <f t="shared" si="10"/>
        <v>3</v>
      </c>
      <c r="S394" s="17">
        <f t="shared" si="11"/>
        <v>6.083333333333333</v>
      </c>
      <c r="T394" s="17">
        <f t="shared" si="12"/>
        <v>6.15</v>
      </c>
      <c r="U394" s="18">
        <f t="shared" si="13"/>
        <v>0.24842532792398186</v>
      </c>
      <c r="V394" s="15" t="str">
        <f t="shared" si="17"/>
        <v>MÉDIA</v>
      </c>
      <c r="W394" s="19">
        <f t="shared" si="14"/>
        <v>6.08</v>
      </c>
      <c r="X394" s="15" t="s">
        <v>1125</v>
      </c>
    </row>
    <row r="395" spans="1:24" ht="60" x14ac:dyDescent="0.2">
      <c r="A395" s="14" t="s">
        <v>352</v>
      </c>
      <c r="B395" s="20" t="s">
        <v>2140</v>
      </c>
      <c r="C395" s="15" t="s">
        <v>2141</v>
      </c>
      <c r="D395" s="16" t="s">
        <v>723</v>
      </c>
      <c r="E395" s="16">
        <v>600</v>
      </c>
      <c r="F395" s="15" t="s">
        <v>2039</v>
      </c>
      <c r="G395" s="15" t="s">
        <v>2040</v>
      </c>
      <c r="H395" s="15" t="s">
        <v>764</v>
      </c>
      <c r="I395" s="17">
        <v>62.04</v>
      </c>
      <c r="J395" s="15"/>
      <c r="K395" s="15"/>
      <c r="L395" s="15"/>
      <c r="M395" s="17"/>
      <c r="N395" s="15"/>
      <c r="O395" s="15"/>
      <c r="P395" s="15"/>
      <c r="Q395" s="17"/>
      <c r="R395" s="16">
        <f t="shared" si="10"/>
        <v>1</v>
      </c>
      <c r="S395" s="17">
        <f t="shared" si="11"/>
        <v>62.04</v>
      </c>
      <c r="T395" s="17">
        <f t="shared" si="12"/>
        <v>62.04</v>
      </c>
      <c r="U395" s="18" t="str">
        <f t="shared" si="13"/>
        <v/>
      </c>
      <c r="V395" s="15" t="str">
        <f t="shared" si="17"/>
        <v>REFERÊNCIA ÚNICA (ART. 28)</v>
      </c>
      <c r="W395" s="19">
        <f t="shared" si="14"/>
        <v>62.04</v>
      </c>
      <c r="X395" s="15" t="s">
        <v>2142</v>
      </c>
    </row>
    <row r="396" spans="1:24" ht="72" x14ac:dyDescent="0.2">
      <c r="A396" s="14" t="s">
        <v>353</v>
      </c>
      <c r="B396" s="20" t="s">
        <v>2143</v>
      </c>
      <c r="C396" s="15" t="s">
        <v>2144</v>
      </c>
      <c r="D396" s="16" t="s">
        <v>723</v>
      </c>
      <c r="E396" s="16">
        <v>60</v>
      </c>
      <c r="F396" s="15" t="s">
        <v>708</v>
      </c>
      <c r="G396" s="15" t="s">
        <v>709</v>
      </c>
      <c r="H396" s="15" t="s">
        <v>710</v>
      </c>
      <c r="I396" s="17">
        <v>211.19</v>
      </c>
      <c r="J396" s="15"/>
      <c r="K396" s="15"/>
      <c r="L396" s="15"/>
      <c r="M396" s="17"/>
      <c r="N396" s="15"/>
      <c r="O396" s="15"/>
      <c r="P396" s="15"/>
      <c r="Q396" s="17"/>
      <c r="R396" s="16">
        <f t="shared" si="10"/>
        <v>1</v>
      </c>
      <c r="S396" s="17">
        <f t="shared" si="11"/>
        <v>211.19</v>
      </c>
      <c r="T396" s="17">
        <f t="shared" si="12"/>
        <v>211.19</v>
      </c>
      <c r="U396" s="18" t="str">
        <f t="shared" si="13"/>
        <v/>
      </c>
      <c r="V396" s="15" t="str">
        <f t="shared" si="17"/>
        <v>REFERÊNCIA ÚNICA (ART. 28)</v>
      </c>
      <c r="W396" s="19">
        <f t="shared" si="14"/>
        <v>211.19</v>
      </c>
      <c r="X396" s="15" t="s">
        <v>2145</v>
      </c>
    </row>
    <row r="397" spans="1:24" ht="84" x14ac:dyDescent="0.2">
      <c r="A397" s="14" t="s">
        <v>354</v>
      </c>
      <c r="B397" s="20" t="s">
        <v>2146</v>
      </c>
      <c r="C397" s="15" t="s">
        <v>2147</v>
      </c>
      <c r="D397" s="16" t="s">
        <v>723</v>
      </c>
      <c r="E397" s="16">
        <v>600</v>
      </c>
      <c r="F397" s="15" t="s">
        <v>2148</v>
      </c>
      <c r="G397" s="15" t="s">
        <v>2149</v>
      </c>
      <c r="H397" s="15" t="s">
        <v>842</v>
      </c>
      <c r="I397" s="17">
        <v>9.6999999999999993</v>
      </c>
      <c r="J397" s="15" t="s">
        <v>2150</v>
      </c>
      <c r="K397" s="15" t="s">
        <v>2151</v>
      </c>
      <c r="L397" s="15" t="s">
        <v>2152</v>
      </c>
      <c r="M397" s="17">
        <v>10.78</v>
      </c>
      <c r="N397" s="15" t="s">
        <v>2153</v>
      </c>
      <c r="O397" s="15" t="s">
        <v>2154</v>
      </c>
      <c r="P397" s="15" t="s">
        <v>2152</v>
      </c>
      <c r="Q397" s="17">
        <v>11.19</v>
      </c>
      <c r="R397" s="16">
        <f t="shared" si="10"/>
        <v>3</v>
      </c>
      <c r="S397" s="17">
        <f t="shared" si="11"/>
        <v>10.556666666666665</v>
      </c>
      <c r="T397" s="17">
        <f t="shared" si="12"/>
        <v>10.78</v>
      </c>
      <c r="U397" s="18">
        <f t="shared" si="13"/>
        <v>5.9531565715438911E-2</v>
      </c>
      <c r="V397" s="15" t="str">
        <f t="shared" si="17"/>
        <v>MÉDIA</v>
      </c>
      <c r="W397" s="19">
        <f t="shared" si="14"/>
        <v>10.56</v>
      </c>
      <c r="X397" s="15" t="s">
        <v>2155</v>
      </c>
    </row>
    <row r="398" spans="1:24" ht="60" x14ac:dyDescent="0.2">
      <c r="A398" s="14" t="s">
        <v>355</v>
      </c>
      <c r="B398" s="20" t="s">
        <v>2156</v>
      </c>
      <c r="C398" s="15" t="s">
        <v>2157</v>
      </c>
      <c r="D398" s="16" t="s">
        <v>723</v>
      </c>
      <c r="E398" s="16">
        <v>600</v>
      </c>
      <c r="F398" s="15" t="s">
        <v>2158</v>
      </c>
      <c r="G398" s="15" t="s">
        <v>2159</v>
      </c>
      <c r="H398" s="15" t="s">
        <v>1301</v>
      </c>
      <c r="I398" s="17">
        <v>8.07</v>
      </c>
      <c r="J398" s="15"/>
      <c r="K398" s="15"/>
      <c r="L398" s="15"/>
      <c r="M398" s="17"/>
      <c r="N398" s="15"/>
      <c r="O398" s="15"/>
      <c r="P398" s="15"/>
      <c r="Q398" s="17"/>
      <c r="R398" s="16">
        <f t="shared" si="10"/>
        <v>1</v>
      </c>
      <c r="S398" s="17">
        <f t="shared" si="11"/>
        <v>8.07</v>
      </c>
      <c r="T398" s="17">
        <f t="shared" si="12"/>
        <v>8.07</v>
      </c>
      <c r="U398" s="18" t="str">
        <f t="shared" si="13"/>
        <v/>
      </c>
      <c r="V398" s="15" t="str">
        <f t="shared" si="17"/>
        <v>REFERÊNCIA ÚNICA (ART. 28)</v>
      </c>
      <c r="W398" s="19">
        <f t="shared" si="14"/>
        <v>8.07</v>
      </c>
      <c r="X398" s="15" t="s">
        <v>2160</v>
      </c>
    </row>
    <row r="399" spans="1:24" ht="60" x14ac:dyDescent="0.2">
      <c r="A399" s="14" t="s">
        <v>356</v>
      </c>
      <c r="B399" s="20" t="s">
        <v>2161</v>
      </c>
      <c r="C399" s="15" t="s">
        <v>2162</v>
      </c>
      <c r="D399" s="16" t="s">
        <v>723</v>
      </c>
      <c r="E399" s="16">
        <v>600</v>
      </c>
      <c r="F399" s="15" t="s">
        <v>2163</v>
      </c>
      <c r="G399" s="15" t="s">
        <v>2164</v>
      </c>
      <c r="H399" s="15" t="s">
        <v>2165</v>
      </c>
      <c r="I399" s="17">
        <v>30.2</v>
      </c>
      <c r="J399" s="15"/>
      <c r="K399" s="15"/>
      <c r="L399" s="15"/>
      <c r="M399" s="17"/>
      <c r="N399" s="15"/>
      <c r="O399" s="15"/>
      <c r="P399" s="15"/>
      <c r="Q399" s="17"/>
      <c r="R399" s="16">
        <f t="shared" si="10"/>
        <v>1</v>
      </c>
      <c r="S399" s="17">
        <f t="shared" si="11"/>
        <v>30.2</v>
      </c>
      <c r="T399" s="17">
        <f t="shared" si="12"/>
        <v>30.2</v>
      </c>
      <c r="U399" s="18" t="str">
        <f t="shared" si="13"/>
        <v/>
      </c>
      <c r="V399" s="15" t="str">
        <f t="shared" si="17"/>
        <v>REFERÊNCIA ÚNICA (ART. 28)</v>
      </c>
      <c r="W399" s="19">
        <f t="shared" si="14"/>
        <v>30.2</v>
      </c>
      <c r="X399" s="15" t="s">
        <v>2166</v>
      </c>
    </row>
    <row r="400" spans="1:24" ht="72" x14ac:dyDescent="0.2">
      <c r="A400" s="14" t="s">
        <v>357</v>
      </c>
      <c r="B400" s="20" t="s">
        <v>2167</v>
      </c>
      <c r="C400" s="15" t="s">
        <v>2168</v>
      </c>
      <c r="D400" s="16" t="s">
        <v>723</v>
      </c>
      <c r="E400" s="16">
        <v>60</v>
      </c>
      <c r="F400" s="15" t="s">
        <v>708</v>
      </c>
      <c r="G400" s="15" t="s">
        <v>709</v>
      </c>
      <c r="H400" s="15" t="s">
        <v>710</v>
      </c>
      <c r="I400" s="17">
        <v>225.43</v>
      </c>
      <c r="J400" s="15"/>
      <c r="K400" s="15"/>
      <c r="L400" s="15"/>
      <c r="M400" s="17"/>
      <c r="N400" s="15"/>
      <c r="O400" s="15"/>
      <c r="P400" s="15"/>
      <c r="Q400" s="17"/>
      <c r="R400" s="16">
        <f t="shared" si="10"/>
        <v>1</v>
      </c>
      <c r="S400" s="17">
        <f t="shared" si="11"/>
        <v>225.43</v>
      </c>
      <c r="T400" s="17">
        <f t="shared" si="12"/>
        <v>225.43</v>
      </c>
      <c r="U400" s="18" t="str">
        <f t="shared" si="13"/>
        <v/>
      </c>
      <c r="V400" s="15" t="str">
        <f t="shared" si="17"/>
        <v>REFERÊNCIA ÚNICA (ART. 28)</v>
      </c>
      <c r="W400" s="19">
        <f t="shared" si="14"/>
        <v>225.43</v>
      </c>
      <c r="X400" s="15" t="s">
        <v>2169</v>
      </c>
    </row>
    <row r="401" spans="1:24" ht="72" x14ac:dyDescent="0.2">
      <c r="A401" s="14" t="s">
        <v>358</v>
      </c>
      <c r="B401" s="20" t="s">
        <v>2170</v>
      </c>
      <c r="C401" s="15" t="s">
        <v>2171</v>
      </c>
      <c r="D401" s="16" t="s">
        <v>723</v>
      </c>
      <c r="E401" s="16">
        <v>60</v>
      </c>
      <c r="F401" s="15" t="s">
        <v>708</v>
      </c>
      <c r="G401" s="15" t="s">
        <v>709</v>
      </c>
      <c r="H401" s="15" t="s">
        <v>710</v>
      </c>
      <c r="I401" s="17">
        <v>177.97</v>
      </c>
      <c r="J401" s="15"/>
      <c r="K401" s="15"/>
      <c r="L401" s="15"/>
      <c r="M401" s="17"/>
      <c r="N401" s="15"/>
      <c r="O401" s="15"/>
      <c r="P401" s="15"/>
      <c r="Q401" s="17"/>
      <c r="R401" s="16">
        <f t="shared" si="10"/>
        <v>1</v>
      </c>
      <c r="S401" s="17">
        <f t="shared" si="11"/>
        <v>177.97</v>
      </c>
      <c r="T401" s="17">
        <f t="shared" si="12"/>
        <v>177.97</v>
      </c>
      <c r="U401" s="18" t="str">
        <f t="shared" si="13"/>
        <v/>
      </c>
      <c r="V401" s="15" t="str">
        <f t="shared" si="17"/>
        <v>REFERÊNCIA ÚNICA (ART. 28)</v>
      </c>
      <c r="W401" s="19">
        <f t="shared" si="14"/>
        <v>177.97</v>
      </c>
      <c r="X401" s="15" t="s">
        <v>2172</v>
      </c>
    </row>
    <row r="402" spans="1:24" ht="72" x14ac:dyDescent="0.2">
      <c r="A402" s="14" t="s">
        <v>359</v>
      </c>
      <c r="B402" s="20" t="s">
        <v>2173</v>
      </c>
      <c r="C402" s="15" t="s">
        <v>2174</v>
      </c>
      <c r="D402" s="16" t="s">
        <v>723</v>
      </c>
      <c r="E402" s="16">
        <v>60</v>
      </c>
      <c r="F402" s="15" t="s">
        <v>708</v>
      </c>
      <c r="G402" s="15" t="s">
        <v>709</v>
      </c>
      <c r="H402" s="15" t="s">
        <v>710</v>
      </c>
      <c r="I402" s="17">
        <v>145.38</v>
      </c>
      <c r="J402" s="15"/>
      <c r="K402" s="15"/>
      <c r="L402" s="15"/>
      <c r="M402" s="17"/>
      <c r="N402" s="15"/>
      <c r="O402" s="15"/>
      <c r="P402" s="15"/>
      <c r="Q402" s="17"/>
      <c r="R402" s="16">
        <f t="shared" si="10"/>
        <v>1</v>
      </c>
      <c r="S402" s="17">
        <f t="shared" si="11"/>
        <v>145.38</v>
      </c>
      <c r="T402" s="17">
        <f t="shared" si="12"/>
        <v>145.38</v>
      </c>
      <c r="U402" s="18" t="str">
        <f t="shared" si="13"/>
        <v/>
      </c>
      <c r="V402" s="15" t="str">
        <f t="shared" si="17"/>
        <v>REFERÊNCIA ÚNICA (ART. 28)</v>
      </c>
      <c r="W402" s="19">
        <f t="shared" si="14"/>
        <v>145.38</v>
      </c>
      <c r="X402" s="15" t="s">
        <v>2175</v>
      </c>
    </row>
    <row r="403" spans="1:24" ht="72" x14ac:dyDescent="0.2">
      <c r="A403" s="14" t="s">
        <v>360</v>
      </c>
      <c r="B403" s="20" t="s">
        <v>2176</v>
      </c>
      <c r="C403" s="15" t="s">
        <v>2177</v>
      </c>
      <c r="D403" s="16" t="s">
        <v>723</v>
      </c>
      <c r="E403" s="16">
        <v>60</v>
      </c>
      <c r="F403" s="15" t="s">
        <v>708</v>
      </c>
      <c r="G403" s="15" t="s">
        <v>709</v>
      </c>
      <c r="H403" s="15" t="s">
        <v>710</v>
      </c>
      <c r="I403" s="17">
        <v>94.06</v>
      </c>
      <c r="J403" s="15"/>
      <c r="K403" s="15"/>
      <c r="L403" s="15"/>
      <c r="M403" s="17"/>
      <c r="N403" s="15"/>
      <c r="O403" s="15"/>
      <c r="P403" s="15"/>
      <c r="Q403" s="17"/>
      <c r="R403" s="16">
        <f t="shared" si="10"/>
        <v>1</v>
      </c>
      <c r="S403" s="17">
        <f t="shared" si="11"/>
        <v>94.06</v>
      </c>
      <c r="T403" s="17">
        <f t="shared" si="12"/>
        <v>94.06</v>
      </c>
      <c r="U403" s="18" t="str">
        <f t="shared" si="13"/>
        <v/>
      </c>
      <c r="V403" s="15" t="str">
        <f t="shared" si="17"/>
        <v>REFERÊNCIA ÚNICA (ART. 28)</v>
      </c>
      <c r="W403" s="19">
        <f t="shared" si="14"/>
        <v>94.06</v>
      </c>
      <c r="X403" s="15" t="s">
        <v>2178</v>
      </c>
    </row>
    <row r="404" spans="1:24" ht="72" x14ac:dyDescent="0.2">
      <c r="A404" s="14" t="s">
        <v>361</v>
      </c>
      <c r="B404" s="20" t="s">
        <v>2179</v>
      </c>
      <c r="C404" s="15" t="s">
        <v>2180</v>
      </c>
      <c r="D404" s="16" t="s">
        <v>723</v>
      </c>
      <c r="E404" s="16">
        <v>2</v>
      </c>
      <c r="F404" s="15" t="s">
        <v>708</v>
      </c>
      <c r="G404" s="15" t="s">
        <v>709</v>
      </c>
      <c r="H404" s="15" t="s">
        <v>710</v>
      </c>
      <c r="I404" s="17">
        <v>161.85</v>
      </c>
      <c r="J404" s="15"/>
      <c r="K404" s="15"/>
      <c r="L404" s="15"/>
      <c r="M404" s="17"/>
      <c r="N404" s="15"/>
      <c r="O404" s="15"/>
      <c r="P404" s="15"/>
      <c r="Q404" s="17"/>
      <c r="R404" s="16">
        <f t="shared" si="10"/>
        <v>1</v>
      </c>
      <c r="S404" s="17">
        <f t="shared" si="11"/>
        <v>161.85</v>
      </c>
      <c r="T404" s="17">
        <f t="shared" si="12"/>
        <v>161.85</v>
      </c>
      <c r="U404" s="18" t="str">
        <f t="shared" si="13"/>
        <v/>
      </c>
      <c r="V404" s="15" t="str">
        <f t="shared" si="17"/>
        <v>REFERÊNCIA ÚNICA (ART. 28)</v>
      </c>
      <c r="W404" s="19">
        <f t="shared" si="14"/>
        <v>161.85</v>
      </c>
      <c r="X404" s="15" t="s">
        <v>2181</v>
      </c>
    </row>
    <row r="405" spans="1:24" ht="72" x14ac:dyDescent="0.2">
      <c r="A405" s="14" t="s">
        <v>362</v>
      </c>
      <c r="B405" s="20" t="s">
        <v>2182</v>
      </c>
      <c r="C405" s="15" t="s">
        <v>2183</v>
      </c>
      <c r="D405" s="16" t="s">
        <v>723</v>
      </c>
      <c r="E405" s="16">
        <v>2</v>
      </c>
      <c r="F405" s="15" t="s">
        <v>708</v>
      </c>
      <c r="G405" s="15" t="s">
        <v>709</v>
      </c>
      <c r="H405" s="15" t="s">
        <v>710</v>
      </c>
      <c r="I405" s="17">
        <v>467.52</v>
      </c>
      <c r="J405" s="15"/>
      <c r="K405" s="15"/>
      <c r="L405" s="15"/>
      <c r="M405" s="17"/>
      <c r="N405" s="15"/>
      <c r="O405" s="15"/>
      <c r="P405" s="15"/>
      <c r="Q405" s="17"/>
      <c r="R405" s="16">
        <f t="shared" si="10"/>
        <v>1</v>
      </c>
      <c r="S405" s="17">
        <f t="shared" si="11"/>
        <v>467.52</v>
      </c>
      <c r="T405" s="17">
        <f t="shared" si="12"/>
        <v>467.52</v>
      </c>
      <c r="U405" s="18" t="str">
        <f t="shared" si="13"/>
        <v/>
      </c>
      <c r="V405" s="15" t="str">
        <f t="shared" si="17"/>
        <v>REFERÊNCIA ÚNICA (ART. 28)</v>
      </c>
      <c r="W405" s="19">
        <f t="shared" si="14"/>
        <v>467.52</v>
      </c>
      <c r="X405" s="15" t="s">
        <v>2184</v>
      </c>
    </row>
    <row r="406" spans="1:24" ht="72" x14ac:dyDescent="0.2">
      <c r="A406" s="14" t="s">
        <v>363</v>
      </c>
      <c r="B406" s="20" t="s">
        <v>2185</v>
      </c>
      <c r="C406" s="15" t="s">
        <v>2186</v>
      </c>
      <c r="D406" s="16" t="s">
        <v>723</v>
      </c>
      <c r="E406" s="16">
        <v>60</v>
      </c>
      <c r="F406" s="15" t="s">
        <v>708</v>
      </c>
      <c r="G406" s="15" t="s">
        <v>709</v>
      </c>
      <c r="H406" s="15" t="s">
        <v>710</v>
      </c>
      <c r="I406" s="17">
        <v>137.12</v>
      </c>
      <c r="J406" s="15"/>
      <c r="K406" s="15"/>
      <c r="L406" s="15"/>
      <c r="M406" s="17"/>
      <c r="N406" s="15"/>
      <c r="O406" s="15"/>
      <c r="P406" s="15"/>
      <c r="Q406" s="17"/>
      <c r="R406" s="16">
        <f t="shared" si="10"/>
        <v>1</v>
      </c>
      <c r="S406" s="17">
        <f t="shared" si="11"/>
        <v>137.12</v>
      </c>
      <c r="T406" s="17">
        <f t="shared" si="12"/>
        <v>137.12</v>
      </c>
      <c r="U406" s="18" t="str">
        <f t="shared" si="13"/>
        <v/>
      </c>
      <c r="V406" s="15" t="str">
        <f t="shared" si="17"/>
        <v>REFERÊNCIA ÚNICA (ART. 28)</v>
      </c>
      <c r="W406" s="19">
        <f t="shared" si="14"/>
        <v>137.12</v>
      </c>
      <c r="X406" s="15" t="s">
        <v>2187</v>
      </c>
    </row>
    <row r="407" spans="1:24" ht="72" x14ac:dyDescent="0.2">
      <c r="A407" s="14" t="s">
        <v>364</v>
      </c>
      <c r="B407" s="20" t="s">
        <v>2188</v>
      </c>
      <c r="C407" s="15" t="s">
        <v>2189</v>
      </c>
      <c r="D407" s="16" t="s">
        <v>723</v>
      </c>
      <c r="E407" s="16">
        <v>2</v>
      </c>
      <c r="F407" s="15" t="s">
        <v>708</v>
      </c>
      <c r="G407" s="15" t="s">
        <v>709</v>
      </c>
      <c r="H407" s="15" t="s">
        <v>710</v>
      </c>
      <c r="I407" s="17">
        <v>566.02</v>
      </c>
      <c r="J407" s="15"/>
      <c r="K407" s="15"/>
      <c r="L407" s="15"/>
      <c r="M407" s="17"/>
      <c r="N407" s="15"/>
      <c r="O407" s="15"/>
      <c r="P407" s="15"/>
      <c r="Q407" s="17"/>
      <c r="R407" s="16">
        <f t="shared" si="10"/>
        <v>1</v>
      </c>
      <c r="S407" s="17">
        <f t="shared" si="11"/>
        <v>566.02</v>
      </c>
      <c r="T407" s="17">
        <f t="shared" si="12"/>
        <v>566.02</v>
      </c>
      <c r="U407" s="18" t="str">
        <f t="shared" si="13"/>
        <v/>
      </c>
      <c r="V407" s="15" t="str">
        <f t="shared" si="17"/>
        <v>REFERÊNCIA ÚNICA (ART. 28)</v>
      </c>
      <c r="W407" s="19">
        <f t="shared" si="14"/>
        <v>566.02</v>
      </c>
      <c r="X407" s="15" t="s">
        <v>2190</v>
      </c>
    </row>
    <row r="408" spans="1:24" ht="72" x14ac:dyDescent="0.2">
      <c r="A408" s="14" t="s">
        <v>365</v>
      </c>
      <c r="B408" s="20" t="s">
        <v>2191</v>
      </c>
      <c r="C408" s="15" t="s">
        <v>2192</v>
      </c>
      <c r="D408" s="16" t="s">
        <v>723</v>
      </c>
      <c r="E408" s="16">
        <v>100</v>
      </c>
      <c r="F408" s="15" t="s">
        <v>708</v>
      </c>
      <c r="G408" s="15" t="s">
        <v>709</v>
      </c>
      <c r="H408" s="15" t="s">
        <v>710</v>
      </c>
      <c r="I408" s="17">
        <v>47.8</v>
      </c>
      <c r="J408" s="15"/>
      <c r="K408" s="15"/>
      <c r="L408" s="15"/>
      <c r="M408" s="17"/>
      <c r="N408" s="15"/>
      <c r="O408" s="15"/>
      <c r="P408" s="15"/>
      <c r="Q408" s="17"/>
      <c r="R408" s="16">
        <f t="shared" si="10"/>
        <v>1</v>
      </c>
      <c r="S408" s="17">
        <f t="shared" si="11"/>
        <v>47.8</v>
      </c>
      <c r="T408" s="17">
        <f t="shared" si="12"/>
        <v>47.8</v>
      </c>
      <c r="U408" s="18" t="str">
        <f t="shared" si="13"/>
        <v/>
      </c>
      <c r="V408" s="15" t="str">
        <f t="shared" si="17"/>
        <v>REFERÊNCIA ÚNICA (ART. 28)</v>
      </c>
      <c r="W408" s="19">
        <f t="shared" si="14"/>
        <v>47.8</v>
      </c>
      <c r="X408" s="15" t="s">
        <v>2193</v>
      </c>
    </row>
    <row r="409" spans="1:24" ht="72" x14ac:dyDescent="0.2">
      <c r="A409" s="14" t="s">
        <v>366</v>
      </c>
      <c r="B409" s="20" t="s">
        <v>2194</v>
      </c>
      <c r="C409" s="15" t="s">
        <v>2195</v>
      </c>
      <c r="D409" s="16" t="s">
        <v>723</v>
      </c>
      <c r="E409" s="16">
        <v>20</v>
      </c>
      <c r="F409" s="15" t="s">
        <v>708</v>
      </c>
      <c r="G409" s="15" t="s">
        <v>709</v>
      </c>
      <c r="H409" s="15" t="s">
        <v>710</v>
      </c>
      <c r="I409" s="17">
        <v>97.75</v>
      </c>
      <c r="J409" s="15"/>
      <c r="K409" s="15"/>
      <c r="L409" s="15"/>
      <c r="M409" s="17"/>
      <c r="N409" s="15"/>
      <c r="O409" s="15"/>
      <c r="P409" s="15"/>
      <c r="Q409" s="17"/>
      <c r="R409" s="16">
        <f t="shared" si="10"/>
        <v>1</v>
      </c>
      <c r="S409" s="17">
        <f t="shared" si="11"/>
        <v>97.75</v>
      </c>
      <c r="T409" s="17">
        <f t="shared" si="12"/>
        <v>97.75</v>
      </c>
      <c r="U409" s="18" t="str">
        <f t="shared" si="13"/>
        <v/>
      </c>
      <c r="V409" s="15" t="str">
        <f t="shared" si="17"/>
        <v>REFERÊNCIA ÚNICA (ART. 28)</v>
      </c>
      <c r="W409" s="19">
        <f t="shared" si="14"/>
        <v>97.75</v>
      </c>
      <c r="X409" s="15" t="s">
        <v>2196</v>
      </c>
    </row>
    <row r="410" spans="1:24" ht="72" x14ac:dyDescent="0.2">
      <c r="A410" s="14" t="s">
        <v>367</v>
      </c>
      <c r="B410" s="20" t="s">
        <v>2197</v>
      </c>
      <c r="C410" s="15" t="s">
        <v>2198</v>
      </c>
      <c r="D410" s="16" t="s">
        <v>723</v>
      </c>
      <c r="E410" s="16">
        <v>3</v>
      </c>
      <c r="F410" s="15" t="s">
        <v>708</v>
      </c>
      <c r="G410" s="15" t="s">
        <v>709</v>
      </c>
      <c r="H410" s="15" t="s">
        <v>710</v>
      </c>
      <c r="I410" s="17">
        <v>258.8</v>
      </c>
      <c r="J410" s="15"/>
      <c r="K410" s="15"/>
      <c r="L410" s="15"/>
      <c r="M410" s="17"/>
      <c r="N410" s="15"/>
      <c r="O410" s="15"/>
      <c r="P410" s="15"/>
      <c r="Q410" s="17"/>
      <c r="R410" s="16">
        <f t="shared" si="10"/>
        <v>1</v>
      </c>
      <c r="S410" s="17">
        <f t="shared" si="11"/>
        <v>258.8</v>
      </c>
      <c r="T410" s="17">
        <f t="shared" si="12"/>
        <v>258.8</v>
      </c>
      <c r="U410" s="18" t="str">
        <f t="shared" si="13"/>
        <v/>
      </c>
      <c r="V410" s="15" t="str">
        <f t="shared" si="17"/>
        <v>REFERÊNCIA ÚNICA (ART. 28)</v>
      </c>
      <c r="W410" s="19">
        <f t="shared" si="14"/>
        <v>258.8</v>
      </c>
      <c r="X410" s="15" t="s">
        <v>2199</v>
      </c>
    </row>
    <row r="411" spans="1:24" ht="72" x14ac:dyDescent="0.2">
      <c r="A411" s="14" t="s">
        <v>368</v>
      </c>
      <c r="B411" s="20" t="s">
        <v>2200</v>
      </c>
      <c r="C411" s="15" t="s">
        <v>2201</v>
      </c>
      <c r="D411" s="16" t="s">
        <v>723</v>
      </c>
      <c r="E411" s="16">
        <v>20</v>
      </c>
      <c r="F411" s="15" t="s">
        <v>708</v>
      </c>
      <c r="G411" s="15" t="s">
        <v>709</v>
      </c>
      <c r="H411" s="15" t="s">
        <v>710</v>
      </c>
      <c r="I411" s="17">
        <v>59.59</v>
      </c>
      <c r="J411" s="15"/>
      <c r="K411" s="15"/>
      <c r="L411" s="15"/>
      <c r="M411" s="17"/>
      <c r="N411" s="15"/>
      <c r="O411" s="15"/>
      <c r="P411" s="15"/>
      <c r="Q411" s="17"/>
      <c r="R411" s="16">
        <f t="shared" si="10"/>
        <v>1</v>
      </c>
      <c r="S411" s="17">
        <f t="shared" si="11"/>
        <v>59.59</v>
      </c>
      <c r="T411" s="17">
        <f t="shared" si="12"/>
        <v>59.59</v>
      </c>
      <c r="U411" s="18" t="str">
        <f t="shared" si="13"/>
        <v/>
      </c>
      <c r="V411" s="15" t="str">
        <f t="shared" si="17"/>
        <v>REFERÊNCIA ÚNICA (ART. 28)</v>
      </c>
      <c r="W411" s="19">
        <f t="shared" si="14"/>
        <v>59.59</v>
      </c>
      <c r="X411" s="15" t="s">
        <v>2202</v>
      </c>
    </row>
    <row r="412" spans="1:24" ht="108" x14ac:dyDescent="0.2">
      <c r="A412" s="14" t="s">
        <v>369</v>
      </c>
      <c r="B412" s="20" t="s">
        <v>2203</v>
      </c>
      <c r="C412" s="15" t="s">
        <v>2204</v>
      </c>
      <c r="D412" s="16" t="s">
        <v>723</v>
      </c>
      <c r="E412" s="16">
        <v>300</v>
      </c>
      <c r="F412" s="15" t="s">
        <v>1361</v>
      </c>
      <c r="G412" s="15" t="s">
        <v>1362</v>
      </c>
      <c r="H412" s="15" t="s">
        <v>1363</v>
      </c>
      <c r="I412" s="17">
        <v>68.87</v>
      </c>
      <c r="J412" s="15"/>
      <c r="K412" s="15"/>
      <c r="L412" s="15"/>
      <c r="M412" s="17"/>
      <c r="N412" s="15"/>
      <c r="O412" s="15"/>
      <c r="P412" s="15"/>
      <c r="Q412" s="17"/>
      <c r="R412" s="16">
        <f t="shared" si="10"/>
        <v>1</v>
      </c>
      <c r="S412" s="17">
        <f t="shared" si="11"/>
        <v>68.87</v>
      </c>
      <c r="T412" s="17">
        <f t="shared" si="12"/>
        <v>68.87</v>
      </c>
      <c r="U412" s="18" t="str">
        <f t="shared" si="13"/>
        <v/>
      </c>
      <c r="V412" s="15" t="str">
        <f t="shared" si="17"/>
        <v>REFERÊNCIA ÚNICA (ART. 28)</v>
      </c>
      <c r="W412" s="19">
        <f t="shared" si="14"/>
        <v>68.87</v>
      </c>
      <c r="X412" s="15" t="s">
        <v>2205</v>
      </c>
    </row>
    <row r="413" spans="1:24" ht="84" x14ac:dyDescent="0.2">
      <c r="A413" s="14" t="s">
        <v>370</v>
      </c>
      <c r="B413" s="20" t="s">
        <v>2206</v>
      </c>
      <c r="C413" s="15" t="s">
        <v>2207</v>
      </c>
      <c r="D413" s="16" t="s">
        <v>723</v>
      </c>
      <c r="E413" s="16">
        <v>600</v>
      </c>
      <c r="F413" s="15" t="s">
        <v>2208</v>
      </c>
      <c r="G413" s="15" t="s">
        <v>2209</v>
      </c>
      <c r="H413" s="15" t="s">
        <v>2210</v>
      </c>
      <c r="I413" s="17">
        <v>11.53</v>
      </c>
      <c r="J413" s="15"/>
      <c r="K413" s="15"/>
      <c r="L413" s="15"/>
      <c r="M413" s="17"/>
      <c r="N413" s="15" t="s">
        <v>2211</v>
      </c>
      <c r="O413" s="15" t="s">
        <v>2137</v>
      </c>
      <c r="P413" s="15" t="s">
        <v>842</v>
      </c>
      <c r="Q413" s="17">
        <v>6.15</v>
      </c>
      <c r="R413" s="16">
        <f t="shared" si="10"/>
        <v>2</v>
      </c>
      <c r="S413" s="17">
        <f t="shared" si="11"/>
        <v>8.84</v>
      </c>
      <c r="T413" s="17">
        <f t="shared" si="12"/>
        <v>8.84</v>
      </c>
      <c r="U413" s="18">
        <f t="shared" si="13"/>
        <v>0.30429864253393651</v>
      </c>
      <c r="V413" s="15" t="str">
        <f t="shared" si="17"/>
        <v>MÉDIA</v>
      </c>
      <c r="W413" s="19">
        <f t="shared" si="14"/>
        <v>8.84</v>
      </c>
      <c r="X413" s="15" t="s">
        <v>2212</v>
      </c>
    </row>
    <row r="414" spans="1:24" ht="60" x14ac:dyDescent="0.2">
      <c r="A414" s="14" t="s">
        <v>371</v>
      </c>
      <c r="B414" s="20" t="s">
        <v>2213</v>
      </c>
      <c r="C414" s="15" t="s">
        <v>2214</v>
      </c>
      <c r="D414" s="16" t="s">
        <v>723</v>
      </c>
      <c r="E414" s="16">
        <v>180</v>
      </c>
      <c r="F414" s="15" t="s">
        <v>2039</v>
      </c>
      <c r="G414" s="15" t="s">
        <v>2040</v>
      </c>
      <c r="H414" s="15" t="s">
        <v>764</v>
      </c>
      <c r="I414" s="17">
        <v>123.12</v>
      </c>
      <c r="J414" s="15" t="s">
        <v>2215</v>
      </c>
      <c r="K414" s="15" t="s">
        <v>2216</v>
      </c>
      <c r="L414" s="15" t="s">
        <v>2217</v>
      </c>
      <c r="M414" s="17"/>
      <c r="N414" s="15"/>
      <c r="O414" s="15"/>
      <c r="P414" s="15"/>
      <c r="Q414" s="17"/>
      <c r="R414" s="16">
        <f t="shared" si="10"/>
        <v>1</v>
      </c>
      <c r="S414" s="17">
        <f t="shared" si="11"/>
        <v>123.12</v>
      </c>
      <c r="T414" s="17">
        <f t="shared" si="12"/>
        <v>123.12</v>
      </c>
      <c r="U414" s="18" t="str">
        <f t="shared" si="13"/>
        <v/>
      </c>
      <c r="V414" s="15" t="str">
        <f t="shared" si="17"/>
        <v>REFERÊNCIA ÚNICA (ART. 28)</v>
      </c>
      <c r="W414" s="19">
        <f t="shared" si="14"/>
        <v>123.12</v>
      </c>
      <c r="X414" s="15" t="s">
        <v>2218</v>
      </c>
    </row>
    <row r="415" spans="1:24" ht="48" x14ac:dyDescent="0.2">
      <c r="A415" s="14" t="s">
        <v>372</v>
      </c>
      <c r="B415" s="20" t="s">
        <v>2219</v>
      </c>
      <c r="C415" s="15" t="s">
        <v>2220</v>
      </c>
      <c r="D415" s="16" t="s">
        <v>723</v>
      </c>
      <c r="E415" s="16">
        <v>400</v>
      </c>
      <c r="F415" s="15" t="s">
        <v>2221</v>
      </c>
      <c r="G415" s="15" t="s">
        <v>2222</v>
      </c>
      <c r="H415" s="15" t="s">
        <v>842</v>
      </c>
      <c r="I415" s="17">
        <v>10.5</v>
      </c>
      <c r="J415" s="15" t="s">
        <v>2223</v>
      </c>
      <c r="K415" s="15" t="s">
        <v>2224</v>
      </c>
      <c r="L415" s="15" t="s">
        <v>842</v>
      </c>
      <c r="M415" s="17">
        <v>7.9</v>
      </c>
      <c r="N415" s="15" t="s">
        <v>2225</v>
      </c>
      <c r="O415" s="15" t="s">
        <v>2226</v>
      </c>
      <c r="P415" s="15" t="s">
        <v>842</v>
      </c>
      <c r="Q415" s="17">
        <v>12</v>
      </c>
      <c r="R415" s="16">
        <f t="shared" si="10"/>
        <v>3</v>
      </c>
      <c r="S415" s="17">
        <f t="shared" si="11"/>
        <v>10.133333333333333</v>
      </c>
      <c r="T415" s="17">
        <f t="shared" si="12"/>
        <v>10.5</v>
      </c>
      <c r="U415" s="18">
        <f t="shared" si="13"/>
        <v>0.167149289683059</v>
      </c>
      <c r="V415" s="15" t="str">
        <f t="shared" si="17"/>
        <v>MÉDIA</v>
      </c>
      <c r="W415" s="19">
        <f t="shared" si="14"/>
        <v>10.130000000000001</v>
      </c>
      <c r="X415" s="15" t="s">
        <v>1125</v>
      </c>
    </row>
    <row r="416" spans="1:24" ht="72" x14ac:dyDescent="0.2">
      <c r="A416" s="14" t="s">
        <v>373</v>
      </c>
      <c r="B416" s="20" t="s">
        <v>2227</v>
      </c>
      <c r="C416" s="15" t="s">
        <v>2228</v>
      </c>
      <c r="D416" s="16" t="s">
        <v>723</v>
      </c>
      <c r="E416" s="16">
        <v>60</v>
      </c>
      <c r="F416" s="15" t="s">
        <v>708</v>
      </c>
      <c r="G416" s="15" t="s">
        <v>709</v>
      </c>
      <c r="H416" s="15" t="s">
        <v>710</v>
      </c>
      <c r="I416" s="17">
        <v>75.13</v>
      </c>
      <c r="J416" s="15"/>
      <c r="K416" s="15"/>
      <c r="L416" s="15"/>
      <c r="M416" s="17"/>
      <c r="N416" s="15"/>
      <c r="O416" s="15"/>
      <c r="P416" s="15"/>
      <c r="Q416" s="17"/>
      <c r="R416" s="16">
        <f t="shared" si="10"/>
        <v>1</v>
      </c>
      <c r="S416" s="17">
        <f t="shared" si="11"/>
        <v>75.13</v>
      </c>
      <c r="T416" s="17">
        <f t="shared" si="12"/>
        <v>75.13</v>
      </c>
      <c r="U416" s="18" t="str">
        <f t="shared" si="13"/>
        <v/>
      </c>
      <c r="V416" s="15" t="str">
        <f t="shared" si="17"/>
        <v>REFERÊNCIA ÚNICA (ART. 28)</v>
      </c>
      <c r="W416" s="19">
        <f t="shared" si="14"/>
        <v>75.13</v>
      </c>
      <c r="X416" s="15" t="s">
        <v>2229</v>
      </c>
    </row>
    <row r="417" spans="1:24" ht="72" x14ac:dyDescent="0.2">
      <c r="A417" s="14" t="s">
        <v>374</v>
      </c>
      <c r="B417" s="20" t="s">
        <v>2230</v>
      </c>
      <c r="C417" s="15" t="s">
        <v>2231</v>
      </c>
      <c r="D417" s="16" t="s">
        <v>723</v>
      </c>
      <c r="E417" s="16">
        <v>100</v>
      </c>
      <c r="F417" s="15" t="s">
        <v>708</v>
      </c>
      <c r="G417" s="15" t="s">
        <v>709</v>
      </c>
      <c r="H417" s="15" t="s">
        <v>710</v>
      </c>
      <c r="I417" s="17">
        <v>428.8</v>
      </c>
      <c r="J417" s="15"/>
      <c r="K417" s="15"/>
      <c r="L417" s="15"/>
      <c r="M417" s="17"/>
      <c r="N417" s="15"/>
      <c r="O417" s="15"/>
      <c r="P417" s="15"/>
      <c r="Q417" s="17"/>
      <c r="R417" s="16">
        <f t="shared" si="10"/>
        <v>1</v>
      </c>
      <c r="S417" s="17">
        <f t="shared" si="11"/>
        <v>428.8</v>
      </c>
      <c r="T417" s="17">
        <f t="shared" si="12"/>
        <v>428.8</v>
      </c>
      <c r="U417" s="18" t="str">
        <f t="shared" si="13"/>
        <v/>
      </c>
      <c r="V417" s="15" t="str">
        <f t="shared" si="17"/>
        <v>REFERÊNCIA ÚNICA (ART. 28)</v>
      </c>
      <c r="W417" s="19">
        <f t="shared" si="14"/>
        <v>428.8</v>
      </c>
      <c r="X417" s="15" t="s">
        <v>2232</v>
      </c>
    </row>
    <row r="418" spans="1:24" ht="72" x14ac:dyDescent="0.2">
      <c r="A418" s="14" t="s">
        <v>375</v>
      </c>
      <c r="B418" s="20" t="s">
        <v>2233</v>
      </c>
      <c r="C418" s="15" t="s">
        <v>2234</v>
      </c>
      <c r="D418" s="16" t="s">
        <v>723</v>
      </c>
      <c r="E418" s="16">
        <v>50</v>
      </c>
      <c r="F418" s="15" t="s">
        <v>708</v>
      </c>
      <c r="G418" s="15" t="s">
        <v>709</v>
      </c>
      <c r="H418" s="15" t="s">
        <v>710</v>
      </c>
      <c r="I418" s="17">
        <v>164.95</v>
      </c>
      <c r="J418" s="15"/>
      <c r="K418" s="15"/>
      <c r="L418" s="15"/>
      <c r="M418" s="17"/>
      <c r="N418" s="15"/>
      <c r="O418" s="15"/>
      <c r="P418" s="15"/>
      <c r="Q418" s="17"/>
      <c r="R418" s="16">
        <f t="shared" si="10"/>
        <v>1</v>
      </c>
      <c r="S418" s="17">
        <f t="shared" si="11"/>
        <v>164.95</v>
      </c>
      <c r="T418" s="17">
        <f t="shared" si="12"/>
        <v>164.95</v>
      </c>
      <c r="U418" s="18" t="str">
        <f t="shared" si="13"/>
        <v/>
      </c>
      <c r="V418" s="15" t="str">
        <v>REFERÊNCIA ÚNICA (ART. 28)</v>
      </c>
      <c r="W418" s="19">
        <f t="shared" si="14"/>
        <v>164.95</v>
      </c>
      <c r="X418" s="15" t="s">
        <v>2235</v>
      </c>
    </row>
    <row r="419" spans="1:24" ht="72" x14ac:dyDescent="0.2">
      <c r="A419" s="14" t="s">
        <v>376</v>
      </c>
      <c r="B419" s="20" t="s">
        <v>2236</v>
      </c>
      <c r="C419" s="15" t="s">
        <v>2237</v>
      </c>
      <c r="D419" s="16" t="s">
        <v>723</v>
      </c>
      <c r="E419" s="16">
        <v>30</v>
      </c>
      <c r="F419" s="15" t="s">
        <v>708</v>
      </c>
      <c r="G419" s="15" t="s">
        <v>709</v>
      </c>
      <c r="H419" s="15" t="s">
        <v>710</v>
      </c>
      <c r="I419" s="17">
        <v>199.68</v>
      </c>
      <c r="J419" s="15"/>
      <c r="K419" s="15"/>
      <c r="L419" s="15"/>
      <c r="M419" s="17"/>
      <c r="N419" s="15"/>
      <c r="O419" s="15"/>
      <c r="P419" s="15"/>
      <c r="Q419" s="17"/>
      <c r="R419" s="16">
        <f t="shared" si="10"/>
        <v>1</v>
      </c>
      <c r="S419" s="17">
        <f t="shared" si="11"/>
        <v>199.68</v>
      </c>
      <c r="T419" s="17">
        <f t="shared" si="12"/>
        <v>199.68</v>
      </c>
      <c r="U419" s="18" t="str">
        <f t="shared" si="13"/>
        <v/>
      </c>
      <c r="V419" s="15" t="str">
        <f t="shared" si="18"/>
        <v>REFERÊNCIA ÚNICA (ART. 28)</v>
      </c>
      <c r="W419" s="19">
        <f t="shared" si="14"/>
        <v>199.68</v>
      </c>
      <c r="X419" s="15" t="s">
        <v>2238</v>
      </c>
    </row>
    <row r="420" spans="1:24" ht="72" x14ac:dyDescent="0.2">
      <c r="A420" s="14" t="s">
        <v>377</v>
      </c>
      <c r="B420" s="20" t="s">
        <v>2239</v>
      </c>
      <c r="C420" s="15" t="s">
        <v>2240</v>
      </c>
      <c r="D420" s="16" t="s">
        <v>723</v>
      </c>
      <c r="E420" s="16">
        <v>310</v>
      </c>
      <c r="F420" s="15" t="s">
        <v>708</v>
      </c>
      <c r="G420" s="15" t="s">
        <v>709</v>
      </c>
      <c r="H420" s="15" t="s">
        <v>710</v>
      </c>
      <c r="I420" s="17">
        <v>55</v>
      </c>
      <c r="J420" s="15"/>
      <c r="K420" s="15"/>
      <c r="L420" s="15"/>
      <c r="M420" s="17"/>
      <c r="N420" s="15"/>
      <c r="O420" s="15"/>
      <c r="P420" s="15"/>
      <c r="Q420" s="17"/>
      <c r="R420" s="16">
        <f t="shared" si="10"/>
        <v>1</v>
      </c>
      <c r="S420" s="17">
        <f t="shared" si="11"/>
        <v>55</v>
      </c>
      <c r="T420" s="17">
        <f t="shared" si="12"/>
        <v>55</v>
      </c>
      <c r="U420" s="18" t="str">
        <f t="shared" si="13"/>
        <v/>
      </c>
      <c r="V420" s="15" t="str">
        <f t="shared" si="18"/>
        <v>REFERÊNCIA ÚNICA (ART. 28)</v>
      </c>
      <c r="W420" s="19">
        <f t="shared" si="14"/>
        <v>55</v>
      </c>
      <c r="X420" s="15" t="s">
        <v>2241</v>
      </c>
    </row>
    <row r="421" spans="1:24" ht="72" x14ac:dyDescent="0.2">
      <c r="A421" s="14" t="s">
        <v>378</v>
      </c>
      <c r="B421" s="20" t="s">
        <v>2242</v>
      </c>
      <c r="C421" s="15" t="s">
        <v>2243</v>
      </c>
      <c r="D421" s="16" t="s">
        <v>723</v>
      </c>
      <c r="E421" s="16">
        <v>20</v>
      </c>
      <c r="F421" s="15" t="s">
        <v>708</v>
      </c>
      <c r="G421" s="15" t="s">
        <v>709</v>
      </c>
      <c r="H421" s="15" t="s">
        <v>710</v>
      </c>
      <c r="I421" s="17">
        <v>103.2</v>
      </c>
      <c r="J421" s="15"/>
      <c r="K421" s="15"/>
      <c r="L421" s="15"/>
      <c r="M421" s="17"/>
      <c r="N421" s="15"/>
      <c r="O421" s="15"/>
      <c r="P421" s="15"/>
      <c r="Q421" s="17"/>
      <c r="R421" s="16">
        <f t="shared" si="10"/>
        <v>1</v>
      </c>
      <c r="S421" s="17">
        <f t="shared" si="11"/>
        <v>103.2</v>
      </c>
      <c r="T421" s="17">
        <f t="shared" si="12"/>
        <v>103.2</v>
      </c>
      <c r="U421" s="18" t="str">
        <f t="shared" si="13"/>
        <v/>
      </c>
      <c r="V421" s="15" t="str">
        <f t="shared" si="18"/>
        <v>REFERÊNCIA ÚNICA (ART. 28)</v>
      </c>
      <c r="W421" s="19">
        <f t="shared" si="14"/>
        <v>103.2</v>
      </c>
      <c r="X421" s="15" t="s">
        <v>2244</v>
      </c>
    </row>
    <row r="422" spans="1:24" ht="72" x14ac:dyDescent="0.2">
      <c r="A422" s="14" t="s">
        <v>379</v>
      </c>
      <c r="B422" s="20" t="s">
        <v>2245</v>
      </c>
      <c r="C422" s="15" t="s">
        <v>2246</v>
      </c>
      <c r="D422" s="16" t="s">
        <v>723</v>
      </c>
      <c r="E422" s="16">
        <v>20</v>
      </c>
      <c r="F422" s="15" t="s">
        <v>708</v>
      </c>
      <c r="G422" s="15" t="s">
        <v>709</v>
      </c>
      <c r="H422" s="15" t="s">
        <v>710</v>
      </c>
      <c r="I422" s="17">
        <v>114.11</v>
      </c>
      <c r="J422" s="15"/>
      <c r="K422" s="15"/>
      <c r="L422" s="15"/>
      <c r="M422" s="17"/>
      <c r="N422" s="15"/>
      <c r="O422" s="15"/>
      <c r="P422" s="15"/>
      <c r="Q422" s="17"/>
      <c r="R422" s="16">
        <f t="shared" si="10"/>
        <v>1</v>
      </c>
      <c r="S422" s="17">
        <f t="shared" si="11"/>
        <v>114.11</v>
      </c>
      <c r="T422" s="17">
        <f t="shared" si="12"/>
        <v>114.11</v>
      </c>
      <c r="U422" s="18" t="str">
        <f t="shared" si="13"/>
        <v/>
      </c>
      <c r="V422" s="15" t="str">
        <f t="shared" si="18"/>
        <v>REFERÊNCIA ÚNICA (ART. 28)</v>
      </c>
      <c r="W422" s="19">
        <f t="shared" si="14"/>
        <v>114.11</v>
      </c>
      <c r="X422" s="15" t="s">
        <v>2247</v>
      </c>
    </row>
    <row r="423" spans="1:24" ht="72" x14ac:dyDescent="0.2">
      <c r="A423" s="14" t="s">
        <v>380</v>
      </c>
      <c r="B423" s="20" t="s">
        <v>2248</v>
      </c>
      <c r="C423" s="15" t="s">
        <v>2249</v>
      </c>
      <c r="D423" s="16" t="s">
        <v>723</v>
      </c>
      <c r="E423" s="16">
        <v>20</v>
      </c>
      <c r="F423" s="15" t="s">
        <v>708</v>
      </c>
      <c r="G423" s="15" t="s">
        <v>709</v>
      </c>
      <c r="H423" s="15" t="s">
        <v>710</v>
      </c>
      <c r="I423" s="17">
        <v>193.31</v>
      </c>
      <c r="J423" s="15"/>
      <c r="K423" s="15"/>
      <c r="L423" s="15"/>
      <c r="M423" s="17"/>
      <c r="N423" s="15"/>
      <c r="O423" s="15"/>
      <c r="P423" s="15"/>
      <c r="Q423" s="17"/>
      <c r="R423" s="16">
        <f t="shared" si="10"/>
        <v>1</v>
      </c>
      <c r="S423" s="17">
        <f t="shared" si="11"/>
        <v>193.31</v>
      </c>
      <c r="T423" s="17">
        <f t="shared" si="12"/>
        <v>193.31</v>
      </c>
      <c r="U423" s="18" t="str">
        <f t="shared" si="13"/>
        <v/>
      </c>
      <c r="V423" s="15" t="str">
        <f t="shared" si="18"/>
        <v>REFERÊNCIA ÚNICA (ART. 28)</v>
      </c>
      <c r="W423" s="19">
        <f t="shared" si="14"/>
        <v>193.31</v>
      </c>
      <c r="X423" s="15" t="s">
        <v>2250</v>
      </c>
    </row>
    <row r="424" spans="1:24" ht="72" x14ac:dyDescent="0.2">
      <c r="A424" s="14" t="s">
        <v>381</v>
      </c>
      <c r="B424" s="20" t="s">
        <v>2251</v>
      </c>
      <c r="C424" s="15" t="s">
        <v>2252</v>
      </c>
      <c r="D424" s="16" t="s">
        <v>723</v>
      </c>
      <c r="E424" s="16">
        <v>40</v>
      </c>
      <c r="F424" s="15" t="s">
        <v>708</v>
      </c>
      <c r="G424" s="15" t="s">
        <v>709</v>
      </c>
      <c r="H424" s="15" t="s">
        <v>710</v>
      </c>
      <c r="I424" s="17">
        <v>12.54</v>
      </c>
      <c r="J424" s="15"/>
      <c r="K424" s="15"/>
      <c r="L424" s="15"/>
      <c r="M424" s="17"/>
      <c r="N424" s="15"/>
      <c r="O424" s="15"/>
      <c r="P424" s="15"/>
      <c r="Q424" s="17"/>
      <c r="R424" s="16">
        <f t="shared" si="10"/>
        <v>1</v>
      </c>
      <c r="S424" s="17">
        <f t="shared" si="11"/>
        <v>12.54</v>
      </c>
      <c r="T424" s="17">
        <f t="shared" si="12"/>
        <v>12.54</v>
      </c>
      <c r="U424" s="18" t="str">
        <f t="shared" si="13"/>
        <v/>
      </c>
      <c r="V424" s="15" t="str">
        <f t="shared" si="18"/>
        <v>REFERÊNCIA ÚNICA (ART. 28)</v>
      </c>
      <c r="W424" s="19">
        <f t="shared" si="14"/>
        <v>12.54</v>
      </c>
      <c r="X424" s="15" t="s">
        <v>2253</v>
      </c>
    </row>
    <row r="425" spans="1:24" ht="72" x14ac:dyDescent="0.2">
      <c r="A425" s="14" t="s">
        <v>382</v>
      </c>
      <c r="B425" s="20" t="s">
        <v>2254</v>
      </c>
      <c r="C425" s="15" t="s">
        <v>2255</v>
      </c>
      <c r="D425" s="16" t="s">
        <v>723</v>
      </c>
      <c r="E425" s="16">
        <v>120</v>
      </c>
      <c r="F425" s="15" t="s">
        <v>708</v>
      </c>
      <c r="G425" s="15" t="s">
        <v>709</v>
      </c>
      <c r="H425" s="15" t="s">
        <v>710</v>
      </c>
      <c r="I425" s="17">
        <v>8.7899999999999991</v>
      </c>
      <c r="J425" s="15"/>
      <c r="K425" s="15"/>
      <c r="L425" s="15"/>
      <c r="M425" s="17"/>
      <c r="N425" s="15"/>
      <c r="O425" s="15"/>
      <c r="P425" s="15"/>
      <c r="Q425" s="17"/>
      <c r="R425" s="16">
        <f t="shared" si="10"/>
        <v>1</v>
      </c>
      <c r="S425" s="17">
        <f t="shared" si="11"/>
        <v>8.7899999999999991</v>
      </c>
      <c r="T425" s="17">
        <f t="shared" si="12"/>
        <v>8.7899999999999991</v>
      </c>
      <c r="U425" s="18" t="str">
        <f t="shared" si="13"/>
        <v/>
      </c>
      <c r="V425" s="15" t="str">
        <f t="shared" si="18"/>
        <v>REFERÊNCIA ÚNICA (ART. 28)</v>
      </c>
      <c r="W425" s="19">
        <f t="shared" si="14"/>
        <v>8.7899999999999991</v>
      </c>
      <c r="X425" s="15" t="s">
        <v>2256</v>
      </c>
    </row>
    <row r="426" spans="1:24" ht="72" x14ac:dyDescent="0.2">
      <c r="A426" s="14" t="s">
        <v>383</v>
      </c>
      <c r="B426" s="20" t="s">
        <v>2257</v>
      </c>
      <c r="C426" s="15" t="s">
        <v>2258</v>
      </c>
      <c r="D426" s="16" t="s">
        <v>723</v>
      </c>
      <c r="E426" s="16">
        <v>100</v>
      </c>
      <c r="F426" s="15" t="s">
        <v>708</v>
      </c>
      <c r="G426" s="15" t="s">
        <v>709</v>
      </c>
      <c r="H426" s="15" t="s">
        <v>710</v>
      </c>
      <c r="I426" s="17">
        <v>69.209999999999994</v>
      </c>
      <c r="J426" s="15"/>
      <c r="K426" s="15"/>
      <c r="L426" s="15"/>
      <c r="M426" s="17"/>
      <c r="N426" s="15"/>
      <c r="O426" s="15"/>
      <c r="P426" s="15"/>
      <c r="Q426" s="17"/>
      <c r="R426" s="16">
        <f t="shared" si="10"/>
        <v>1</v>
      </c>
      <c r="S426" s="17">
        <f t="shared" si="11"/>
        <v>69.209999999999994</v>
      </c>
      <c r="T426" s="17">
        <f t="shared" si="12"/>
        <v>69.209999999999994</v>
      </c>
      <c r="U426" s="18" t="str">
        <f t="shared" si="13"/>
        <v/>
      </c>
      <c r="V426" s="15" t="str">
        <f t="shared" si="18"/>
        <v>REFERÊNCIA ÚNICA (ART. 28)</v>
      </c>
      <c r="W426" s="19">
        <f t="shared" si="14"/>
        <v>69.209999999999994</v>
      </c>
      <c r="X426" s="15" t="s">
        <v>2259</v>
      </c>
    </row>
    <row r="427" spans="1:24" ht="60" x14ac:dyDescent="0.2">
      <c r="A427" s="14" t="s">
        <v>384</v>
      </c>
      <c r="B427" s="20" t="s">
        <v>2260</v>
      </c>
      <c r="C427" s="15" t="s">
        <v>2261</v>
      </c>
      <c r="D427" s="16" t="s">
        <v>723</v>
      </c>
      <c r="E427" s="16">
        <v>300</v>
      </c>
      <c r="F427" s="15" t="s">
        <v>2262</v>
      </c>
      <c r="G427" s="15" t="s">
        <v>2263</v>
      </c>
      <c r="H427" s="15" t="s">
        <v>2264</v>
      </c>
      <c r="I427" s="17">
        <v>18.14</v>
      </c>
      <c r="J427" s="15"/>
      <c r="K427" s="15"/>
      <c r="L427" s="15"/>
      <c r="M427" s="17"/>
      <c r="N427" s="15"/>
      <c r="O427" s="15"/>
      <c r="P427" s="15"/>
      <c r="Q427" s="17"/>
      <c r="R427" s="16">
        <f t="shared" si="10"/>
        <v>1</v>
      </c>
      <c r="S427" s="17">
        <f t="shared" si="11"/>
        <v>18.14</v>
      </c>
      <c r="T427" s="17">
        <f t="shared" si="12"/>
        <v>18.14</v>
      </c>
      <c r="U427" s="18" t="str">
        <f t="shared" si="13"/>
        <v/>
      </c>
      <c r="V427" s="15" t="str">
        <f t="shared" si="18"/>
        <v>REFERÊNCIA ÚNICA (ART. 28)</v>
      </c>
      <c r="W427" s="19">
        <f t="shared" si="14"/>
        <v>18.14</v>
      </c>
      <c r="X427" s="15" t="s">
        <v>2265</v>
      </c>
    </row>
    <row r="428" spans="1:24" ht="48" x14ac:dyDescent="0.2">
      <c r="A428" s="14" t="s">
        <v>385</v>
      </c>
      <c r="B428" s="20" t="s">
        <v>2266</v>
      </c>
      <c r="C428" s="15" t="s">
        <v>2267</v>
      </c>
      <c r="D428" s="16" t="s">
        <v>723</v>
      </c>
      <c r="E428" s="16">
        <v>600</v>
      </c>
      <c r="F428" s="15" t="s">
        <v>2268</v>
      </c>
      <c r="G428" s="15" t="s">
        <v>2269</v>
      </c>
      <c r="H428" s="15" t="s">
        <v>842</v>
      </c>
      <c r="I428" s="17">
        <v>16.86</v>
      </c>
      <c r="J428" s="15" t="s">
        <v>2270</v>
      </c>
      <c r="K428" s="15" t="s">
        <v>2271</v>
      </c>
      <c r="L428" s="15" t="s">
        <v>842</v>
      </c>
      <c r="M428" s="17">
        <v>18.3</v>
      </c>
      <c r="N428" s="15" t="s">
        <v>2272</v>
      </c>
      <c r="O428" s="15" t="s">
        <v>2273</v>
      </c>
      <c r="P428" s="15" t="s">
        <v>842</v>
      </c>
      <c r="Q428" s="17">
        <v>14</v>
      </c>
      <c r="R428" s="16">
        <f t="shared" si="10"/>
        <v>3</v>
      </c>
      <c r="S428" s="17">
        <f t="shared" si="11"/>
        <v>16.386666666666667</v>
      </c>
      <c r="T428" s="17">
        <f t="shared" si="12"/>
        <v>16.86</v>
      </c>
      <c r="U428" s="18">
        <f t="shared" si="13"/>
        <v>0.1090575367496541</v>
      </c>
      <c r="V428" s="15" t="str">
        <f t="shared" si="18"/>
        <v>MÉDIA</v>
      </c>
      <c r="W428" s="19">
        <f t="shared" si="14"/>
        <v>16.39</v>
      </c>
      <c r="X428" s="15" t="s">
        <v>1125</v>
      </c>
    </row>
    <row r="429" spans="1:24" ht="72" x14ac:dyDescent="0.2">
      <c r="A429" s="14" t="s">
        <v>648</v>
      </c>
      <c r="B429" s="20" t="s">
        <v>2274</v>
      </c>
      <c r="C429" s="15" t="s">
        <v>2275</v>
      </c>
      <c r="D429" s="16" t="s">
        <v>723</v>
      </c>
      <c r="E429" s="16">
        <v>20</v>
      </c>
      <c r="F429" s="15" t="s">
        <v>708</v>
      </c>
      <c r="G429" s="15" t="s">
        <v>709</v>
      </c>
      <c r="H429" s="15" t="s">
        <v>710</v>
      </c>
      <c r="I429" s="17">
        <v>219.71</v>
      </c>
      <c r="J429" s="15"/>
      <c r="K429" s="15"/>
      <c r="L429" s="15"/>
      <c r="M429" s="17"/>
      <c r="N429" s="15"/>
      <c r="O429" s="15"/>
      <c r="P429" s="15"/>
      <c r="Q429" s="17"/>
      <c r="R429" s="16">
        <f t="shared" si="10"/>
        <v>1</v>
      </c>
      <c r="S429" s="17">
        <f t="shared" si="11"/>
        <v>219.71</v>
      </c>
      <c r="T429" s="17">
        <f t="shared" si="12"/>
        <v>219.71</v>
      </c>
      <c r="U429" s="18" t="str">
        <f t="shared" si="13"/>
        <v/>
      </c>
      <c r="V429" s="15" t="str">
        <f t="shared" si="18"/>
        <v>REFERÊNCIA ÚNICA (ART. 28)</v>
      </c>
      <c r="W429" s="19">
        <f t="shared" si="14"/>
        <v>219.71</v>
      </c>
      <c r="X429" s="15" t="s">
        <v>2276</v>
      </c>
    </row>
    <row r="430" spans="1:24" ht="60" x14ac:dyDescent="0.2">
      <c r="A430" s="14" t="s">
        <v>649</v>
      </c>
      <c r="B430" s="20" t="s">
        <v>2277</v>
      </c>
      <c r="C430" s="15" t="s">
        <v>2278</v>
      </c>
      <c r="D430" s="16" t="s">
        <v>723</v>
      </c>
      <c r="E430" s="16">
        <v>100</v>
      </c>
      <c r="F430" s="15" t="s">
        <v>2279</v>
      </c>
      <c r="G430" s="15" t="s">
        <v>2280</v>
      </c>
      <c r="H430" s="15" t="s">
        <v>2281</v>
      </c>
      <c r="I430" s="17">
        <v>107.79</v>
      </c>
      <c r="J430" s="15" t="s">
        <v>2282</v>
      </c>
      <c r="K430" s="15" t="s">
        <v>2283</v>
      </c>
      <c r="L430" s="15" t="s">
        <v>2284</v>
      </c>
      <c r="M430" s="17">
        <v>102.2</v>
      </c>
      <c r="N430" s="15" t="s">
        <v>2285</v>
      </c>
      <c r="O430" s="15" t="s">
        <v>2286</v>
      </c>
      <c r="P430" s="15" t="s">
        <v>2287</v>
      </c>
      <c r="Q430" s="17">
        <v>131.58000000000001</v>
      </c>
      <c r="R430" s="16">
        <f t="shared" si="10"/>
        <v>3</v>
      </c>
      <c r="S430" s="17">
        <f t="shared" si="11"/>
        <v>113.85666666666668</v>
      </c>
      <c r="T430" s="17">
        <f t="shared" si="12"/>
        <v>107.79</v>
      </c>
      <c r="U430" s="18">
        <f t="shared" si="13"/>
        <v>0.11188083187892581</v>
      </c>
      <c r="V430" s="15" t="str">
        <f t="shared" si="18"/>
        <v>MÉDIA</v>
      </c>
      <c r="W430" s="19">
        <f t="shared" si="14"/>
        <v>113.86</v>
      </c>
      <c r="X430" s="15" t="s">
        <v>2288</v>
      </c>
    </row>
    <row r="431" spans="1:24" ht="60" x14ac:dyDescent="0.2">
      <c r="A431" s="14" t="s">
        <v>650</v>
      </c>
      <c r="B431" s="20" t="s">
        <v>2289</v>
      </c>
      <c r="C431" s="15" t="s">
        <v>2290</v>
      </c>
      <c r="D431" s="16" t="s">
        <v>723</v>
      </c>
      <c r="E431" s="16">
        <v>100</v>
      </c>
      <c r="F431" s="15" t="s">
        <v>2291</v>
      </c>
      <c r="G431" s="15" t="s">
        <v>2280</v>
      </c>
      <c r="H431" s="15" t="s">
        <v>2281</v>
      </c>
      <c r="I431" s="17">
        <v>109.4</v>
      </c>
      <c r="J431" s="15" t="s">
        <v>2292</v>
      </c>
      <c r="K431" s="15" t="s">
        <v>2293</v>
      </c>
      <c r="L431" s="15" t="s">
        <v>2294</v>
      </c>
      <c r="M431" s="17">
        <v>118.48</v>
      </c>
      <c r="N431" s="15"/>
      <c r="O431" s="15"/>
      <c r="P431" s="15"/>
      <c r="Q431" s="17"/>
      <c r="R431" s="16">
        <f t="shared" si="10"/>
        <v>2</v>
      </c>
      <c r="S431" s="17">
        <f t="shared" si="11"/>
        <v>113.94</v>
      </c>
      <c r="T431" s="17">
        <f t="shared" si="12"/>
        <v>113.94</v>
      </c>
      <c r="U431" s="18">
        <f t="shared" si="13"/>
        <v>3.9845532736527987E-2</v>
      </c>
      <c r="V431" s="15" t="str">
        <f t="shared" si="18"/>
        <v>MÉDIA</v>
      </c>
      <c r="W431" s="19">
        <f t="shared" si="14"/>
        <v>113.94</v>
      </c>
      <c r="X431" s="15" t="s">
        <v>2295</v>
      </c>
    </row>
    <row r="432" spans="1:24" ht="72" x14ac:dyDescent="0.2">
      <c r="A432" s="14" t="s">
        <v>651</v>
      </c>
      <c r="B432" s="20" t="s">
        <v>2296</v>
      </c>
      <c r="C432" s="15" t="s">
        <v>2297</v>
      </c>
      <c r="D432" s="16" t="s">
        <v>723</v>
      </c>
      <c r="E432" s="16">
        <v>350</v>
      </c>
      <c r="F432" s="15" t="s">
        <v>708</v>
      </c>
      <c r="G432" s="15" t="s">
        <v>709</v>
      </c>
      <c r="H432" s="15" t="s">
        <v>710</v>
      </c>
      <c r="I432" s="17">
        <v>71.52</v>
      </c>
      <c r="J432" s="15"/>
      <c r="K432" s="15"/>
      <c r="L432" s="15"/>
      <c r="M432" s="17"/>
      <c r="N432" s="15"/>
      <c r="O432" s="15"/>
      <c r="P432" s="15"/>
      <c r="Q432" s="17"/>
      <c r="R432" s="16">
        <f t="shared" si="10"/>
        <v>1</v>
      </c>
      <c r="S432" s="17">
        <f t="shared" si="11"/>
        <v>71.52</v>
      </c>
      <c r="T432" s="17">
        <f t="shared" si="12"/>
        <v>71.52</v>
      </c>
      <c r="U432" s="18" t="str">
        <f t="shared" si="13"/>
        <v/>
      </c>
      <c r="V432" s="15" t="str">
        <f t="shared" si="18"/>
        <v>REFERÊNCIA ÚNICA (ART. 28)</v>
      </c>
      <c r="W432" s="19">
        <f t="shared" si="14"/>
        <v>71.52</v>
      </c>
      <c r="X432" s="15" t="s">
        <v>2298</v>
      </c>
    </row>
    <row r="433" spans="1:24" ht="72" x14ac:dyDescent="0.2">
      <c r="A433" s="14" t="s">
        <v>652</v>
      </c>
      <c r="B433" s="20" t="s">
        <v>2299</v>
      </c>
      <c r="C433" s="15" t="s">
        <v>2300</v>
      </c>
      <c r="D433" s="16" t="s">
        <v>723</v>
      </c>
      <c r="E433" s="16">
        <v>200</v>
      </c>
      <c r="F433" s="15" t="s">
        <v>708</v>
      </c>
      <c r="G433" s="15" t="s">
        <v>709</v>
      </c>
      <c r="H433" s="15" t="s">
        <v>710</v>
      </c>
      <c r="I433" s="17">
        <v>56.54</v>
      </c>
      <c r="J433" s="15"/>
      <c r="K433" s="15"/>
      <c r="L433" s="15"/>
      <c r="M433" s="17"/>
      <c r="N433" s="15"/>
      <c r="O433" s="15"/>
      <c r="P433" s="15"/>
      <c r="Q433" s="17"/>
      <c r="R433" s="16">
        <f t="shared" si="10"/>
        <v>1</v>
      </c>
      <c r="S433" s="17">
        <f t="shared" si="11"/>
        <v>56.54</v>
      </c>
      <c r="T433" s="17">
        <f t="shared" si="12"/>
        <v>56.54</v>
      </c>
      <c r="U433" s="18" t="str">
        <f t="shared" si="13"/>
        <v/>
      </c>
      <c r="V433" s="15" t="str">
        <f t="shared" si="18"/>
        <v>REFERÊNCIA ÚNICA (ART. 28)</v>
      </c>
      <c r="W433" s="19">
        <f t="shared" si="14"/>
        <v>56.54</v>
      </c>
      <c r="X433" s="15" t="s">
        <v>2301</v>
      </c>
    </row>
    <row r="434" spans="1:24" ht="72" x14ac:dyDescent="0.2">
      <c r="A434" s="14" t="s">
        <v>653</v>
      </c>
      <c r="B434" s="20" t="s">
        <v>2302</v>
      </c>
      <c r="C434" s="15" t="s">
        <v>2303</v>
      </c>
      <c r="D434" s="16" t="s">
        <v>723</v>
      </c>
      <c r="E434" s="16">
        <v>400</v>
      </c>
      <c r="F434" s="15" t="s">
        <v>708</v>
      </c>
      <c r="G434" s="15" t="s">
        <v>709</v>
      </c>
      <c r="H434" s="15" t="s">
        <v>710</v>
      </c>
      <c r="I434" s="17">
        <v>67.989999999999995</v>
      </c>
      <c r="J434" s="15"/>
      <c r="K434" s="15"/>
      <c r="L434" s="15"/>
      <c r="M434" s="17"/>
      <c r="N434" s="15"/>
      <c r="O434" s="15"/>
      <c r="P434" s="15"/>
      <c r="Q434" s="17"/>
      <c r="R434" s="16">
        <f t="shared" si="10"/>
        <v>1</v>
      </c>
      <c r="S434" s="17">
        <f t="shared" si="11"/>
        <v>67.989999999999995</v>
      </c>
      <c r="T434" s="17">
        <f t="shared" si="12"/>
        <v>67.989999999999995</v>
      </c>
      <c r="U434" s="18" t="str">
        <f t="shared" si="13"/>
        <v/>
      </c>
      <c r="V434" s="15" t="str">
        <f t="shared" si="18"/>
        <v>REFERÊNCIA ÚNICA (ART. 28)</v>
      </c>
      <c r="W434" s="19">
        <f t="shared" si="14"/>
        <v>67.989999999999995</v>
      </c>
      <c r="X434" s="15" t="s">
        <v>2304</v>
      </c>
    </row>
    <row r="435" spans="1:24" ht="72" x14ac:dyDescent="0.2">
      <c r="A435" s="14" t="s">
        <v>654</v>
      </c>
      <c r="B435" s="20" t="s">
        <v>2305</v>
      </c>
      <c r="C435" s="15" t="s">
        <v>2306</v>
      </c>
      <c r="D435" s="16" t="s">
        <v>723</v>
      </c>
      <c r="E435" s="16">
        <v>300</v>
      </c>
      <c r="F435" s="15" t="s">
        <v>708</v>
      </c>
      <c r="G435" s="15" t="s">
        <v>709</v>
      </c>
      <c r="H435" s="15" t="s">
        <v>710</v>
      </c>
      <c r="I435" s="17">
        <v>31.79</v>
      </c>
      <c r="J435" s="15"/>
      <c r="K435" s="15"/>
      <c r="L435" s="15"/>
      <c r="M435" s="17"/>
      <c r="N435" s="15"/>
      <c r="O435" s="15"/>
      <c r="P435" s="15"/>
      <c r="Q435" s="17"/>
      <c r="R435" s="16">
        <f t="shared" si="10"/>
        <v>1</v>
      </c>
      <c r="S435" s="17">
        <f t="shared" si="11"/>
        <v>31.79</v>
      </c>
      <c r="T435" s="17">
        <f t="shared" si="12"/>
        <v>31.79</v>
      </c>
      <c r="U435" s="18" t="str">
        <f t="shared" si="13"/>
        <v/>
      </c>
      <c r="V435" s="15" t="str">
        <f t="shared" si="18"/>
        <v>REFERÊNCIA ÚNICA (ART. 28)</v>
      </c>
      <c r="W435" s="19">
        <f t="shared" si="14"/>
        <v>31.79</v>
      </c>
      <c r="X435" s="15" t="s">
        <v>2307</v>
      </c>
    </row>
    <row r="436" spans="1:24" ht="72" x14ac:dyDescent="0.2">
      <c r="A436" s="14" t="s">
        <v>655</v>
      </c>
      <c r="B436" s="20" t="s">
        <v>2308</v>
      </c>
      <c r="C436" s="15" t="s">
        <v>2309</v>
      </c>
      <c r="D436" s="16" t="s">
        <v>723</v>
      </c>
      <c r="E436" s="16">
        <v>25</v>
      </c>
      <c r="F436" s="15" t="s">
        <v>708</v>
      </c>
      <c r="G436" s="15" t="s">
        <v>709</v>
      </c>
      <c r="H436" s="15" t="s">
        <v>710</v>
      </c>
      <c r="I436" s="17">
        <v>59.9</v>
      </c>
      <c r="J436" s="15"/>
      <c r="K436" s="15"/>
      <c r="L436" s="15"/>
      <c r="M436" s="17"/>
      <c r="N436" s="15"/>
      <c r="O436" s="15"/>
      <c r="P436" s="15"/>
      <c r="Q436" s="17"/>
      <c r="R436" s="16">
        <f t="shared" si="10"/>
        <v>1</v>
      </c>
      <c r="S436" s="17">
        <f t="shared" si="11"/>
        <v>59.9</v>
      </c>
      <c r="T436" s="17">
        <f t="shared" si="12"/>
        <v>59.9</v>
      </c>
      <c r="U436" s="18" t="str">
        <f t="shared" si="13"/>
        <v/>
      </c>
      <c r="V436" s="15" t="str">
        <f t="shared" si="18"/>
        <v>REFERÊNCIA ÚNICA (ART. 28)</v>
      </c>
      <c r="W436" s="19">
        <f t="shared" si="14"/>
        <v>59.9</v>
      </c>
      <c r="X436" s="15" t="s">
        <v>2310</v>
      </c>
    </row>
    <row r="437" spans="1:24" ht="72" x14ac:dyDescent="0.2">
      <c r="A437" s="14" t="s">
        <v>656</v>
      </c>
      <c r="B437" s="20" t="s">
        <v>2311</v>
      </c>
      <c r="C437" s="15" t="s">
        <v>2312</v>
      </c>
      <c r="D437" s="16" t="s">
        <v>723</v>
      </c>
      <c r="E437" s="16">
        <v>50</v>
      </c>
      <c r="F437" s="15" t="s">
        <v>708</v>
      </c>
      <c r="G437" s="15" t="s">
        <v>709</v>
      </c>
      <c r="H437" s="15" t="s">
        <v>710</v>
      </c>
      <c r="I437" s="17">
        <v>207.39</v>
      </c>
      <c r="J437" s="15"/>
      <c r="K437" s="15"/>
      <c r="L437" s="15"/>
      <c r="M437" s="17"/>
      <c r="N437" s="15"/>
      <c r="O437" s="15"/>
      <c r="P437" s="15"/>
      <c r="Q437" s="17"/>
      <c r="R437" s="16">
        <f t="shared" si="10"/>
        <v>1</v>
      </c>
      <c r="S437" s="17">
        <f t="shared" si="11"/>
        <v>207.39</v>
      </c>
      <c r="T437" s="17">
        <f t="shared" si="12"/>
        <v>207.39</v>
      </c>
      <c r="U437" s="18" t="str">
        <f t="shared" si="13"/>
        <v/>
      </c>
      <c r="V437" s="15" t="str">
        <f t="shared" si="18"/>
        <v>REFERÊNCIA ÚNICA (ART. 28)</v>
      </c>
      <c r="W437" s="19">
        <f t="shared" si="14"/>
        <v>207.39</v>
      </c>
      <c r="X437" s="15" t="s">
        <v>2313</v>
      </c>
    </row>
    <row r="438" spans="1:24" ht="72" x14ac:dyDescent="0.2">
      <c r="A438" s="14" t="s">
        <v>657</v>
      </c>
      <c r="B438" s="20" t="s">
        <v>2314</v>
      </c>
      <c r="C438" s="15" t="s">
        <v>2315</v>
      </c>
      <c r="D438" s="16" t="s">
        <v>723</v>
      </c>
      <c r="E438" s="16">
        <v>150</v>
      </c>
      <c r="F438" s="15" t="s">
        <v>708</v>
      </c>
      <c r="G438" s="15" t="s">
        <v>709</v>
      </c>
      <c r="H438" s="15" t="s">
        <v>710</v>
      </c>
      <c r="I438" s="17">
        <v>136.04</v>
      </c>
      <c r="J438" s="15"/>
      <c r="K438" s="15"/>
      <c r="L438" s="15"/>
      <c r="M438" s="17"/>
      <c r="N438" s="15"/>
      <c r="O438" s="15"/>
      <c r="P438" s="15"/>
      <c r="Q438" s="17"/>
      <c r="R438" s="16">
        <f t="shared" si="10"/>
        <v>1</v>
      </c>
      <c r="S438" s="17">
        <f t="shared" si="11"/>
        <v>136.04</v>
      </c>
      <c r="T438" s="17">
        <f t="shared" si="12"/>
        <v>136.04</v>
      </c>
      <c r="U438" s="18" t="str">
        <f t="shared" si="13"/>
        <v/>
      </c>
      <c r="V438" s="15" t="str">
        <f t="shared" si="18"/>
        <v>REFERÊNCIA ÚNICA (ART. 28)</v>
      </c>
      <c r="W438" s="19">
        <f t="shared" si="14"/>
        <v>136.04</v>
      </c>
      <c r="X438" s="15" t="s">
        <v>2316</v>
      </c>
    </row>
    <row r="439" spans="1:24" ht="60" x14ac:dyDescent="0.2">
      <c r="A439" s="14" t="s">
        <v>658</v>
      </c>
      <c r="B439" s="20" t="s">
        <v>2317</v>
      </c>
      <c r="C439" s="15" t="s">
        <v>2318</v>
      </c>
      <c r="D439" s="16" t="s">
        <v>723</v>
      </c>
      <c r="E439" s="16">
        <v>200</v>
      </c>
      <c r="F439" s="15" t="s">
        <v>2319</v>
      </c>
      <c r="G439" s="15" t="s">
        <v>2320</v>
      </c>
      <c r="H439" s="15" t="s">
        <v>2321</v>
      </c>
      <c r="I439" s="17">
        <f>39.44/2</f>
        <v>19.72</v>
      </c>
      <c r="J439" s="15"/>
      <c r="K439" s="15"/>
      <c r="L439" s="15"/>
      <c r="M439" s="17"/>
      <c r="N439" s="15"/>
      <c r="O439" s="15"/>
      <c r="P439" s="15"/>
      <c r="Q439" s="17"/>
      <c r="R439" s="16">
        <f t="shared" si="10"/>
        <v>1</v>
      </c>
      <c r="S439" s="17">
        <f t="shared" si="11"/>
        <v>19.72</v>
      </c>
      <c r="T439" s="17">
        <f t="shared" si="12"/>
        <v>19.72</v>
      </c>
      <c r="U439" s="18" t="str">
        <f t="shared" si="13"/>
        <v/>
      </c>
      <c r="V439" s="15" t="str">
        <f t="shared" si="18">IF(R439=0,"SEM FONTE MONETÁRIA",IF(R439=1,"REFERÊNCIA ÚNICA (ART. 28)",IF(AND(R439=3,U439&gt;25%),"MEDIANA","MÉDIA")))</f>
        <v>REFERÊNCIA ÚNICA (ART. 28)</v>
      </c>
      <c r="W439" s="19">
        <f t="shared" si="14"/>
        <v>19.72</v>
      </c>
      <c r="X439" s="15" t="s">
        <v>2322</v>
      </c>
    </row>
    <row r="440" spans="1:24" ht="60" x14ac:dyDescent="0.2">
      <c r="A440" s="14" t="s">
        <v>659</v>
      </c>
      <c r="B440" s="20" t="s">
        <v>2323</v>
      </c>
      <c r="C440" s="15" t="s">
        <v>2324</v>
      </c>
      <c r="D440" s="16" t="s">
        <v>723</v>
      </c>
      <c r="E440" s="16">
        <v>500</v>
      </c>
      <c r="F440" s="15" t="s">
        <v>2325</v>
      </c>
      <c r="G440" s="15" t="s">
        <v>2326</v>
      </c>
      <c r="H440" s="15" t="s">
        <v>2327</v>
      </c>
      <c r="I440" s="17">
        <v>63.5</v>
      </c>
      <c r="J440" s="15" t="s">
        <v>2328</v>
      </c>
      <c r="K440" s="15" t="s">
        <v>2329</v>
      </c>
      <c r="L440" s="15" t="s">
        <v>2330</v>
      </c>
      <c r="M440" s="17">
        <v>58.99</v>
      </c>
      <c r="N440" s="15" t="s">
        <v>2331</v>
      </c>
      <c r="O440" s="15" t="s">
        <v>2332</v>
      </c>
      <c r="P440" s="15" t="s">
        <v>2333</v>
      </c>
      <c r="Q440" s="17">
        <v>60.99</v>
      </c>
      <c r="R440" s="16">
        <f t="shared" si="10"/>
        <v>3</v>
      </c>
      <c r="S440" s="17">
        <f t="shared" si="11"/>
        <v>61.160000000000004</v>
      </c>
      <c r="T440" s="17">
        <f t="shared" si="12"/>
        <v>60.99</v>
      </c>
      <c r="U440" s="18">
        <f t="shared" si="13"/>
        <v>3.0168732651755358E-2</v>
      </c>
      <c r="V440" s="15" t="str">
        <f t="shared" si="18"/>
        <v>MÉDIA</v>
      </c>
      <c r="W440" s="19">
        <f t="shared" si="14"/>
        <v>61.16</v>
      </c>
      <c r="X440" s="15" t="s">
        <v>2334</v>
      </c>
    </row>
    <row r="441" spans="1:24" ht="72" x14ac:dyDescent="0.2">
      <c r="A441" s="14" t="s">
        <v>660</v>
      </c>
      <c r="B441" s="20" t="s">
        <v>2335</v>
      </c>
      <c r="C441" s="15" t="s">
        <v>2336</v>
      </c>
      <c r="D441" s="16" t="s">
        <v>723</v>
      </c>
      <c r="E441" s="16">
        <v>20</v>
      </c>
      <c r="F441" s="15" t="s">
        <v>708</v>
      </c>
      <c r="G441" s="15" t="s">
        <v>709</v>
      </c>
      <c r="H441" s="15" t="s">
        <v>710</v>
      </c>
      <c r="I441" s="17">
        <v>507.56</v>
      </c>
      <c r="J441" s="15"/>
      <c r="K441" s="15"/>
      <c r="L441" s="15"/>
      <c r="M441" s="17"/>
      <c r="N441" s="15"/>
      <c r="O441" s="15"/>
      <c r="P441" s="15"/>
      <c r="Q441" s="17"/>
      <c r="R441" s="16">
        <f t="shared" si="10"/>
        <v>1</v>
      </c>
      <c r="S441" s="17">
        <f t="shared" si="11"/>
        <v>507.56</v>
      </c>
      <c r="T441" s="17">
        <f t="shared" si="12"/>
        <v>507.56</v>
      </c>
      <c r="U441" s="18" t="str">
        <f t="shared" si="13"/>
        <v/>
      </c>
      <c r="V441" s="15" t="str">
        <f t="shared" si="18"/>
        <v>REFERÊNCIA ÚNICA (ART. 28)</v>
      </c>
      <c r="W441" s="19">
        <f t="shared" si="14"/>
        <v>507.56</v>
      </c>
      <c r="X441" s="15" t="s">
        <v>2337</v>
      </c>
    </row>
    <row r="442" spans="1:24" ht="84" x14ac:dyDescent="0.2">
      <c r="A442" s="14" t="s">
        <v>661</v>
      </c>
      <c r="B442" s="20" t="s">
        <v>2338</v>
      </c>
      <c r="C442" s="15" t="s">
        <v>2339</v>
      </c>
      <c r="D442" s="16" t="s">
        <v>723</v>
      </c>
      <c r="E442" s="16">
        <v>600</v>
      </c>
      <c r="F442" s="15" t="s">
        <v>2340</v>
      </c>
      <c r="G442" s="15" t="s">
        <v>2341</v>
      </c>
      <c r="H442" s="15" t="s">
        <v>2342</v>
      </c>
      <c r="I442" s="17">
        <v>3.89</v>
      </c>
      <c r="J442" s="15" t="s">
        <v>2343</v>
      </c>
      <c r="K442" s="15" t="s">
        <v>2344</v>
      </c>
      <c r="L442" s="15" t="s">
        <v>2345</v>
      </c>
      <c r="M442" s="17"/>
      <c r="N442" s="15"/>
      <c r="O442" s="15"/>
      <c r="P442" s="15"/>
      <c r="Q442" s="17"/>
      <c r="R442" s="16">
        <f t="shared" si="10"/>
        <v>1</v>
      </c>
      <c r="S442" s="17">
        <f t="shared" si="11"/>
        <v>3.89</v>
      </c>
      <c r="T442" s="17">
        <f t="shared" si="12"/>
        <v>3.89</v>
      </c>
      <c r="U442" s="18" t="str">
        <f t="shared" si="13"/>
        <v/>
      </c>
      <c r="V442" s="15" t="str">
        <v>REFERÊNCIA PRIMÁRIA ÚNICA — ART. 28</v>
      </c>
      <c r="W442" s="19">
        <f t="shared" si="14"/>
        <v>3.89</v>
      </c>
      <c r="X442" s="15" t="s">
        <v>2346</v>
      </c>
    </row>
    <row r="443" spans="1:24" ht="60" x14ac:dyDescent="0.2">
      <c r="A443" s="14" t="s">
        <v>662</v>
      </c>
      <c r="B443" s="20" t="s">
        <v>2347</v>
      </c>
      <c r="C443" s="15" t="s">
        <v>2348</v>
      </c>
      <c r="D443" s="16" t="s">
        <v>723</v>
      </c>
      <c r="E443" s="16">
        <v>400</v>
      </c>
      <c r="F443" s="15" t="s">
        <v>2158</v>
      </c>
      <c r="G443" s="15" t="s">
        <v>2349</v>
      </c>
      <c r="H443" s="15" t="s">
        <v>1301</v>
      </c>
      <c r="I443" s="17">
        <v>11.54</v>
      </c>
      <c r="J443" s="15" t="s">
        <v>2350</v>
      </c>
      <c r="K443" s="15" t="s">
        <v>2351</v>
      </c>
      <c r="L443" s="15" t="s">
        <v>842</v>
      </c>
      <c r="M443" s="17">
        <v>9.3800000000000008</v>
      </c>
      <c r="N443" s="15" t="s">
        <v>2352</v>
      </c>
      <c r="O443" s="15" t="s">
        <v>2353</v>
      </c>
      <c r="P443" s="15" t="s">
        <v>2354</v>
      </c>
      <c r="Q443" s="17">
        <v>17.899999999999999</v>
      </c>
      <c r="R443" s="16">
        <f t="shared" si="10"/>
        <v>3</v>
      </c>
      <c r="S443" s="17">
        <f t="shared" si="11"/>
        <v>12.94</v>
      </c>
      <c r="T443" s="17">
        <f t="shared" si="12"/>
        <v>11.54</v>
      </c>
      <c r="U443" s="18">
        <f t="shared" si="13"/>
        <v>0.27947504302431425</v>
      </c>
      <c r="V443" s="15" t="str">
        <f t="shared" si="18"/>
        <v>MEDIANA</v>
      </c>
      <c r="W443" s="19">
        <f t="shared" si="14"/>
        <v>11.54</v>
      </c>
      <c r="X443" s="15" t="s">
        <v>2355</v>
      </c>
    </row>
    <row r="444" spans="1:24" ht="48" x14ac:dyDescent="0.2">
      <c r="A444" s="14" t="s">
        <v>663</v>
      </c>
      <c r="B444" s="20" t="s">
        <v>2356</v>
      </c>
      <c r="C444" s="15" t="s">
        <v>2357</v>
      </c>
      <c r="D444" s="16" t="s">
        <v>723</v>
      </c>
      <c r="E444" s="16">
        <v>250</v>
      </c>
      <c r="F444" s="15" t="s">
        <v>2358</v>
      </c>
      <c r="G444" s="15" t="s">
        <v>2359</v>
      </c>
      <c r="H444" s="15" t="s">
        <v>2360</v>
      </c>
      <c r="I444" s="17">
        <v>43.2</v>
      </c>
      <c r="J444" s="15" t="s">
        <v>2361</v>
      </c>
      <c r="K444" s="15" t="s">
        <v>2362</v>
      </c>
      <c r="L444" s="15" t="s">
        <v>2363</v>
      </c>
      <c r="M444" s="17">
        <v>68.900000000000006</v>
      </c>
      <c r="N444" s="15"/>
      <c r="O444" s="15"/>
      <c r="P444" s="15"/>
      <c r="Q444" s="17"/>
      <c r="R444" s="16">
        <f t="shared" si="10"/>
        <v>2</v>
      </c>
      <c r="S444" s="17">
        <f t="shared" si="11"/>
        <v>56.050000000000004</v>
      </c>
      <c r="T444" s="17">
        <f t="shared" si="12"/>
        <v>56.050000000000004</v>
      </c>
      <c r="U444" s="18">
        <f t="shared" si="13"/>
        <v>0.22925958965209628</v>
      </c>
      <c r="V444" s="15" t="str">
        <f t="shared" si="18"/>
        <v>MÉDIA</v>
      </c>
      <c r="W444" s="19">
        <f t="shared" si="14"/>
        <v>56.05</v>
      </c>
      <c r="X444" s="15" t="s">
        <v>2364</v>
      </c>
    </row>
    <row r="445" spans="1:24" ht="72" x14ac:dyDescent="0.2">
      <c r="A445" s="14" t="s">
        <v>664</v>
      </c>
      <c r="B445" s="20" t="s">
        <v>2365</v>
      </c>
      <c r="C445" s="15" t="s">
        <v>2366</v>
      </c>
      <c r="D445" s="16" t="s">
        <v>723</v>
      </c>
      <c r="E445" s="16">
        <v>300</v>
      </c>
      <c r="F445" s="15" t="s">
        <v>762</v>
      </c>
      <c r="G445" s="15" t="s">
        <v>763</v>
      </c>
      <c r="H445" s="15" t="s">
        <v>764</v>
      </c>
      <c r="I445" s="17">
        <v>9.7899999999999991</v>
      </c>
      <c r="J445" s="15"/>
      <c r="K445" s="15"/>
      <c r="L445" s="15"/>
      <c r="M445" s="17"/>
      <c r="N445" s="15"/>
      <c r="O445" s="15"/>
      <c r="P445" s="15"/>
      <c r="Q445" s="17"/>
      <c r="R445" s="16">
        <f t="shared" si="10"/>
        <v>1</v>
      </c>
      <c r="S445" s="17">
        <f t="shared" si="11"/>
        <v>9.7899999999999991</v>
      </c>
      <c r="T445" s="17">
        <f t="shared" si="12"/>
        <v>9.7899999999999991</v>
      </c>
      <c r="U445" s="18" t="str">
        <f t="shared" si="13"/>
        <v/>
      </c>
      <c r="V445" s="15" t="str">
        <f t="shared" si="18"/>
        <v>REFERÊNCIA ÚNICA (ART. 28)</v>
      </c>
      <c r="W445" s="19">
        <f t="shared" si="14"/>
        <v>9.7899999999999991</v>
      </c>
      <c r="X445" s="15" t="s">
        <v>2367</v>
      </c>
    </row>
    <row r="446" spans="1:24" ht="96" x14ac:dyDescent="0.2">
      <c r="A446" s="14" t="s">
        <v>665</v>
      </c>
      <c r="B446" s="20" t="s">
        <v>2368</v>
      </c>
      <c r="C446" s="15" t="s">
        <v>2369</v>
      </c>
      <c r="D446" s="16" t="s">
        <v>723</v>
      </c>
      <c r="E446" s="16">
        <v>600</v>
      </c>
      <c r="F446" s="15" t="s">
        <v>2370</v>
      </c>
      <c r="G446" s="15" t="s">
        <v>2371</v>
      </c>
      <c r="H446" s="15" t="s">
        <v>2372</v>
      </c>
      <c r="I446" s="17">
        <f>99.5/100</f>
        <v>0.995</v>
      </c>
      <c r="J446" s="15" t="s">
        <v>2373</v>
      </c>
      <c r="K446" s="15" t="s">
        <v>2374</v>
      </c>
      <c r="L446" s="15" t="s">
        <v>2354</v>
      </c>
      <c r="M446" s="17">
        <v>3.95</v>
      </c>
      <c r="N446" s="15"/>
      <c r="O446" s="15"/>
      <c r="P446" s="15"/>
      <c r="Q446" s="17"/>
      <c r="R446" s="16">
        <f t="shared" si="10"/>
        <v>2</v>
      </c>
      <c r="S446" s="17">
        <f t="shared" si="11"/>
        <v>2.4725000000000001</v>
      </c>
      <c r="T446" s="17">
        <f t="shared" si="12"/>
        <v>2.4725000000000001</v>
      </c>
      <c r="U446" s="18">
        <f t="shared" si="13"/>
        <v>0.59757330637007078</v>
      </c>
      <c r="V446" s="15" t="str">
        <f t="shared" si="18"/>
        <v>MÉDIA</v>
      </c>
      <c r="W446" s="19">
        <f t="shared" si="14"/>
        <v>2.4700000000000002</v>
      </c>
      <c r="X446" s="15" t="s">
        <v>2375</v>
      </c>
    </row>
    <row r="447" spans="1:24" ht="96" x14ac:dyDescent="0.2">
      <c r="A447" s="14" t="s">
        <v>388</v>
      </c>
      <c r="B447" s="20" t="s">
        <v>2376</v>
      </c>
      <c r="C447" s="15" t="s">
        <v>2377</v>
      </c>
      <c r="D447" s="16" t="s">
        <v>723</v>
      </c>
      <c r="E447" s="16">
        <v>5</v>
      </c>
      <c r="F447" s="15" t="s">
        <v>2378</v>
      </c>
      <c r="G447" s="15" t="s">
        <v>2379</v>
      </c>
      <c r="H447" s="15" t="s">
        <v>1301</v>
      </c>
      <c r="I447" s="17">
        <v>424.74</v>
      </c>
      <c r="J447" s="15"/>
      <c r="K447" s="15"/>
      <c r="L447" s="15"/>
      <c r="M447" s="17"/>
      <c r="N447" s="15"/>
      <c r="O447" s="15"/>
      <c r="P447" s="15"/>
      <c r="Q447" s="17"/>
      <c r="R447" s="16">
        <f t="shared" si="10"/>
        <v>1</v>
      </c>
      <c r="S447" s="17">
        <f t="shared" si="11"/>
        <v>424.74</v>
      </c>
      <c r="T447" s="17">
        <f t="shared" si="12"/>
        <v>424.74</v>
      </c>
      <c r="U447" s="18" t="str">
        <f t="shared" si="13"/>
        <v/>
      </c>
      <c r="V447" s="15" t="str">
        <f t="shared" si="18"/>
        <v>REFERÊNCIA ÚNICA (ART. 28)</v>
      </c>
      <c r="W447" s="19">
        <f t="shared" si="14"/>
        <v>424.74</v>
      </c>
      <c r="X447" s="15" t="s">
        <v>2380</v>
      </c>
    </row>
    <row r="448" spans="1:24" ht="72" x14ac:dyDescent="0.2">
      <c r="A448" s="14" t="s">
        <v>389</v>
      </c>
      <c r="B448" s="20" t="s">
        <v>2381</v>
      </c>
      <c r="C448" s="15" t="s">
        <v>2382</v>
      </c>
      <c r="D448" s="16" t="s">
        <v>746</v>
      </c>
      <c r="E448" s="16">
        <v>300</v>
      </c>
      <c r="F448" s="15" t="s">
        <v>2383</v>
      </c>
      <c r="G448" s="15" t="s">
        <v>2384</v>
      </c>
      <c r="H448" s="15" t="s">
        <v>1301</v>
      </c>
      <c r="I448" s="17">
        <v>6</v>
      </c>
      <c r="J448" s="15" t="s">
        <v>2385</v>
      </c>
      <c r="K448" s="15" t="s">
        <v>2386</v>
      </c>
      <c r="L448" s="15" t="s">
        <v>2387</v>
      </c>
      <c r="M448" s="17">
        <v>7.17</v>
      </c>
      <c r="N448" s="15" t="s">
        <v>2388</v>
      </c>
      <c r="O448" s="15" t="s">
        <v>2389</v>
      </c>
      <c r="P448" s="15" t="s">
        <v>2387</v>
      </c>
      <c r="Q448" s="17">
        <v>3.33</v>
      </c>
      <c r="R448" s="16">
        <f t="shared" si="10"/>
        <v>3</v>
      </c>
      <c r="S448" s="17">
        <f t="shared" si="11"/>
        <v>5.5</v>
      </c>
      <c r="T448" s="17">
        <f t="shared" si="12"/>
        <v>6</v>
      </c>
      <c r="U448" s="18">
        <f t="shared" si="13"/>
        <v>0.29219036023039852</v>
      </c>
      <c r="V448" s="15" t="str">
        <f t="shared" si="18"/>
        <v>MEDIANA</v>
      </c>
      <c r="W448" s="19">
        <f t="shared" si="14"/>
        <v>6</v>
      </c>
      <c r="X448" s="15" t="s">
        <v>2390</v>
      </c>
    </row>
    <row r="449" spans="1:24" ht="48" x14ac:dyDescent="0.2">
      <c r="A449" s="14" t="s">
        <v>390</v>
      </c>
      <c r="B449" s="20" t="s">
        <v>2391</v>
      </c>
      <c r="C449" s="15" t="s">
        <v>2392</v>
      </c>
      <c r="D449" s="16" t="s">
        <v>746</v>
      </c>
      <c r="E449" s="16">
        <v>300</v>
      </c>
      <c r="F449" s="15" t="s">
        <v>2393</v>
      </c>
      <c r="G449" s="15" t="s">
        <v>2394</v>
      </c>
      <c r="H449" s="15" t="s">
        <v>842</v>
      </c>
      <c r="I449" s="17">
        <v>10</v>
      </c>
      <c r="J449" s="15" t="s">
        <v>2395</v>
      </c>
      <c r="K449" s="15" t="s">
        <v>2396</v>
      </c>
      <c r="L449" s="15" t="s">
        <v>842</v>
      </c>
      <c r="M449" s="17">
        <v>7.99</v>
      </c>
      <c r="N449" s="15" t="s">
        <v>2397</v>
      </c>
      <c r="O449" s="15" t="s">
        <v>2398</v>
      </c>
      <c r="P449" s="15" t="s">
        <v>842</v>
      </c>
      <c r="Q449" s="17">
        <v>9.9</v>
      </c>
      <c r="R449" s="16">
        <f t="shared" si="10"/>
        <v>3</v>
      </c>
      <c r="S449" s="17">
        <f t="shared" si="11"/>
        <v>9.2966666666666669</v>
      </c>
      <c r="T449" s="17">
        <f t="shared" si="12"/>
        <v>9.9</v>
      </c>
      <c r="U449" s="18">
        <f t="shared" si="13"/>
        <v>9.9482360296118566E-2</v>
      </c>
      <c r="V449" s="15" t="str">
        <f t="shared" si="18"/>
        <v>MÉDIA</v>
      </c>
      <c r="W449" s="19">
        <f t="shared" si="14"/>
        <v>9.3000000000000007</v>
      </c>
      <c r="X449" s="15" t="s">
        <v>1125</v>
      </c>
    </row>
    <row r="450" spans="1:24" ht="132" x14ac:dyDescent="0.2">
      <c r="A450" s="14" t="s">
        <v>391</v>
      </c>
      <c r="B450" s="20" t="s">
        <v>2399</v>
      </c>
      <c r="C450" s="15" t="s">
        <v>2400</v>
      </c>
      <c r="D450" s="16" t="s">
        <v>723</v>
      </c>
      <c r="E450" s="16">
        <v>120</v>
      </c>
      <c r="F450" s="15" t="s">
        <v>2401</v>
      </c>
      <c r="G450" s="15" t="s">
        <v>2402</v>
      </c>
      <c r="H450" s="15" t="s">
        <v>842</v>
      </c>
      <c r="I450" s="17">
        <v>70</v>
      </c>
      <c r="J450" s="15"/>
      <c r="K450" s="15"/>
      <c r="L450" s="15"/>
      <c r="M450" s="17"/>
      <c r="N450" s="15"/>
      <c r="O450" s="15"/>
      <c r="P450" s="15"/>
      <c r="Q450" s="17"/>
      <c r="R450" s="16">
        <f t="shared" si="10"/>
        <v>1</v>
      </c>
      <c r="S450" s="17">
        <f t="shared" si="11"/>
        <v>70</v>
      </c>
      <c r="T450" s="17">
        <f t="shared" si="12"/>
        <v>70</v>
      </c>
      <c r="U450" s="18" t="str">
        <f t="shared" si="13"/>
        <v/>
      </c>
      <c r="V450" s="15" t="str">
        <f t="shared" si="18"/>
        <v>REFERÊNCIA ÚNICA (ART. 28)</v>
      </c>
      <c r="W450" s="19">
        <f t="shared" si="14"/>
        <v>70</v>
      </c>
      <c r="X450" s="15" t="s">
        <v>2403</v>
      </c>
    </row>
    <row r="451" spans="1:24" ht="108" x14ac:dyDescent="0.2">
      <c r="A451" s="14" t="s">
        <v>392</v>
      </c>
      <c r="B451" s="20" t="s">
        <v>2404</v>
      </c>
      <c r="C451" s="15" t="s">
        <v>2405</v>
      </c>
      <c r="D451" s="16" t="s">
        <v>723</v>
      </c>
      <c r="E451" s="16">
        <v>60</v>
      </c>
      <c r="F451" s="15" t="s">
        <v>2406</v>
      </c>
      <c r="G451" s="15" t="s">
        <v>2407</v>
      </c>
      <c r="H451" s="15" t="s">
        <v>2408</v>
      </c>
      <c r="I451" s="17">
        <v>64.7</v>
      </c>
      <c r="J451" s="15" t="s">
        <v>2409</v>
      </c>
      <c r="K451" s="15" t="s">
        <v>2410</v>
      </c>
      <c r="L451" s="15" t="s">
        <v>2217</v>
      </c>
      <c r="M451" s="17"/>
      <c r="N451" s="15"/>
      <c r="O451" s="15"/>
      <c r="P451" s="15"/>
      <c r="Q451" s="17"/>
      <c r="R451" s="16">
        <f t="shared" si="10"/>
        <v>1</v>
      </c>
      <c r="S451" s="17">
        <f t="shared" si="11"/>
        <v>64.7</v>
      </c>
      <c r="T451" s="17">
        <f t="shared" si="12"/>
        <v>64.7</v>
      </c>
      <c r="U451" s="18" t="str">
        <f t="shared" si="13"/>
        <v/>
      </c>
      <c r="V451" s="15" t="str">
        <f t="shared" si="18"/>
        <v>REFERÊNCIA ÚNICA (ART. 28)</v>
      </c>
      <c r="W451" s="19">
        <f t="shared" si="14"/>
        <v>64.7</v>
      </c>
      <c r="X451" s="15" t="s">
        <v>2411</v>
      </c>
    </row>
    <row r="452" spans="1:24" ht="48" x14ac:dyDescent="0.2">
      <c r="A452" s="14" t="s">
        <v>393</v>
      </c>
      <c r="B452" s="20" t="s">
        <v>2412</v>
      </c>
      <c r="C452" s="15" t="s">
        <v>2413</v>
      </c>
      <c r="D452" s="16" t="s">
        <v>723</v>
      </c>
      <c r="E452" s="16">
        <v>120</v>
      </c>
      <c r="F452" s="15" t="s">
        <v>2414</v>
      </c>
      <c r="G452" s="15" t="s">
        <v>2415</v>
      </c>
      <c r="H452" s="15" t="s">
        <v>842</v>
      </c>
      <c r="I452" s="17">
        <v>41.9</v>
      </c>
      <c r="J452" s="15" t="s">
        <v>2416</v>
      </c>
      <c r="K452" s="15" t="s">
        <v>2417</v>
      </c>
      <c r="L452" s="15" t="s">
        <v>842</v>
      </c>
      <c r="M452" s="17">
        <v>32.33</v>
      </c>
      <c r="N452" s="15" t="s">
        <v>2418</v>
      </c>
      <c r="O452" s="15" t="s">
        <v>2419</v>
      </c>
      <c r="P452" s="15" t="s">
        <v>2354</v>
      </c>
      <c r="Q452" s="17">
        <v>34</v>
      </c>
      <c r="R452" s="16">
        <f t="shared" si="10"/>
        <v>3</v>
      </c>
      <c r="S452" s="17">
        <f t="shared" si="11"/>
        <v>36.076666666666661</v>
      </c>
      <c r="T452" s="17">
        <f t="shared" si="12"/>
        <v>34</v>
      </c>
      <c r="U452" s="18">
        <f t="shared" si="13"/>
        <v>0.11569189499000414</v>
      </c>
      <c r="V452" s="15" t="str">
        <f t="shared" si="18"/>
        <v>MÉDIA</v>
      </c>
      <c r="W452" s="19">
        <f t="shared" si="14"/>
        <v>36.08</v>
      </c>
      <c r="X452" s="15" t="s">
        <v>2420</v>
      </c>
    </row>
    <row r="453" spans="1:24" ht="48" x14ac:dyDescent="0.2">
      <c r="A453" s="14" t="s">
        <v>394</v>
      </c>
      <c r="B453" s="20" t="s">
        <v>2421</v>
      </c>
      <c r="C453" s="15" t="s">
        <v>2422</v>
      </c>
      <c r="D453" s="16" t="s">
        <v>723</v>
      </c>
      <c r="E453" s="16">
        <v>120</v>
      </c>
      <c r="F453" s="15" t="s">
        <v>2423</v>
      </c>
      <c r="G453" s="15" t="s">
        <v>2424</v>
      </c>
      <c r="H453" s="15" t="s">
        <v>1301</v>
      </c>
      <c r="I453" s="17">
        <v>60</v>
      </c>
      <c r="J453" s="15" t="s">
        <v>2425</v>
      </c>
      <c r="K453" s="15" t="s">
        <v>2426</v>
      </c>
      <c r="L453" s="15" t="s">
        <v>2354</v>
      </c>
      <c r="M453" s="17">
        <v>63.04</v>
      </c>
      <c r="N453" s="15" t="s">
        <v>2427</v>
      </c>
      <c r="O453" s="15" t="s">
        <v>2428</v>
      </c>
      <c r="P453" s="15" t="s">
        <v>842</v>
      </c>
      <c r="Q453" s="17">
        <v>58</v>
      </c>
      <c r="R453" s="16">
        <f t="shared" si="10"/>
        <v>3</v>
      </c>
      <c r="S453" s="17">
        <f t="shared" si="11"/>
        <v>60.346666666666664</v>
      </c>
      <c r="T453" s="17">
        <f t="shared" si="12"/>
        <v>60</v>
      </c>
      <c r="U453" s="18">
        <f t="shared" si="13"/>
        <v>3.433697247912048E-2</v>
      </c>
      <c r="V453" s="15" t="str">
        <f t="shared" si="18"/>
        <v>MÉDIA</v>
      </c>
      <c r="W453" s="19">
        <f t="shared" si="14"/>
        <v>60.35</v>
      </c>
      <c r="X453" s="15" t="s">
        <v>1256</v>
      </c>
    </row>
    <row r="454" spans="1:24" ht="48" x14ac:dyDescent="0.2">
      <c r="A454" s="14" t="s">
        <v>395</v>
      </c>
      <c r="B454" s="20" t="s">
        <v>2429</v>
      </c>
      <c r="C454" s="15" t="s">
        <v>2430</v>
      </c>
      <c r="D454" s="16" t="s">
        <v>723</v>
      </c>
      <c r="E454" s="16">
        <v>100</v>
      </c>
      <c r="F454" s="15" t="s">
        <v>2423</v>
      </c>
      <c r="G454" s="15" t="s">
        <v>2431</v>
      </c>
      <c r="H454" s="15" t="s">
        <v>1301</v>
      </c>
      <c r="I454" s="17">
        <v>60</v>
      </c>
      <c r="J454" s="15" t="s">
        <v>2432</v>
      </c>
      <c r="K454" s="15" t="s">
        <v>2433</v>
      </c>
      <c r="L454" s="15" t="s">
        <v>2354</v>
      </c>
      <c r="M454" s="17">
        <v>75</v>
      </c>
      <c r="N454" s="15" t="s">
        <v>2434</v>
      </c>
      <c r="O454" s="15" t="s">
        <v>2435</v>
      </c>
      <c r="P454" s="15" t="s">
        <v>842</v>
      </c>
      <c r="Q454" s="17">
        <v>49.9</v>
      </c>
      <c r="R454" s="16">
        <f t="shared" si="10"/>
        <v>3</v>
      </c>
      <c r="S454" s="17">
        <f t="shared" si="11"/>
        <v>61.633333333333333</v>
      </c>
      <c r="T454" s="17">
        <f t="shared" si="12"/>
        <v>60</v>
      </c>
      <c r="U454" s="18">
        <f t="shared" si="13"/>
        <v>0.16731065359069244</v>
      </c>
      <c r="V454" s="15" t="str">
        <f t="shared" si="18"/>
        <v>MÉDIA</v>
      </c>
      <c r="W454" s="19">
        <f t="shared" si="14"/>
        <v>61.63</v>
      </c>
      <c r="X454" s="15" t="s">
        <v>1256</v>
      </c>
    </row>
    <row r="455" spans="1:24" ht="48" x14ac:dyDescent="0.2">
      <c r="A455" s="14" t="s">
        <v>396</v>
      </c>
      <c r="B455" s="20" t="s">
        <v>2436</v>
      </c>
      <c r="C455" s="15" t="s">
        <v>2437</v>
      </c>
      <c r="D455" s="16" t="s">
        <v>723</v>
      </c>
      <c r="E455" s="16">
        <v>100</v>
      </c>
      <c r="F455" s="15" t="s">
        <v>2414</v>
      </c>
      <c r="G455" s="15" t="s">
        <v>2438</v>
      </c>
      <c r="H455" s="15" t="s">
        <v>842</v>
      </c>
      <c r="I455" s="17">
        <v>49.9</v>
      </c>
      <c r="J455" s="15" t="s">
        <v>2439</v>
      </c>
      <c r="K455" s="15" t="s">
        <v>2440</v>
      </c>
      <c r="L455" s="15" t="s">
        <v>2354</v>
      </c>
      <c r="M455" s="17">
        <v>65</v>
      </c>
      <c r="N455" s="15" t="s">
        <v>2441</v>
      </c>
      <c r="O455" s="15" t="s">
        <v>2442</v>
      </c>
      <c r="P455" s="15" t="s">
        <v>2443</v>
      </c>
      <c r="Q455" s="17">
        <v>61.99</v>
      </c>
      <c r="R455" s="16">
        <f t="shared" si="10"/>
        <v>3</v>
      </c>
      <c r="S455" s="17">
        <f t="shared" si="11"/>
        <v>58.963333333333338</v>
      </c>
      <c r="T455" s="17">
        <f t="shared" si="12"/>
        <v>61.99</v>
      </c>
      <c r="U455" s="18">
        <f t="shared" si="13"/>
        <v>0.11067030680400219</v>
      </c>
      <c r="V455" s="15" t="str">
        <f t="shared" si="18"/>
        <v>MÉDIA</v>
      </c>
      <c r="W455" s="19">
        <f t="shared" si="14"/>
        <v>58.96</v>
      </c>
      <c r="X455" s="15" t="s">
        <v>2155</v>
      </c>
    </row>
    <row r="456" spans="1:24" ht="60" x14ac:dyDescent="0.2">
      <c r="A456" s="14" t="s">
        <v>666</v>
      </c>
      <c r="B456" s="20" t="s">
        <v>2444</v>
      </c>
      <c r="C456" s="15" t="s">
        <v>2445</v>
      </c>
      <c r="D456" s="16" t="s">
        <v>723</v>
      </c>
      <c r="E456" s="16">
        <v>800</v>
      </c>
      <c r="F456" s="15" t="s">
        <v>2423</v>
      </c>
      <c r="G456" s="15" t="s">
        <v>2446</v>
      </c>
      <c r="H456" s="15" t="s">
        <v>1301</v>
      </c>
      <c r="I456" s="17">
        <v>64</v>
      </c>
      <c r="J456" s="15" t="s">
        <v>2447</v>
      </c>
      <c r="K456" s="15" t="s">
        <v>2448</v>
      </c>
      <c r="L456" s="15" t="s">
        <v>2449</v>
      </c>
      <c r="M456" s="17"/>
      <c r="N456" s="15"/>
      <c r="O456" s="15"/>
      <c r="P456" s="15"/>
      <c r="Q456" s="17"/>
      <c r="R456" s="16">
        <f t="shared" si="10"/>
        <v>1</v>
      </c>
      <c r="S456" s="17">
        <f t="shared" si="11"/>
        <v>64</v>
      </c>
      <c r="T456" s="17">
        <f t="shared" si="12"/>
        <v>64</v>
      </c>
      <c r="U456" s="18" t="str">
        <f t="shared" si="13"/>
        <v/>
      </c>
      <c r="V456" s="15" t="str">
        <f t="shared" si="18"/>
        <v>REFERÊNCIA ÚNICA (ART. 28)</v>
      </c>
      <c r="W456" s="19">
        <f t="shared" si="14"/>
        <v>64</v>
      </c>
      <c r="X456" s="15" t="s">
        <v>2450</v>
      </c>
    </row>
    <row r="457" spans="1:24" ht="48" x14ac:dyDescent="0.2">
      <c r="A457" s="14" t="s">
        <v>667</v>
      </c>
      <c r="B457" s="20" t="s">
        <v>2451</v>
      </c>
      <c r="C457" s="15" t="s">
        <v>2452</v>
      </c>
      <c r="D457" s="16" t="s">
        <v>723</v>
      </c>
      <c r="E457" s="16">
        <v>180</v>
      </c>
      <c r="F457" s="15" t="s">
        <v>2453</v>
      </c>
      <c r="G457" s="15" t="s">
        <v>2454</v>
      </c>
      <c r="H457" s="15" t="s">
        <v>2455</v>
      </c>
      <c r="I457" s="17">
        <v>45</v>
      </c>
      <c r="J457" s="15" t="s">
        <v>2456</v>
      </c>
      <c r="K457" s="15" t="s">
        <v>2457</v>
      </c>
      <c r="L457" s="15" t="s">
        <v>842</v>
      </c>
      <c r="M457" s="17">
        <v>46.5</v>
      </c>
      <c r="N457" s="15" t="s">
        <v>2458</v>
      </c>
      <c r="O457" s="15" t="s">
        <v>2459</v>
      </c>
      <c r="P457" s="15" t="s">
        <v>842</v>
      </c>
      <c r="Q457" s="17">
        <v>49.8</v>
      </c>
      <c r="R457" s="16">
        <f t="shared" si="10"/>
        <v>3</v>
      </c>
      <c r="S457" s="17">
        <f t="shared" si="11"/>
        <v>47.1</v>
      </c>
      <c r="T457" s="17">
        <f t="shared" si="12"/>
        <v>46.5</v>
      </c>
      <c r="U457" s="18">
        <f t="shared" si="13"/>
        <v>4.2568869757459465E-2</v>
      </c>
      <c r="V457" s="15" t="str">
        <f t="shared" si="18"/>
        <v>MÉDIA</v>
      </c>
      <c r="W457" s="19">
        <f t="shared" si="14"/>
        <v>47.1</v>
      </c>
      <c r="X457" s="15" t="s">
        <v>845</v>
      </c>
    </row>
    <row r="458" spans="1:24" ht="60" x14ac:dyDescent="0.2">
      <c r="A458" s="14" t="s">
        <v>399</v>
      </c>
      <c r="B458" s="20" t="s">
        <v>2460</v>
      </c>
      <c r="C458" s="15" t="s">
        <v>2461</v>
      </c>
      <c r="D458" s="16" t="s">
        <v>723</v>
      </c>
      <c r="E458" s="16">
        <v>200</v>
      </c>
      <c r="F458" s="15" t="s">
        <v>849</v>
      </c>
      <c r="G458" s="15" t="s">
        <v>2462</v>
      </c>
      <c r="H458" s="15" t="s">
        <v>1301</v>
      </c>
      <c r="I458" s="17">
        <v>92.34</v>
      </c>
      <c r="J458" s="15"/>
      <c r="K458" s="15"/>
      <c r="L458" s="15"/>
      <c r="M458" s="17"/>
      <c r="N458" s="15"/>
      <c r="O458" s="15"/>
      <c r="P458" s="15"/>
      <c r="Q458" s="17"/>
      <c r="R458" s="16">
        <f t="shared" si="10"/>
        <v>1</v>
      </c>
      <c r="S458" s="17">
        <f t="shared" si="11"/>
        <v>92.34</v>
      </c>
      <c r="T458" s="17">
        <f t="shared" si="12"/>
        <v>92.34</v>
      </c>
      <c r="U458" s="18" t="str">
        <f t="shared" si="13"/>
        <v/>
      </c>
      <c r="V458" s="15" t="str">
        <f t="shared" si="18"/>
        <v>REFERÊNCIA ÚNICA (ART. 28)</v>
      </c>
      <c r="W458" s="19">
        <f t="shared" si="14"/>
        <v>92.34</v>
      </c>
      <c r="X458" s="15" t="s">
        <v>2463</v>
      </c>
    </row>
    <row r="459" spans="1:24" ht="48" x14ac:dyDescent="0.2">
      <c r="A459" s="14" t="s">
        <v>400</v>
      </c>
      <c r="B459" s="20" t="s">
        <v>2464</v>
      </c>
      <c r="C459" s="15" t="s">
        <v>2465</v>
      </c>
      <c r="D459" s="16" t="s">
        <v>723</v>
      </c>
      <c r="E459" s="16">
        <v>300</v>
      </c>
      <c r="F459" s="15" t="s">
        <v>2466</v>
      </c>
      <c r="G459" s="15" t="s">
        <v>2467</v>
      </c>
      <c r="H459" s="15" t="s">
        <v>1301</v>
      </c>
      <c r="I459" s="17">
        <v>39.9</v>
      </c>
      <c r="J459" s="15" t="s">
        <v>2468</v>
      </c>
      <c r="K459" s="15" t="s">
        <v>2469</v>
      </c>
      <c r="L459" s="15" t="s">
        <v>842</v>
      </c>
      <c r="M459" s="17">
        <v>49.99</v>
      </c>
      <c r="N459" s="15" t="s">
        <v>2470</v>
      </c>
      <c r="O459" s="15" t="s">
        <v>2471</v>
      </c>
      <c r="P459" s="15" t="s">
        <v>2443</v>
      </c>
      <c r="Q459" s="17">
        <v>36.9</v>
      </c>
      <c r="R459" s="16">
        <f t="shared" si="10"/>
        <v>3</v>
      </c>
      <c r="S459" s="17">
        <f t="shared" si="11"/>
        <v>42.263333333333328</v>
      </c>
      <c r="T459" s="17">
        <f t="shared" si="12"/>
        <v>39.9</v>
      </c>
      <c r="U459" s="18">
        <f t="shared" si="13"/>
        <v>0.13248289113673295</v>
      </c>
      <c r="V459" s="15" t="str">
        <f t="shared" si="18"/>
        <v>MÉDIA</v>
      </c>
      <c r="W459" s="19">
        <f t="shared" si="14"/>
        <v>42.26</v>
      </c>
      <c r="X459" s="15" t="s">
        <v>2355</v>
      </c>
    </row>
    <row r="460" spans="1:24" ht="72" x14ac:dyDescent="0.2">
      <c r="A460" s="14" t="s">
        <v>401</v>
      </c>
      <c r="B460" s="20" t="s">
        <v>2472</v>
      </c>
      <c r="C460" s="15" t="s">
        <v>2473</v>
      </c>
      <c r="D460" s="16" t="s">
        <v>723</v>
      </c>
      <c r="E460" s="16">
        <v>1000</v>
      </c>
      <c r="F460" s="15" t="s">
        <v>708</v>
      </c>
      <c r="G460" s="15" t="s">
        <v>709</v>
      </c>
      <c r="H460" s="15" t="s">
        <v>710</v>
      </c>
      <c r="I460" s="17">
        <v>22.55</v>
      </c>
      <c r="J460" s="15"/>
      <c r="K460" s="15"/>
      <c r="L460" s="15"/>
      <c r="M460" s="17"/>
      <c r="N460" s="15"/>
      <c r="O460" s="15"/>
      <c r="P460" s="15"/>
      <c r="Q460" s="17"/>
      <c r="R460" s="16">
        <f t="shared" si="10"/>
        <v>1</v>
      </c>
      <c r="S460" s="17">
        <f t="shared" si="11"/>
        <v>22.55</v>
      </c>
      <c r="T460" s="17">
        <f t="shared" si="12"/>
        <v>22.55</v>
      </c>
      <c r="U460" s="18" t="str">
        <f t="shared" si="13"/>
        <v/>
      </c>
      <c r="V460" s="15" t="str">
        <f t="shared" si="18"/>
        <v>REFERÊNCIA ÚNICA (ART. 28)</v>
      </c>
      <c r="W460" s="19">
        <f t="shared" si="14"/>
        <v>22.55</v>
      </c>
      <c r="X460" s="15" t="s">
        <v>2474</v>
      </c>
    </row>
    <row r="461" spans="1:24" ht="72" x14ac:dyDescent="0.2">
      <c r="A461" s="14" t="s">
        <v>402</v>
      </c>
      <c r="B461" s="20" t="s">
        <v>2475</v>
      </c>
      <c r="C461" s="15" t="s">
        <v>2476</v>
      </c>
      <c r="D461" s="16" t="s">
        <v>862</v>
      </c>
      <c r="E461" s="16">
        <v>30</v>
      </c>
      <c r="F461" s="15" t="s">
        <v>708</v>
      </c>
      <c r="G461" s="15" t="s">
        <v>709</v>
      </c>
      <c r="H461" s="15" t="s">
        <v>710</v>
      </c>
      <c r="I461" s="17">
        <v>98.19</v>
      </c>
      <c r="J461" s="15"/>
      <c r="K461" s="15"/>
      <c r="L461" s="15"/>
      <c r="M461" s="17"/>
      <c r="N461" s="15"/>
      <c r="O461" s="15"/>
      <c r="P461" s="15"/>
      <c r="Q461" s="17"/>
      <c r="R461" s="16">
        <f t="shared" si="10"/>
        <v>1</v>
      </c>
      <c r="S461" s="17">
        <f t="shared" si="11"/>
        <v>98.19</v>
      </c>
      <c r="T461" s="17">
        <f t="shared" si="12"/>
        <v>98.19</v>
      </c>
      <c r="U461" s="18" t="str">
        <f t="shared" si="13"/>
        <v/>
      </c>
      <c r="V461" s="15" t="str">
        <f t="shared" si="18"/>
        <v>REFERÊNCIA ÚNICA (ART. 28)</v>
      </c>
      <c r="W461" s="19">
        <f t="shared" si="14"/>
        <v>98.19</v>
      </c>
      <c r="X461" s="15" t="s">
        <v>2477</v>
      </c>
    </row>
    <row r="462" spans="1:24" ht="72" x14ac:dyDescent="0.2">
      <c r="A462" s="14" t="s">
        <v>403</v>
      </c>
      <c r="B462" s="20" t="s">
        <v>2478</v>
      </c>
      <c r="C462" s="15" t="s">
        <v>2479</v>
      </c>
      <c r="D462" s="16" t="s">
        <v>862</v>
      </c>
      <c r="E462" s="16">
        <v>30</v>
      </c>
      <c r="F462" s="15" t="s">
        <v>708</v>
      </c>
      <c r="G462" s="15" t="s">
        <v>709</v>
      </c>
      <c r="H462" s="15" t="s">
        <v>710</v>
      </c>
      <c r="I462" s="17">
        <v>81.290000000000006</v>
      </c>
      <c r="J462" s="15"/>
      <c r="K462" s="15"/>
      <c r="L462" s="15"/>
      <c r="M462" s="17"/>
      <c r="N462" s="15"/>
      <c r="O462" s="15"/>
      <c r="P462" s="15"/>
      <c r="Q462" s="17"/>
      <c r="R462" s="16">
        <f t="shared" si="10"/>
        <v>1</v>
      </c>
      <c r="S462" s="17">
        <f t="shared" si="11"/>
        <v>81.290000000000006</v>
      </c>
      <c r="T462" s="17">
        <f t="shared" si="12"/>
        <v>81.290000000000006</v>
      </c>
      <c r="U462" s="18" t="str">
        <f t="shared" si="13"/>
        <v/>
      </c>
      <c r="V462" s="15" t="str">
        <f t="shared" si="18"/>
        <v>REFERÊNCIA ÚNICA (ART. 28)</v>
      </c>
      <c r="W462" s="19">
        <f t="shared" si="14"/>
        <v>81.290000000000006</v>
      </c>
      <c r="X462" s="15" t="s">
        <v>2480</v>
      </c>
    </row>
    <row r="463" spans="1:24" ht="72" x14ac:dyDescent="0.2">
      <c r="A463" s="14" t="s">
        <v>404</v>
      </c>
      <c r="B463" s="20" t="s">
        <v>2481</v>
      </c>
      <c r="C463" s="15" t="s">
        <v>2482</v>
      </c>
      <c r="D463" s="16" t="s">
        <v>862</v>
      </c>
      <c r="E463" s="16">
        <v>200</v>
      </c>
      <c r="F463" s="15" t="s">
        <v>708</v>
      </c>
      <c r="G463" s="15" t="s">
        <v>709</v>
      </c>
      <c r="H463" s="15" t="s">
        <v>710</v>
      </c>
      <c r="I463" s="17">
        <v>87.66</v>
      </c>
      <c r="J463" s="15"/>
      <c r="K463" s="15"/>
      <c r="L463" s="15"/>
      <c r="M463" s="17"/>
      <c r="N463" s="15"/>
      <c r="O463" s="15"/>
      <c r="P463" s="15"/>
      <c r="Q463" s="17"/>
      <c r="R463" s="16">
        <f t="shared" si="10"/>
        <v>1</v>
      </c>
      <c r="S463" s="17">
        <f t="shared" si="11"/>
        <v>87.66</v>
      </c>
      <c r="T463" s="17">
        <f t="shared" si="12"/>
        <v>87.66</v>
      </c>
      <c r="U463" s="18" t="str">
        <f t="shared" si="13"/>
        <v/>
      </c>
      <c r="V463" s="15" t="str">
        <f t="shared" si="18"/>
        <v>REFERÊNCIA ÚNICA (ART. 28)</v>
      </c>
      <c r="W463" s="19">
        <f t="shared" si="14"/>
        <v>87.66</v>
      </c>
      <c r="X463" s="15" t="s">
        <v>2483</v>
      </c>
    </row>
    <row r="464" spans="1:24" ht="72" x14ac:dyDescent="0.2">
      <c r="A464" s="14" t="s">
        <v>405</v>
      </c>
      <c r="B464" s="20" t="s">
        <v>2484</v>
      </c>
      <c r="C464" s="15" t="s">
        <v>2485</v>
      </c>
      <c r="D464" s="16" t="s">
        <v>862</v>
      </c>
      <c r="E464" s="16">
        <v>200</v>
      </c>
      <c r="F464" s="15" t="s">
        <v>708</v>
      </c>
      <c r="G464" s="15" t="s">
        <v>709</v>
      </c>
      <c r="H464" s="15" t="s">
        <v>710</v>
      </c>
      <c r="I464" s="17">
        <v>141.41</v>
      </c>
      <c r="J464" s="15"/>
      <c r="K464" s="15"/>
      <c r="L464" s="15"/>
      <c r="M464" s="17"/>
      <c r="N464" s="15"/>
      <c r="O464" s="15"/>
      <c r="P464" s="15"/>
      <c r="Q464" s="17"/>
      <c r="R464" s="16">
        <f t="shared" si="10"/>
        <v>1</v>
      </c>
      <c r="S464" s="17">
        <f t="shared" si="11"/>
        <v>141.41</v>
      </c>
      <c r="T464" s="17">
        <f t="shared" si="12"/>
        <v>141.41</v>
      </c>
      <c r="U464" s="18" t="str">
        <f t="shared" si="13"/>
        <v/>
      </c>
      <c r="V464" s="15" t="str">
        <f t="shared" si="18"/>
        <v>REFERÊNCIA ÚNICA (ART. 28)</v>
      </c>
      <c r="W464" s="19">
        <f t="shared" si="14"/>
        <v>141.41</v>
      </c>
      <c r="X464" s="15" t="s">
        <v>2486</v>
      </c>
    </row>
    <row r="465" spans="1:24" ht="72" x14ac:dyDescent="0.2">
      <c r="A465" s="14" t="s">
        <v>406</v>
      </c>
      <c r="B465" s="20" t="s">
        <v>2487</v>
      </c>
      <c r="C465" s="15" t="s">
        <v>2488</v>
      </c>
      <c r="D465" s="16" t="s">
        <v>862</v>
      </c>
      <c r="E465" s="16">
        <v>200</v>
      </c>
      <c r="F465" s="15" t="s">
        <v>708</v>
      </c>
      <c r="G465" s="15" t="s">
        <v>709</v>
      </c>
      <c r="H465" s="15" t="s">
        <v>710</v>
      </c>
      <c r="I465" s="17">
        <v>74.930000000000007</v>
      </c>
      <c r="J465" s="15"/>
      <c r="K465" s="15"/>
      <c r="L465" s="15"/>
      <c r="M465" s="17"/>
      <c r="N465" s="15"/>
      <c r="O465" s="15"/>
      <c r="P465" s="15"/>
      <c r="Q465" s="17"/>
      <c r="R465" s="16">
        <f t="shared" si="10"/>
        <v>1</v>
      </c>
      <c r="S465" s="17">
        <f t="shared" si="11"/>
        <v>74.930000000000007</v>
      </c>
      <c r="T465" s="17">
        <f t="shared" si="12"/>
        <v>74.930000000000007</v>
      </c>
      <c r="U465" s="18" t="str">
        <f t="shared" si="13"/>
        <v/>
      </c>
      <c r="V465" s="15" t="str">
        <f t="shared" si="18"/>
        <v>REFERÊNCIA ÚNICA (ART. 28)</v>
      </c>
      <c r="W465" s="19">
        <f t="shared" si="14"/>
        <v>74.930000000000007</v>
      </c>
      <c r="X465" s="15" t="s">
        <v>2489</v>
      </c>
    </row>
    <row r="466" spans="1:24" ht="72" x14ac:dyDescent="0.2">
      <c r="A466" s="14" t="s">
        <v>407</v>
      </c>
      <c r="B466" s="20" t="s">
        <v>2490</v>
      </c>
      <c r="C466" s="15" t="s">
        <v>2491</v>
      </c>
      <c r="D466" s="16" t="s">
        <v>862</v>
      </c>
      <c r="E466" s="16">
        <v>200</v>
      </c>
      <c r="F466" s="15" t="s">
        <v>708</v>
      </c>
      <c r="G466" s="15" t="s">
        <v>709</v>
      </c>
      <c r="H466" s="15" t="s">
        <v>710</v>
      </c>
      <c r="I466" s="17">
        <v>120.92</v>
      </c>
      <c r="J466" s="15"/>
      <c r="K466" s="15"/>
      <c r="L466" s="15"/>
      <c r="M466" s="17"/>
      <c r="N466" s="15"/>
      <c r="O466" s="15"/>
      <c r="P466" s="15"/>
      <c r="Q466" s="17"/>
      <c r="R466" s="16">
        <f t="shared" si="10"/>
        <v>1</v>
      </c>
      <c r="S466" s="17">
        <f t="shared" si="11"/>
        <v>120.92</v>
      </c>
      <c r="T466" s="17">
        <f t="shared" si="12"/>
        <v>120.92</v>
      </c>
      <c r="U466" s="18" t="str">
        <f t="shared" si="13"/>
        <v/>
      </c>
      <c r="V466" s="15" t="str">
        <f t="shared" si="18"/>
        <v>REFERÊNCIA ÚNICA (ART. 28)</v>
      </c>
      <c r="W466" s="19">
        <f t="shared" si="14"/>
        <v>120.92</v>
      </c>
      <c r="X466" s="15" t="s">
        <v>2492</v>
      </c>
    </row>
    <row r="467" spans="1:24" ht="72" x14ac:dyDescent="0.2">
      <c r="A467" s="14" t="s">
        <v>408</v>
      </c>
      <c r="B467" s="20" t="s">
        <v>2493</v>
      </c>
      <c r="C467" s="15" t="s">
        <v>2494</v>
      </c>
      <c r="D467" s="16" t="s">
        <v>723</v>
      </c>
      <c r="E467" s="16">
        <v>200</v>
      </c>
      <c r="F467" s="15" t="s">
        <v>708</v>
      </c>
      <c r="G467" s="15" t="s">
        <v>709</v>
      </c>
      <c r="H467" s="15" t="s">
        <v>710</v>
      </c>
      <c r="I467" s="17">
        <v>58.53</v>
      </c>
      <c r="J467" s="15"/>
      <c r="K467" s="15"/>
      <c r="L467" s="15"/>
      <c r="M467" s="17"/>
      <c r="N467" s="15"/>
      <c r="O467" s="15"/>
      <c r="P467" s="15"/>
      <c r="Q467" s="17"/>
      <c r="R467" s="16">
        <f t="shared" si="10"/>
        <v>1</v>
      </c>
      <c r="S467" s="17">
        <f t="shared" si="11"/>
        <v>58.53</v>
      </c>
      <c r="T467" s="17">
        <f t="shared" si="12"/>
        <v>58.53</v>
      </c>
      <c r="U467" s="18" t="str">
        <f t="shared" si="13"/>
        <v/>
      </c>
      <c r="V467" s="15" t="str">
        <f t="shared" si="18"/>
        <v>REFERÊNCIA ÚNICA (ART. 28)</v>
      </c>
      <c r="W467" s="19">
        <f t="shared" si="14"/>
        <v>58.53</v>
      </c>
      <c r="X467" s="15" t="s">
        <v>2495</v>
      </c>
    </row>
    <row r="468" spans="1:24" ht="72" x14ac:dyDescent="0.2">
      <c r="A468" s="14" t="s">
        <v>409</v>
      </c>
      <c r="B468" s="20" t="s">
        <v>2496</v>
      </c>
      <c r="C468" s="15" t="s">
        <v>2497</v>
      </c>
      <c r="D468" s="16" t="s">
        <v>723</v>
      </c>
      <c r="E468" s="16">
        <v>200</v>
      </c>
      <c r="F468" s="15" t="s">
        <v>708</v>
      </c>
      <c r="G468" s="15" t="s">
        <v>709</v>
      </c>
      <c r="H468" s="15" t="s">
        <v>710</v>
      </c>
      <c r="I468" s="17">
        <v>90.87</v>
      </c>
      <c r="J468" s="15"/>
      <c r="K468" s="15"/>
      <c r="L468" s="15"/>
      <c r="M468" s="17"/>
      <c r="N468" s="15"/>
      <c r="O468" s="15"/>
      <c r="P468" s="15"/>
      <c r="Q468" s="17"/>
      <c r="R468" s="16">
        <f t="shared" si="10"/>
        <v>1</v>
      </c>
      <c r="S468" s="17">
        <f t="shared" si="11"/>
        <v>90.87</v>
      </c>
      <c r="T468" s="17">
        <f t="shared" si="12"/>
        <v>90.87</v>
      </c>
      <c r="U468" s="18" t="str">
        <f t="shared" si="13"/>
        <v/>
      </c>
      <c r="V468" s="15" t="str">
        <f t="shared" si="18"/>
        <v>REFERÊNCIA ÚNICA (ART. 28)</v>
      </c>
      <c r="W468" s="19">
        <f t="shared" si="14"/>
        <v>90.87</v>
      </c>
      <c r="X468" s="15" t="s">
        <v>2498</v>
      </c>
    </row>
    <row r="469" spans="1:24" ht="72" x14ac:dyDescent="0.2">
      <c r="A469" s="14" t="s">
        <v>410</v>
      </c>
      <c r="B469" s="20" t="s">
        <v>2499</v>
      </c>
      <c r="C469" s="15" t="s">
        <v>2500</v>
      </c>
      <c r="D469" s="16" t="s">
        <v>862</v>
      </c>
      <c r="E469" s="16">
        <v>200</v>
      </c>
      <c r="F469" s="15" t="s">
        <v>708</v>
      </c>
      <c r="G469" s="15" t="s">
        <v>709</v>
      </c>
      <c r="H469" s="15" t="s">
        <v>710</v>
      </c>
      <c r="I469" s="17">
        <v>53.04</v>
      </c>
      <c r="J469" s="15"/>
      <c r="K469" s="15"/>
      <c r="L469" s="15"/>
      <c r="M469" s="17"/>
      <c r="N469" s="15"/>
      <c r="O469" s="15"/>
      <c r="P469" s="15"/>
      <c r="Q469" s="17"/>
      <c r="R469" s="16">
        <f t="shared" si="10"/>
        <v>1</v>
      </c>
      <c r="S469" s="17">
        <f t="shared" si="11"/>
        <v>53.04</v>
      </c>
      <c r="T469" s="17">
        <f t="shared" si="12"/>
        <v>53.04</v>
      </c>
      <c r="U469" s="18" t="str">
        <f t="shared" si="13"/>
        <v/>
      </c>
      <c r="V469" s="15" t="str">
        <f t="shared" si="18"/>
        <v>REFERÊNCIA ÚNICA (ART. 28)</v>
      </c>
      <c r="W469" s="19">
        <f t="shared" si="14"/>
        <v>53.04</v>
      </c>
      <c r="X469" s="15" t="s">
        <v>2501</v>
      </c>
    </row>
    <row r="470" spans="1:24" ht="72" x14ac:dyDescent="0.2">
      <c r="A470" s="14" t="s">
        <v>411</v>
      </c>
      <c r="B470" s="20" t="s">
        <v>2502</v>
      </c>
      <c r="C470" s="15" t="s">
        <v>2503</v>
      </c>
      <c r="D470" s="16" t="s">
        <v>862</v>
      </c>
      <c r="E470" s="16">
        <v>200</v>
      </c>
      <c r="F470" s="15" t="s">
        <v>708</v>
      </c>
      <c r="G470" s="15" t="s">
        <v>709</v>
      </c>
      <c r="H470" s="15" t="s">
        <v>710</v>
      </c>
      <c r="I470" s="17">
        <v>100.32</v>
      </c>
      <c r="J470" s="15"/>
      <c r="K470" s="15"/>
      <c r="L470" s="15"/>
      <c r="M470" s="17"/>
      <c r="N470" s="15"/>
      <c r="O470" s="15"/>
      <c r="P470" s="15"/>
      <c r="Q470" s="17"/>
      <c r="R470" s="16">
        <f t="shared" si="10"/>
        <v>1</v>
      </c>
      <c r="S470" s="17">
        <f t="shared" si="11"/>
        <v>100.32</v>
      </c>
      <c r="T470" s="17">
        <f t="shared" si="12"/>
        <v>100.32</v>
      </c>
      <c r="U470" s="18" t="str">
        <f t="shared" si="13"/>
        <v/>
      </c>
      <c r="V470" s="15" t="str">
        <f t="shared" si="18"/>
        <v>REFERÊNCIA ÚNICA (ART. 28)</v>
      </c>
      <c r="W470" s="19">
        <f t="shared" si="14"/>
        <v>100.32</v>
      </c>
      <c r="X470" s="15" t="s">
        <v>2504</v>
      </c>
    </row>
    <row r="471" spans="1:24" ht="72" x14ac:dyDescent="0.2">
      <c r="A471" s="14" t="s">
        <v>412</v>
      </c>
      <c r="B471" s="20" t="s">
        <v>2505</v>
      </c>
      <c r="C471" s="15" t="s">
        <v>2506</v>
      </c>
      <c r="D471" s="16" t="s">
        <v>862</v>
      </c>
      <c r="E471" s="16">
        <v>200</v>
      </c>
      <c r="F471" s="15" t="s">
        <v>708</v>
      </c>
      <c r="G471" s="15" t="s">
        <v>709</v>
      </c>
      <c r="H471" s="15" t="s">
        <v>710</v>
      </c>
      <c r="I471" s="17">
        <v>67.45</v>
      </c>
      <c r="J471" s="15"/>
      <c r="K471" s="15"/>
      <c r="L471" s="15"/>
      <c r="M471" s="17"/>
      <c r="N471" s="15"/>
      <c r="O471" s="15"/>
      <c r="P471" s="15"/>
      <c r="Q471" s="17"/>
      <c r="R471" s="16">
        <f t="shared" si="10"/>
        <v>1</v>
      </c>
      <c r="S471" s="17">
        <f t="shared" si="11"/>
        <v>67.45</v>
      </c>
      <c r="T471" s="17">
        <f t="shared" si="12"/>
        <v>67.45</v>
      </c>
      <c r="U471" s="18" t="str">
        <f t="shared" si="13"/>
        <v/>
      </c>
      <c r="V471" s="15" t="str">
        <f t="shared" si="18">IF(R471=0,"SEM FONTE MONETÁRIA",IF(R471=1,"REFERÊNCIA ÚNICA (ART. 28)",IF(AND(R471=3,U471&gt;25%),"MEDIANA","MÉDIA")))</f>
        <v>REFERÊNCIA ÚNICA (ART. 28)</v>
      </c>
      <c r="W471" s="19">
        <f t="shared" si="14"/>
        <v>67.45</v>
      </c>
      <c r="X471" s="15" t="s">
        <v>2507</v>
      </c>
    </row>
    <row r="472" spans="1:24" ht="72" x14ac:dyDescent="0.2">
      <c r="A472" s="14" t="s">
        <v>413</v>
      </c>
      <c r="B472" s="20" t="s">
        <v>2508</v>
      </c>
      <c r="C472" s="15" t="s">
        <v>2509</v>
      </c>
      <c r="D472" s="16" t="s">
        <v>862</v>
      </c>
      <c r="E472" s="16">
        <v>200</v>
      </c>
      <c r="F472" s="15" t="s">
        <v>708</v>
      </c>
      <c r="G472" s="15" t="s">
        <v>709</v>
      </c>
      <c r="H472" s="15" t="s">
        <v>710</v>
      </c>
      <c r="I472" s="17">
        <v>133.44999999999999</v>
      </c>
      <c r="J472" s="15"/>
      <c r="K472" s="15"/>
      <c r="L472" s="15"/>
      <c r="M472" s="17"/>
      <c r="N472" s="15"/>
      <c r="O472" s="15"/>
      <c r="P472" s="15"/>
      <c r="Q472" s="17"/>
      <c r="R472" s="16">
        <f t="shared" si="10"/>
        <v>1</v>
      </c>
      <c r="S472" s="17">
        <f t="shared" si="11"/>
        <v>133.44999999999999</v>
      </c>
      <c r="T472" s="17">
        <f t="shared" si="12"/>
        <v>133.44999999999999</v>
      </c>
      <c r="U472" s="18" t="str">
        <f t="shared" si="13"/>
        <v/>
      </c>
      <c r="V472" s="15" t="str">
        <f t="shared" si="18"/>
        <v>REFERÊNCIA ÚNICA (ART. 28)</v>
      </c>
      <c r="W472" s="19">
        <f t="shared" si="14"/>
        <v>133.44999999999999</v>
      </c>
      <c r="X472" s="15" t="s">
        <v>2510</v>
      </c>
    </row>
    <row r="473" spans="1:24" ht="72" x14ac:dyDescent="0.2">
      <c r="A473" s="14" t="s">
        <v>414</v>
      </c>
      <c r="B473" s="20" t="s">
        <v>2511</v>
      </c>
      <c r="C473" s="15" t="s">
        <v>2512</v>
      </c>
      <c r="D473" s="16" t="s">
        <v>862</v>
      </c>
      <c r="E473" s="16">
        <v>200</v>
      </c>
      <c r="F473" s="15" t="s">
        <v>708</v>
      </c>
      <c r="G473" s="15" t="s">
        <v>709</v>
      </c>
      <c r="H473" s="15" t="s">
        <v>710</v>
      </c>
      <c r="I473" s="17">
        <v>60.2</v>
      </c>
      <c r="J473" s="15"/>
      <c r="K473" s="15"/>
      <c r="L473" s="15"/>
      <c r="M473" s="17"/>
      <c r="N473" s="15"/>
      <c r="O473" s="15"/>
      <c r="P473" s="15"/>
      <c r="Q473" s="17"/>
      <c r="R473" s="16">
        <f t="shared" si="10"/>
        <v>1</v>
      </c>
      <c r="S473" s="17">
        <f t="shared" si="11"/>
        <v>60.2</v>
      </c>
      <c r="T473" s="17">
        <f t="shared" si="12"/>
        <v>60.2</v>
      </c>
      <c r="U473" s="18" t="str">
        <f t="shared" si="13"/>
        <v/>
      </c>
      <c r="V473" s="15" t="str">
        <f t="shared" si="18"/>
        <v>REFERÊNCIA ÚNICA (ART. 28)</v>
      </c>
      <c r="W473" s="19">
        <f t="shared" si="14"/>
        <v>60.2</v>
      </c>
      <c r="X473" s="15" t="s">
        <v>2513</v>
      </c>
    </row>
    <row r="474" spans="1:24" ht="72" x14ac:dyDescent="0.2">
      <c r="A474" s="14" t="s">
        <v>415</v>
      </c>
      <c r="B474" s="20" t="s">
        <v>2514</v>
      </c>
      <c r="C474" s="15" t="s">
        <v>2515</v>
      </c>
      <c r="D474" s="16" t="s">
        <v>862</v>
      </c>
      <c r="E474" s="16">
        <v>200</v>
      </c>
      <c r="F474" s="15" t="s">
        <v>708</v>
      </c>
      <c r="G474" s="15" t="s">
        <v>709</v>
      </c>
      <c r="H474" s="15" t="s">
        <v>710</v>
      </c>
      <c r="I474" s="17">
        <v>99.9</v>
      </c>
      <c r="J474" s="15"/>
      <c r="K474" s="15"/>
      <c r="L474" s="15"/>
      <c r="M474" s="17"/>
      <c r="N474" s="15"/>
      <c r="O474" s="15"/>
      <c r="P474" s="15"/>
      <c r="Q474" s="17"/>
      <c r="R474" s="16">
        <f t="shared" si="10"/>
        <v>1</v>
      </c>
      <c r="S474" s="17">
        <f t="shared" si="11"/>
        <v>99.9</v>
      </c>
      <c r="T474" s="17">
        <f t="shared" si="12"/>
        <v>99.9</v>
      </c>
      <c r="U474" s="18" t="str">
        <f t="shared" si="13"/>
        <v/>
      </c>
      <c r="V474" s="15" t="str">
        <f t="shared" si="18"/>
        <v>REFERÊNCIA ÚNICA (ART. 28)</v>
      </c>
      <c r="W474" s="19">
        <f t="shared" si="14"/>
        <v>99.9</v>
      </c>
      <c r="X474" s="15" t="s">
        <v>2516</v>
      </c>
    </row>
    <row r="475" spans="1:24" ht="48" x14ac:dyDescent="0.2">
      <c r="A475" s="14" t="s">
        <v>416</v>
      </c>
      <c r="B475" s="20" t="s">
        <v>2517</v>
      </c>
      <c r="C475" s="15" t="s">
        <v>2518</v>
      </c>
      <c r="D475" s="16" t="s">
        <v>2519</v>
      </c>
      <c r="E475" s="16">
        <v>120</v>
      </c>
      <c r="F475" s="15" t="s">
        <v>2520</v>
      </c>
      <c r="G475" s="15" t="s">
        <v>2521</v>
      </c>
      <c r="H475" s="15" t="s">
        <v>2522</v>
      </c>
      <c r="I475" s="17">
        <v>19.02</v>
      </c>
      <c r="J475" s="15"/>
      <c r="K475" s="15"/>
      <c r="L475" s="15"/>
      <c r="M475" s="17"/>
      <c r="N475" s="15"/>
      <c r="O475" s="15"/>
      <c r="P475" s="15"/>
      <c r="Q475" s="17"/>
      <c r="R475" s="16">
        <f t="shared" si="10"/>
        <v>1</v>
      </c>
      <c r="S475" s="17">
        <f t="shared" si="11"/>
        <v>19.02</v>
      </c>
      <c r="T475" s="17">
        <f t="shared" si="12"/>
        <v>19.02</v>
      </c>
      <c r="U475" s="18" t="str">
        <f t="shared" si="13"/>
        <v/>
      </c>
      <c r="V475" s="15" t="str">
        <f t="shared" si="18"/>
        <v>REFERÊNCIA ÚNICA (ART. 28)</v>
      </c>
      <c r="W475" s="19">
        <f t="shared" si="14"/>
        <v>19.02</v>
      </c>
      <c r="X475" s="15" t="s">
        <v>2523</v>
      </c>
    </row>
    <row r="476" spans="1:24" ht="72" x14ac:dyDescent="0.2">
      <c r="A476" s="14" t="s">
        <v>417</v>
      </c>
      <c r="B476" s="20" t="s">
        <v>2524</v>
      </c>
      <c r="C476" s="15" t="s">
        <v>2525</v>
      </c>
      <c r="D476" s="16" t="s">
        <v>723</v>
      </c>
      <c r="E476" s="16">
        <v>120</v>
      </c>
      <c r="F476" s="15" t="s">
        <v>2039</v>
      </c>
      <c r="G476" s="15" t="s">
        <v>2040</v>
      </c>
      <c r="H476" s="15" t="s">
        <v>764</v>
      </c>
      <c r="I476" s="17">
        <v>14.87</v>
      </c>
      <c r="J476" s="15"/>
      <c r="K476" s="15"/>
      <c r="L476" s="15"/>
      <c r="M476" s="17"/>
      <c r="N476" s="15"/>
      <c r="O476" s="15"/>
      <c r="P476" s="15"/>
      <c r="Q476" s="17"/>
      <c r="R476" s="16">
        <f t="shared" si="10"/>
        <v>1</v>
      </c>
      <c r="S476" s="17">
        <f t="shared" si="11"/>
        <v>14.87</v>
      </c>
      <c r="T476" s="17">
        <f t="shared" si="12"/>
        <v>14.87</v>
      </c>
      <c r="U476" s="18" t="str">
        <f t="shared" si="13"/>
        <v/>
      </c>
      <c r="V476" s="15" t="str">
        <f t="shared" si="18"/>
        <v>REFERÊNCIA ÚNICA (ART. 28)</v>
      </c>
      <c r="W476" s="19">
        <f t="shared" si="14"/>
        <v>14.87</v>
      </c>
      <c r="X476" s="15" t="s">
        <v>2526</v>
      </c>
    </row>
    <row r="477" spans="1:24" ht="96" x14ac:dyDescent="0.2">
      <c r="A477" s="14" t="s">
        <v>418</v>
      </c>
      <c r="B477" s="20" t="s">
        <v>2527</v>
      </c>
      <c r="C477" s="15" t="s">
        <v>2528</v>
      </c>
      <c r="D477" s="16" t="s">
        <v>723</v>
      </c>
      <c r="E477" s="16">
        <v>300</v>
      </c>
      <c r="F477" s="15" t="s">
        <v>2529</v>
      </c>
      <c r="G477" s="15" t="s">
        <v>2530</v>
      </c>
      <c r="H477" s="15" t="s">
        <v>764</v>
      </c>
      <c r="I477" s="17">
        <v>2.75</v>
      </c>
      <c r="J477" s="15"/>
      <c r="K477" s="15"/>
      <c r="L477" s="15"/>
      <c r="M477" s="17"/>
      <c r="N477" s="15"/>
      <c r="O477" s="15"/>
      <c r="P477" s="15"/>
      <c r="Q477" s="17"/>
      <c r="R477" s="16">
        <f t="shared" si="10"/>
        <v>1</v>
      </c>
      <c r="S477" s="17">
        <f t="shared" si="11"/>
        <v>2.75</v>
      </c>
      <c r="T477" s="17">
        <f t="shared" si="12"/>
        <v>2.75</v>
      </c>
      <c r="U477" s="18" t="str">
        <f t="shared" si="13"/>
        <v/>
      </c>
      <c r="V477" s="15" t="str">
        <f t="shared" si="18"/>
        <v>REFERÊNCIA ÚNICA (ART. 28)</v>
      </c>
      <c r="W477" s="19">
        <f t="shared" si="14"/>
        <v>2.75</v>
      </c>
      <c r="X477" s="15" t="s">
        <v>2531</v>
      </c>
    </row>
    <row r="478" spans="1:24" ht="60" x14ac:dyDescent="0.2">
      <c r="A478" s="14" t="s">
        <v>419</v>
      </c>
      <c r="B478" s="20" t="s">
        <v>2532</v>
      </c>
      <c r="C478" s="15" t="s">
        <v>2533</v>
      </c>
      <c r="D478" s="16" t="s">
        <v>723</v>
      </c>
      <c r="E478" s="16">
        <v>300</v>
      </c>
      <c r="F478" s="15" t="s">
        <v>2534</v>
      </c>
      <c r="G478" s="15" t="s">
        <v>1057</v>
      </c>
      <c r="H478" s="15" t="s">
        <v>764</v>
      </c>
      <c r="I478" s="17">
        <v>8.64</v>
      </c>
      <c r="J478" s="15"/>
      <c r="K478" s="15"/>
      <c r="L478" s="15"/>
      <c r="M478" s="17"/>
      <c r="N478" s="15"/>
      <c r="O478" s="15"/>
      <c r="P478" s="15"/>
      <c r="Q478" s="17"/>
      <c r="R478" s="16">
        <f t="shared" si="10"/>
        <v>1</v>
      </c>
      <c r="S478" s="17">
        <f t="shared" si="11"/>
        <v>8.64</v>
      </c>
      <c r="T478" s="17">
        <f t="shared" si="12"/>
        <v>8.64</v>
      </c>
      <c r="U478" s="18" t="str">
        <f t="shared" si="13"/>
        <v/>
      </c>
      <c r="V478" s="15" t="str">
        <f t="shared" si="18"/>
        <v>REFERÊNCIA ÚNICA (ART. 28)</v>
      </c>
      <c r="W478" s="19">
        <f t="shared" si="14"/>
        <v>8.64</v>
      </c>
      <c r="X478" s="15" t="s">
        <v>2535</v>
      </c>
    </row>
    <row r="479" spans="1:24" ht="72" x14ac:dyDescent="0.2">
      <c r="A479" s="14" t="s">
        <v>420</v>
      </c>
      <c r="B479" s="20" t="s">
        <v>2536</v>
      </c>
      <c r="C479" s="15" t="s">
        <v>2537</v>
      </c>
      <c r="D479" s="16" t="s">
        <v>723</v>
      </c>
      <c r="E479" s="16">
        <v>2000</v>
      </c>
      <c r="F479" s="15" t="s">
        <v>708</v>
      </c>
      <c r="G479" s="15" t="s">
        <v>709</v>
      </c>
      <c r="H479" s="15" t="s">
        <v>710</v>
      </c>
      <c r="I479" s="17">
        <v>8</v>
      </c>
      <c r="J479" s="15"/>
      <c r="K479" s="15"/>
      <c r="L479" s="15"/>
      <c r="M479" s="17"/>
      <c r="N479" s="15"/>
      <c r="O479" s="15"/>
      <c r="P479" s="15"/>
      <c r="Q479" s="17"/>
      <c r="R479" s="16">
        <f t="shared" si="10"/>
        <v>1</v>
      </c>
      <c r="S479" s="17">
        <f t="shared" si="11"/>
        <v>8</v>
      </c>
      <c r="T479" s="17">
        <f t="shared" si="12"/>
        <v>8</v>
      </c>
      <c r="U479" s="18" t="str">
        <f t="shared" si="13"/>
        <v/>
      </c>
      <c r="V479" s="15" t="str">
        <f t="shared" si="18"/>
        <v>REFERÊNCIA ÚNICA (ART. 28)</v>
      </c>
      <c r="W479" s="19">
        <f t="shared" si="14"/>
        <v>8</v>
      </c>
      <c r="X479" s="15" t="s">
        <v>2538</v>
      </c>
    </row>
    <row r="480" spans="1:24" ht="120" x14ac:dyDescent="0.2">
      <c r="A480" s="14" t="s">
        <v>421</v>
      </c>
      <c r="B480" s="20" t="s">
        <v>2539</v>
      </c>
      <c r="C480" s="15" t="s">
        <v>2540</v>
      </c>
      <c r="D480" s="16" t="s">
        <v>723</v>
      </c>
      <c r="E480" s="16">
        <v>100</v>
      </c>
      <c r="F480" s="15" t="s">
        <v>1142</v>
      </c>
      <c r="G480" s="15" t="s">
        <v>1057</v>
      </c>
      <c r="H480" s="15" t="s">
        <v>764</v>
      </c>
      <c r="I480" s="17">
        <v>24.86</v>
      </c>
      <c r="J480" s="15"/>
      <c r="K480" s="15"/>
      <c r="L480" s="15"/>
      <c r="M480" s="17"/>
      <c r="N480" s="15"/>
      <c r="O480" s="15"/>
      <c r="P480" s="15"/>
      <c r="Q480" s="17"/>
      <c r="R480" s="16">
        <f t="shared" si="10"/>
        <v>1</v>
      </c>
      <c r="S480" s="17">
        <f t="shared" si="11"/>
        <v>24.86</v>
      </c>
      <c r="T480" s="17">
        <f t="shared" si="12"/>
        <v>24.86</v>
      </c>
      <c r="U480" s="18" t="str">
        <f t="shared" si="13"/>
        <v/>
      </c>
      <c r="V480" s="15" t="str">
        <f t="shared" si="18"/>
        <v>REFERÊNCIA ÚNICA (ART. 28)</v>
      </c>
      <c r="W480" s="19">
        <f t="shared" si="14"/>
        <v>24.86</v>
      </c>
      <c r="X480" s="15" t="s">
        <v>2541</v>
      </c>
    </row>
    <row r="481" spans="1:24" ht="72" x14ac:dyDescent="0.2">
      <c r="A481" s="14" t="s">
        <v>422</v>
      </c>
      <c r="B481" s="20" t="s">
        <v>2542</v>
      </c>
      <c r="C481" s="15" t="s">
        <v>2543</v>
      </c>
      <c r="D481" s="16" t="s">
        <v>723</v>
      </c>
      <c r="E481" s="16">
        <v>300</v>
      </c>
      <c r="F481" s="15" t="s">
        <v>708</v>
      </c>
      <c r="G481" s="15" t="s">
        <v>709</v>
      </c>
      <c r="H481" s="15" t="s">
        <v>710</v>
      </c>
      <c r="I481" s="17">
        <v>24.24</v>
      </c>
      <c r="J481" s="15"/>
      <c r="K481" s="15"/>
      <c r="L481" s="15"/>
      <c r="M481" s="17"/>
      <c r="N481" s="15"/>
      <c r="O481" s="15"/>
      <c r="P481" s="15"/>
      <c r="Q481" s="17"/>
      <c r="R481" s="16">
        <f t="shared" si="10"/>
        <v>1</v>
      </c>
      <c r="S481" s="17">
        <f t="shared" si="11"/>
        <v>24.24</v>
      </c>
      <c r="T481" s="17">
        <f t="shared" si="12"/>
        <v>24.24</v>
      </c>
      <c r="U481" s="18" t="str">
        <f t="shared" si="13"/>
        <v/>
      </c>
      <c r="V481" s="15" t="str">
        <f t="shared" si="18"/>
        <v>REFERÊNCIA ÚNICA (ART. 28)</v>
      </c>
      <c r="W481" s="19">
        <f t="shared" si="14"/>
        <v>24.24</v>
      </c>
      <c r="X481" s="15" t="s">
        <v>2544</v>
      </c>
    </row>
    <row r="482" spans="1:24" ht="72" x14ac:dyDescent="0.2">
      <c r="A482" s="14" t="s">
        <v>423</v>
      </c>
      <c r="B482" s="20" t="s">
        <v>2545</v>
      </c>
      <c r="C482" s="15" t="s">
        <v>2546</v>
      </c>
      <c r="D482" s="16" t="s">
        <v>768</v>
      </c>
      <c r="E482" s="16">
        <v>100</v>
      </c>
      <c r="F482" s="15" t="s">
        <v>708</v>
      </c>
      <c r="G482" s="15" t="s">
        <v>709</v>
      </c>
      <c r="H482" s="15" t="s">
        <v>710</v>
      </c>
      <c r="I482" s="17">
        <v>10.99</v>
      </c>
      <c r="J482" s="15"/>
      <c r="K482" s="15"/>
      <c r="L482" s="15"/>
      <c r="M482" s="17"/>
      <c r="N482" s="15"/>
      <c r="O482" s="15"/>
      <c r="P482" s="15"/>
      <c r="Q482" s="17"/>
      <c r="R482" s="16">
        <f t="shared" si="10"/>
        <v>1</v>
      </c>
      <c r="S482" s="17">
        <f t="shared" si="11"/>
        <v>10.99</v>
      </c>
      <c r="T482" s="17">
        <f t="shared" si="12"/>
        <v>10.99</v>
      </c>
      <c r="U482" s="18" t="str">
        <f t="shared" si="13"/>
        <v/>
      </c>
      <c r="V482" s="15" t="str">
        <v>REFERÊNCIA ÚNICA (ART. 28)</v>
      </c>
      <c r="W482" s="19">
        <f t="shared" si="14"/>
        <v>10.99</v>
      </c>
      <c r="X482" s="15" t="s">
        <v>2547</v>
      </c>
    </row>
    <row r="483" spans="1:24" ht="72" x14ac:dyDescent="0.2">
      <c r="A483" s="14" t="s">
        <v>424</v>
      </c>
      <c r="B483" s="20" t="s">
        <v>2548</v>
      </c>
      <c r="C483" s="15" t="s">
        <v>2549</v>
      </c>
      <c r="D483" s="16" t="s">
        <v>723</v>
      </c>
      <c r="E483" s="16">
        <v>400</v>
      </c>
      <c r="F483" s="15" t="s">
        <v>708</v>
      </c>
      <c r="G483" s="15" t="s">
        <v>709</v>
      </c>
      <c r="H483" s="15" t="s">
        <v>710</v>
      </c>
      <c r="I483" s="17">
        <v>10.09</v>
      </c>
      <c r="J483" s="15"/>
      <c r="K483" s="15"/>
      <c r="L483" s="15"/>
      <c r="M483" s="17"/>
      <c r="N483" s="15"/>
      <c r="O483" s="15"/>
      <c r="P483" s="15"/>
      <c r="Q483" s="17"/>
      <c r="R483" s="16">
        <f t="shared" si="10"/>
        <v>1</v>
      </c>
      <c r="S483" s="17">
        <f t="shared" si="11"/>
        <v>10.09</v>
      </c>
      <c r="T483" s="17">
        <f t="shared" si="12"/>
        <v>10.09</v>
      </c>
      <c r="U483" s="18" t="str">
        <f t="shared" si="13"/>
        <v/>
      </c>
      <c r="V483" s="15" t="str">
        <f t="shared" si="19"/>
        <v>REFERÊNCIA ÚNICA (ART. 28)</v>
      </c>
      <c r="W483" s="19">
        <f t="shared" si="14"/>
        <v>10.09</v>
      </c>
      <c r="X483" s="15" t="s">
        <v>2550</v>
      </c>
    </row>
    <row r="484" spans="1:24" ht="48" x14ac:dyDescent="0.2">
      <c r="A484" s="14" t="s">
        <v>425</v>
      </c>
      <c r="B484" s="20" t="s">
        <v>2551</v>
      </c>
      <c r="C484" s="15" t="s">
        <v>2552</v>
      </c>
      <c r="D484" s="16" t="s">
        <v>723</v>
      </c>
      <c r="E484" s="16">
        <v>100</v>
      </c>
      <c r="F484" s="15" t="s">
        <v>849</v>
      </c>
      <c r="G484" s="15" t="s">
        <v>2553</v>
      </c>
      <c r="H484" s="15" t="s">
        <v>1301</v>
      </c>
      <c r="I484" s="17">
        <v>9.64</v>
      </c>
      <c r="J484" s="15" t="s">
        <v>2554</v>
      </c>
      <c r="K484" s="15" t="s">
        <v>2555</v>
      </c>
      <c r="L484" s="15" t="s">
        <v>842</v>
      </c>
      <c r="M484" s="17">
        <v>4.5</v>
      </c>
      <c r="N484" s="15" t="s">
        <v>2556</v>
      </c>
      <c r="O484" s="15" t="s">
        <v>2557</v>
      </c>
      <c r="P484" s="15" t="s">
        <v>842</v>
      </c>
      <c r="Q484" s="17">
        <v>18.86</v>
      </c>
      <c r="R484" s="16">
        <f t="shared" si="10"/>
        <v>3</v>
      </c>
      <c r="S484" s="17">
        <f t="shared" si="11"/>
        <v>11</v>
      </c>
      <c r="T484" s="17">
        <f t="shared" si="12"/>
        <v>9.64</v>
      </c>
      <c r="U484" s="18">
        <f t="shared" si="13"/>
        <v>0.54007243672918592</v>
      </c>
      <c r="V484" s="15" t="str">
        <f t="shared" si="19"/>
        <v>MEDIANA</v>
      </c>
      <c r="W484" s="19">
        <f t="shared" si="14"/>
        <v>9.64</v>
      </c>
      <c r="X484" s="15" t="s">
        <v>845</v>
      </c>
    </row>
    <row r="485" spans="1:24" ht="60" x14ac:dyDescent="0.2">
      <c r="A485" s="14" t="s">
        <v>426</v>
      </c>
      <c r="B485" s="20" t="s">
        <v>2558</v>
      </c>
      <c r="C485" s="15" t="s">
        <v>2559</v>
      </c>
      <c r="D485" s="16" t="s">
        <v>723</v>
      </c>
      <c r="E485" s="16">
        <v>60</v>
      </c>
      <c r="F485" s="15" t="s">
        <v>2039</v>
      </c>
      <c r="G485" s="15" t="s">
        <v>2040</v>
      </c>
      <c r="H485" s="15" t="s">
        <v>764</v>
      </c>
      <c r="I485" s="17">
        <v>34.880000000000003</v>
      </c>
      <c r="J485" s="15"/>
      <c r="K485" s="15"/>
      <c r="L485" s="15"/>
      <c r="M485" s="17"/>
      <c r="N485" s="15"/>
      <c r="O485" s="15"/>
      <c r="P485" s="15"/>
      <c r="Q485" s="17"/>
      <c r="R485" s="16">
        <f t="shared" si="10"/>
        <v>1</v>
      </c>
      <c r="S485" s="17">
        <f t="shared" si="11"/>
        <v>34.880000000000003</v>
      </c>
      <c r="T485" s="17">
        <f t="shared" si="12"/>
        <v>34.880000000000003</v>
      </c>
      <c r="U485" s="18" t="str">
        <f t="shared" si="13"/>
        <v/>
      </c>
      <c r="V485" s="15" t="str">
        <f t="shared" si="19"/>
        <v>REFERÊNCIA ÚNICA (ART. 28)</v>
      </c>
      <c r="W485" s="19">
        <f t="shared" si="14"/>
        <v>34.880000000000003</v>
      </c>
      <c r="X485" s="15" t="s">
        <v>2560</v>
      </c>
    </row>
    <row r="486" spans="1:24" ht="48" x14ac:dyDescent="0.2">
      <c r="A486" s="14" t="s">
        <v>427</v>
      </c>
      <c r="B486" s="20" t="s">
        <v>2561</v>
      </c>
      <c r="C486" s="15" t="s">
        <v>2562</v>
      </c>
      <c r="D486" s="16" t="s">
        <v>723</v>
      </c>
      <c r="E486" s="16">
        <v>200</v>
      </c>
      <c r="F486" s="15" t="s">
        <v>2563</v>
      </c>
      <c r="G486" s="15" t="s">
        <v>2564</v>
      </c>
      <c r="H486" s="15" t="s">
        <v>842</v>
      </c>
      <c r="I486" s="17">
        <v>4.95</v>
      </c>
      <c r="J486" s="15" t="s">
        <v>2565</v>
      </c>
      <c r="K486" s="15" t="s">
        <v>2566</v>
      </c>
      <c r="L486" s="15" t="s">
        <v>2354</v>
      </c>
      <c r="M486" s="17">
        <v>5.5</v>
      </c>
      <c r="N486" s="15" t="s">
        <v>2567</v>
      </c>
      <c r="O486" s="15" t="s">
        <v>2568</v>
      </c>
      <c r="P486" s="15" t="s">
        <v>2354</v>
      </c>
      <c r="Q486" s="17">
        <v>4.1900000000000004</v>
      </c>
      <c r="R486" s="16">
        <f t="shared" si="10"/>
        <v>3</v>
      </c>
      <c r="S486" s="17">
        <f t="shared" si="11"/>
        <v>4.88</v>
      </c>
      <c r="T486" s="17">
        <f t="shared" si="12"/>
        <v>4.95</v>
      </c>
      <c r="U486" s="18">
        <f t="shared" si="13"/>
        <v>0.11005961672285083</v>
      </c>
      <c r="V486" s="15" t="str">
        <f t="shared" si="19"/>
        <v>MÉDIA</v>
      </c>
      <c r="W486" s="19">
        <f t="shared" si="14"/>
        <v>4.88</v>
      </c>
      <c r="X486" s="15" t="s">
        <v>2155</v>
      </c>
    </row>
    <row r="487" spans="1:24" ht="60" x14ac:dyDescent="0.2">
      <c r="A487" s="14" t="s">
        <v>428</v>
      </c>
      <c r="B487" s="20" t="s">
        <v>2569</v>
      </c>
      <c r="C487" s="15" t="s">
        <v>2570</v>
      </c>
      <c r="D487" s="16" t="s">
        <v>723</v>
      </c>
      <c r="E487" s="16">
        <v>200</v>
      </c>
      <c r="F487" s="15" t="s">
        <v>2039</v>
      </c>
      <c r="G487" s="15" t="s">
        <v>2040</v>
      </c>
      <c r="H487" s="15" t="s">
        <v>764</v>
      </c>
      <c r="I487" s="17">
        <v>10.85</v>
      </c>
      <c r="J487" s="15"/>
      <c r="K487" s="15"/>
      <c r="L487" s="15"/>
      <c r="M487" s="17"/>
      <c r="N487" s="15"/>
      <c r="O487" s="15"/>
      <c r="P487" s="15"/>
      <c r="Q487" s="17"/>
      <c r="R487" s="16">
        <f t="shared" si="10"/>
        <v>1</v>
      </c>
      <c r="S487" s="17">
        <f t="shared" si="11"/>
        <v>10.85</v>
      </c>
      <c r="T487" s="17">
        <f t="shared" si="12"/>
        <v>10.85</v>
      </c>
      <c r="U487" s="18" t="str">
        <f t="shared" si="13"/>
        <v/>
      </c>
      <c r="V487" s="15" t="str">
        <f t="shared" si="19"/>
        <v>REFERÊNCIA ÚNICA (ART. 28)</v>
      </c>
      <c r="W487" s="19">
        <f t="shared" si="14"/>
        <v>10.85</v>
      </c>
      <c r="X487" s="15" t="s">
        <v>2571</v>
      </c>
    </row>
    <row r="488" spans="1:24" ht="48" x14ac:dyDescent="0.2">
      <c r="A488" s="14" t="s">
        <v>429</v>
      </c>
      <c r="B488" s="20" t="s">
        <v>2572</v>
      </c>
      <c r="C488" s="15" t="s">
        <v>2573</v>
      </c>
      <c r="D488" s="16" t="s">
        <v>723</v>
      </c>
      <c r="E488" s="16">
        <v>60</v>
      </c>
      <c r="F488" s="15" t="s">
        <v>849</v>
      </c>
      <c r="G488" s="15" t="s">
        <v>2574</v>
      </c>
      <c r="H488" s="15" t="s">
        <v>1301</v>
      </c>
      <c r="I488" s="17">
        <v>16.91</v>
      </c>
      <c r="J488" s="15" t="s">
        <v>2575</v>
      </c>
      <c r="K488" s="15" t="s">
        <v>2576</v>
      </c>
      <c r="L488" s="15" t="s">
        <v>842</v>
      </c>
      <c r="M488" s="17">
        <v>5.9</v>
      </c>
      <c r="N488" s="15" t="s">
        <v>2577</v>
      </c>
      <c r="O488" s="15" t="s">
        <v>2578</v>
      </c>
      <c r="P488" s="15" t="s">
        <v>842</v>
      </c>
      <c r="Q488" s="17">
        <v>19.149999999999999</v>
      </c>
      <c r="R488" s="16">
        <f t="shared" si="10"/>
        <v>3</v>
      </c>
      <c r="S488" s="17">
        <f t="shared" si="11"/>
        <v>13.986666666666666</v>
      </c>
      <c r="T488" s="17">
        <f t="shared" si="12"/>
        <v>16.91</v>
      </c>
      <c r="U488" s="18">
        <f t="shared" si="13"/>
        <v>0.41402282285133357</v>
      </c>
      <c r="V488" s="15" t="str">
        <f t="shared" si="19"/>
        <v>MEDIANA</v>
      </c>
      <c r="W488" s="19">
        <f t="shared" si="14"/>
        <v>16.91</v>
      </c>
      <c r="X488" s="15" t="s">
        <v>845</v>
      </c>
    </row>
    <row r="489" spans="1:24" ht="48" x14ac:dyDescent="0.2">
      <c r="A489" s="14" t="s">
        <v>430</v>
      </c>
      <c r="B489" s="20" t="s">
        <v>2579</v>
      </c>
      <c r="C489" s="15" t="s">
        <v>2580</v>
      </c>
      <c r="D489" s="16" t="s">
        <v>723</v>
      </c>
      <c r="E489" s="16">
        <v>60</v>
      </c>
      <c r="F489" s="15" t="s">
        <v>2581</v>
      </c>
      <c r="G489" s="15" t="s">
        <v>2582</v>
      </c>
      <c r="H489" s="15" t="s">
        <v>1301</v>
      </c>
      <c r="I489" s="17">
        <v>14.78</v>
      </c>
      <c r="J489" s="15" t="s">
        <v>2583</v>
      </c>
      <c r="K489" s="15" t="s">
        <v>2584</v>
      </c>
      <c r="L489" s="15" t="s">
        <v>842</v>
      </c>
      <c r="M489" s="17">
        <v>16.79</v>
      </c>
      <c r="N489" s="15" t="s">
        <v>2585</v>
      </c>
      <c r="O489" s="15" t="s">
        <v>2586</v>
      </c>
      <c r="P489" s="15" t="s">
        <v>842</v>
      </c>
      <c r="Q489" s="17">
        <v>19.45</v>
      </c>
      <c r="R489" s="16">
        <f t="shared" si="10"/>
        <v>3</v>
      </c>
      <c r="S489" s="17">
        <f t="shared" si="11"/>
        <v>17.006666666666664</v>
      </c>
      <c r="T489" s="17">
        <f t="shared" si="12"/>
        <v>16.79</v>
      </c>
      <c r="U489" s="18">
        <f t="shared" si="13"/>
        <v>0.11246562457683754</v>
      </c>
      <c r="V489" s="15" t="str">
        <f t="shared" si="19"/>
        <v>MÉDIA</v>
      </c>
      <c r="W489" s="19">
        <f t="shared" si="14"/>
        <v>17.010000000000002</v>
      </c>
      <c r="X489" s="15" t="s">
        <v>845</v>
      </c>
    </row>
    <row r="490" spans="1:24" ht="60" x14ac:dyDescent="0.2">
      <c r="A490" s="14" t="s">
        <v>431</v>
      </c>
      <c r="B490" s="20" t="s">
        <v>2587</v>
      </c>
      <c r="C490" s="15" t="s">
        <v>2588</v>
      </c>
      <c r="D490" s="16" t="s">
        <v>723</v>
      </c>
      <c r="E490" s="16">
        <v>200</v>
      </c>
      <c r="F490" s="15" t="s">
        <v>2039</v>
      </c>
      <c r="G490" s="15" t="s">
        <v>2040</v>
      </c>
      <c r="H490" s="15" t="s">
        <v>764</v>
      </c>
      <c r="I490" s="17">
        <v>7.26</v>
      </c>
      <c r="J490" s="15"/>
      <c r="K490" s="15"/>
      <c r="L490" s="15"/>
      <c r="M490" s="17"/>
      <c r="N490" s="15"/>
      <c r="O490" s="15"/>
      <c r="P490" s="15"/>
      <c r="Q490" s="17"/>
      <c r="R490" s="16">
        <f t="shared" si="10"/>
        <v>1</v>
      </c>
      <c r="S490" s="17">
        <f t="shared" si="11"/>
        <v>7.26</v>
      </c>
      <c r="T490" s="17">
        <f t="shared" si="12"/>
        <v>7.26</v>
      </c>
      <c r="U490" s="18" t="str">
        <f t="shared" si="13"/>
        <v/>
      </c>
      <c r="V490" s="15" t="str">
        <f t="shared" si="19"/>
        <v>REFERÊNCIA ÚNICA (ART. 28)</v>
      </c>
      <c r="W490" s="19">
        <f t="shared" si="14"/>
        <v>7.26</v>
      </c>
      <c r="X490" s="15" t="s">
        <v>2589</v>
      </c>
    </row>
    <row r="491" spans="1:24" ht="72" x14ac:dyDescent="0.2">
      <c r="A491" s="14" t="s">
        <v>432</v>
      </c>
      <c r="B491" s="20" t="s">
        <v>2590</v>
      </c>
      <c r="C491" s="15" t="s">
        <v>2591</v>
      </c>
      <c r="D491" s="16" t="s">
        <v>736</v>
      </c>
      <c r="E491" s="16">
        <v>28</v>
      </c>
      <c r="F491" s="15" t="s">
        <v>708</v>
      </c>
      <c r="G491" s="15" t="s">
        <v>709</v>
      </c>
      <c r="H491" s="15" t="s">
        <v>710</v>
      </c>
      <c r="I491" s="17">
        <v>51.22</v>
      </c>
      <c r="J491" s="15"/>
      <c r="K491" s="15"/>
      <c r="L491" s="15"/>
      <c r="M491" s="17"/>
      <c r="N491" s="15"/>
      <c r="O491" s="15"/>
      <c r="P491" s="15"/>
      <c r="Q491" s="17"/>
      <c r="R491" s="16">
        <f t="shared" si="10"/>
        <v>1</v>
      </c>
      <c r="S491" s="17">
        <f t="shared" si="11"/>
        <v>51.22</v>
      </c>
      <c r="T491" s="17">
        <f t="shared" si="12"/>
        <v>51.22</v>
      </c>
      <c r="U491" s="18" t="str">
        <f t="shared" si="13"/>
        <v/>
      </c>
      <c r="V491" s="15" t="str">
        <f t="shared" si="19"/>
        <v>REFERÊNCIA ÚNICA (ART. 28)</v>
      </c>
      <c r="W491" s="19">
        <f t="shared" si="14"/>
        <v>51.22</v>
      </c>
      <c r="X491" s="15" t="s">
        <v>2592</v>
      </c>
    </row>
    <row r="492" spans="1:24" ht="48" x14ac:dyDescent="0.2">
      <c r="A492" s="14" t="s">
        <v>433</v>
      </c>
      <c r="B492" s="20" t="s">
        <v>2593</v>
      </c>
      <c r="C492" s="15" t="s">
        <v>2594</v>
      </c>
      <c r="D492" s="16" t="s">
        <v>723</v>
      </c>
      <c r="E492" s="16">
        <v>200</v>
      </c>
      <c r="F492" s="15" t="s">
        <v>2581</v>
      </c>
      <c r="G492" s="15" t="s">
        <v>2595</v>
      </c>
      <c r="H492" s="15" t="s">
        <v>1301</v>
      </c>
      <c r="I492" s="17">
        <v>5.0999999999999996</v>
      </c>
      <c r="J492" s="15" t="s">
        <v>2596</v>
      </c>
      <c r="K492" s="15" t="s">
        <v>2597</v>
      </c>
      <c r="L492" s="15" t="s">
        <v>842</v>
      </c>
      <c r="M492" s="17">
        <v>6</v>
      </c>
      <c r="N492" s="15" t="s">
        <v>2598</v>
      </c>
      <c r="O492" s="15" t="s">
        <v>2599</v>
      </c>
      <c r="P492" s="15" t="s">
        <v>2354</v>
      </c>
      <c r="Q492" s="17">
        <v>7.3</v>
      </c>
      <c r="R492" s="16">
        <f t="shared" si="10"/>
        <v>3</v>
      </c>
      <c r="S492" s="17">
        <f t="shared" si="11"/>
        <v>6.1333333333333329</v>
      </c>
      <c r="T492" s="17">
        <f t="shared" si="12"/>
        <v>6</v>
      </c>
      <c r="U492" s="18">
        <f t="shared" si="13"/>
        <v>0.14724149113200105</v>
      </c>
      <c r="V492" s="15" t="str">
        <f t="shared" si="19"/>
        <v>MÉDIA</v>
      </c>
      <c r="W492" s="19">
        <f t="shared" si="14"/>
        <v>6.13</v>
      </c>
      <c r="X492" s="15" t="s">
        <v>2355</v>
      </c>
    </row>
    <row r="493" spans="1:24" ht="36" x14ac:dyDescent="0.2">
      <c r="A493" s="14" t="s">
        <v>434</v>
      </c>
      <c r="B493" s="20" t="s">
        <v>2600</v>
      </c>
      <c r="C493" s="15" t="s">
        <v>2601</v>
      </c>
      <c r="D493" s="16" t="s">
        <v>723</v>
      </c>
      <c r="E493" s="16">
        <v>200</v>
      </c>
      <c r="F493" s="15" t="s">
        <v>2581</v>
      </c>
      <c r="G493" s="15" t="s">
        <v>2602</v>
      </c>
      <c r="H493" s="15" t="s">
        <v>1301</v>
      </c>
      <c r="I493" s="17">
        <v>8.16</v>
      </c>
      <c r="J493" s="15" t="s">
        <v>2603</v>
      </c>
      <c r="K493" s="15" t="s">
        <v>2604</v>
      </c>
      <c r="L493" s="15" t="s">
        <v>2354</v>
      </c>
      <c r="M493" s="17">
        <v>15.4</v>
      </c>
      <c r="N493" s="15" t="s">
        <v>2605</v>
      </c>
      <c r="O493" s="15" t="s">
        <v>2606</v>
      </c>
      <c r="P493" s="15" t="s">
        <v>2354</v>
      </c>
      <c r="Q493" s="17">
        <v>9.65</v>
      </c>
      <c r="R493" s="16">
        <f t="shared" si="10"/>
        <v>3</v>
      </c>
      <c r="S493" s="17">
        <f t="shared" si="11"/>
        <v>11.07</v>
      </c>
      <c r="T493" s="17">
        <f t="shared" si="12"/>
        <v>9.65</v>
      </c>
      <c r="U493" s="18">
        <f t="shared" si="13"/>
        <v>0.28198851228549715</v>
      </c>
      <c r="V493" s="15" t="str">
        <f t="shared" si="19"/>
        <v>MEDIANA</v>
      </c>
      <c r="W493" s="19">
        <f t="shared" si="14"/>
        <v>9.65</v>
      </c>
      <c r="X493" s="15" t="s">
        <v>2607</v>
      </c>
    </row>
    <row r="494" spans="1:24" ht="36" x14ac:dyDescent="0.2">
      <c r="A494" s="14" t="s">
        <v>435</v>
      </c>
      <c r="B494" s="20" t="s">
        <v>2608</v>
      </c>
      <c r="C494" s="15" t="s">
        <v>2609</v>
      </c>
      <c r="D494" s="16" t="s">
        <v>723</v>
      </c>
      <c r="E494" s="16">
        <v>40</v>
      </c>
      <c r="F494" s="15" t="s">
        <v>2610</v>
      </c>
      <c r="G494" s="15" t="s">
        <v>2611</v>
      </c>
      <c r="H494" s="15" t="s">
        <v>1301</v>
      </c>
      <c r="I494" s="17">
        <v>35.9</v>
      </c>
      <c r="J494" s="15" t="s">
        <v>2612</v>
      </c>
      <c r="K494" s="15" t="s">
        <v>2613</v>
      </c>
      <c r="L494" s="15" t="s">
        <v>2354</v>
      </c>
      <c r="M494" s="17">
        <v>33.74</v>
      </c>
      <c r="N494" s="15" t="s">
        <v>2614</v>
      </c>
      <c r="O494" s="15" t="s">
        <v>2615</v>
      </c>
      <c r="P494" s="15" t="s">
        <v>2354</v>
      </c>
      <c r="Q494" s="17">
        <v>25.06</v>
      </c>
      <c r="R494" s="16">
        <f t="shared" si="10"/>
        <v>3</v>
      </c>
      <c r="S494" s="17">
        <f t="shared" si="11"/>
        <v>31.566666666666666</v>
      </c>
      <c r="T494" s="17">
        <f t="shared" si="12"/>
        <v>33.74</v>
      </c>
      <c r="U494" s="18">
        <f t="shared" si="13"/>
        <v>0.14840499662630668</v>
      </c>
      <c r="V494" s="15" t="str">
        <f t="shared" si="19"/>
        <v>MÉDIA</v>
      </c>
      <c r="W494" s="19">
        <f t="shared" si="14"/>
        <v>31.57</v>
      </c>
      <c r="X494" s="15" t="s">
        <v>2616</v>
      </c>
    </row>
    <row r="495" spans="1:24" ht="72" x14ac:dyDescent="0.2">
      <c r="A495" s="14" t="s">
        <v>436</v>
      </c>
      <c r="B495" s="20" t="s">
        <v>2617</v>
      </c>
      <c r="C495" s="15" t="s">
        <v>2618</v>
      </c>
      <c r="D495" s="16" t="s">
        <v>723</v>
      </c>
      <c r="E495" s="16">
        <v>1500</v>
      </c>
      <c r="F495" s="15" t="s">
        <v>708</v>
      </c>
      <c r="G495" s="15" t="s">
        <v>709</v>
      </c>
      <c r="H495" s="15" t="s">
        <v>710</v>
      </c>
      <c r="I495" s="17">
        <v>0.36</v>
      </c>
      <c r="J495" s="15"/>
      <c r="K495" s="15"/>
      <c r="L495" s="15"/>
      <c r="M495" s="17"/>
      <c r="N495" s="15"/>
      <c r="O495" s="15"/>
      <c r="P495" s="15"/>
      <c r="Q495" s="17"/>
      <c r="R495" s="16">
        <f t="shared" si="10"/>
        <v>1</v>
      </c>
      <c r="S495" s="17">
        <f t="shared" si="11"/>
        <v>0.36</v>
      </c>
      <c r="T495" s="17">
        <f t="shared" si="12"/>
        <v>0.36</v>
      </c>
      <c r="U495" s="18" t="str">
        <f t="shared" si="13"/>
        <v/>
      </c>
      <c r="V495" s="15" t="str">
        <f t="shared" si="19"/>
        <v>REFERÊNCIA ÚNICA (ART. 28)</v>
      </c>
      <c r="W495" s="19">
        <f t="shared" si="14"/>
        <v>0.36</v>
      </c>
      <c r="X495" s="15" t="s">
        <v>2619</v>
      </c>
    </row>
    <row r="496" spans="1:24" ht="72" x14ac:dyDescent="0.2">
      <c r="A496" s="14" t="s">
        <v>437</v>
      </c>
      <c r="B496" s="20" t="s">
        <v>2620</v>
      </c>
      <c r="C496" s="15" t="s">
        <v>2621</v>
      </c>
      <c r="D496" s="16" t="s">
        <v>723</v>
      </c>
      <c r="E496" s="16">
        <v>1500</v>
      </c>
      <c r="F496" s="15" t="s">
        <v>708</v>
      </c>
      <c r="G496" s="15" t="s">
        <v>709</v>
      </c>
      <c r="H496" s="15" t="s">
        <v>710</v>
      </c>
      <c r="I496" s="17">
        <v>0.17</v>
      </c>
      <c r="J496" s="15"/>
      <c r="K496" s="15"/>
      <c r="L496" s="15"/>
      <c r="M496" s="17"/>
      <c r="N496" s="15"/>
      <c r="O496" s="15"/>
      <c r="P496" s="15"/>
      <c r="Q496" s="17"/>
      <c r="R496" s="16">
        <f t="shared" si="10"/>
        <v>1</v>
      </c>
      <c r="S496" s="17">
        <f t="shared" si="11"/>
        <v>0.17</v>
      </c>
      <c r="T496" s="17">
        <f t="shared" si="12"/>
        <v>0.17</v>
      </c>
      <c r="U496" s="18" t="str">
        <f t="shared" si="13"/>
        <v/>
      </c>
      <c r="V496" s="15" t="str">
        <f t="shared" si="19"/>
        <v>REFERÊNCIA ÚNICA (ART. 28)</v>
      </c>
      <c r="W496" s="19">
        <f t="shared" si="14"/>
        <v>0.17</v>
      </c>
      <c r="X496" s="15" t="s">
        <v>2622</v>
      </c>
    </row>
    <row r="497" spans="1:24" ht="72" x14ac:dyDescent="0.2">
      <c r="A497" s="14" t="s">
        <v>438</v>
      </c>
      <c r="B497" s="20" t="s">
        <v>2623</v>
      </c>
      <c r="C497" s="15" t="s">
        <v>2624</v>
      </c>
      <c r="D497" s="16" t="s">
        <v>723</v>
      </c>
      <c r="E497" s="16">
        <v>3000</v>
      </c>
      <c r="F497" s="15" t="s">
        <v>1361</v>
      </c>
      <c r="G497" s="15" t="s">
        <v>1362</v>
      </c>
      <c r="H497" s="15" t="s">
        <v>1363</v>
      </c>
      <c r="I497" s="17">
        <v>0.06</v>
      </c>
      <c r="J497" s="15"/>
      <c r="K497" s="15"/>
      <c r="L497" s="15"/>
      <c r="M497" s="17"/>
      <c r="N497" s="15"/>
      <c r="O497" s="15"/>
      <c r="P497" s="15"/>
      <c r="Q497" s="17"/>
      <c r="R497" s="16">
        <f t="shared" si="10"/>
        <v>1</v>
      </c>
      <c r="S497" s="17">
        <f t="shared" si="11"/>
        <v>0.06</v>
      </c>
      <c r="T497" s="17">
        <f t="shared" si="12"/>
        <v>0.06</v>
      </c>
      <c r="U497" s="18" t="str">
        <f t="shared" si="13"/>
        <v/>
      </c>
      <c r="V497" s="15" t="str">
        <f t="shared" si="19"/>
        <v>REFERÊNCIA ÚNICA (ART. 28)</v>
      </c>
      <c r="W497" s="19">
        <f t="shared" si="14"/>
        <v>0.06</v>
      </c>
      <c r="X497" s="15" t="s">
        <v>2625</v>
      </c>
    </row>
    <row r="498" spans="1:24" ht="60" x14ac:dyDescent="0.2">
      <c r="A498" s="14" t="s">
        <v>439</v>
      </c>
      <c r="B498" s="20" t="s">
        <v>2626</v>
      </c>
      <c r="C498" s="15" t="s">
        <v>2627</v>
      </c>
      <c r="D498" s="16" t="s">
        <v>723</v>
      </c>
      <c r="E498" s="16">
        <v>3000</v>
      </c>
      <c r="F498" s="15" t="s">
        <v>2628</v>
      </c>
      <c r="G498" s="15" t="s">
        <v>2629</v>
      </c>
      <c r="H498" s="15" t="s">
        <v>2630</v>
      </c>
      <c r="I498" s="17">
        <v>1.1399999999999999</v>
      </c>
      <c r="J498" s="15" t="s">
        <v>2631</v>
      </c>
      <c r="K498" s="15" t="s">
        <v>2632</v>
      </c>
      <c r="L498" s="15" t="s">
        <v>2633</v>
      </c>
      <c r="M498" s="17">
        <f>45.5/20</f>
        <v>2.2749999999999999</v>
      </c>
      <c r="N498" s="15"/>
      <c r="O498" s="15"/>
      <c r="P498" s="15"/>
      <c r="Q498" s="17"/>
      <c r="R498" s="16">
        <f t="shared" si="10"/>
        <v>2</v>
      </c>
      <c r="S498" s="17">
        <f t="shared" si="11"/>
        <v>1.7075</v>
      </c>
      <c r="T498" s="17">
        <f t="shared" si="12"/>
        <v>1.7075</v>
      </c>
      <c r="U498" s="18">
        <f t="shared" si="13"/>
        <v>0.33235724743777439</v>
      </c>
      <c r="V498" s="15" t="str">
        <f t="shared" si="19"/>
        <v>MÉDIA</v>
      </c>
      <c r="W498" s="19">
        <f t="shared" si="14"/>
        <v>1.71</v>
      </c>
      <c r="X498" s="15" t="s">
        <v>2634</v>
      </c>
    </row>
    <row r="499" spans="1:24" ht="96" x14ac:dyDescent="0.2">
      <c r="A499" s="14" t="s">
        <v>440</v>
      </c>
      <c r="B499" s="20" t="s">
        <v>2635</v>
      </c>
      <c r="C499" s="15" t="s">
        <v>2636</v>
      </c>
      <c r="D499" s="16" t="s">
        <v>746</v>
      </c>
      <c r="E499" s="16">
        <v>120</v>
      </c>
      <c r="F499" s="15" t="s">
        <v>1062</v>
      </c>
      <c r="G499" s="15" t="s">
        <v>1063</v>
      </c>
      <c r="H499" s="15" t="s">
        <v>1064</v>
      </c>
      <c r="I499" s="17">
        <v>3.35</v>
      </c>
      <c r="J499" s="15"/>
      <c r="K499" s="15"/>
      <c r="L499" s="15"/>
      <c r="M499" s="17"/>
      <c r="N499" s="15"/>
      <c r="O499" s="15"/>
      <c r="P499" s="15"/>
      <c r="Q499" s="17"/>
      <c r="R499" s="16">
        <f t="shared" si="10"/>
        <v>1</v>
      </c>
      <c r="S499" s="17">
        <f t="shared" si="11"/>
        <v>3.35</v>
      </c>
      <c r="T499" s="17">
        <f t="shared" si="12"/>
        <v>3.35</v>
      </c>
      <c r="U499" s="18" t="str">
        <f t="shared" si="13"/>
        <v/>
      </c>
      <c r="V499" s="15" t="str">
        <f t="shared" si="19"/>
        <v>REFERÊNCIA ÚNICA (ART. 28)</v>
      </c>
      <c r="W499" s="19">
        <f t="shared" si="14"/>
        <v>3.35</v>
      </c>
      <c r="X499" s="15" t="s">
        <v>2637</v>
      </c>
    </row>
    <row r="500" spans="1:24" ht="96" x14ac:dyDescent="0.2">
      <c r="A500" s="14" t="s">
        <v>441</v>
      </c>
      <c r="B500" s="20" t="s">
        <v>2638</v>
      </c>
      <c r="C500" s="15" t="s">
        <v>2639</v>
      </c>
      <c r="D500" s="16" t="s">
        <v>746</v>
      </c>
      <c r="E500" s="16">
        <v>120</v>
      </c>
      <c r="F500" s="15" t="s">
        <v>1062</v>
      </c>
      <c r="G500" s="15" t="s">
        <v>1063</v>
      </c>
      <c r="H500" s="15" t="s">
        <v>1064</v>
      </c>
      <c r="I500" s="17">
        <v>5.83</v>
      </c>
      <c r="J500" s="15"/>
      <c r="K500" s="15"/>
      <c r="L500" s="15"/>
      <c r="M500" s="17"/>
      <c r="N500" s="15"/>
      <c r="O500" s="15"/>
      <c r="P500" s="15"/>
      <c r="Q500" s="17"/>
      <c r="R500" s="16">
        <f t="shared" si="10"/>
        <v>1</v>
      </c>
      <c r="S500" s="17">
        <f t="shared" si="11"/>
        <v>5.83</v>
      </c>
      <c r="T500" s="17">
        <f t="shared" si="12"/>
        <v>5.83</v>
      </c>
      <c r="U500" s="18" t="str">
        <f t="shared" si="13"/>
        <v/>
      </c>
      <c r="V500" s="15" t="str">
        <f t="shared" si="19"/>
        <v>REFERÊNCIA ÚNICA (ART. 28)</v>
      </c>
      <c r="W500" s="19">
        <f t="shared" si="14"/>
        <v>5.83</v>
      </c>
      <c r="X500" s="15" t="s">
        <v>2640</v>
      </c>
    </row>
    <row r="501" spans="1:24" ht="72" x14ac:dyDescent="0.2">
      <c r="A501" s="14" t="s">
        <v>442</v>
      </c>
      <c r="B501" s="20" t="s">
        <v>2641</v>
      </c>
      <c r="C501" s="15" t="s">
        <v>2642</v>
      </c>
      <c r="D501" s="16" t="s">
        <v>723</v>
      </c>
      <c r="E501" s="16">
        <v>2000</v>
      </c>
      <c r="F501" s="15" t="s">
        <v>708</v>
      </c>
      <c r="G501" s="15" t="s">
        <v>709</v>
      </c>
      <c r="H501" s="15" t="s">
        <v>710</v>
      </c>
      <c r="I501" s="17">
        <v>0.37</v>
      </c>
      <c r="J501" s="15"/>
      <c r="K501" s="15"/>
      <c r="L501" s="15"/>
      <c r="M501" s="17"/>
      <c r="N501" s="15"/>
      <c r="O501" s="15"/>
      <c r="P501" s="15"/>
      <c r="Q501" s="17"/>
      <c r="R501" s="16">
        <f t="shared" si="10"/>
        <v>1</v>
      </c>
      <c r="S501" s="17">
        <f t="shared" si="11"/>
        <v>0.37</v>
      </c>
      <c r="T501" s="17">
        <f t="shared" si="12"/>
        <v>0.37</v>
      </c>
      <c r="U501" s="18" t="str">
        <f t="shared" si="13"/>
        <v/>
      </c>
      <c r="V501" s="15" t="str">
        <f t="shared" si="19"/>
        <v>REFERÊNCIA ÚNICA (ART. 28)</v>
      </c>
      <c r="W501" s="19">
        <f t="shared" si="14"/>
        <v>0.37</v>
      </c>
      <c r="X501" s="15" t="s">
        <v>2643</v>
      </c>
    </row>
    <row r="502" spans="1:24" ht="72" x14ac:dyDescent="0.2">
      <c r="A502" s="14" t="s">
        <v>443</v>
      </c>
      <c r="B502" s="20" t="s">
        <v>2644</v>
      </c>
      <c r="C502" s="15" t="s">
        <v>2645</v>
      </c>
      <c r="D502" s="16" t="s">
        <v>723</v>
      </c>
      <c r="E502" s="16">
        <v>5000</v>
      </c>
      <c r="F502" s="15" t="s">
        <v>708</v>
      </c>
      <c r="G502" s="15" t="s">
        <v>709</v>
      </c>
      <c r="H502" s="15" t="s">
        <v>710</v>
      </c>
      <c r="I502" s="17">
        <v>0.19</v>
      </c>
      <c r="J502" s="15"/>
      <c r="K502" s="15"/>
      <c r="L502" s="15"/>
      <c r="M502" s="17"/>
      <c r="N502" s="15"/>
      <c r="O502" s="15"/>
      <c r="P502" s="15"/>
      <c r="Q502" s="17"/>
      <c r="R502" s="16">
        <f t="shared" si="10"/>
        <v>1</v>
      </c>
      <c r="S502" s="17">
        <f t="shared" si="11"/>
        <v>0.19</v>
      </c>
      <c r="T502" s="17">
        <f t="shared" si="12"/>
        <v>0.19</v>
      </c>
      <c r="U502" s="18" t="str">
        <f t="shared" si="13"/>
        <v/>
      </c>
      <c r="V502" s="15" t="str">
        <f t="shared" si="19"/>
        <v>REFERÊNCIA ÚNICA (ART. 28)</v>
      </c>
      <c r="W502" s="19">
        <f t="shared" si="14"/>
        <v>0.19</v>
      </c>
      <c r="X502" s="15" t="s">
        <v>2646</v>
      </c>
    </row>
    <row r="503" spans="1:24" ht="72" x14ac:dyDescent="0.2">
      <c r="A503" s="14" t="s">
        <v>444</v>
      </c>
      <c r="B503" s="20" t="s">
        <v>2647</v>
      </c>
      <c r="C503" s="15" t="s">
        <v>2648</v>
      </c>
      <c r="D503" s="16" t="s">
        <v>723</v>
      </c>
      <c r="E503" s="16">
        <v>4000</v>
      </c>
      <c r="F503" s="15" t="s">
        <v>708</v>
      </c>
      <c r="G503" s="15" t="s">
        <v>709</v>
      </c>
      <c r="H503" s="15" t="s">
        <v>710</v>
      </c>
      <c r="I503" s="17">
        <v>0.1</v>
      </c>
      <c r="J503" s="15"/>
      <c r="K503" s="15"/>
      <c r="L503" s="15"/>
      <c r="M503" s="17"/>
      <c r="N503" s="15"/>
      <c r="O503" s="15"/>
      <c r="P503" s="15"/>
      <c r="Q503" s="17"/>
      <c r="R503" s="16">
        <f t="shared" si="10"/>
        <v>1</v>
      </c>
      <c r="S503" s="17">
        <f t="shared" si="11"/>
        <v>0.1</v>
      </c>
      <c r="T503" s="17">
        <f t="shared" si="12"/>
        <v>0.1</v>
      </c>
      <c r="U503" s="18" t="str">
        <f t="shared" si="13"/>
        <v/>
      </c>
      <c r="V503" s="15" t="str">
        <f t="shared" si="19"/>
        <v>REFERÊNCIA ÚNICA (ART. 28)</v>
      </c>
      <c r="W503" s="19">
        <f t="shared" si="14"/>
        <v>0.1</v>
      </c>
      <c r="X503" s="15" t="s">
        <v>2649</v>
      </c>
    </row>
    <row r="504" spans="1:24" ht="96" x14ac:dyDescent="0.2">
      <c r="A504" s="14" t="s">
        <v>445</v>
      </c>
      <c r="B504" s="20" t="s">
        <v>2650</v>
      </c>
      <c r="C504" s="15" t="s">
        <v>2651</v>
      </c>
      <c r="D504" s="16" t="s">
        <v>723</v>
      </c>
      <c r="E504" s="16">
        <v>1500</v>
      </c>
      <c r="F504" s="15" t="s">
        <v>1361</v>
      </c>
      <c r="G504" s="15" t="s">
        <v>1362</v>
      </c>
      <c r="H504" s="15" t="s">
        <v>1363</v>
      </c>
      <c r="I504" s="17">
        <v>0.4</v>
      </c>
      <c r="J504" s="15"/>
      <c r="K504" s="15"/>
      <c r="L504" s="15"/>
      <c r="M504" s="17"/>
      <c r="N504" s="15"/>
      <c r="O504" s="15"/>
      <c r="P504" s="15"/>
      <c r="Q504" s="17"/>
      <c r="R504" s="16">
        <f t="shared" si="10"/>
        <v>1</v>
      </c>
      <c r="S504" s="17">
        <f t="shared" si="11"/>
        <v>0.4</v>
      </c>
      <c r="T504" s="17">
        <f t="shared" si="12"/>
        <v>0.4</v>
      </c>
      <c r="U504" s="18" t="str">
        <f t="shared" si="13"/>
        <v/>
      </c>
      <c r="V504" s="15" t="str">
        <f t="shared" si="19"/>
        <v>REFERÊNCIA ÚNICA (ART. 28)</v>
      </c>
      <c r="W504" s="19">
        <f t="shared" si="14"/>
        <v>0.4</v>
      </c>
      <c r="X504" s="15" t="s">
        <v>2652</v>
      </c>
    </row>
    <row r="505" spans="1:24" ht="72" x14ac:dyDescent="0.2">
      <c r="A505" s="14" t="s">
        <v>446</v>
      </c>
      <c r="B505" s="20" t="s">
        <v>2653</v>
      </c>
      <c r="C505" s="15" t="s">
        <v>2654</v>
      </c>
      <c r="D505" s="16" t="s">
        <v>723</v>
      </c>
      <c r="E505" s="16">
        <v>600</v>
      </c>
      <c r="F505" s="15" t="s">
        <v>2655</v>
      </c>
      <c r="G505" s="15" t="s">
        <v>2656</v>
      </c>
      <c r="H505" s="15" t="s">
        <v>2657</v>
      </c>
      <c r="I505" s="17">
        <v>0.17249999999999999</v>
      </c>
      <c r="J505" s="15" t="s">
        <v>2658</v>
      </c>
      <c r="K505" s="15" t="s">
        <v>2659</v>
      </c>
      <c r="L505" s="15" t="s">
        <v>2660</v>
      </c>
      <c r="M505" s="17">
        <v>0.54</v>
      </c>
      <c r="N505" s="15" t="s">
        <v>2661</v>
      </c>
      <c r="O505" s="15" t="s">
        <v>2662</v>
      </c>
      <c r="P505" s="15" t="s">
        <v>2663</v>
      </c>
      <c r="Q505" s="17">
        <v>0.78</v>
      </c>
      <c r="R505" s="16">
        <f t="shared" si="10"/>
        <v>3</v>
      </c>
      <c r="S505" s="17">
        <f t="shared" si="11"/>
        <v>0.49750000000000005</v>
      </c>
      <c r="T505" s="17">
        <f t="shared" si="12"/>
        <v>0.54</v>
      </c>
      <c r="U505" s="18">
        <f t="shared" si="13"/>
        <v>0.50216068081826604</v>
      </c>
      <c r="V505" s="15" t="str">
        <f t="shared" si="19"/>
        <v>MEDIANA</v>
      </c>
      <c r="W505" s="19">
        <f t="shared" si="14"/>
        <v>0.54</v>
      </c>
      <c r="X505" s="15" t="s">
        <v>2664</v>
      </c>
    </row>
    <row r="506" spans="1:24" ht="48" x14ac:dyDescent="0.2">
      <c r="A506" s="14" t="s">
        <v>447</v>
      </c>
      <c r="B506" s="20" t="s">
        <v>2665</v>
      </c>
      <c r="C506" s="15" t="s">
        <v>2666</v>
      </c>
      <c r="D506" s="16" t="s">
        <v>723</v>
      </c>
      <c r="E506" s="16">
        <v>50</v>
      </c>
      <c r="F506" s="15" t="s">
        <v>2667</v>
      </c>
      <c r="G506" s="15" t="s">
        <v>2668</v>
      </c>
      <c r="H506" s="15" t="s">
        <v>842</v>
      </c>
      <c r="I506" s="17">
        <v>27.02</v>
      </c>
      <c r="J506" s="15" t="s">
        <v>2669</v>
      </c>
      <c r="K506" s="15" t="s">
        <v>2670</v>
      </c>
      <c r="L506" s="15" t="s">
        <v>842</v>
      </c>
      <c r="M506" s="17">
        <v>17.59</v>
      </c>
      <c r="N506" s="15" t="s">
        <v>2671</v>
      </c>
      <c r="O506" s="15" t="s">
        <v>2672</v>
      </c>
      <c r="P506" s="15" t="s">
        <v>2354</v>
      </c>
      <c r="Q506" s="17">
        <v>24.9</v>
      </c>
      <c r="R506" s="16">
        <f t="shared" si="10"/>
        <v>3</v>
      </c>
      <c r="S506" s="17">
        <f t="shared" si="11"/>
        <v>23.169999999999998</v>
      </c>
      <c r="T506" s="17">
        <f t="shared" si="12"/>
        <v>24.9</v>
      </c>
      <c r="U506" s="18">
        <f t="shared" si="13"/>
        <v>0.17434025294640423</v>
      </c>
      <c r="V506" s="15" t="str">
        <f t="shared" si="19"/>
        <v>MÉDIA</v>
      </c>
      <c r="W506" s="19">
        <f t="shared" si="14"/>
        <v>23.17</v>
      </c>
      <c r="X506" s="15" t="s">
        <v>2673</v>
      </c>
    </row>
    <row r="507" spans="1:24" ht="84" x14ac:dyDescent="0.2">
      <c r="A507" s="14" t="s">
        <v>448</v>
      </c>
      <c r="B507" s="20" t="s">
        <v>2674</v>
      </c>
      <c r="C507" s="15" t="s">
        <v>2675</v>
      </c>
      <c r="D507" s="16" t="s">
        <v>723</v>
      </c>
      <c r="E507" s="16">
        <v>300</v>
      </c>
      <c r="F507" s="15" t="s">
        <v>2676</v>
      </c>
      <c r="G507" s="15" t="s">
        <v>2677</v>
      </c>
      <c r="H507" s="15" t="s">
        <v>2678</v>
      </c>
      <c r="I507" s="17">
        <v>5.7</v>
      </c>
      <c r="J507" s="15"/>
      <c r="K507" s="15"/>
      <c r="L507" s="15"/>
      <c r="M507" s="17"/>
      <c r="N507" s="15"/>
      <c r="O507" s="15"/>
      <c r="P507" s="15"/>
      <c r="Q507" s="17"/>
      <c r="R507" s="16">
        <f t="shared" si="10"/>
        <v>1</v>
      </c>
      <c r="S507" s="17">
        <f t="shared" si="11"/>
        <v>5.7</v>
      </c>
      <c r="T507" s="17">
        <f t="shared" si="12"/>
        <v>5.7</v>
      </c>
      <c r="U507" s="18" t="str">
        <f t="shared" si="13"/>
        <v/>
      </c>
      <c r="V507" s="15" t="str">
        <f t="shared" si="19"/>
        <v>REFERÊNCIA ÚNICA (ART. 28)</v>
      </c>
      <c r="W507" s="19">
        <f t="shared" si="14"/>
        <v>5.7</v>
      </c>
      <c r="X507" s="15" t="s">
        <v>2679</v>
      </c>
    </row>
    <row r="508" spans="1:24" ht="60" x14ac:dyDescent="0.2">
      <c r="A508" s="14" t="s">
        <v>449</v>
      </c>
      <c r="B508" s="20" t="s">
        <v>2680</v>
      </c>
      <c r="C508" s="15" t="s">
        <v>2681</v>
      </c>
      <c r="D508" s="16" t="s">
        <v>723</v>
      </c>
      <c r="E508" s="16">
        <v>100</v>
      </c>
      <c r="F508" s="15" t="s">
        <v>2682</v>
      </c>
      <c r="G508" s="15" t="s">
        <v>2683</v>
      </c>
      <c r="H508" s="15" t="s">
        <v>2684</v>
      </c>
      <c r="I508" s="17">
        <f>24.9/2</f>
        <v>12.45</v>
      </c>
      <c r="J508" s="15" t="s">
        <v>2685</v>
      </c>
      <c r="K508" s="15" t="s">
        <v>2686</v>
      </c>
      <c r="L508" s="15" t="s">
        <v>2687</v>
      </c>
      <c r="M508" s="17">
        <v>24.73</v>
      </c>
      <c r="N508" s="15"/>
      <c r="O508" s="15"/>
      <c r="P508" s="15"/>
      <c r="Q508" s="17"/>
      <c r="R508" s="16">
        <f t="shared" si="10"/>
        <v>2</v>
      </c>
      <c r="S508" s="17">
        <f t="shared" si="11"/>
        <v>18.59</v>
      </c>
      <c r="T508" s="17">
        <f t="shared" si="12"/>
        <v>18.59</v>
      </c>
      <c r="U508" s="18">
        <f t="shared" si="13"/>
        <v>0.33028509951586865</v>
      </c>
      <c r="V508" s="15" t="str">
        <f t="shared" si="19"/>
        <v>MÉDIA</v>
      </c>
      <c r="W508" s="19">
        <f t="shared" si="14"/>
        <v>18.59</v>
      </c>
      <c r="X508" s="15" t="s">
        <v>2688</v>
      </c>
    </row>
    <row r="509" spans="1:24" ht="48" x14ac:dyDescent="0.2">
      <c r="A509" s="14" t="s">
        <v>450</v>
      </c>
      <c r="B509" s="20" t="s">
        <v>2689</v>
      </c>
      <c r="C509" s="15" t="s">
        <v>2690</v>
      </c>
      <c r="D509" s="16" t="s">
        <v>723</v>
      </c>
      <c r="E509" s="16">
        <v>80</v>
      </c>
      <c r="F509" s="15" t="s">
        <v>2581</v>
      </c>
      <c r="G509" s="15" t="s">
        <v>2691</v>
      </c>
      <c r="H509" s="15" t="s">
        <v>842</v>
      </c>
      <c r="I509" s="17">
        <v>43.67</v>
      </c>
      <c r="J509" s="15" t="s">
        <v>2692</v>
      </c>
      <c r="K509" s="15" t="s">
        <v>2693</v>
      </c>
      <c r="L509" s="15" t="s">
        <v>2354</v>
      </c>
      <c r="M509" s="17">
        <v>52.9</v>
      </c>
      <c r="N509" s="15" t="s">
        <v>2694</v>
      </c>
      <c r="O509" s="15" t="s">
        <v>2695</v>
      </c>
      <c r="P509" s="15" t="s">
        <v>2443</v>
      </c>
      <c r="Q509" s="17">
        <v>39.9</v>
      </c>
      <c r="R509" s="16">
        <f t="shared" si="10"/>
        <v>3</v>
      </c>
      <c r="S509" s="17">
        <f t="shared" si="11"/>
        <v>45.49</v>
      </c>
      <c r="T509" s="17">
        <f t="shared" si="12"/>
        <v>43.67</v>
      </c>
      <c r="U509" s="18">
        <f t="shared" si="13"/>
        <v>0.12004905800326431</v>
      </c>
      <c r="V509" s="15" t="str">
        <f t="shared" si="19"/>
        <v>MÉDIA</v>
      </c>
      <c r="W509" s="19">
        <f t="shared" si="14"/>
        <v>45.49</v>
      </c>
      <c r="X509" s="15" t="s">
        <v>2155</v>
      </c>
    </row>
    <row r="510" spans="1:24" ht="60" x14ac:dyDescent="0.2">
      <c r="A510" s="14" t="s">
        <v>451</v>
      </c>
      <c r="B510" s="20" t="s">
        <v>2696</v>
      </c>
      <c r="C510" s="15" t="s">
        <v>2697</v>
      </c>
      <c r="D510" s="16" t="s">
        <v>723</v>
      </c>
      <c r="E510" s="16">
        <v>80</v>
      </c>
      <c r="F510" s="15" t="s">
        <v>2534</v>
      </c>
      <c r="G510" s="15" t="s">
        <v>1057</v>
      </c>
      <c r="H510" s="15" t="s">
        <v>764</v>
      </c>
      <c r="I510" s="17">
        <v>69.900000000000006</v>
      </c>
      <c r="J510" s="15"/>
      <c r="K510" s="15"/>
      <c r="L510" s="15"/>
      <c r="M510" s="17"/>
      <c r="N510" s="15"/>
      <c r="O510" s="15"/>
      <c r="P510" s="15"/>
      <c r="Q510" s="17"/>
      <c r="R510" s="16">
        <f t="shared" si="10"/>
        <v>1</v>
      </c>
      <c r="S510" s="17">
        <f t="shared" si="11"/>
        <v>69.900000000000006</v>
      </c>
      <c r="T510" s="17">
        <f t="shared" si="12"/>
        <v>69.900000000000006</v>
      </c>
      <c r="U510" s="18" t="str">
        <f t="shared" si="13"/>
        <v/>
      </c>
      <c r="V510" s="15" t="str">
        <f t="shared" si="19"/>
        <v>REFERÊNCIA ÚNICA (ART. 28)</v>
      </c>
      <c r="W510" s="19">
        <f t="shared" si="14"/>
        <v>69.900000000000006</v>
      </c>
      <c r="X510" s="15" t="s">
        <v>2698</v>
      </c>
    </row>
    <row r="511" spans="1:24" ht="48" x14ac:dyDescent="0.2">
      <c r="A511" s="14" t="s">
        <v>452</v>
      </c>
      <c r="B511" s="20" t="s">
        <v>2699</v>
      </c>
      <c r="C511" s="15" t="s">
        <v>2700</v>
      </c>
      <c r="D511" s="16" t="s">
        <v>723</v>
      </c>
      <c r="E511" s="16">
        <v>80</v>
      </c>
      <c r="F511" s="15" t="s">
        <v>2581</v>
      </c>
      <c r="G511" s="15" t="s">
        <v>2701</v>
      </c>
      <c r="H511" s="15" t="s">
        <v>842</v>
      </c>
      <c r="I511" s="17">
        <v>42.78</v>
      </c>
      <c r="J511" s="15" t="s">
        <v>2702</v>
      </c>
      <c r="K511" s="15" t="s">
        <v>2703</v>
      </c>
      <c r="L511" s="15" t="s">
        <v>2354</v>
      </c>
      <c r="M511" s="17">
        <v>61.3</v>
      </c>
      <c r="N511" s="15" t="s">
        <v>2704</v>
      </c>
      <c r="O511" s="15" t="s">
        <v>2705</v>
      </c>
      <c r="P511" s="15" t="s">
        <v>2443</v>
      </c>
      <c r="Q511" s="17">
        <v>38.9</v>
      </c>
      <c r="R511" s="16">
        <f t="shared" si="10"/>
        <v>3</v>
      </c>
      <c r="S511" s="17">
        <f t="shared" si="11"/>
        <v>47.66</v>
      </c>
      <c r="T511" s="17">
        <f t="shared" si="12"/>
        <v>42.78</v>
      </c>
      <c r="U511" s="18">
        <f t="shared" si="13"/>
        <v>0.20508062859127321</v>
      </c>
      <c r="V511" s="15" t="str">
        <f t="shared" si="19"/>
        <v>MÉDIA</v>
      </c>
      <c r="W511" s="19">
        <f t="shared" si="14"/>
        <v>47.66</v>
      </c>
      <c r="X511" s="15" t="s">
        <v>2155</v>
      </c>
    </row>
    <row r="512" spans="1:24" ht="108" x14ac:dyDescent="0.2">
      <c r="A512" s="14" t="s">
        <v>453</v>
      </c>
      <c r="B512" s="20" t="s">
        <v>2706</v>
      </c>
      <c r="C512" s="15" t="s">
        <v>2707</v>
      </c>
      <c r="D512" s="16" t="s">
        <v>723</v>
      </c>
      <c r="E512" s="16">
        <v>80</v>
      </c>
      <c r="F512" s="15" t="s">
        <v>2708</v>
      </c>
      <c r="G512" s="15" t="s">
        <v>2709</v>
      </c>
      <c r="H512" s="15" t="s">
        <v>2710</v>
      </c>
      <c r="I512" s="17">
        <v>75.5</v>
      </c>
      <c r="J512" s="15"/>
      <c r="K512" s="15"/>
      <c r="L512" s="15"/>
      <c r="M512" s="17"/>
      <c r="N512" s="15"/>
      <c r="O512" s="15"/>
      <c r="P512" s="15"/>
      <c r="Q512" s="17"/>
      <c r="R512" s="16">
        <f t="shared" si="10"/>
        <v>1</v>
      </c>
      <c r="S512" s="17">
        <f t="shared" si="11"/>
        <v>75.5</v>
      </c>
      <c r="T512" s="17">
        <f t="shared" si="12"/>
        <v>75.5</v>
      </c>
      <c r="U512" s="18" t="str">
        <f t="shared" si="13"/>
        <v/>
      </c>
      <c r="V512" s="15" t="str">
        <f t="shared" si="19"/>
        <v>REFERÊNCIA ÚNICA (ART. 28)</v>
      </c>
      <c r="W512" s="19">
        <f t="shared" si="14"/>
        <v>75.5</v>
      </c>
      <c r="X512" s="15" t="s">
        <v>2711</v>
      </c>
    </row>
    <row r="513" spans="1:24" ht="84" x14ac:dyDescent="0.2">
      <c r="A513" s="14" t="s">
        <v>454</v>
      </c>
      <c r="B513" s="20" t="s">
        <v>2712</v>
      </c>
      <c r="C513" s="15" t="s">
        <v>2713</v>
      </c>
      <c r="D513" s="16" t="s">
        <v>723</v>
      </c>
      <c r="E513" s="16">
        <v>100</v>
      </c>
      <c r="F513" s="15" t="s">
        <v>2714</v>
      </c>
      <c r="G513" s="15" t="s">
        <v>2715</v>
      </c>
      <c r="H513" s="15" t="s">
        <v>842</v>
      </c>
      <c r="I513" s="17">
        <v>83.9</v>
      </c>
      <c r="J513" s="15"/>
      <c r="K513" s="15"/>
      <c r="L513" s="15"/>
      <c r="M513" s="17"/>
      <c r="N513" s="15"/>
      <c r="O513" s="15"/>
      <c r="P513" s="15"/>
      <c r="Q513" s="17"/>
      <c r="R513" s="16">
        <f t="shared" si="10"/>
        <v>1</v>
      </c>
      <c r="S513" s="17">
        <f t="shared" si="11"/>
        <v>83.9</v>
      </c>
      <c r="T513" s="17">
        <f t="shared" si="12"/>
        <v>83.9</v>
      </c>
      <c r="U513" s="18" t="str">
        <f t="shared" si="13"/>
        <v/>
      </c>
      <c r="V513" s="15" t="str">
        <f t="shared" si="19"/>
        <v>REFERÊNCIA ÚNICA (ART. 28)</v>
      </c>
      <c r="W513" s="19">
        <f t="shared" si="14"/>
        <v>83.9</v>
      </c>
      <c r="X513" s="15" t="s">
        <v>2716</v>
      </c>
    </row>
    <row r="514" spans="1:24" ht="48" x14ac:dyDescent="0.2">
      <c r="A514" s="14" t="s">
        <v>455</v>
      </c>
      <c r="B514" s="20" t="s">
        <v>2717</v>
      </c>
      <c r="C514" s="15" t="s">
        <v>2718</v>
      </c>
      <c r="D514" s="16" t="s">
        <v>723</v>
      </c>
      <c r="E514" s="16">
        <v>50</v>
      </c>
      <c r="F514" s="15" t="s">
        <v>2719</v>
      </c>
      <c r="G514" s="15" t="s">
        <v>2720</v>
      </c>
      <c r="H514" s="15" t="s">
        <v>842</v>
      </c>
      <c r="I514" s="17">
        <v>49.9</v>
      </c>
      <c r="J514" s="15" t="s">
        <v>2721</v>
      </c>
      <c r="K514" s="15" t="s">
        <v>2722</v>
      </c>
      <c r="L514" s="15" t="s">
        <v>842</v>
      </c>
      <c r="M514" s="17">
        <v>34.270000000000003</v>
      </c>
      <c r="N514" s="15" t="s">
        <v>2723</v>
      </c>
      <c r="O514" s="15" t="s">
        <v>2724</v>
      </c>
      <c r="P514" s="15" t="s">
        <v>2725</v>
      </c>
      <c r="Q514" s="17">
        <v>41</v>
      </c>
      <c r="R514" s="16">
        <f t="shared" si="10"/>
        <v>3</v>
      </c>
      <c r="S514" s="17">
        <f t="shared" si="11"/>
        <v>41.723333333333336</v>
      </c>
      <c r="T514" s="17">
        <f t="shared" si="12"/>
        <v>41</v>
      </c>
      <c r="U514" s="18">
        <f t="shared" si="13"/>
        <v>0.1534246305620223</v>
      </c>
      <c r="V514" s="15" t="str">
        <f t="shared" si="19"/>
        <v>MÉDIA</v>
      </c>
      <c r="W514" s="19">
        <f t="shared" si="14"/>
        <v>41.72</v>
      </c>
      <c r="X514" s="15" t="s">
        <v>2726</v>
      </c>
    </row>
    <row r="515" spans="1:24" ht="48" x14ac:dyDescent="0.2">
      <c r="A515" s="14" t="s">
        <v>456</v>
      </c>
      <c r="B515" s="20" t="s">
        <v>2727</v>
      </c>
      <c r="C515" s="15" t="s">
        <v>2728</v>
      </c>
      <c r="D515" s="16" t="s">
        <v>723</v>
      </c>
      <c r="E515" s="16">
        <v>50</v>
      </c>
      <c r="F515" s="15" t="s">
        <v>2729</v>
      </c>
      <c r="G515" s="15" t="s">
        <v>2730</v>
      </c>
      <c r="H515" s="15" t="s">
        <v>842</v>
      </c>
      <c r="I515" s="17">
        <v>51.09</v>
      </c>
      <c r="J515" s="15" t="s">
        <v>2731</v>
      </c>
      <c r="K515" s="15" t="s">
        <v>2732</v>
      </c>
      <c r="L515" s="15" t="s">
        <v>842</v>
      </c>
      <c r="M515" s="17">
        <v>55.67</v>
      </c>
      <c r="N515" s="15" t="s">
        <v>2733</v>
      </c>
      <c r="O515" s="15" t="s">
        <v>2734</v>
      </c>
      <c r="P515" s="15" t="s">
        <v>2735</v>
      </c>
      <c r="Q515" s="17">
        <v>58.99</v>
      </c>
      <c r="R515" s="16">
        <v>3</v>
      </c>
      <c r="S515" s="17">
        <v>55.25</v>
      </c>
      <c r="T515" s="17">
        <v>55.67</v>
      </c>
      <c r="U515" s="18">
        <v>0.058620929674043164</v>
      </c>
      <c r="V515" s="15" t="str">
        <f t="shared" si="19"/>
        <v>MÉDIA</v>
      </c>
      <c r="W515" s="19">
        <v>55.25</v>
      </c>
      <c r="X515" s="15" t="s">
        <v>2736</v>
      </c>
    </row>
    <row r="516" spans="1:24" ht="60" x14ac:dyDescent="0.2">
      <c r="A516" s="14" t="s">
        <v>457</v>
      </c>
      <c r="B516" s="20" t="s">
        <v>2737</v>
      </c>
      <c r="C516" s="15" t="s">
        <v>2738</v>
      </c>
      <c r="D516" s="16" t="s">
        <v>723</v>
      </c>
      <c r="E516" s="16">
        <v>10</v>
      </c>
      <c r="F516" s="15" t="s">
        <v>2739</v>
      </c>
      <c r="G516" s="15" t="s">
        <v>2740</v>
      </c>
      <c r="H516" s="15" t="s">
        <v>1253</v>
      </c>
      <c r="I516" s="17">
        <v>222.9</v>
      </c>
      <c r="J516" s="15" t="s">
        <v>2741</v>
      </c>
      <c r="K516" s="15" t="s">
        <v>2742</v>
      </c>
      <c r="L516" s="15" t="s">
        <v>842</v>
      </c>
      <c r="M516" s="17">
        <v>222.9</v>
      </c>
      <c r="N516" s="15" t="s">
        <v>2743</v>
      </c>
      <c r="O516" s="15" t="s">
        <v>2744</v>
      </c>
      <c r="P516" s="15" t="s">
        <v>1253</v>
      </c>
      <c r="Q516" s="17">
        <v>223.09</v>
      </c>
      <c r="R516" s="16">
        <f t="shared" si="20"/>
        <v>3</v>
      </c>
      <c r="S516" s="17">
        <f t="shared" si="21"/>
        <v>222.96333333333334</v>
      </c>
      <c r="T516" s="17">
        <f t="shared" si="22"/>
        <v>222.9</v>
      </c>
      <c r="U516" s="18">
        <f t="shared" si="23"/>
        <v>4.017111585625212E-4</v>
      </c>
      <c r="V516" s="15" t="str">
        <f t="shared" si="19"/>
        <v>MÉDIA</v>
      </c>
      <c r="W516" s="19">
        <f t="shared" si="24"/>
        <v>222.96</v>
      </c>
      <c r="X516" s="15" t="s">
        <v>2355</v>
      </c>
    </row>
    <row r="517" spans="1:24" ht="72" x14ac:dyDescent="0.2">
      <c r="A517" s="14" t="s">
        <v>668</v>
      </c>
      <c r="B517" s="20" t="s">
        <v>2745</v>
      </c>
      <c r="C517" s="15" t="s">
        <v>2746</v>
      </c>
      <c r="D517" s="16" t="s">
        <v>723</v>
      </c>
      <c r="E517" s="16">
        <v>50</v>
      </c>
      <c r="F517" s="15" t="s">
        <v>708</v>
      </c>
      <c r="G517" s="15" t="s">
        <v>709</v>
      </c>
      <c r="H517" s="15" t="s">
        <v>710</v>
      </c>
      <c r="I517" s="17">
        <v>27.53</v>
      </c>
      <c r="J517" s="15"/>
      <c r="K517" s="15"/>
      <c r="L517" s="15"/>
      <c r="M517" s="17"/>
      <c r="N517" s="15"/>
      <c r="O517" s="15"/>
      <c r="P517" s="15"/>
      <c r="Q517" s="17"/>
      <c r="R517" s="16">
        <f t="shared" si="20"/>
        <v>1</v>
      </c>
      <c r="S517" s="17">
        <f t="shared" si="21"/>
        <v>27.53</v>
      </c>
      <c r="T517" s="17">
        <f t="shared" si="22"/>
        <v>27.53</v>
      </c>
      <c r="U517" s="18" t="str">
        <f t="shared" si="23"/>
        <v/>
      </c>
      <c r="V517" s="15" t="str">
        <f t="shared" si="19"/>
        <v>REFERÊNCIA ÚNICA (ART. 28)</v>
      </c>
      <c r="W517" s="19">
        <f t="shared" si="24"/>
        <v>27.53</v>
      </c>
      <c r="X517" s="15" t="s">
        <v>2747</v>
      </c>
    </row>
    <row r="518" spans="1:24" ht="72" x14ac:dyDescent="0.2">
      <c r="A518" s="14" t="s">
        <v>669</v>
      </c>
      <c r="B518" s="20" t="s">
        <v>2748</v>
      </c>
      <c r="C518" s="15" t="s">
        <v>2749</v>
      </c>
      <c r="D518" s="16" t="s">
        <v>768</v>
      </c>
      <c r="E518" s="16">
        <v>120</v>
      </c>
      <c r="F518" s="15" t="s">
        <v>708</v>
      </c>
      <c r="G518" s="15" t="s">
        <v>709</v>
      </c>
      <c r="H518" s="15" t="s">
        <v>710</v>
      </c>
      <c r="I518" s="17">
        <v>32.21</v>
      </c>
      <c r="J518" s="15"/>
      <c r="K518" s="15"/>
      <c r="L518" s="15"/>
      <c r="M518" s="17"/>
      <c r="N518" s="15"/>
      <c r="O518" s="15"/>
      <c r="P518" s="15"/>
      <c r="Q518" s="17"/>
      <c r="R518" s="16">
        <f t="shared" si="20"/>
        <v>1</v>
      </c>
      <c r="S518" s="17">
        <f t="shared" si="21"/>
        <v>32.21</v>
      </c>
      <c r="T518" s="17">
        <f t="shared" si="22"/>
        <v>32.21</v>
      </c>
      <c r="U518" s="18" t="str">
        <f t="shared" si="23"/>
        <v/>
      </c>
      <c r="V518" s="15" t="str">
        <f t="shared" si="19"/>
        <v>REFERÊNCIA ÚNICA (ART. 28)</v>
      </c>
      <c r="W518" s="19">
        <f t="shared" si="24"/>
        <v>32.21</v>
      </c>
      <c r="X518" s="15" t="s">
        <v>2750</v>
      </c>
    </row>
    <row r="519" spans="1:24" ht="96" x14ac:dyDescent="0.2">
      <c r="A519" s="14" t="s">
        <v>670</v>
      </c>
      <c r="B519" s="20" t="s">
        <v>2751</v>
      </c>
      <c r="C519" s="15" t="s">
        <v>2752</v>
      </c>
      <c r="D519" s="16" t="s">
        <v>723</v>
      </c>
      <c r="E519" s="16">
        <v>3000</v>
      </c>
      <c r="F519" s="15" t="s">
        <v>2753</v>
      </c>
      <c r="G519" s="15" t="s">
        <v>2754</v>
      </c>
      <c r="H519" s="15" t="s">
        <v>2755</v>
      </c>
      <c r="I519" s="17">
        <v>13.74</v>
      </c>
      <c r="J519" s="15" t="s">
        <v>2756</v>
      </c>
      <c r="K519" s="15" t="s">
        <v>2754</v>
      </c>
      <c r="L519" s="15" t="s">
        <v>2757</v>
      </c>
      <c r="M519" s="17"/>
      <c r="N519" s="15" t="s">
        <v>2758</v>
      </c>
      <c r="O519" s="15" t="s">
        <v>2759</v>
      </c>
      <c r="P519" s="15" t="s">
        <v>2760</v>
      </c>
      <c r="Q519" s="17"/>
      <c r="R519" s="16">
        <f t="shared" si="20"/>
        <v>1</v>
      </c>
      <c r="S519" s="17">
        <f t="shared" si="21"/>
        <v>13.74</v>
      </c>
      <c r="T519" s="17">
        <f t="shared" si="22"/>
        <v>13.74</v>
      </c>
      <c r="U519" s="18" t="str">
        <f t="shared" si="23"/>
        <v/>
      </c>
      <c r="V519" s="15" t="str">
        <v>REFERÊNCIA PRIMÁRIA ÚNICA — ART. 28</v>
      </c>
      <c r="W519" s="19">
        <f t="shared" si="24"/>
        <v>13.74</v>
      </c>
      <c r="X519" s="15" t="s">
        <v>2761</v>
      </c>
    </row>
    <row r="520" spans="1:24" ht="60" x14ac:dyDescent="0.2">
      <c r="A520" s="14" t="s">
        <v>671</v>
      </c>
      <c r="B520" s="20" t="s">
        <v>2762</v>
      </c>
      <c r="C520" s="15" t="s">
        <v>2763</v>
      </c>
      <c r="D520" s="16" t="s">
        <v>746</v>
      </c>
      <c r="E520" s="16">
        <v>300</v>
      </c>
      <c r="F520" s="15" t="s">
        <v>2039</v>
      </c>
      <c r="G520" s="15" t="s">
        <v>2040</v>
      </c>
      <c r="H520" s="15" t="s">
        <v>764</v>
      </c>
      <c r="I520" s="17">
        <v>14.01</v>
      </c>
      <c r="J520" s="15"/>
      <c r="K520" s="15"/>
      <c r="L520" s="15"/>
      <c r="M520" s="17"/>
      <c r="N520" s="15"/>
      <c r="O520" s="15"/>
      <c r="P520" s="15"/>
      <c r="Q520" s="17"/>
      <c r="R520" s="16">
        <f t="shared" si="20"/>
        <v>1</v>
      </c>
      <c r="S520" s="17">
        <f t="shared" si="21"/>
        <v>14.01</v>
      </c>
      <c r="T520" s="17">
        <f t="shared" si="22"/>
        <v>14.01</v>
      </c>
      <c r="U520" s="18" t="str">
        <f t="shared" si="23"/>
        <v/>
      </c>
      <c r="V520" s="15" t="str">
        <f t="shared" si="19"/>
        <v>REFERÊNCIA ÚNICA (ART. 28)</v>
      </c>
      <c r="W520" s="19">
        <f t="shared" si="24"/>
        <v>14.01</v>
      </c>
      <c r="X520" s="15" t="s">
        <v>2764</v>
      </c>
    </row>
    <row r="521" spans="1:24" ht="120" x14ac:dyDescent="0.2">
      <c r="A521" s="14" t="s">
        <v>672</v>
      </c>
      <c r="B521" s="20" t="s">
        <v>2765</v>
      </c>
      <c r="C521" s="15" t="s">
        <v>2766</v>
      </c>
      <c r="D521" s="16" t="s">
        <v>746</v>
      </c>
      <c r="E521" s="16">
        <v>2000</v>
      </c>
      <c r="F521" s="15" t="s">
        <v>1142</v>
      </c>
      <c r="G521" s="15" t="s">
        <v>1057</v>
      </c>
      <c r="H521" s="15" t="s">
        <v>764</v>
      </c>
      <c r="I521" s="17">
        <v>1.85</v>
      </c>
      <c r="J521" s="15"/>
      <c r="K521" s="15"/>
      <c r="L521" s="15"/>
      <c r="M521" s="17"/>
      <c r="N521" s="15"/>
      <c r="O521" s="15"/>
      <c r="P521" s="15"/>
      <c r="Q521" s="17"/>
      <c r="R521" s="16">
        <f t="shared" si="20"/>
        <v>1</v>
      </c>
      <c r="S521" s="17">
        <f t="shared" si="21"/>
        <v>1.85</v>
      </c>
      <c r="T521" s="17">
        <f t="shared" si="22"/>
        <v>1.85</v>
      </c>
      <c r="U521" s="18" t="str">
        <f t="shared" si="23"/>
        <v/>
      </c>
      <c r="V521" s="15" t="str">
        <f t="shared" si="19"/>
        <v>REFERÊNCIA ÚNICA (ART. 28)</v>
      </c>
      <c r="W521" s="19">
        <f t="shared" si="24"/>
        <v>1.85</v>
      </c>
      <c r="X521" s="15" t="s">
        <v>2767</v>
      </c>
    </row>
    <row r="522" spans="1:24" ht="72" x14ac:dyDescent="0.2">
      <c r="A522" s="14" t="s">
        <v>673</v>
      </c>
      <c r="B522" s="20" t="s">
        <v>2768</v>
      </c>
      <c r="C522" s="15" t="s">
        <v>2769</v>
      </c>
      <c r="D522" s="16" t="s">
        <v>736</v>
      </c>
      <c r="E522" s="16">
        <v>60</v>
      </c>
      <c r="F522" s="15" t="s">
        <v>708</v>
      </c>
      <c r="G522" s="15" t="s">
        <v>709</v>
      </c>
      <c r="H522" s="15" t="s">
        <v>710</v>
      </c>
      <c r="I522" s="17">
        <v>47.37</v>
      </c>
      <c r="J522" s="15"/>
      <c r="K522" s="15"/>
      <c r="L522" s="15"/>
      <c r="M522" s="17"/>
      <c r="N522" s="15"/>
      <c r="O522" s="15"/>
      <c r="P522" s="15"/>
      <c r="Q522" s="17"/>
      <c r="R522" s="16">
        <f t="shared" si="20"/>
        <v>1</v>
      </c>
      <c r="S522" s="17">
        <f t="shared" si="21"/>
        <v>47.37</v>
      </c>
      <c r="T522" s="17">
        <f t="shared" si="22"/>
        <v>47.37</v>
      </c>
      <c r="U522" s="18" t="str">
        <f t="shared" si="23"/>
        <v/>
      </c>
      <c r="V522" s="15" t="str">
        <f t="shared" si="19"/>
        <v>REFERÊNCIA ÚNICA (ART. 28)</v>
      </c>
      <c r="W522" s="19">
        <f t="shared" si="24"/>
        <v>47.37</v>
      </c>
      <c r="X522" s="15" t="s">
        <v>2770</v>
      </c>
    </row>
    <row r="523" spans="1:24" ht="72" x14ac:dyDescent="0.2">
      <c r="A523" s="14" t="s">
        <v>674</v>
      </c>
      <c r="B523" s="20" t="s">
        <v>2771</v>
      </c>
      <c r="C523" s="15" t="s">
        <v>2772</v>
      </c>
      <c r="D523" s="16" t="s">
        <v>723</v>
      </c>
      <c r="E523" s="16">
        <v>10</v>
      </c>
      <c r="F523" s="15" t="s">
        <v>708</v>
      </c>
      <c r="G523" s="15" t="s">
        <v>709</v>
      </c>
      <c r="H523" s="15" t="s">
        <v>710</v>
      </c>
      <c r="I523" s="17">
        <v>73.12</v>
      </c>
      <c r="J523" s="15"/>
      <c r="K523" s="15"/>
      <c r="L523" s="15"/>
      <c r="M523" s="17"/>
      <c r="N523" s="15"/>
      <c r="O523" s="15"/>
      <c r="P523" s="15"/>
      <c r="Q523" s="17"/>
      <c r="R523" s="16">
        <f t="shared" si="20"/>
        <v>1</v>
      </c>
      <c r="S523" s="17">
        <f t="shared" si="21"/>
        <v>73.12</v>
      </c>
      <c r="T523" s="17">
        <f t="shared" si="22"/>
        <v>73.12</v>
      </c>
      <c r="U523" s="18" t="str">
        <f t="shared" si="23"/>
        <v/>
      </c>
      <c r="V523" s="15" t="str">
        <f t="shared" si="19"/>
        <v>REFERÊNCIA ÚNICA (ART. 28)</v>
      </c>
      <c r="W523" s="19">
        <f t="shared" si="24"/>
        <v>73.12</v>
      </c>
      <c r="X523" s="15" t="s">
        <v>2773</v>
      </c>
    </row>
    <row r="524" spans="1:24" ht="60" x14ac:dyDescent="0.2">
      <c r="A524" s="14" t="s">
        <v>675</v>
      </c>
      <c r="B524" s="20" t="s">
        <v>2774</v>
      </c>
      <c r="C524" s="15" t="s">
        <v>2775</v>
      </c>
      <c r="D524" s="16" t="s">
        <v>723</v>
      </c>
      <c r="E524" s="16">
        <v>2000</v>
      </c>
      <c r="F524" s="15" t="s">
        <v>2776</v>
      </c>
      <c r="G524" s="15" t="s">
        <v>2280</v>
      </c>
      <c r="H524" s="15" t="s">
        <v>2281</v>
      </c>
      <c r="I524" s="17">
        <v>1.21</v>
      </c>
      <c r="J524" s="15" t="s">
        <v>2777</v>
      </c>
      <c r="K524" s="15" t="s">
        <v>2778</v>
      </c>
      <c r="L524" s="15" t="s">
        <v>2779</v>
      </c>
      <c r="M524" s="17">
        <v>1.1000000000000001</v>
      </c>
      <c r="N524" s="15" t="s">
        <v>2780</v>
      </c>
      <c r="O524" s="15" t="s">
        <v>2781</v>
      </c>
      <c r="P524" s="15" t="s">
        <v>2782</v>
      </c>
      <c r="Q524" s="17">
        <f>14.71/20</f>
        <v>0.73550000000000004</v>
      </c>
      <c r="R524" s="16">
        <f t="shared" si="20"/>
        <v>3</v>
      </c>
      <c r="S524" s="17">
        <f t="shared" si="21"/>
        <v>1.0151666666666668</v>
      </c>
      <c r="T524" s="17">
        <f t="shared" si="22"/>
        <v>1.1000000000000001</v>
      </c>
      <c r="U524" s="18">
        <f t="shared" si="23"/>
        <v>0.19975934220644323</v>
      </c>
      <c r="V524" s="15" t="str">
        <f t="shared" si="19"/>
        <v>MÉDIA</v>
      </c>
      <c r="W524" s="19">
        <f t="shared" si="24"/>
        <v>1.02</v>
      </c>
      <c r="X524" s="15" t="s">
        <v>2783</v>
      </c>
    </row>
    <row r="525" spans="1:24" ht="72" x14ac:dyDescent="0.2">
      <c r="A525" s="14" t="s">
        <v>676</v>
      </c>
      <c r="B525" s="20" t="s">
        <v>2784</v>
      </c>
      <c r="C525" s="15" t="s">
        <v>2785</v>
      </c>
      <c r="D525" s="16" t="s">
        <v>2786</v>
      </c>
      <c r="E525" s="16">
        <v>100</v>
      </c>
      <c r="F525" s="15" t="s">
        <v>708</v>
      </c>
      <c r="G525" s="15" t="s">
        <v>709</v>
      </c>
      <c r="H525" s="15" t="s">
        <v>710</v>
      </c>
      <c r="I525" s="17">
        <v>32.19</v>
      </c>
      <c r="J525" s="15"/>
      <c r="K525" s="15"/>
      <c r="L525" s="15"/>
      <c r="M525" s="17"/>
      <c r="N525" s="15"/>
      <c r="O525" s="15"/>
      <c r="P525" s="15"/>
      <c r="Q525" s="17"/>
      <c r="R525" s="16">
        <f t="shared" si="20"/>
        <v>1</v>
      </c>
      <c r="S525" s="17">
        <f t="shared" si="21"/>
        <v>32.19</v>
      </c>
      <c r="T525" s="17">
        <f t="shared" si="22"/>
        <v>32.19</v>
      </c>
      <c r="U525" s="18" t="str">
        <f t="shared" si="23"/>
        <v/>
      </c>
      <c r="V525" s="15" t="str">
        <f t="shared" si="19">IF(R525=0,"SEM FONTE MONETÁRIA",IF(R525=1,"REFERÊNCIA ÚNICA (ART. 28)",IF(AND(R525=3,U525&gt;25%),"MEDIANA","MÉDIA")))</f>
        <v>REFERÊNCIA ÚNICA (ART. 28)</v>
      </c>
      <c r="W525" s="19">
        <f t="shared" si="24"/>
        <v>32.19</v>
      </c>
      <c r="X525" s="15" t="s">
        <v>2787</v>
      </c>
    </row>
    <row r="526" spans="1:24" ht="108" x14ac:dyDescent="0.2">
      <c r="A526" s="14" t="s">
        <v>459</v>
      </c>
      <c r="B526" s="20" t="s">
        <v>2788</v>
      </c>
      <c r="C526" s="15" t="s">
        <v>2789</v>
      </c>
      <c r="D526" s="16" t="s">
        <v>2790</v>
      </c>
      <c r="E526" s="16">
        <v>30</v>
      </c>
      <c r="F526" s="15" t="s">
        <v>2791</v>
      </c>
      <c r="G526" s="15" t="s">
        <v>2792</v>
      </c>
      <c r="H526" s="15" t="s">
        <v>842</v>
      </c>
      <c r="I526" s="17">
        <v>84.9</v>
      </c>
      <c r="J526" s="15" t="s">
        <v>2793</v>
      </c>
      <c r="K526" s="15" t="s">
        <v>2794</v>
      </c>
      <c r="L526" s="15" t="s">
        <v>2354</v>
      </c>
      <c r="M526" s="17">
        <v>61.7</v>
      </c>
      <c r="N526" s="15"/>
      <c r="O526" s="15"/>
      <c r="P526" s="15"/>
      <c r="Q526" s="17"/>
      <c r="R526" s="16">
        <f t="shared" si="20"/>
        <v>2</v>
      </c>
      <c r="S526" s="17">
        <f t="shared" si="21"/>
        <v>73.300000000000011</v>
      </c>
      <c r="T526" s="17">
        <f t="shared" si="22"/>
        <v>73.300000000000011</v>
      </c>
      <c r="U526" s="18">
        <f t="shared" si="23"/>
        <v>0.15825375170532027</v>
      </c>
      <c r="V526" s="15" t="str">
        <f t="shared" si="19"/>
        <v>MÉDIA</v>
      </c>
      <c r="W526" s="19">
        <f t="shared" si="24"/>
        <v>73.3</v>
      </c>
      <c r="X526" s="15" t="s">
        <v>2795</v>
      </c>
    </row>
    <row r="527" spans="1:24" ht="96" x14ac:dyDescent="0.2">
      <c r="A527" s="14" t="s">
        <v>460</v>
      </c>
      <c r="B527" s="20" t="s">
        <v>2796</v>
      </c>
      <c r="C527" s="15" t="s">
        <v>2797</v>
      </c>
      <c r="D527" s="16" t="s">
        <v>746</v>
      </c>
      <c r="E527" s="16">
        <v>60</v>
      </c>
      <c r="F527" s="15" t="s">
        <v>1062</v>
      </c>
      <c r="G527" s="15" t="s">
        <v>1063</v>
      </c>
      <c r="H527" s="15" t="s">
        <v>1064</v>
      </c>
      <c r="I527" s="17">
        <v>6.32</v>
      </c>
      <c r="J527" s="15"/>
      <c r="K527" s="15"/>
      <c r="L527" s="15"/>
      <c r="M527" s="17"/>
      <c r="N527" s="15"/>
      <c r="O527" s="15"/>
      <c r="P527" s="15"/>
      <c r="Q527" s="17"/>
      <c r="R527" s="16">
        <f t="shared" si="20"/>
        <v>1</v>
      </c>
      <c r="S527" s="17">
        <f t="shared" si="21"/>
        <v>6.32</v>
      </c>
      <c r="T527" s="17">
        <f t="shared" si="22"/>
        <v>6.32</v>
      </c>
      <c r="U527" s="18" t="str">
        <f t="shared" si="23"/>
        <v/>
      </c>
      <c r="V527" s="15" t="str">
        <f t="shared" si="19"/>
        <v>REFERÊNCIA ÚNICA (ART. 28)</v>
      </c>
      <c r="W527" s="19">
        <f t="shared" si="24"/>
        <v>6.32</v>
      </c>
      <c r="X527" s="15" t="s">
        <v>2798</v>
      </c>
    </row>
    <row r="528" spans="1:24" ht="132" x14ac:dyDescent="0.2">
      <c r="A528" s="14" t="s">
        <v>461</v>
      </c>
      <c r="B528" s="20" t="s">
        <v>2799</v>
      </c>
      <c r="C528" s="15" t="s">
        <v>2800</v>
      </c>
      <c r="D528" s="16" t="s">
        <v>736</v>
      </c>
      <c r="E528" s="16">
        <v>660</v>
      </c>
      <c r="F528" s="15" t="s">
        <v>2801</v>
      </c>
      <c r="G528" s="15" t="s">
        <v>709</v>
      </c>
      <c r="H528" s="15" t="s">
        <v>2802</v>
      </c>
      <c r="I528" s="17">
        <v>8.02</v>
      </c>
      <c r="J528" s="15"/>
      <c r="K528" s="15"/>
      <c r="L528" s="15"/>
      <c r="M528" s="17"/>
      <c r="N528" s="15"/>
      <c r="O528" s="15"/>
      <c r="P528" s="15"/>
      <c r="Q528" s="17"/>
      <c r="R528" s="16">
        <f t="shared" si="20"/>
        <v>1</v>
      </c>
      <c r="S528" s="17">
        <f t="shared" si="21"/>
        <v>8.02</v>
      </c>
      <c r="T528" s="17">
        <f t="shared" si="22"/>
        <v>8.02</v>
      </c>
      <c r="U528" s="18" t="str">
        <f t="shared" si="23"/>
        <v/>
      </c>
      <c r="V528" s="15" t="str">
        <f t="shared" si="19"/>
        <v>REFERÊNCIA ÚNICA (ART. 28)</v>
      </c>
      <c r="W528" s="19">
        <f t="shared" si="24"/>
        <v>8.02</v>
      </c>
      <c r="X528" s="15" t="s">
        <v>2803</v>
      </c>
    </row>
    <row r="529" spans="1:24" ht="72" x14ac:dyDescent="0.2">
      <c r="A529" s="14" t="s">
        <v>462</v>
      </c>
      <c r="B529" s="20" t="s">
        <v>2804</v>
      </c>
      <c r="C529" s="15" t="s">
        <v>2805</v>
      </c>
      <c r="D529" s="16" t="s">
        <v>736</v>
      </c>
      <c r="E529" s="16">
        <v>1036.8</v>
      </c>
      <c r="F529" s="15" t="s">
        <v>708</v>
      </c>
      <c r="G529" s="15" t="s">
        <v>709</v>
      </c>
      <c r="H529" s="15" t="s">
        <v>710</v>
      </c>
      <c r="I529" s="17">
        <v>11.04</v>
      </c>
      <c r="J529" s="15"/>
      <c r="K529" s="15"/>
      <c r="L529" s="15"/>
      <c r="M529" s="17"/>
      <c r="N529" s="15"/>
      <c r="O529" s="15"/>
      <c r="P529" s="15"/>
      <c r="Q529" s="17"/>
      <c r="R529" s="16">
        <f t="shared" si="20"/>
        <v>1</v>
      </c>
      <c r="S529" s="17">
        <f t="shared" si="21"/>
        <v>11.04</v>
      </c>
      <c r="T529" s="17">
        <f t="shared" si="22"/>
        <v>11.04</v>
      </c>
      <c r="U529" s="18" t="str">
        <f t="shared" si="23"/>
        <v/>
      </c>
      <c r="V529" s="15" t="str">
        <f t="shared" si="19"/>
        <v>REFERÊNCIA ÚNICA (ART. 28)</v>
      </c>
      <c r="W529" s="19">
        <f t="shared" si="24"/>
        <v>11.04</v>
      </c>
      <c r="X529" s="15" t="s">
        <v>2806</v>
      </c>
    </row>
    <row r="530" spans="1:24" ht="60" x14ac:dyDescent="0.2">
      <c r="A530" s="14" t="s">
        <v>463</v>
      </c>
      <c r="B530" s="20" t="s">
        <v>2807</v>
      </c>
      <c r="C530" s="15" t="s">
        <v>2808</v>
      </c>
      <c r="D530" s="16" t="s">
        <v>723</v>
      </c>
      <c r="E530" s="16">
        <v>3</v>
      </c>
      <c r="F530" s="15" t="s">
        <v>2809</v>
      </c>
      <c r="G530" s="15" t="s">
        <v>2810</v>
      </c>
      <c r="H530" s="15" t="s">
        <v>2811</v>
      </c>
      <c r="I530" s="17">
        <v>876.44</v>
      </c>
      <c r="J530" s="15"/>
      <c r="K530" s="15"/>
      <c r="L530" s="15"/>
      <c r="M530" s="17"/>
      <c r="N530" s="15"/>
      <c r="O530" s="15"/>
      <c r="P530" s="15"/>
      <c r="Q530" s="17"/>
      <c r="R530" s="16">
        <f t="shared" si="20"/>
        <v>1</v>
      </c>
      <c r="S530" s="17">
        <f t="shared" si="21"/>
        <v>876.44</v>
      </c>
      <c r="T530" s="17">
        <f t="shared" si="22"/>
        <v>876.44</v>
      </c>
      <c r="U530" s="18" t="str">
        <f t="shared" si="23"/>
        <v/>
      </c>
      <c r="V530" s="15" t="str">
        <f t="shared" si="19"/>
        <v>REFERÊNCIA ÚNICA (ART. 28)</v>
      </c>
      <c r="W530" s="19">
        <f t="shared" si="24"/>
        <v>876.44</v>
      </c>
      <c r="X530" s="15" t="s">
        <v>2812</v>
      </c>
    </row>
    <row r="531" spans="1:24" ht="96" x14ac:dyDescent="0.2">
      <c r="A531" s="14" t="s">
        <v>464</v>
      </c>
      <c r="B531" s="20" t="s">
        <v>2813</v>
      </c>
      <c r="C531" s="15" t="s">
        <v>2814</v>
      </c>
      <c r="D531" s="16" t="s">
        <v>746</v>
      </c>
      <c r="E531" s="16">
        <v>600</v>
      </c>
      <c r="F531" s="15" t="s">
        <v>1062</v>
      </c>
      <c r="G531" s="15" t="s">
        <v>1063</v>
      </c>
      <c r="H531" s="15" t="s">
        <v>1064</v>
      </c>
      <c r="I531" s="17">
        <v>6.82</v>
      </c>
      <c r="J531" s="15"/>
      <c r="K531" s="15"/>
      <c r="L531" s="15"/>
      <c r="M531" s="17"/>
      <c r="N531" s="15"/>
      <c r="O531" s="15"/>
      <c r="P531" s="15"/>
      <c r="Q531" s="17"/>
      <c r="R531" s="16">
        <f t="shared" si="20"/>
        <v>1</v>
      </c>
      <c r="S531" s="17">
        <f t="shared" si="21"/>
        <v>6.82</v>
      </c>
      <c r="T531" s="17">
        <f t="shared" si="22"/>
        <v>6.82</v>
      </c>
      <c r="U531" s="18" t="str">
        <f t="shared" si="23"/>
        <v/>
      </c>
      <c r="V531" s="15" t="str">
        <f t="shared" si="19"/>
        <v>REFERÊNCIA ÚNICA (ART. 28)</v>
      </c>
      <c r="W531" s="19">
        <f t="shared" si="24"/>
        <v>6.82</v>
      </c>
      <c r="X531" s="15" t="s">
        <v>2815</v>
      </c>
    </row>
    <row r="532" spans="1:24" ht="48" x14ac:dyDescent="0.2">
      <c r="A532" s="14" t="s">
        <v>465</v>
      </c>
      <c r="B532" s="20" t="s">
        <v>2816</v>
      </c>
      <c r="C532" s="15" t="s">
        <v>2817</v>
      </c>
      <c r="D532" s="16" t="s">
        <v>736</v>
      </c>
      <c r="E532" s="16">
        <v>300</v>
      </c>
      <c r="F532" s="15" t="s">
        <v>1373</v>
      </c>
      <c r="G532" s="15" t="s">
        <v>1374</v>
      </c>
      <c r="H532" s="15" t="s">
        <v>1375</v>
      </c>
      <c r="I532" s="17">
        <v>9.98</v>
      </c>
      <c r="J532" s="15"/>
      <c r="K532" s="15"/>
      <c r="L532" s="15"/>
      <c r="M532" s="17"/>
      <c r="N532" s="15"/>
      <c r="O532" s="15"/>
      <c r="P532" s="15"/>
      <c r="Q532" s="17"/>
      <c r="R532" s="16">
        <f t="shared" si="20"/>
        <v>1</v>
      </c>
      <c r="S532" s="17">
        <f t="shared" si="21"/>
        <v>9.98</v>
      </c>
      <c r="T532" s="17">
        <f t="shared" si="22"/>
        <v>9.98</v>
      </c>
      <c r="U532" s="18" t="str">
        <f t="shared" si="23"/>
        <v/>
      </c>
      <c r="V532" s="15" t="str">
        <f t="shared" si="19"/>
        <v>REFERÊNCIA ÚNICA (ART. 28)</v>
      </c>
      <c r="W532" s="19">
        <f t="shared" si="24"/>
        <v>9.98</v>
      </c>
      <c r="X532" s="15" t="s">
        <v>2818</v>
      </c>
    </row>
    <row r="533" spans="1:24" ht="96" x14ac:dyDescent="0.2">
      <c r="A533" s="14" t="s">
        <v>466</v>
      </c>
      <c r="B533" s="20" t="s">
        <v>2819</v>
      </c>
      <c r="C533" s="15" t="s">
        <v>2820</v>
      </c>
      <c r="D533" s="16" t="s">
        <v>746</v>
      </c>
      <c r="E533" s="16">
        <v>300</v>
      </c>
      <c r="F533" s="15" t="s">
        <v>1062</v>
      </c>
      <c r="G533" s="15" t="s">
        <v>1063</v>
      </c>
      <c r="H533" s="15" t="s">
        <v>1064</v>
      </c>
      <c r="I533" s="17">
        <v>26.43</v>
      </c>
      <c r="J533" s="15"/>
      <c r="K533" s="15"/>
      <c r="L533" s="15"/>
      <c r="M533" s="17"/>
      <c r="N533" s="15"/>
      <c r="O533" s="15"/>
      <c r="P533" s="15"/>
      <c r="Q533" s="17"/>
      <c r="R533" s="16">
        <f t="shared" si="20"/>
        <v>1</v>
      </c>
      <c r="S533" s="17">
        <f t="shared" si="21"/>
        <v>26.43</v>
      </c>
      <c r="T533" s="17">
        <f t="shared" si="22"/>
        <v>26.43</v>
      </c>
      <c r="U533" s="18" t="str">
        <f t="shared" si="23"/>
        <v/>
      </c>
      <c r="V533" s="15" t="str">
        <f t="shared" si="19">IF(R533=0,"SEM FONTE MONETÁRIA",IF(R533=1,"REFERÊNCIA ÚNICA (ART. 28)",IF(AND(R533=3,U533&gt;25%),"MEDIANA","MÉDIA")))</f>
        <v>REFERÊNCIA ÚNICA (ART. 28)</v>
      </c>
      <c r="W533" s="19">
        <f t="shared" si="24"/>
        <v>26.43</v>
      </c>
      <c r="X533" s="15" t="s">
        <v>2821</v>
      </c>
    </row>
    <row r="534" spans="1:24" ht="60" x14ac:dyDescent="0.2">
      <c r="A534" s="14" t="s">
        <v>467</v>
      </c>
      <c r="B534" s="20" t="s">
        <v>2822</v>
      </c>
      <c r="C534" s="15" t="s">
        <v>2823</v>
      </c>
      <c r="D534" s="16" t="s">
        <v>746</v>
      </c>
      <c r="E534" s="16">
        <v>200</v>
      </c>
      <c r="F534" s="15" t="s">
        <v>949</v>
      </c>
      <c r="G534" s="15" t="s">
        <v>950</v>
      </c>
      <c r="H534" s="15" t="s">
        <v>951</v>
      </c>
      <c r="I534" s="17">
        <v>18.2</v>
      </c>
      <c r="J534" s="15"/>
      <c r="K534" s="15"/>
      <c r="L534" s="15"/>
      <c r="M534" s="17"/>
      <c r="N534" s="15"/>
      <c r="O534" s="15"/>
      <c r="P534" s="15"/>
      <c r="Q534" s="17"/>
      <c r="R534" s="16">
        <f t="shared" si="20"/>
        <v>1</v>
      </c>
      <c r="S534" s="17">
        <f t="shared" si="21"/>
        <v>18.2</v>
      </c>
      <c r="T534" s="17">
        <f t="shared" si="22"/>
        <v>18.2</v>
      </c>
      <c r="U534" s="18" t="str">
        <f t="shared" si="23"/>
        <v/>
      </c>
      <c r="V534" s="15" t="str">
        <f t="shared" si="19"/>
        <v>REFERÊNCIA ÚNICA (ART. 28)</v>
      </c>
      <c r="W534" s="19">
        <f t="shared" si="24"/>
        <v>18.2</v>
      </c>
      <c r="X534" s="15" t="s">
        <v>2824</v>
      </c>
    </row>
    <row r="535" spans="1:24" ht="108" x14ac:dyDescent="0.2">
      <c r="A535" s="14" t="s">
        <v>468</v>
      </c>
      <c r="B535" s="20" t="s">
        <v>2825</v>
      </c>
      <c r="C535" s="15" t="s">
        <v>2826</v>
      </c>
      <c r="D535" s="16" t="s">
        <v>746</v>
      </c>
      <c r="E535" s="16">
        <v>100</v>
      </c>
      <c r="F535" s="15" t="s">
        <v>2827</v>
      </c>
      <c r="G535" s="15" t="s">
        <v>1063</v>
      </c>
      <c r="H535" s="15" t="s">
        <v>1064</v>
      </c>
      <c r="I535" s="17">
        <v>177.64</v>
      </c>
      <c r="J535" s="15"/>
      <c r="K535" s="15"/>
      <c r="L535" s="15"/>
      <c r="M535" s="17"/>
      <c r="N535" s="15"/>
      <c r="O535" s="15"/>
      <c r="P535" s="15"/>
      <c r="Q535" s="17"/>
      <c r="R535" s="16">
        <f t="shared" si="20"/>
        <v>1</v>
      </c>
      <c r="S535" s="17">
        <f t="shared" si="21"/>
        <v>177.64</v>
      </c>
      <c r="T535" s="17">
        <f t="shared" si="22"/>
        <v>177.64</v>
      </c>
      <c r="U535" s="18" t="str">
        <f t="shared" si="23"/>
        <v/>
      </c>
      <c r="V535" s="15" t="str">
        <f t="shared" si="19"/>
        <v>REFERÊNCIA ÚNICA (ART. 28)</v>
      </c>
      <c r="W535" s="19">
        <f t="shared" si="24"/>
        <v>177.64</v>
      </c>
      <c r="X535" s="15" t="s">
        <v>2828</v>
      </c>
    </row>
    <row r="536" spans="1:24" ht="132" x14ac:dyDescent="0.2">
      <c r="A536" s="14" t="s">
        <v>469</v>
      </c>
      <c r="B536" s="20" t="s">
        <v>2829</v>
      </c>
      <c r="C536" s="15" t="s">
        <v>2830</v>
      </c>
      <c r="D536" s="16" t="s">
        <v>736</v>
      </c>
      <c r="E536" s="16">
        <v>1824</v>
      </c>
      <c r="F536" s="15" t="s">
        <v>2801</v>
      </c>
      <c r="G536" s="15" t="s">
        <v>709</v>
      </c>
      <c r="H536" s="15" t="s">
        <v>2802</v>
      </c>
      <c r="I536" s="17">
        <v>8.66</v>
      </c>
      <c r="J536" s="15"/>
      <c r="K536" s="15"/>
      <c r="L536" s="15"/>
      <c r="M536" s="17"/>
      <c r="N536" s="15"/>
      <c r="O536" s="15"/>
      <c r="P536" s="15"/>
      <c r="Q536" s="17"/>
      <c r="R536" s="16">
        <f t="shared" si="20"/>
        <v>1</v>
      </c>
      <c r="S536" s="17">
        <f t="shared" si="21"/>
        <v>8.66</v>
      </c>
      <c r="T536" s="17">
        <f t="shared" si="22"/>
        <v>8.66</v>
      </c>
      <c r="U536" s="18" t="str">
        <f t="shared" si="23"/>
        <v/>
      </c>
      <c r="V536" s="15" t="str">
        <f t="shared" si="19"/>
        <v>REFERÊNCIA ÚNICA (ART. 28)</v>
      </c>
      <c r="W536" s="19">
        <f t="shared" si="24"/>
        <v>8.66</v>
      </c>
      <c r="X536" s="15" t="s">
        <v>2831</v>
      </c>
    </row>
    <row r="537" spans="1:24" ht="60" x14ac:dyDescent="0.2">
      <c r="A537" s="14" t="s">
        <v>470</v>
      </c>
      <c r="B537" s="20" t="s">
        <v>2832</v>
      </c>
      <c r="C537" s="15" t="s">
        <v>2833</v>
      </c>
      <c r="D537" s="16" t="s">
        <v>723</v>
      </c>
      <c r="E537" s="16">
        <v>100</v>
      </c>
      <c r="F537" s="15" t="s">
        <v>708</v>
      </c>
      <c r="G537" s="15" t="s">
        <v>709</v>
      </c>
      <c r="H537" s="15" t="s">
        <v>710</v>
      </c>
      <c r="I537" s="17">
        <v>0.98</v>
      </c>
      <c r="J537" s="15"/>
      <c r="K537" s="15"/>
      <c r="L537" s="15"/>
      <c r="M537" s="17"/>
      <c r="N537" s="15"/>
      <c r="O537" s="15"/>
      <c r="P537" s="15"/>
      <c r="Q537" s="17"/>
      <c r="R537" s="16">
        <f t="shared" si="20"/>
        <v>1</v>
      </c>
      <c r="S537" s="17">
        <f t="shared" si="21"/>
        <v>0.98</v>
      </c>
      <c r="T537" s="17">
        <f t="shared" si="22"/>
        <v>0.98</v>
      </c>
      <c r="U537" s="18" t="str">
        <f t="shared" si="23"/>
        <v/>
      </c>
      <c r="V537" s="15" t="str">
        <f t="shared" si="19"/>
        <v>REFERÊNCIA ÚNICA (ART. 28)</v>
      </c>
      <c r="W537" s="19">
        <f t="shared" si="24"/>
        <v>0.98</v>
      </c>
      <c r="X537" s="15" t="s">
        <v>2834</v>
      </c>
    </row>
    <row r="538" spans="1:24" ht="72" x14ac:dyDescent="0.2">
      <c r="A538" s="14" t="s">
        <v>678</v>
      </c>
      <c r="B538" s="20" t="s">
        <v>2835</v>
      </c>
      <c r="C538" s="15" t="s">
        <v>2836</v>
      </c>
      <c r="D538" s="16" t="s">
        <v>736</v>
      </c>
      <c r="E538" s="16">
        <v>2220</v>
      </c>
      <c r="F538" s="15" t="s">
        <v>708</v>
      </c>
      <c r="G538" s="15" t="s">
        <v>709</v>
      </c>
      <c r="H538" s="15" t="s">
        <v>710</v>
      </c>
      <c r="I538" s="17">
        <v>6.89</v>
      </c>
      <c r="J538" s="15"/>
      <c r="K538" s="15"/>
      <c r="L538" s="15"/>
      <c r="M538" s="17"/>
      <c r="N538" s="15"/>
      <c r="O538" s="15"/>
      <c r="P538" s="15"/>
      <c r="Q538" s="17"/>
      <c r="R538" s="16">
        <f t="shared" si="20"/>
        <v>1</v>
      </c>
      <c r="S538" s="17">
        <f t="shared" si="21"/>
        <v>6.89</v>
      </c>
      <c r="T538" s="17">
        <f t="shared" si="22"/>
        <v>6.89</v>
      </c>
      <c r="U538" s="18" t="str">
        <f t="shared" si="23"/>
        <v/>
      </c>
      <c r="V538" s="15" t="str">
        <f t="shared" si="19"/>
        <v>REFERÊNCIA ÚNICA (ART. 28)</v>
      </c>
      <c r="W538" s="19">
        <f t="shared" si="24"/>
        <v>6.89</v>
      </c>
      <c r="X538" s="15" t="s">
        <v>2837</v>
      </c>
    </row>
    <row r="539" spans="1:24" ht="108" x14ac:dyDescent="0.2">
      <c r="A539" s="14" t="s">
        <v>679</v>
      </c>
      <c r="B539" s="20" t="s">
        <v>2838</v>
      </c>
      <c r="C539" s="15" t="s">
        <v>2839</v>
      </c>
      <c r="D539" s="16" t="s">
        <v>723</v>
      </c>
      <c r="E539" s="16">
        <v>100</v>
      </c>
      <c r="F539" s="15" t="s">
        <v>2827</v>
      </c>
      <c r="G539" s="15" t="s">
        <v>1063</v>
      </c>
      <c r="H539" s="15" t="s">
        <v>1064</v>
      </c>
      <c r="I539" s="17">
        <v>1097.1400000000001</v>
      </c>
      <c r="J539" s="15"/>
      <c r="K539" s="15"/>
      <c r="L539" s="15"/>
      <c r="M539" s="17"/>
      <c r="N539" s="15"/>
      <c r="O539" s="15"/>
      <c r="P539" s="15"/>
      <c r="Q539" s="17"/>
      <c r="R539" s="16">
        <f t="shared" si="20"/>
        <v>1</v>
      </c>
      <c r="S539" s="17">
        <f t="shared" si="21"/>
        <v>1097.1400000000001</v>
      </c>
      <c r="T539" s="17">
        <f t="shared" si="22"/>
        <v>1097.1400000000001</v>
      </c>
      <c r="U539" s="18" t="str">
        <f t="shared" si="23"/>
        <v/>
      </c>
      <c r="V539" s="15" t="str">
        <f t="shared" si="19"/>
        <v>REFERÊNCIA ÚNICA (ART. 28)</v>
      </c>
      <c r="W539" s="19">
        <f t="shared" si="24"/>
        <v>1097.1400000000001</v>
      </c>
      <c r="X539" s="15" t="s">
        <v>2840</v>
      </c>
    </row>
    <row r="540" spans="1:24" ht="72" x14ac:dyDescent="0.2">
      <c r="A540" s="14" t="s">
        <v>680</v>
      </c>
      <c r="B540" s="20" t="s">
        <v>2841</v>
      </c>
      <c r="C540" s="15" t="s">
        <v>2842</v>
      </c>
      <c r="D540" s="16" t="s">
        <v>736</v>
      </c>
      <c r="E540" s="16">
        <v>555</v>
      </c>
      <c r="F540" s="15" t="s">
        <v>708</v>
      </c>
      <c r="G540" s="15" t="s">
        <v>709</v>
      </c>
      <c r="H540" s="15" t="s">
        <v>710</v>
      </c>
      <c r="I540" s="17">
        <v>6.52</v>
      </c>
      <c r="J540" s="15"/>
      <c r="K540" s="15"/>
      <c r="L540" s="15"/>
      <c r="M540" s="17"/>
      <c r="N540" s="15"/>
      <c r="O540" s="15"/>
      <c r="P540" s="15"/>
      <c r="Q540" s="17"/>
      <c r="R540" s="16">
        <f t="shared" si="20"/>
        <v>1</v>
      </c>
      <c r="S540" s="17">
        <f t="shared" si="21"/>
        <v>6.52</v>
      </c>
      <c r="T540" s="17">
        <f t="shared" si="22"/>
        <v>6.52</v>
      </c>
      <c r="U540" s="18" t="str">
        <f t="shared" si="23"/>
        <v/>
      </c>
      <c r="V540" s="15" t="str">
        <f t="shared" si="19"/>
        <v>REFERÊNCIA ÚNICA (ART. 28)</v>
      </c>
      <c r="W540" s="19">
        <f t="shared" si="24"/>
        <v>6.52</v>
      </c>
      <c r="X540" s="15" t="s">
        <v>2843</v>
      </c>
    </row>
    <row r="541" spans="1:24" ht="72" x14ac:dyDescent="0.2">
      <c r="A541" s="14" t="s">
        <v>681</v>
      </c>
      <c r="B541" s="20" t="s">
        <v>2844</v>
      </c>
      <c r="C541" s="15" t="s">
        <v>2845</v>
      </c>
      <c r="D541" s="16" t="s">
        <v>736</v>
      </c>
      <c r="E541" s="16">
        <v>441</v>
      </c>
      <c r="F541" s="15" t="s">
        <v>708</v>
      </c>
      <c r="G541" s="15" t="s">
        <v>709</v>
      </c>
      <c r="H541" s="15" t="s">
        <v>710</v>
      </c>
      <c r="I541" s="17">
        <v>7.27</v>
      </c>
      <c r="J541" s="15"/>
      <c r="K541" s="15"/>
      <c r="L541" s="15"/>
      <c r="M541" s="17"/>
      <c r="N541" s="15"/>
      <c r="O541" s="15"/>
      <c r="P541" s="15"/>
      <c r="Q541" s="17"/>
      <c r="R541" s="16">
        <f t="shared" si="20"/>
        <v>1</v>
      </c>
      <c r="S541" s="17">
        <f t="shared" si="21"/>
        <v>7.27</v>
      </c>
      <c r="T541" s="17">
        <f t="shared" si="22"/>
        <v>7.27</v>
      </c>
      <c r="U541" s="18" t="str">
        <f t="shared" si="23"/>
        <v/>
      </c>
      <c r="V541" s="15" t="str">
        <f t="shared" si="19"/>
        <v>REFERÊNCIA ÚNICA (ART. 28)</v>
      </c>
      <c r="W541" s="19">
        <f t="shared" si="24"/>
        <v>7.27</v>
      </c>
      <c r="X541" s="15" t="s">
        <v>2846</v>
      </c>
    </row>
    <row r="542" spans="1:24" ht="72" x14ac:dyDescent="0.2">
      <c r="A542" s="14" t="s">
        <v>682</v>
      </c>
      <c r="B542" s="20" t="s">
        <v>2847</v>
      </c>
      <c r="C542" s="15" t="s">
        <v>2848</v>
      </c>
      <c r="D542" s="16" t="s">
        <v>736</v>
      </c>
      <c r="E542" s="16">
        <v>711</v>
      </c>
      <c r="F542" s="15" t="s">
        <v>708</v>
      </c>
      <c r="G542" s="15" t="s">
        <v>709</v>
      </c>
      <c r="H542" s="15" t="s">
        <v>710</v>
      </c>
      <c r="I542" s="17">
        <v>7.31</v>
      </c>
      <c r="J542" s="15"/>
      <c r="K542" s="15"/>
      <c r="L542" s="15"/>
      <c r="M542" s="17"/>
      <c r="N542" s="15"/>
      <c r="O542" s="15"/>
      <c r="P542" s="15"/>
      <c r="Q542" s="17"/>
      <c r="R542" s="16">
        <f t="shared" si="20"/>
        <v>1</v>
      </c>
      <c r="S542" s="17">
        <f t="shared" si="21"/>
        <v>7.31</v>
      </c>
      <c r="T542" s="17">
        <f t="shared" si="22"/>
        <v>7.31</v>
      </c>
      <c r="U542" s="18" t="str">
        <f t="shared" si="23"/>
        <v/>
      </c>
      <c r="V542" s="15" t="str">
        <f t="shared" si="19"/>
        <v>REFERÊNCIA ÚNICA (ART. 28)</v>
      </c>
      <c r="W542" s="19">
        <f t="shared" si="24"/>
        <v>7.31</v>
      </c>
      <c r="X542" s="15" t="s">
        <v>2849</v>
      </c>
    </row>
    <row r="543" spans="1:24" ht="48" x14ac:dyDescent="0.2">
      <c r="A543" s="14" t="s">
        <v>683</v>
      </c>
      <c r="B543" s="20" t="s">
        <v>2850</v>
      </c>
      <c r="C543" s="15" t="s">
        <v>2851</v>
      </c>
      <c r="D543" s="16" t="s">
        <v>736</v>
      </c>
      <c r="E543" s="16">
        <v>426</v>
      </c>
      <c r="F543" s="15" t="s">
        <v>1373</v>
      </c>
      <c r="G543" s="15" t="s">
        <v>1374</v>
      </c>
      <c r="H543" s="15" t="s">
        <v>1375</v>
      </c>
      <c r="I543" s="17">
        <v>9.52</v>
      </c>
      <c r="J543" s="15"/>
      <c r="K543" s="15"/>
      <c r="L543" s="15"/>
      <c r="M543" s="17"/>
      <c r="N543" s="15"/>
      <c r="O543" s="15"/>
      <c r="P543" s="15"/>
      <c r="Q543" s="17"/>
      <c r="R543" s="16">
        <f t="shared" si="20"/>
        <v>1</v>
      </c>
      <c r="S543" s="17">
        <f t="shared" si="21"/>
        <v>9.52</v>
      </c>
      <c r="T543" s="17">
        <f t="shared" si="22"/>
        <v>9.52</v>
      </c>
      <c r="U543" s="18" t="str">
        <f t="shared" si="23"/>
        <v/>
      </c>
      <c r="V543" s="15" t="str">
        <f t="shared" si="19"/>
        <v>REFERÊNCIA ÚNICA (ART. 28)</v>
      </c>
      <c r="W543" s="19">
        <f t="shared" si="24"/>
        <v>9.52</v>
      </c>
      <c r="X543" s="15" t="s">
        <v>2852</v>
      </c>
    </row>
    <row r="544" spans="1:24" ht="84" x14ac:dyDescent="0.2">
      <c r="A544" s="14" t="s">
        <v>684</v>
      </c>
      <c r="B544" s="20" t="s">
        <v>2853</v>
      </c>
      <c r="C544" s="15" t="s">
        <v>2854</v>
      </c>
      <c r="D544" s="16" t="s">
        <v>736</v>
      </c>
      <c r="E544" s="16">
        <v>2277</v>
      </c>
      <c r="F544" s="15" t="s">
        <v>2855</v>
      </c>
      <c r="G544" s="15" t="s">
        <v>2856</v>
      </c>
      <c r="H544" s="15" t="s">
        <v>1301</v>
      </c>
      <c r="I544" s="17">
        <v>11.3</v>
      </c>
      <c r="J544" s="15"/>
      <c r="K544" s="15"/>
      <c r="L544" s="15"/>
      <c r="M544" s="17"/>
      <c r="N544" s="15"/>
      <c r="O544" s="15"/>
      <c r="P544" s="15"/>
      <c r="Q544" s="17"/>
      <c r="R544" s="16">
        <f t="shared" si="20"/>
        <v>1</v>
      </c>
      <c r="S544" s="17">
        <f t="shared" si="21"/>
        <v>11.3</v>
      </c>
      <c r="T544" s="17">
        <f t="shared" si="22"/>
        <v>11.3</v>
      </c>
      <c r="U544" s="18" t="str">
        <f t="shared" si="23"/>
        <v/>
      </c>
      <c r="V544" s="15" t="str">
        <f t="shared" si="19"/>
        <v>REFERÊNCIA ÚNICA (ART. 28)</v>
      </c>
      <c r="W544" s="19">
        <f t="shared" si="24"/>
        <v>11.3</v>
      </c>
      <c r="X544" s="15" t="s">
        <v>2857</v>
      </c>
    </row>
    <row r="545" spans="1:24" ht="120" x14ac:dyDescent="0.2">
      <c r="A545" s="14" t="s">
        <v>685</v>
      </c>
      <c r="B545" s="20" t="s">
        <v>2858</v>
      </c>
      <c r="C545" s="15" t="s">
        <v>2859</v>
      </c>
      <c r="D545" s="16" t="s">
        <v>768</v>
      </c>
      <c r="E545" s="16">
        <v>88</v>
      </c>
      <c r="F545" s="15" t="s">
        <v>1142</v>
      </c>
      <c r="G545" s="15" t="s">
        <v>1057</v>
      </c>
      <c r="H545" s="15" t="s">
        <v>764</v>
      </c>
      <c r="I545" s="17">
        <v>101.17</v>
      </c>
      <c r="J545" s="15"/>
      <c r="K545" s="15"/>
      <c r="L545" s="15"/>
      <c r="M545" s="17"/>
      <c r="N545" s="15"/>
      <c r="O545" s="15"/>
      <c r="P545" s="15"/>
      <c r="Q545" s="17"/>
      <c r="R545" s="16">
        <f t="shared" si="20"/>
        <v>1</v>
      </c>
      <c r="S545" s="17">
        <f t="shared" si="21"/>
        <v>101.17</v>
      </c>
      <c r="T545" s="17">
        <f t="shared" si="22"/>
        <v>101.17</v>
      </c>
      <c r="U545" s="18" t="str">
        <f t="shared" si="23"/>
        <v/>
      </c>
      <c r="V545" s="15" t="str">
        <f t="shared" si="19"/>
        <v>REFERÊNCIA ÚNICA (ART. 28)</v>
      </c>
      <c r="W545" s="19">
        <f t="shared" si="24"/>
        <v>101.17</v>
      </c>
      <c r="X545" s="15" t="s">
        <v>2860</v>
      </c>
    </row>
    <row r="546" spans="1:24" ht="72" x14ac:dyDescent="0.2">
      <c r="A546" s="14" t="s">
        <v>686</v>
      </c>
      <c r="B546" s="20" t="s">
        <v>2861</v>
      </c>
      <c r="C546" s="15" t="s">
        <v>2862</v>
      </c>
      <c r="D546" s="16" t="s">
        <v>736</v>
      </c>
      <c r="E546" s="16">
        <v>20</v>
      </c>
      <c r="F546" s="15" t="s">
        <v>708</v>
      </c>
      <c r="G546" s="15" t="s">
        <v>709</v>
      </c>
      <c r="H546" s="15" t="s">
        <v>710</v>
      </c>
      <c r="I546" s="17">
        <v>28.22</v>
      </c>
      <c r="J546" s="15"/>
      <c r="K546" s="15"/>
      <c r="L546" s="15"/>
      <c r="M546" s="17"/>
      <c r="N546" s="15"/>
      <c r="O546" s="15"/>
      <c r="P546" s="15"/>
      <c r="Q546" s="17"/>
      <c r="R546" s="16">
        <f t="shared" si="20">COUNT(I546,M546,Q546)</f>
        <v>1</v>
      </c>
      <c r="S546" s="17">
        <f t="shared" si="21">IF(R546=0,"",AVERAGE(I546,M546,Q546))</f>
        <v>28.22</v>
      </c>
      <c r="T546" s="17">
        <f t="shared" si="22">IF(R546=0,"",MEDIAN(I546,M546,Q546))</f>
        <v>28.22</v>
      </c>
      <c r="U546" s="18" t="str">
        <f t="shared" si="23">IF(R546&lt;2,"",STDEVP(I546,M546,Q546)/S546)</f>
        <v/>
      </c>
      <c r="V546" s="15" t="str">
        <v>REFERÊNCIA ÚNICA (ART. 28)</v>
      </c>
      <c r="W546" s="19">
        <f t="shared" si="24">IF(R546=0,"",ROUND(ROUND(IF(AND(R546=3,U546&gt;25%),T546,S546)*100,8),0)/100)</f>
        <v>28.22</v>
      </c>
      <c r="X546" s="15" t="s">
        <v>2863</v>
      </c>
    </row>
    <row r="547" spans="1:24" ht="72" x14ac:dyDescent="0.2">
      <c r="A547" s="14" t="s">
        <v>687</v>
      </c>
      <c r="B547" s="20" t="s">
        <v>2864</v>
      </c>
      <c r="C547" s="15" t="s">
        <v>2865</v>
      </c>
      <c r="D547" s="16" t="s">
        <v>736</v>
      </c>
      <c r="E547" s="16">
        <v>20</v>
      </c>
      <c r="F547" s="15" t="s">
        <v>708</v>
      </c>
      <c r="G547" s="15" t="s">
        <v>709</v>
      </c>
      <c r="H547" s="15" t="s">
        <v>710</v>
      </c>
      <c r="I547" s="17">
        <v>21.47</v>
      </c>
      <c r="J547" s="15"/>
      <c r="K547" s="15"/>
      <c r="L547" s="15"/>
      <c r="M547" s="17"/>
      <c r="N547" s="15"/>
      <c r="O547" s="15"/>
      <c r="P547" s="15"/>
      <c r="Q547" s="17"/>
      <c r="R547" s="16">
        <f t="shared" si="20"/>
        <v>1</v>
      </c>
      <c r="S547" s="17">
        <f t="shared" si="21"/>
        <v>21.47</v>
      </c>
      <c r="T547" s="17">
        <f t="shared" si="22"/>
        <v>21.47</v>
      </c>
      <c r="U547" s="18" t="str">
        <f t="shared" si="23"/>
        <v/>
      </c>
      <c r="V547" s="15" t="str">
        <f t="shared" si="25"/>
        <v>REFERÊNCIA ÚNICA (ART. 28)</v>
      </c>
      <c r="W547" s="19">
        <f t="shared" si="24"/>
        <v>21.47</v>
      </c>
      <c r="X547" s="15" t="s">
        <v>2866</v>
      </c>
    </row>
    <row r="548" spans="1:24" ht="72" x14ac:dyDescent="0.2">
      <c r="A548" s="14" t="s">
        <v>688</v>
      </c>
      <c r="B548" s="20" t="s">
        <v>2867</v>
      </c>
      <c r="C548" s="15" t="s">
        <v>2868</v>
      </c>
      <c r="D548" s="16" t="s">
        <v>736</v>
      </c>
      <c r="E548" s="16">
        <v>40</v>
      </c>
      <c r="F548" s="15" t="s">
        <v>708</v>
      </c>
      <c r="G548" s="15" t="s">
        <v>709</v>
      </c>
      <c r="H548" s="15" t="s">
        <v>710</v>
      </c>
      <c r="I548" s="17">
        <v>21.47</v>
      </c>
      <c r="J548" s="15"/>
      <c r="K548" s="15"/>
      <c r="L548" s="15"/>
      <c r="M548" s="17"/>
      <c r="N548" s="15"/>
      <c r="O548" s="15"/>
      <c r="P548" s="15"/>
      <c r="Q548" s="17"/>
      <c r="R548" s="16">
        <f t="shared" si="20"/>
        <v>1</v>
      </c>
      <c r="S548" s="17">
        <f t="shared" si="21"/>
        <v>21.47</v>
      </c>
      <c r="T548" s="17">
        <f t="shared" si="22"/>
        <v>21.47</v>
      </c>
      <c r="U548" s="18" t="str">
        <f t="shared" si="23"/>
        <v/>
      </c>
      <c r="V548" s="15" t="str">
        <f t="shared" si="25"/>
        <v>REFERÊNCIA ÚNICA (ART. 28)</v>
      </c>
      <c r="W548" s="19">
        <f t="shared" si="24"/>
        <v>21.47</v>
      </c>
      <c r="X548" s="15" t="s">
        <v>2869</v>
      </c>
    </row>
    <row r="549" spans="1:24" ht="84" x14ac:dyDescent="0.2">
      <c r="A549" s="14" t="s">
        <v>473</v>
      </c>
      <c r="B549" s="20" t="s">
        <v>2870</v>
      </c>
      <c r="C549" s="15" t="s">
        <v>2871</v>
      </c>
      <c r="D549" s="16" t="s">
        <v>723</v>
      </c>
      <c r="E549" s="16">
        <v>1500</v>
      </c>
      <c r="F549" s="15" t="s">
        <v>2872</v>
      </c>
      <c r="G549" s="15" t="s">
        <v>2873</v>
      </c>
      <c r="H549" s="15" t="s">
        <v>2874</v>
      </c>
      <c r="I549" s="17">
        <v>2.13</v>
      </c>
      <c r="J549" s="15"/>
      <c r="K549" s="15"/>
      <c r="L549" s="15"/>
      <c r="M549" s="17"/>
      <c r="N549" s="15"/>
      <c r="O549" s="15"/>
      <c r="P549" s="15"/>
      <c r="Q549" s="17"/>
      <c r="R549" s="16">
        <f t="shared" si="20"/>
        <v>1</v>
      </c>
      <c r="S549" s="17">
        <f t="shared" si="21"/>
        <v>2.13</v>
      </c>
      <c r="T549" s="17">
        <f t="shared" si="22"/>
        <v>2.13</v>
      </c>
      <c r="U549" s="18" t="str">
        <f t="shared" si="23"/>
        <v/>
      </c>
      <c r="V549" s="15" t="str">
        <f t="shared" si="25"/>
        <v>REFERÊNCIA ÚNICA (ART. 28)</v>
      </c>
      <c r="W549" s="19">
        <f t="shared" si="24"/>
        <v>2.13</v>
      </c>
      <c r="X549" s="15" t="s">
        <v>2875</v>
      </c>
    </row>
    <row r="550" spans="1:24" ht="108" x14ac:dyDescent="0.2">
      <c r="A550" s="14" t="s">
        <v>474</v>
      </c>
      <c r="B550" s="20" t="s">
        <v>2876</v>
      </c>
      <c r="C550" s="15" t="s">
        <v>2877</v>
      </c>
      <c r="D550" s="16" t="s">
        <v>723</v>
      </c>
      <c r="E550" s="16">
        <v>500</v>
      </c>
      <c r="F550" s="15" t="s">
        <v>1361</v>
      </c>
      <c r="G550" s="15" t="s">
        <v>1362</v>
      </c>
      <c r="H550" s="15" t="s">
        <v>1363</v>
      </c>
      <c r="I550" s="17">
        <v>7.82</v>
      </c>
      <c r="J550" s="15"/>
      <c r="K550" s="15"/>
      <c r="L550" s="15"/>
      <c r="M550" s="17"/>
      <c r="N550" s="15"/>
      <c r="O550" s="15"/>
      <c r="P550" s="15"/>
      <c r="Q550" s="17"/>
      <c r="R550" s="16">
        <f t="shared" si="20"/>
        <v>1</v>
      </c>
      <c r="S550" s="17">
        <f t="shared" si="21"/>
        <v>7.82</v>
      </c>
      <c r="T550" s="17">
        <f t="shared" si="22"/>
        <v>7.82</v>
      </c>
      <c r="U550" s="18" t="str">
        <f t="shared" si="23"/>
        <v/>
      </c>
      <c r="V550" s="15" t="str">
        <f t="shared" si="25"/>
        <v>REFERÊNCIA ÚNICA (ART. 28)</v>
      </c>
      <c r="W550" s="19">
        <f t="shared" si="24"/>
        <v>7.82</v>
      </c>
      <c r="X550" s="15" t="s">
        <v>2878</v>
      </c>
    </row>
    <row r="551" spans="1:24" ht="72" x14ac:dyDescent="0.2">
      <c r="A551" s="14" t="s">
        <v>475</v>
      </c>
      <c r="B551" s="20" t="s">
        <v>2879</v>
      </c>
      <c r="C551" s="15" t="s">
        <v>2880</v>
      </c>
      <c r="D551" s="16" t="s">
        <v>723</v>
      </c>
      <c r="E551" s="16">
        <v>10</v>
      </c>
      <c r="F551" s="15" t="s">
        <v>708</v>
      </c>
      <c r="G551" s="15" t="s">
        <v>709</v>
      </c>
      <c r="H551" s="15" t="s">
        <v>710</v>
      </c>
      <c r="I551" s="17">
        <v>368.52</v>
      </c>
      <c r="J551" s="15"/>
      <c r="K551" s="15"/>
      <c r="L551" s="15"/>
      <c r="M551" s="17"/>
      <c r="N551" s="15"/>
      <c r="O551" s="15"/>
      <c r="P551" s="15"/>
      <c r="Q551" s="17"/>
      <c r="R551" s="16">
        <f t="shared" si="20"/>
        <v>1</v>
      </c>
      <c r="S551" s="17">
        <f t="shared" si="21"/>
        <v>368.52</v>
      </c>
      <c r="T551" s="17">
        <f t="shared" si="22"/>
        <v>368.52</v>
      </c>
      <c r="U551" s="18" t="str">
        <f t="shared" si="23"/>
        <v/>
      </c>
      <c r="V551" s="15" t="str">
        <f t="shared" si="25"/>
        <v>REFERÊNCIA ÚNICA (ART. 28)</v>
      </c>
      <c r="W551" s="19">
        <f t="shared" si="24"/>
        <v>368.52</v>
      </c>
      <c r="X551" s="15" t="s">
        <v>2881</v>
      </c>
    </row>
    <row r="552" spans="1:24" ht="84" x14ac:dyDescent="0.2">
      <c r="A552" s="14" t="s">
        <v>476</v>
      </c>
      <c r="B552" s="20" t="s">
        <v>2882</v>
      </c>
      <c r="C552" s="15" t="s">
        <v>2883</v>
      </c>
      <c r="D552" s="16" t="s">
        <v>723</v>
      </c>
      <c r="E552" s="16">
        <v>450</v>
      </c>
      <c r="F552" s="15" t="s">
        <v>2581</v>
      </c>
      <c r="G552" s="15" t="s">
        <v>2884</v>
      </c>
      <c r="H552" s="15" t="s">
        <v>842</v>
      </c>
      <c r="I552" s="17">
        <v>26.06</v>
      </c>
      <c r="J552" s="15"/>
      <c r="K552" s="15"/>
      <c r="L552" s="15"/>
      <c r="M552" s="17"/>
      <c r="N552" s="15" t="s">
        <v>2885</v>
      </c>
      <c r="O552" s="15" t="s">
        <v>2886</v>
      </c>
      <c r="P552" s="15" t="s">
        <v>842</v>
      </c>
      <c r="Q552" s="17">
        <v>28</v>
      </c>
      <c r="R552" s="16">
        <f t="shared" si="20"/>
        <v>2</v>
      </c>
      <c r="S552" s="17">
        <f t="shared" si="21"/>
        <v>27.03</v>
      </c>
      <c r="T552" s="17">
        <f t="shared" si="22"/>
        <v>27.03</v>
      </c>
      <c r="U552" s="18">
        <f t="shared" si="23"/>
        <v>3.5886052534221259E-2</v>
      </c>
      <c r="V552" s="15" t="str">
        <f t="shared" si="25"/>
        <v>MÉDIA</v>
      </c>
      <c r="W552" s="19">
        <f t="shared" si="24"/>
        <v>27.03</v>
      </c>
      <c r="X552" s="15" t="s">
        <v>2887</v>
      </c>
    </row>
    <row r="553" spans="1:24" ht="48" x14ac:dyDescent="0.2">
      <c r="A553" s="14" t="s">
        <v>477</v>
      </c>
      <c r="B553" s="20" t="s">
        <v>2888</v>
      </c>
      <c r="C553" s="15" t="s">
        <v>2889</v>
      </c>
      <c r="D553" s="16" t="s">
        <v>723</v>
      </c>
      <c r="E553" s="16">
        <v>40</v>
      </c>
      <c r="F553" s="15" t="s">
        <v>2890</v>
      </c>
      <c r="G553" s="15" t="s">
        <v>2891</v>
      </c>
      <c r="H553" s="15" t="s">
        <v>842</v>
      </c>
      <c r="I553" s="17">
        <v>71.989999999999995</v>
      </c>
      <c r="J553" s="15" t="s">
        <v>2892</v>
      </c>
      <c r="K553" s="15" t="s">
        <v>2893</v>
      </c>
      <c r="L553" s="15" t="s">
        <v>842</v>
      </c>
      <c r="M553" s="17">
        <v>30.9</v>
      </c>
      <c r="N553" s="15" t="s">
        <v>2894</v>
      </c>
      <c r="O553" s="15" t="s">
        <v>2895</v>
      </c>
      <c r="P553" s="15" t="s">
        <v>1301</v>
      </c>
      <c r="Q553" s="17">
        <v>46.9</v>
      </c>
      <c r="R553" s="16">
        <f t="shared" si="20"/>
        <v>3</v>
      </c>
      <c r="S553" s="17">
        <f t="shared" si="21"/>
        <v>49.93</v>
      </c>
      <c r="T553" s="17">
        <f t="shared" si="22"/>
        <v>46.9</v>
      </c>
      <c r="U553" s="18">
        <f t="shared" si="23"/>
        <v>0.33869804790109409</v>
      </c>
      <c r="V553" s="15" t="str">
        <f t="shared" si="25"/>
        <v>MEDIANA</v>
      </c>
      <c r="W553" s="19">
        <f t="shared" si="24"/>
        <v>46.9</v>
      </c>
      <c r="X553" s="15" t="s">
        <v>2420</v>
      </c>
    </row>
    <row r="554" spans="1:24" ht="72" x14ac:dyDescent="0.2">
      <c r="A554" s="14" t="s">
        <v>478</v>
      </c>
      <c r="B554" s="20" t="s">
        <v>2896</v>
      </c>
      <c r="C554" s="15" t="s">
        <v>2897</v>
      </c>
      <c r="D554" s="16" t="s">
        <v>723</v>
      </c>
      <c r="E554" s="16">
        <v>200</v>
      </c>
      <c r="F554" s="15" t="s">
        <v>708</v>
      </c>
      <c r="G554" s="15" t="s">
        <v>709</v>
      </c>
      <c r="H554" s="15" t="s">
        <v>710</v>
      </c>
      <c r="I554" s="17">
        <v>30.18</v>
      </c>
      <c r="J554" s="15"/>
      <c r="K554" s="15"/>
      <c r="L554" s="15"/>
      <c r="M554" s="17"/>
      <c r="N554" s="15"/>
      <c r="O554" s="15"/>
      <c r="P554" s="15"/>
      <c r="Q554" s="17"/>
      <c r="R554" s="16">
        <f t="shared" si="20"/>
        <v>1</v>
      </c>
      <c r="S554" s="17">
        <f t="shared" si="21"/>
        <v>30.18</v>
      </c>
      <c r="T554" s="17">
        <f t="shared" si="22"/>
        <v>30.18</v>
      </c>
      <c r="U554" s="18" t="str">
        <f t="shared" si="23"/>
        <v/>
      </c>
      <c r="V554" s="15" t="str">
        <f t="shared" si="25"/>
        <v>REFERÊNCIA ÚNICA (ART. 28)</v>
      </c>
      <c r="W554" s="19">
        <f t="shared" si="24"/>
        <v>30.18</v>
      </c>
      <c r="X554" s="15" t="s">
        <v>2898</v>
      </c>
    </row>
    <row r="555" spans="1:24" ht="48" x14ac:dyDescent="0.2">
      <c r="A555" s="14" t="s">
        <v>479</v>
      </c>
      <c r="B555" s="20" t="s">
        <v>2899</v>
      </c>
      <c r="C555" s="15" t="s">
        <v>2900</v>
      </c>
      <c r="D555" s="16" t="s">
        <v>723</v>
      </c>
      <c r="E555" s="16">
        <v>100</v>
      </c>
      <c r="F555" s="15" t="s">
        <v>2581</v>
      </c>
      <c r="G555" s="15" t="s">
        <v>2901</v>
      </c>
      <c r="H555" s="15" t="s">
        <v>1301</v>
      </c>
      <c r="I555" s="17">
        <v>17.670000000000002</v>
      </c>
      <c r="J555" s="15" t="s">
        <v>2902</v>
      </c>
      <c r="K555" s="15" t="s">
        <v>2903</v>
      </c>
      <c r="L555" s="15" t="s">
        <v>842</v>
      </c>
      <c r="M555" s="17">
        <v>9</v>
      </c>
      <c r="N555" s="15" t="s">
        <v>2904</v>
      </c>
      <c r="O555" s="15" t="s">
        <v>2905</v>
      </c>
      <c r="P555" s="15" t="s">
        <v>2354</v>
      </c>
      <c r="Q555" s="17">
        <v>24.63</v>
      </c>
      <c r="R555" s="16">
        <f t="shared" si="20"/>
        <v>3</v>
      </c>
      <c r="S555" s="17">
        <f t="shared" si="21"/>
        <v>17.099999999999998</v>
      </c>
      <c r="T555" s="17">
        <f t="shared" si="22"/>
        <v>17.670000000000002</v>
      </c>
      <c r="U555" s="18">
        <f t="shared" si="23"/>
        <v>0.37389692762296578</v>
      </c>
      <c r="V555" s="15" t="str">
        <f t="shared" si="25"/>
        <v>MEDIANA</v>
      </c>
      <c r="W555" s="19">
        <f t="shared" si="24"/>
        <v>17.670000000000002</v>
      </c>
      <c r="X555" s="15" t="s">
        <v>2355</v>
      </c>
    </row>
    <row r="556" spans="1:24" ht="108" x14ac:dyDescent="0.2">
      <c r="A556" s="14" t="s">
        <v>480</v>
      </c>
      <c r="B556" s="20" t="s">
        <v>2906</v>
      </c>
      <c r="C556" s="15" t="s">
        <v>2907</v>
      </c>
      <c r="D556" s="16" t="s">
        <v>723</v>
      </c>
      <c r="E556" s="16">
        <v>100</v>
      </c>
      <c r="F556" s="15" t="s">
        <v>1361</v>
      </c>
      <c r="G556" s="15" t="s">
        <v>1362</v>
      </c>
      <c r="H556" s="15" t="s">
        <v>1363</v>
      </c>
      <c r="I556" s="17">
        <v>10.51</v>
      </c>
      <c r="J556" s="15"/>
      <c r="K556" s="15"/>
      <c r="L556" s="15"/>
      <c r="M556" s="17"/>
      <c r="N556" s="15"/>
      <c r="O556" s="15"/>
      <c r="P556" s="15"/>
      <c r="Q556" s="17"/>
      <c r="R556" s="16">
        <f t="shared" si="20"/>
        <v>1</v>
      </c>
      <c r="S556" s="17">
        <f t="shared" si="21"/>
        <v>10.51</v>
      </c>
      <c r="T556" s="17">
        <f t="shared" si="22"/>
        <v>10.51</v>
      </c>
      <c r="U556" s="18" t="str">
        <f t="shared" si="23"/>
        <v/>
      </c>
      <c r="V556" s="15" t="str">
        <f t="shared" si="25"/>
        <v>REFERÊNCIA ÚNICA (ART. 28)</v>
      </c>
      <c r="W556" s="19">
        <f t="shared" si="24"/>
        <v>10.51</v>
      </c>
      <c r="X556" s="15" t="s">
        <v>2908</v>
      </c>
    </row>
    <row r="557" spans="1:24" ht="132" x14ac:dyDescent="0.2">
      <c r="A557" s="14" t="s">
        <v>481</v>
      </c>
      <c r="B557" s="20" t="s">
        <v>2909</v>
      </c>
      <c r="C557" s="15" t="s">
        <v>2910</v>
      </c>
      <c r="D557" s="16" t="s">
        <v>723</v>
      </c>
      <c r="E557" s="16">
        <v>600</v>
      </c>
      <c r="F557" s="15" t="s">
        <v>2911</v>
      </c>
      <c r="G557" s="15" t="s">
        <v>2912</v>
      </c>
      <c r="H557" s="15" t="s">
        <v>2913</v>
      </c>
      <c r="I557" s="17">
        <v>6.48</v>
      </c>
      <c r="J557" s="15"/>
      <c r="K557" s="15"/>
      <c r="L557" s="15"/>
      <c r="M557" s="17"/>
      <c r="N557" s="15"/>
      <c r="O557" s="15"/>
      <c r="P557" s="15"/>
      <c r="Q557" s="17"/>
      <c r="R557" s="16">
        <f t="shared" si="20"/>
        <v>1</v>
      </c>
      <c r="S557" s="17">
        <f t="shared" si="21"/>
        <v>6.48</v>
      </c>
      <c r="T557" s="17">
        <f t="shared" si="22"/>
        <v>6.48</v>
      </c>
      <c r="U557" s="18" t="str">
        <f t="shared" si="23"/>
        <v/>
      </c>
      <c r="V557" s="15" t="str">
        <f t="shared" si="25"/>
        <v>REFERÊNCIA ÚNICA (ART. 28)</v>
      </c>
      <c r="W557" s="19">
        <f t="shared" si="24"/>
        <v>6.48</v>
      </c>
      <c r="X557" s="15" t="s">
        <v>2914</v>
      </c>
    </row>
    <row r="558" spans="1:24" ht="108" x14ac:dyDescent="0.2">
      <c r="A558" s="14" t="s">
        <v>482</v>
      </c>
      <c r="B558" s="20" t="s">
        <v>2915</v>
      </c>
      <c r="C558" s="15" t="s">
        <v>2916</v>
      </c>
      <c r="D558" s="16" t="s">
        <v>723</v>
      </c>
      <c r="E558" s="16">
        <v>600</v>
      </c>
      <c r="F558" s="15" t="s">
        <v>1361</v>
      </c>
      <c r="G558" s="15" t="s">
        <v>1362</v>
      </c>
      <c r="H558" s="15" t="s">
        <v>1363</v>
      </c>
      <c r="I558" s="17">
        <v>7.24</v>
      </c>
      <c r="J558" s="15"/>
      <c r="K558" s="15"/>
      <c r="L558" s="15"/>
      <c r="M558" s="17"/>
      <c r="N558" s="15"/>
      <c r="O558" s="15"/>
      <c r="P558" s="15"/>
      <c r="Q558" s="17"/>
      <c r="R558" s="16">
        <f t="shared" si="20"/>
        <v>1</v>
      </c>
      <c r="S558" s="17">
        <f t="shared" si="21"/>
        <v>7.24</v>
      </c>
      <c r="T558" s="17">
        <f t="shared" si="22"/>
        <v>7.24</v>
      </c>
      <c r="U558" s="18" t="str">
        <f t="shared" si="23"/>
        <v/>
      </c>
      <c r="V558" s="15" t="str">
        <f t="shared" si="25"/>
        <v>REFERÊNCIA ÚNICA (ART. 28)</v>
      </c>
      <c r="W558" s="19">
        <f t="shared" si="24"/>
        <v>7.24</v>
      </c>
      <c r="X558" s="15" t="s">
        <v>2917</v>
      </c>
    </row>
    <row r="559" spans="1:24" ht="48" x14ac:dyDescent="0.2">
      <c r="A559" s="14" t="s">
        <v>483</v>
      </c>
      <c r="B559" s="20" t="s">
        <v>2918</v>
      </c>
      <c r="C559" s="15" t="s">
        <v>2919</v>
      </c>
      <c r="D559" s="16" t="s">
        <v>723</v>
      </c>
      <c r="E559" s="16">
        <v>600</v>
      </c>
      <c r="F559" s="15" t="s">
        <v>2872</v>
      </c>
      <c r="G559" s="15" t="s">
        <v>2920</v>
      </c>
      <c r="H559" s="15" t="s">
        <v>842</v>
      </c>
      <c r="I559" s="17">
        <v>6.17</v>
      </c>
      <c r="J559" s="15" t="s">
        <v>2921</v>
      </c>
      <c r="K559" s="15" t="s">
        <v>2922</v>
      </c>
      <c r="L559" s="15" t="s">
        <v>2354</v>
      </c>
      <c r="M559" s="17">
        <v>7.8</v>
      </c>
      <c r="N559" s="15" t="s">
        <v>2923</v>
      </c>
      <c r="O559" s="15" t="s">
        <v>2924</v>
      </c>
      <c r="P559" s="15" t="s">
        <v>842</v>
      </c>
      <c r="Q559" s="17">
        <v>8.35</v>
      </c>
      <c r="R559" s="16">
        <f t="shared" si="20"/>
        <v>3</v>
      </c>
      <c r="S559" s="17">
        <f t="shared" si="21"/>
        <v>7.44</v>
      </c>
      <c r="T559" s="17">
        <f t="shared" si="22"/>
        <v>7.8</v>
      </c>
      <c r="U559" s="18">
        <f t="shared" si="23"/>
        <v>0.12441813546370811</v>
      </c>
      <c r="V559" s="15" t="str">
        <f t="shared" si="25"/>
        <v>MÉDIA</v>
      </c>
      <c r="W559" s="19">
        <f t="shared" si="24"/>
        <v>7.44</v>
      </c>
      <c r="X559" s="15" t="s">
        <v>2925</v>
      </c>
    </row>
    <row r="560" spans="1:24" ht="72" x14ac:dyDescent="0.2">
      <c r="A560" s="14" t="s">
        <v>484</v>
      </c>
      <c r="B560" s="20" t="s">
        <v>2926</v>
      </c>
      <c r="C560" s="15" t="s">
        <v>2927</v>
      </c>
      <c r="D560" s="16" t="s">
        <v>736</v>
      </c>
      <c r="E560" s="16">
        <v>600</v>
      </c>
      <c r="F560" s="15" t="s">
        <v>708</v>
      </c>
      <c r="G560" s="15" t="s">
        <v>709</v>
      </c>
      <c r="H560" s="15" t="s">
        <v>710</v>
      </c>
      <c r="I560" s="17">
        <v>60.32</v>
      </c>
      <c r="J560" s="15"/>
      <c r="K560" s="15"/>
      <c r="L560" s="15"/>
      <c r="M560" s="17"/>
      <c r="N560" s="15"/>
      <c r="O560" s="15"/>
      <c r="P560" s="15"/>
      <c r="Q560" s="17"/>
      <c r="R560" s="16">
        <f t="shared" si="20"/>
        <v>1</v>
      </c>
      <c r="S560" s="17">
        <f t="shared" si="21"/>
        <v>60.32</v>
      </c>
      <c r="T560" s="17">
        <f t="shared" si="22"/>
        <v>60.32</v>
      </c>
      <c r="U560" s="18" t="str">
        <f t="shared" si="23"/>
        <v/>
      </c>
      <c r="V560" s="15" t="str">
        <f t="shared" si="25"/>
        <v>REFERÊNCIA ÚNICA (ART. 28)</v>
      </c>
      <c r="W560" s="19">
        <f t="shared" si="24"/>
        <v>60.32</v>
      </c>
      <c r="X560" s="15" t="s">
        <v>2928</v>
      </c>
    </row>
    <row r="561" spans="1:24" ht="96" x14ac:dyDescent="0.2">
      <c r="A561" s="14" t="s">
        <v>689</v>
      </c>
      <c r="B561" s="20" t="s">
        <v>2929</v>
      </c>
      <c r="C561" s="15" t="s">
        <v>2930</v>
      </c>
      <c r="D561" s="16" t="s">
        <v>723</v>
      </c>
      <c r="E561" s="16">
        <v>350</v>
      </c>
      <c r="F561" s="15" t="s">
        <v>1062</v>
      </c>
      <c r="G561" s="15" t="s">
        <v>1063</v>
      </c>
      <c r="H561" s="15" t="s">
        <v>1064</v>
      </c>
      <c r="I561" s="17">
        <v>12</v>
      </c>
      <c r="J561" s="15"/>
      <c r="K561" s="15"/>
      <c r="L561" s="15"/>
      <c r="M561" s="17"/>
      <c r="N561" s="15"/>
      <c r="O561" s="15"/>
      <c r="P561" s="15"/>
      <c r="Q561" s="17"/>
      <c r="R561" s="16">
        <f t="shared" si="20"/>
        <v>1</v>
      </c>
      <c r="S561" s="17">
        <f t="shared" si="21"/>
        <v>12</v>
      </c>
      <c r="T561" s="17">
        <f t="shared" si="22"/>
        <v>12</v>
      </c>
      <c r="U561" s="18" t="str">
        <f t="shared" si="23"/>
        <v/>
      </c>
      <c r="V561" s="15" t="str">
        <f t="shared" si="25"/>
        <v>REFERÊNCIA ÚNICA (ART. 28)</v>
      </c>
      <c r="W561" s="19">
        <f t="shared" si="24"/>
        <v>12</v>
      </c>
      <c r="X561" s="15" t="s">
        <v>2931</v>
      </c>
    </row>
    <row r="562" spans="1:24" ht="108" x14ac:dyDescent="0.2">
      <c r="A562" s="14" t="s">
        <v>486</v>
      </c>
      <c r="B562" s="20" t="s">
        <v>2932</v>
      </c>
      <c r="C562" s="15" t="s">
        <v>2933</v>
      </c>
      <c r="D562" s="16" t="s">
        <v>811</v>
      </c>
      <c r="E562" s="16">
        <v>900</v>
      </c>
      <c r="F562" s="15" t="s">
        <v>1062</v>
      </c>
      <c r="G562" s="15" t="s">
        <v>1063</v>
      </c>
      <c r="H562" s="15" t="s">
        <v>1064</v>
      </c>
      <c r="I562" s="17">
        <v>38.86</v>
      </c>
      <c r="J562" s="15"/>
      <c r="K562" s="15"/>
      <c r="L562" s="15"/>
      <c r="M562" s="17"/>
      <c r="N562" s="15"/>
      <c r="O562" s="15"/>
      <c r="P562" s="15"/>
      <c r="Q562" s="17"/>
      <c r="R562" s="16">
        <f t="shared" si="20"/>
        <v>1</v>
      </c>
      <c r="S562" s="17">
        <f t="shared" si="21"/>
        <v>38.86</v>
      </c>
      <c r="T562" s="17">
        <f t="shared" si="22"/>
        <v>38.86</v>
      </c>
      <c r="U562" s="18" t="str">
        <f t="shared" si="23"/>
        <v/>
      </c>
      <c r="V562" s="15" t="str">
        <f t="shared" si="25"/>
        <v>REFERÊNCIA ÚNICA (ART. 28)</v>
      </c>
      <c r="W562" s="19">
        <f t="shared" si="24"/>
        <v>38.86</v>
      </c>
      <c r="X562" s="15" t="s">
        <v>2934</v>
      </c>
    </row>
    <row r="563" spans="1:24" ht="108" x14ac:dyDescent="0.2">
      <c r="A563" s="14" t="s">
        <v>487</v>
      </c>
      <c r="B563" s="20" t="s">
        <v>2935</v>
      </c>
      <c r="C563" s="15" t="s">
        <v>2936</v>
      </c>
      <c r="D563" s="16" t="s">
        <v>723</v>
      </c>
      <c r="E563" s="16">
        <v>60</v>
      </c>
      <c r="F563" s="15" t="s">
        <v>2937</v>
      </c>
      <c r="G563" s="15" t="s">
        <v>2938</v>
      </c>
      <c r="H563" s="15" t="s">
        <v>2939</v>
      </c>
      <c r="I563" s="17">
        <v>236.15</v>
      </c>
      <c r="J563" s="15" t="s">
        <v>2940</v>
      </c>
      <c r="K563" s="15" t="s">
        <v>2941</v>
      </c>
      <c r="L563" s="15" t="s">
        <v>2942</v>
      </c>
      <c r="M563" s="17">
        <v>245.9</v>
      </c>
      <c r="N563" s="15" t="s">
        <v>2943</v>
      </c>
      <c r="O563" s="15" t="s">
        <v>2944</v>
      </c>
      <c r="P563" s="15" t="s">
        <v>2945</v>
      </c>
      <c r="Q563" s="17">
        <v>257.68</v>
      </c>
      <c r="R563" s="16">
        <f t="shared" si="20"/>
        <v>3</v>
      </c>
      <c r="S563" s="17">
        <f t="shared" si="21"/>
        <v>246.57666666666668</v>
      </c>
      <c r="T563" s="17">
        <f t="shared" si="22"/>
        <v>245.9</v>
      </c>
      <c r="U563" s="18">
        <f t="shared" si="23"/>
        <v>3.5699239034128069E-2</v>
      </c>
      <c r="V563" s="15" t="str">
        <f t="shared" si="25"/>
        <v>MÉDIA</v>
      </c>
      <c r="W563" s="19">
        <f t="shared" si="24"/>
        <v>246.58</v>
      </c>
      <c r="X563" s="15" t="s">
        <v>2946</v>
      </c>
    </row>
    <row r="564" spans="1:24" ht="72" x14ac:dyDescent="0.2">
      <c r="A564" s="14" t="s">
        <v>488</v>
      </c>
      <c r="B564" s="20" t="s">
        <v>2947</v>
      </c>
      <c r="C564" s="15" t="s">
        <v>2948</v>
      </c>
      <c r="D564" s="16" t="s">
        <v>736</v>
      </c>
      <c r="E564" s="16">
        <v>1800</v>
      </c>
      <c r="F564" s="15" t="s">
        <v>708</v>
      </c>
      <c r="G564" s="15" t="s">
        <v>709</v>
      </c>
      <c r="H564" s="15" t="s">
        <v>710</v>
      </c>
      <c r="I564" s="17">
        <v>7.63</v>
      </c>
      <c r="J564" s="15"/>
      <c r="K564" s="15"/>
      <c r="L564" s="15"/>
      <c r="M564" s="17"/>
      <c r="N564" s="15"/>
      <c r="O564" s="15"/>
      <c r="P564" s="15"/>
      <c r="Q564" s="17"/>
      <c r="R564" s="16">
        <f t="shared" si="20"/>
        <v>1</v>
      </c>
      <c r="S564" s="17">
        <f t="shared" si="21"/>
        <v>7.63</v>
      </c>
      <c r="T564" s="17">
        <f t="shared" si="22"/>
        <v>7.63</v>
      </c>
      <c r="U564" s="18" t="str">
        <f t="shared" si="23"/>
        <v/>
      </c>
      <c r="V564" s="15" t="str">
        <f t="shared" si="25"/>
        <v>REFERÊNCIA ÚNICA (ART. 28)</v>
      </c>
      <c r="W564" s="19">
        <f t="shared" si="24"/>
        <v>7.63</v>
      </c>
      <c r="X564" s="15" t="s">
        <v>2949</v>
      </c>
    </row>
    <row r="565" spans="1:24" ht="72" x14ac:dyDescent="0.2">
      <c r="A565" s="14" t="s">
        <v>489</v>
      </c>
      <c r="B565" s="20" t="s">
        <v>2950</v>
      </c>
      <c r="C565" s="15" t="s">
        <v>2951</v>
      </c>
      <c r="D565" s="16" t="s">
        <v>736</v>
      </c>
      <c r="E565" s="16">
        <v>500</v>
      </c>
      <c r="F565" s="15" t="s">
        <v>708</v>
      </c>
      <c r="G565" s="15" t="s">
        <v>709</v>
      </c>
      <c r="H565" s="15" t="s">
        <v>710</v>
      </c>
      <c r="I565" s="17">
        <v>4.24</v>
      </c>
      <c r="J565" s="15"/>
      <c r="K565" s="15"/>
      <c r="L565" s="15"/>
      <c r="M565" s="17"/>
      <c r="N565" s="15"/>
      <c r="O565" s="15"/>
      <c r="P565" s="15"/>
      <c r="Q565" s="17"/>
      <c r="R565" s="16">
        <f t="shared" si="20"/>
        <v>1</v>
      </c>
      <c r="S565" s="17">
        <f t="shared" si="21"/>
        <v>4.24</v>
      </c>
      <c r="T565" s="17">
        <f t="shared" si="22"/>
        <v>4.24</v>
      </c>
      <c r="U565" s="18" t="str">
        <f t="shared" si="23"/>
        <v/>
      </c>
      <c r="V565" s="15" t="str">
        <f t="shared" si="25"/>
        <v>REFERÊNCIA ÚNICA (ART. 28)</v>
      </c>
      <c r="W565" s="19">
        <f t="shared" si="24"/>
        <v>4.24</v>
      </c>
      <c r="X565" s="15" t="s">
        <v>2952</v>
      </c>
    </row>
    <row r="566" spans="1:24" ht="48" x14ac:dyDescent="0.2">
      <c r="A566" s="14" t="s">
        <v>490</v>
      </c>
      <c r="B566" s="21" t="s">
        <v>2953</v>
      </c>
      <c r="C566" s="15" t="s">
        <v>2954</v>
      </c>
      <c r="D566" s="16" t="s">
        <v>2955</v>
      </c>
      <c r="E566" s="16">
        <v>200</v>
      </c>
      <c r="F566" s="15" t="s">
        <v>2956</v>
      </c>
      <c r="G566" s="15" t="s">
        <v>2957</v>
      </c>
      <c r="H566" s="15" t="s">
        <v>842</v>
      </c>
      <c r="I566" s="17">
        <v>139.99</v>
      </c>
      <c r="J566" s="15" t="s">
        <v>2958</v>
      </c>
      <c r="K566" s="15" t="s">
        <v>2959</v>
      </c>
      <c r="L566" s="15" t="s">
        <v>842</v>
      </c>
      <c r="M566" s="17">
        <v>157.9</v>
      </c>
      <c r="N566" s="15" t="s">
        <v>2960</v>
      </c>
      <c r="O566" s="15" t="s">
        <v>2961</v>
      </c>
      <c r="P566" s="15" t="s">
        <v>842</v>
      </c>
      <c r="Q566" s="17">
        <v>175.6</v>
      </c>
      <c r="R566" s="16">
        <f t="shared" si="20"/>
        <v>3</v>
      </c>
      <c r="S566" s="17">
        <f t="shared" si="21"/>
        <v>157.83000000000001</v>
      </c>
      <c r="T566" s="17">
        <f t="shared" si="22"/>
        <v>157.9</v>
      </c>
      <c r="U566" s="18">
        <f t="shared" si="23"/>
        <v>9.2110535935637658E-2</v>
      </c>
      <c r="V566" s="15" t="str">
        <f t="shared" si="25"/>
        <v>MÉDIA</v>
      </c>
      <c r="W566" s="19">
        <f t="shared" si="24"/>
        <v>157.83000000000001</v>
      </c>
      <c r="X566" s="15" t="s">
        <v>1125</v>
      </c>
    </row>
    <row r="567" spans="1:24" ht="72" x14ac:dyDescent="0.2">
      <c r="A567" s="14" t="s">
        <v>491</v>
      </c>
      <c r="B567" s="20" t="s">
        <v>2962</v>
      </c>
      <c r="C567" s="15" t="s">
        <v>2963</v>
      </c>
      <c r="D567" s="16" t="s">
        <v>811</v>
      </c>
      <c r="E567" s="16">
        <v>360</v>
      </c>
      <c r="F567" s="15" t="s">
        <v>708</v>
      </c>
      <c r="G567" s="15" t="s">
        <v>709</v>
      </c>
      <c r="H567" s="15" t="s">
        <v>710</v>
      </c>
      <c r="I567" s="17">
        <v>11.89</v>
      </c>
      <c r="J567" s="15"/>
      <c r="K567" s="15"/>
      <c r="L567" s="15"/>
      <c r="M567" s="17"/>
      <c r="N567" s="15"/>
      <c r="O567" s="15"/>
      <c r="P567" s="15"/>
      <c r="Q567" s="17"/>
      <c r="R567" s="16">
        <f t="shared" si="20"/>
        <v>1</v>
      </c>
      <c r="S567" s="17">
        <f t="shared" si="21"/>
        <v>11.89</v>
      </c>
      <c r="T567" s="17">
        <f t="shared" si="22"/>
        <v>11.89</v>
      </c>
      <c r="U567" s="18" t="str">
        <f t="shared" si="23"/>
        <v/>
      </c>
      <c r="V567" s="15" t="str">
        <f t="shared" si="25"/>
        <v>REFERÊNCIA ÚNICA (ART. 28)</v>
      </c>
      <c r="W567" s="19">
        <f t="shared" si="24"/>
        <v>11.89</v>
      </c>
      <c r="X567" s="15" t="s">
        <v>2964</v>
      </c>
    </row>
    <row r="568" spans="1:24" ht="48" x14ac:dyDescent="0.2">
      <c r="A568" s="14" t="s">
        <v>492</v>
      </c>
      <c r="B568" s="20" t="s">
        <v>2965</v>
      </c>
      <c r="C568" s="15" t="s">
        <v>2966</v>
      </c>
      <c r="D568" s="16" t="s">
        <v>2955</v>
      </c>
      <c r="E568" s="16">
        <v>200</v>
      </c>
      <c r="F568" s="15" t="s">
        <v>2967</v>
      </c>
      <c r="G568" s="15" t="s">
        <v>2968</v>
      </c>
      <c r="H568" s="15" t="s">
        <v>2969</v>
      </c>
      <c r="I568" s="17">
        <v>77.44</v>
      </c>
      <c r="J568" s="15" t="s">
        <v>2970</v>
      </c>
      <c r="K568" s="15" t="s">
        <v>2971</v>
      </c>
      <c r="L568" s="15" t="s">
        <v>842</v>
      </c>
      <c r="M568" s="17">
        <v>86.5</v>
      </c>
      <c r="N568" s="15" t="s">
        <v>2972</v>
      </c>
      <c r="O568" s="15" t="s">
        <v>2973</v>
      </c>
      <c r="P568" s="15" t="s">
        <v>842</v>
      </c>
      <c r="Q568" s="17">
        <v>85.98</v>
      </c>
      <c r="R568" s="16">
        <f t="shared" si="20"/>
        <v>3</v>
      </c>
      <c r="S568" s="17">
        <f t="shared" si="21"/>
        <v>83.306666666666672</v>
      </c>
      <c r="T568" s="17">
        <f t="shared" si="22"/>
        <v>85.98</v>
      </c>
      <c r="U568" s="18">
        <f t="shared" si="23"/>
        <v>4.9861412817223415E-2</v>
      </c>
      <c r="V568" s="15" t="str">
        <f t="shared" si="25"/>
        <v>MÉDIA</v>
      </c>
      <c r="W568" s="19">
        <f t="shared" si="24"/>
        <v>83.31</v>
      </c>
      <c r="X568" s="15" t="s">
        <v>845</v>
      </c>
    </row>
    <row r="569" spans="1:24" ht="72" x14ac:dyDescent="0.2">
      <c r="A569" s="14" t="s">
        <v>493</v>
      </c>
      <c r="B569" s="20" t="s">
        <v>2974</v>
      </c>
      <c r="C569" s="15" t="s">
        <v>2975</v>
      </c>
      <c r="D569" s="16" t="s">
        <v>811</v>
      </c>
      <c r="E569" s="16">
        <v>900</v>
      </c>
      <c r="F569" s="15" t="s">
        <v>2976</v>
      </c>
      <c r="G569" s="15" t="s">
        <v>2977</v>
      </c>
      <c r="H569" s="15" t="s">
        <v>2978</v>
      </c>
      <c r="I569" s="17">
        <f>299/18</f>
        <v>16.611111111111111</v>
      </c>
      <c r="J569" s="15" t="s">
        <v>2979</v>
      </c>
      <c r="K569" s="15" t="s">
        <v>2980</v>
      </c>
      <c r="L569" s="15" t="s">
        <v>2981</v>
      </c>
      <c r="M569" s="17">
        <f>273.1/18</f>
        <v>15.172222222222224</v>
      </c>
      <c r="N569" s="15" t="s">
        <v>2982</v>
      </c>
      <c r="O569" s="15" t="s">
        <v>2983</v>
      </c>
      <c r="P569" s="15" t="s">
        <v>2984</v>
      </c>
      <c r="Q569" s="17">
        <f>389.9/18</f>
        <v>21.661111111111111</v>
      </c>
      <c r="R569" s="16">
        <f t="shared" si="20"/>
        <v>3</v>
      </c>
      <c r="S569" s="17">
        <f t="shared" si="21"/>
        <v>17.814814814814813</v>
      </c>
      <c r="T569" s="17">
        <f t="shared" si="22"/>
        <v>16.611111111111111</v>
      </c>
      <c r="U569" s="18">
        <f t="shared" si="23"/>
        <v>0.1561877899030267</v>
      </c>
      <c r="V569" s="15" t="str">
        <f t="shared" si="25"/>
        <v>MÉDIA</v>
      </c>
      <c r="W569" s="19">
        <f t="shared" si="24"/>
        <v>17.809999999999999</v>
      </c>
      <c r="X569" s="15" t="s">
        <v>2985</v>
      </c>
    </row>
    <row r="570" spans="1:24" ht="84" x14ac:dyDescent="0.2">
      <c r="A570" s="14" t="s">
        <v>494</v>
      </c>
      <c r="B570" s="20" t="s">
        <v>2986</v>
      </c>
      <c r="C570" s="15" t="s">
        <v>2987</v>
      </c>
      <c r="D570" s="16" t="s">
        <v>811</v>
      </c>
      <c r="E570" s="16">
        <v>900</v>
      </c>
      <c r="F570" s="15" t="s">
        <v>2988</v>
      </c>
      <c r="G570" s="15" t="s">
        <v>2989</v>
      </c>
      <c r="H570" s="15" t="s">
        <v>2990</v>
      </c>
      <c r="I570" s="17">
        <f>299.9/18</f>
        <v>16.661111111111111</v>
      </c>
      <c r="J570" s="15" t="s">
        <v>2991</v>
      </c>
      <c r="K570" s="15" t="s">
        <v>2992</v>
      </c>
      <c r="L570" s="15" t="s">
        <v>2984</v>
      </c>
      <c r="M570" s="17">
        <f>389.9/18</f>
        <v>21.661111111111111</v>
      </c>
      <c r="N570" s="15"/>
      <c r="O570" s="15"/>
      <c r="P570" s="15"/>
      <c r="Q570" s="17"/>
      <c r="R570" s="16">
        <f t="shared" si="20"/>
        <v>2</v>
      </c>
      <c r="S570" s="17">
        <f t="shared" si="21"/>
        <v>19.161111111111111</v>
      </c>
      <c r="T570" s="17">
        <f t="shared" si="22"/>
        <v>19.161111111111111</v>
      </c>
      <c r="U570" s="18">
        <f t="shared" si="23"/>
        <v>0.13047260075384168</v>
      </c>
      <c r="V570" s="15" t="str">
        <f t="shared" si="25"/>
        <v>MÉDIA</v>
      </c>
      <c r="W570" s="19">
        <f t="shared" si="24"/>
        <v>19.16</v>
      </c>
      <c r="X570" s="15" t="s">
        <v>2993</v>
      </c>
    </row>
    <row r="571" spans="1:24" ht="84" x14ac:dyDescent="0.2">
      <c r="A571" s="14" t="s">
        <v>495</v>
      </c>
      <c r="B571" s="20" t="s">
        <v>2994</v>
      </c>
      <c r="C571" s="15" t="s">
        <v>2995</v>
      </c>
      <c r="D571" s="16" t="s">
        <v>811</v>
      </c>
      <c r="E571" s="16">
        <v>900</v>
      </c>
      <c r="F571" s="15" t="s">
        <v>2996</v>
      </c>
      <c r="G571" s="15" t="s">
        <v>2997</v>
      </c>
      <c r="H571" s="15" t="s">
        <v>2978</v>
      </c>
      <c r="I571" s="17">
        <f>299/18</f>
        <v>16.611111111111111</v>
      </c>
      <c r="J571" s="15" t="s">
        <v>2998</v>
      </c>
      <c r="K571" s="15" t="s">
        <v>2999</v>
      </c>
      <c r="L571" s="15" t="s">
        <v>3000</v>
      </c>
      <c r="M571" s="17">
        <f>425/18</f>
        <v>23.611111111111111</v>
      </c>
      <c r="N571" s="15"/>
      <c r="O571" s="15"/>
      <c r="P571" s="15"/>
      <c r="Q571" s="17"/>
      <c r="R571" s="16">
        <f t="shared" si="20"/>
        <v>2</v>
      </c>
      <c r="S571" s="17">
        <f t="shared" si="21"/>
        <v>20.111111111111111</v>
      </c>
      <c r="T571" s="17">
        <f t="shared" si="22"/>
        <v>20.111111111111111</v>
      </c>
      <c r="U571" s="18">
        <f t="shared" si="23"/>
        <v>0.17403314917127072</v>
      </c>
      <c r="V571" s="15" t="str">
        <f t="shared" si="25"/>
        <v>MÉDIA</v>
      </c>
      <c r="W571" s="19">
        <f t="shared" si="24"/>
        <v>20.11</v>
      </c>
      <c r="X571" s="15" t="s">
        <v>3001</v>
      </c>
    </row>
    <row r="572" spans="1:24" ht="96" x14ac:dyDescent="0.2">
      <c r="A572" s="14" t="s">
        <v>496</v>
      </c>
      <c r="B572" s="20" t="s">
        <v>3002</v>
      </c>
      <c r="C572" s="15" t="s">
        <v>3003</v>
      </c>
      <c r="D572" s="16" t="s">
        <v>811</v>
      </c>
      <c r="E572" s="16">
        <v>540</v>
      </c>
      <c r="F572" s="15" t="s">
        <v>3004</v>
      </c>
      <c r="G572" s="15" t="s">
        <v>3005</v>
      </c>
      <c r="H572" s="15" t="s">
        <v>3006</v>
      </c>
      <c r="I572" s="17">
        <f>172.9/3.6</f>
        <v>48.027777777777779</v>
      </c>
      <c r="J572" s="15" t="s">
        <v>3007</v>
      </c>
      <c r="K572" s="15" t="s">
        <v>3008</v>
      </c>
      <c r="L572" s="15" t="s">
        <v>3009</v>
      </c>
      <c r="M572" s="17">
        <f>179.9/3.6</f>
        <v>49.972222222222221</v>
      </c>
      <c r="N572" s="15"/>
      <c r="O572" s="15"/>
      <c r="P572" s="15"/>
      <c r="Q572" s="17"/>
      <c r="R572" s="16">
        <f t="shared" si="20"/>
        <v>2</v>
      </c>
      <c r="S572" s="17">
        <f t="shared" si="21"/>
        <v>49</v>
      </c>
      <c r="T572" s="17">
        <f t="shared" si="22"/>
        <v>49</v>
      </c>
      <c r="U572" s="18">
        <f t="shared" si="23"/>
        <v>1.9841269841269826E-2</v>
      </c>
      <c r="V572" s="15" t="str">
        <f t="shared" si="25"/>
        <v>MÉDIA</v>
      </c>
      <c r="W572" s="19">
        <f t="shared" si="24"/>
        <v>49</v>
      </c>
      <c r="X572" s="15" t="s">
        <v>3010</v>
      </c>
    </row>
    <row r="573" spans="1:24" ht="108" x14ac:dyDescent="0.2">
      <c r="A573" s="14" t="s">
        <v>497</v>
      </c>
      <c r="B573" s="20" t="s">
        <v>3011</v>
      </c>
      <c r="C573" s="15" t="s">
        <v>3012</v>
      </c>
      <c r="D573" s="16" t="s">
        <v>811</v>
      </c>
      <c r="E573" s="16">
        <v>540</v>
      </c>
      <c r="F573" s="15" t="s">
        <v>3013</v>
      </c>
      <c r="G573" s="15" t="s">
        <v>3014</v>
      </c>
      <c r="H573" s="15" t="s">
        <v>3015</v>
      </c>
      <c r="I573" s="17">
        <f>189/3.6</f>
        <v>52.5</v>
      </c>
      <c r="J573" s="15"/>
      <c r="K573" s="15"/>
      <c r="L573" s="15"/>
      <c r="M573" s="17"/>
      <c r="N573" s="15"/>
      <c r="O573" s="15"/>
      <c r="P573" s="15"/>
      <c r="Q573" s="17"/>
      <c r="R573" s="16">
        <f t="shared" si="20"/>
        <v>1</v>
      </c>
      <c r="S573" s="17">
        <f t="shared" si="21"/>
        <v>52.5</v>
      </c>
      <c r="T573" s="17">
        <f t="shared" si="22"/>
        <v>52.5</v>
      </c>
      <c r="U573" s="18" t="str">
        <f t="shared" si="23"/>
        <v/>
      </c>
      <c r="V573" s="15" t="str">
        <f t="shared" si="25"/>
        <v>REFERÊNCIA ÚNICA (ART. 28)</v>
      </c>
      <c r="W573" s="19">
        <f t="shared" si="24"/>
        <v>52.5</v>
      </c>
      <c r="X573" s="15" t="s">
        <v>3016</v>
      </c>
    </row>
    <row r="574" spans="1:24" ht="72" x14ac:dyDescent="0.2">
      <c r="A574" s="14" t="s">
        <v>498</v>
      </c>
      <c r="B574" s="20" t="s">
        <v>3017</v>
      </c>
      <c r="C574" s="15" t="s">
        <v>3018</v>
      </c>
      <c r="D574" s="16" t="s">
        <v>811</v>
      </c>
      <c r="E574" s="16">
        <v>540</v>
      </c>
      <c r="F574" s="15" t="s">
        <v>3019</v>
      </c>
      <c r="G574" s="15" t="s">
        <v>3020</v>
      </c>
      <c r="H574" s="15" t="s">
        <v>3009</v>
      </c>
      <c r="I574" s="17">
        <f>179.9/3.6</f>
        <v>49.972222222222221</v>
      </c>
      <c r="J574" s="15" t="s">
        <v>3021</v>
      </c>
      <c r="K574" s="15" t="s">
        <v>3022</v>
      </c>
      <c r="L574" s="15" t="s">
        <v>3009</v>
      </c>
      <c r="M574" s="17">
        <f>179.9/3.6</f>
        <v>49.972222222222221</v>
      </c>
      <c r="N574" s="15" t="s">
        <v>3023</v>
      </c>
      <c r="O574" s="15" t="s">
        <v>3024</v>
      </c>
      <c r="P574" s="15" t="s">
        <v>3025</v>
      </c>
      <c r="Q574" s="17">
        <f>139.99/3.6</f>
        <v>38.886111111111113</v>
      </c>
      <c r="R574" s="16">
        <f t="shared" si="20"/>
        <v>3</v>
      </c>
      <c r="S574" s="17">
        <f t="shared" si="21"/>
        <v>46.276851851851852</v>
      </c>
      <c r="T574" s="17">
        <f t="shared" si="22"/>
        <v>49.972222222222221</v>
      </c>
      <c r="U574" s="18">
        <f t="shared" si="23"/>
        <v>0.11292995713061596</v>
      </c>
      <c r="V574" s="15" t="str">
        <f t="shared" si="25"/>
        <v>MÉDIA</v>
      </c>
      <c r="W574" s="19">
        <f t="shared" si="24"/>
        <v>46.28</v>
      </c>
      <c r="X574" s="15" t="s">
        <v>3026</v>
      </c>
    </row>
    <row r="575" spans="1:24" ht="72" x14ac:dyDescent="0.2">
      <c r="A575" s="14" t="s">
        <v>499</v>
      </c>
      <c r="B575" s="20" t="s">
        <v>3027</v>
      </c>
      <c r="C575" s="15" t="s">
        <v>3028</v>
      </c>
      <c r="D575" s="16" t="s">
        <v>811</v>
      </c>
      <c r="E575" s="16">
        <v>1350</v>
      </c>
      <c r="F575" s="15" t="s">
        <v>708</v>
      </c>
      <c r="G575" s="15" t="s">
        <v>709</v>
      </c>
      <c r="H575" s="15" t="s">
        <v>710</v>
      </c>
      <c r="I575" s="17">
        <v>32.909999999999997</v>
      </c>
      <c r="J575" s="15"/>
      <c r="K575" s="15"/>
      <c r="L575" s="15"/>
      <c r="M575" s="17"/>
      <c r="N575" s="15"/>
      <c r="O575" s="15"/>
      <c r="P575" s="15"/>
      <c r="Q575" s="17"/>
      <c r="R575" s="16">
        <f t="shared" si="20"/>
        <v>1</v>
      </c>
      <c r="S575" s="17">
        <f t="shared" si="21"/>
        <v>32.909999999999997</v>
      </c>
      <c r="T575" s="17">
        <f t="shared" si="22"/>
        <v>32.909999999999997</v>
      </c>
      <c r="U575" s="18" t="str">
        <f t="shared" si="23"/>
        <v/>
      </c>
      <c r="V575" s="15" t="str">
        <f t="shared" si="25"/>
        <v>REFERÊNCIA ÚNICA (ART. 28)</v>
      </c>
      <c r="W575" s="19">
        <f t="shared" si="24"/>
        <v>32.909999999999997</v>
      </c>
      <c r="X575" s="15" t="s">
        <v>3029</v>
      </c>
    </row>
    <row r="576" spans="1:24" ht="72" x14ac:dyDescent="0.2">
      <c r="A576" s="14" t="s">
        <v>500</v>
      </c>
      <c r="B576" s="20" t="s">
        <v>3030</v>
      </c>
      <c r="C576" s="15" t="s">
        <v>3031</v>
      </c>
      <c r="D576" s="16" t="s">
        <v>811</v>
      </c>
      <c r="E576" s="16">
        <v>1350</v>
      </c>
      <c r="F576" s="15" t="s">
        <v>708</v>
      </c>
      <c r="G576" s="15" t="s">
        <v>709</v>
      </c>
      <c r="H576" s="15" t="s">
        <v>710</v>
      </c>
      <c r="I576" s="17">
        <v>40.11</v>
      </c>
      <c r="J576" s="15"/>
      <c r="K576" s="15"/>
      <c r="L576" s="15"/>
      <c r="M576" s="17"/>
      <c r="N576" s="15"/>
      <c r="O576" s="15"/>
      <c r="P576" s="15"/>
      <c r="Q576" s="17"/>
      <c r="R576" s="16">
        <f t="shared" si="20"/>
        <v>1</v>
      </c>
      <c r="S576" s="17">
        <f t="shared" si="21"/>
        <v>40.11</v>
      </c>
      <c r="T576" s="17">
        <f t="shared" si="22"/>
        <v>40.11</v>
      </c>
      <c r="U576" s="18" t="str">
        <f t="shared" si="23"/>
        <v/>
      </c>
      <c r="V576" s="15" t="str">
        <f t="shared" si="25"/>
        <v>REFERÊNCIA ÚNICA (ART. 28)</v>
      </c>
      <c r="W576" s="19">
        <f t="shared" si="24"/>
        <v>40.11</v>
      </c>
      <c r="X576" s="15" t="s">
        <v>3032</v>
      </c>
    </row>
    <row r="577" spans="1:24" ht="84" x14ac:dyDescent="0.2">
      <c r="A577" s="14" t="s">
        <v>501</v>
      </c>
      <c r="B577" s="21" t="s">
        <v>3033</v>
      </c>
      <c r="C577" s="15" t="s">
        <v>3034</v>
      </c>
      <c r="D577" s="16" t="s">
        <v>723</v>
      </c>
      <c r="E577" s="16">
        <v>50</v>
      </c>
      <c r="F577" s="15" t="s">
        <v>3035</v>
      </c>
      <c r="G577" s="15" t="s">
        <v>3036</v>
      </c>
      <c r="H577" s="15" t="s">
        <v>842</v>
      </c>
      <c r="I577" s="17">
        <v>24</v>
      </c>
      <c r="J577" s="15"/>
      <c r="K577" s="15"/>
      <c r="L577" s="15"/>
      <c r="M577" s="17"/>
      <c r="N577" s="15"/>
      <c r="O577" s="15"/>
      <c r="P577" s="15"/>
      <c r="Q577" s="17"/>
      <c r="R577" s="16">
        <f t="shared" si="20"/>
        <v>1</v>
      </c>
      <c r="S577" s="17">
        <f t="shared" si="21"/>
        <v>24</v>
      </c>
      <c r="T577" s="17">
        <f t="shared" si="22"/>
        <v>24</v>
      </c>
      <c r="U577" s="18" t="str">
        <f t="shared" si="23"/>
        <v/>
      </c>
      <c r="V577" s="15" t="str">
        <f t="shared" si="25"/>
        <v>REFERÊNCIA ÚNICA (ART. 28)</v>
      </c>
      <c r="W577" s="19">
        <f t="shared" si="24"/>
        <v>24</v>
      </c>
      <c r="X577" s="15" t="s">
        <v>3037</v>
      </c>
    </row>
    <row r="578" spans="1:24" ht="84" x14ac:dyDescent="0.2">
      <c r="A578" s="14" t="s">
        <v>502</v>
      </c>
      <c r="B578" s="20" t="s">
        <v>3033</v>
      </c>
      <c r="C578" s="15" t="s">
        <v>3038</v>
      </c>
      <c r="D578" s="16" t="s">
        <v>723</v>
      </c>
      <c r="E578" s="16">
        <v>50</v>
      </c>
      <c r="F578" s="15" t="s">
        <v>3039</v>
      </c>
      <c r="G578" s="15" t="s">
        <v>3036</v>
      </c>
      <c r="H578" s="15" t="s">
        <v>842</v>
      </c>
      <c r="I578" s="17">
        <v>24</v>
      </c>
      <c r="J578" s="15"/>
      <c r="K578" s="15"/>
      <c r="L578" s="15"/>
      <c r="M578" s="17"/>
      <c r="N578" s="15"/>
      <c r="O578" s="15"/>
      <c r="P578" s="15"/>
      <c r="Q578" s="17"/>
      <c r="R578" s="16">
        <f t="shared" si="20"/>
        <v>1</v>
      </c>
      <c r="S578" s="17">
        <f t="shared" si="21"/>
        <v>24</v>
      </c>
      <c r="T578" s="17">
        <f t="shared" si="22"/>
        <v>24</v>
      </c>
      <c r="U578" s="18" t="str">
        <f t="shared" si="23"/>
        <v/>
      </c>
      <c r="V578" s="15" t="str">
        <f t="shared" si="25"/>
        <v>REFERÊNCIA ÚNICA (ART. 28)</v>
      </c>
      <c r="W578" s="19">
        <f t="shared" si="24"/>
        <v>24</v>
      </c>
      <c r="X578" s="15" t="s">
        <v>3040</v>
      </c>
    </row>
    <row r="579" spans="1:24" ht="60" x14ac:dyDescent="0.2">
      <c r="A579" s="14" t="s">
        <v>503</v>
      </c>
      <c r="B579" s="20" t="s">
        <v>3033</v>
      </c>
      <c r="C579" s="15" t="s">
        <v>3041</v>
      </c>
      <c r="D579" s="16" t="s">
        <v>723</v>
      </c>
      <c r="E579" s="16">
        <v>50</v>
      </c>
      <c r="F579" s="15" t="s">
        <v>3042</v>
      </c>
      <c r="G579" s="15" t="s">
        <v>3036</v>
      </c>
      <c r="H579" s="15" t="s">
        <v>842</v>
      </c>
      <c r="I579" s="17">
        <v>24</v>
      </c>
      <c r="J579" s="15" t="s">
        <v>3043</v>
      </c>
      <c r="K579" s="15" t="s">
        <v>3044</v>
      </c>
      <c r="L579" s="15" t="s">
        <v>842</v>
      </c>
      <c r="M579" s="17">
        <v>19.989999999999998</v>
      </c>
      <c r="N579" s="15" t="s">
        <v>3045</v>
      </c>
      <c r="O579" s="15" t="s">
        <v>3046</v>
      </c>
      <c r="P579" s="15" t="s">
        <v>2443</v>
      </c>
      <c r="Q579" s="17">
        <v>25.9</v>
      </c>
      <c r="R579" s="16">
        <f t="shared" si="20"/>
        <v>3</v>
      </c>
      <c r="S579" s="17">
        <f t="shared" si="21"/>
        <v>23.296666666666663</v>
      </c>
      <c r="T579" s="17">
        <f t="shared" si="22"/>
        <v>24</v>
      </c>
      <c r="U579" s="18">
        <f t="shared" si="23"/>
        <v>0.1057434927510025</v>
      </c>
      <c r="V579" s="15" t="str">
        <f t="shared" si="25"/>
        <v>MÉDIA</v>
      </c>
      <c r="W579" s="19">
        <f t="shared" si="24">IF(R579=0,"",ROUND(ROUND(IF(AND(R579=3,U579&gt;25%),T579,S579)*100,8),0)/100)</f>
        <v>23.3</v>
      </c>
      <c r="X579" s="15" t="s">
        <v>3047</v>
      </c>
    </row>
    <row r="580" spans="1:24" ht="84" x14ac:dyDescent="0.2">
      <c r="A580" s="14" t="s">
        <v>504</v>
      </c>
      <c r="B580" s="20" t="s">
        <v>3033</v>
      </c>
      <c r="C580" s="15" t="s">
        <v>3048</v>
      </c>
      <c r="D580" s="16" t="s">
        <v>723</v>
      </c>
      <c r="E580" s="16">
        <v>50</v>
      </c>
      <c r="F580" s="15" t="s">
        <v>3049</v>
      </c>
      <c r="G580" s="15" t="s">
        <v>3036</v>
      </c>
      <c r="H580" s="15" t="s">
        <v>842</v>
      </c>
      <c r="I580" s="17">
        <v>24</v>
      </c>
      <c r="J580" s="15"/>
      <c r="K580" s="15"/>
      <c r="L580" s="15"/>
      <c r="M580" s="17"/>
      <c r="N580" s="15"/>
      <c r="O580" s="15"/>
      <c r="P580" s="15"/>
      <c r="Q580" s="17"/>
      <c r="R580" s="16">
        <f t="shared" si="20"/>
        <v>1</v>
      </c>
      <c r="S580" s="17">
        <f t="shared" si="21"/>
        <v>24</v>
      </c>
      <c r="T580" s="17">
        <f t="shared" si="22"/>
        <v>24</v>
      </c>
      <c r="U580" s="18" t="str">
        <f t="shared" si="23"/>
        <v/>
      </c>
      <c r="V580" s="15" t="str">
        <f t="shared" si="25"/>
        <v>REFERÊNCIA ÚNICA (ART. 28)</v>
      </c>
      <c r="W580" s="19">
        <f t="shared" si="24"/>
        <v>24</v>
      </c>
      <c r="X580" s="15" t="s">
        <v>3050</v>
      </c>
    </row>
    <row r="581" spans="1:24" ht="84" x14ac:dyDescent="0.2">
      <c r="A581" s="14" t="s">
        <v>691</v>
      </c>
      <c r="B581" s="20" t="s">
        <v>3051</v>
      </c>
      <c r="C581" s="15" t="s">
        <v>3052</v>
      </c>
      <c r="D581" s="16" t="s">
        <v>811</v>
      </c>
      <c r="E581" s="16">
        <v>48</v>
      </c>
      <c r="F581" s="15" t="s">
        <v>1361</v>
      </c>
      <c r="G581" s="15" t="s">
        <v>1362</v>
      </c>
      <c r="H581" s="15" t="s">
        <v>1363</v>
      </c>
      <c r="I581" s="17">
        <f>144.24/3.6</f>
        <v>40.06666666666667</v>
      </c>
      <c r="J581" s="15"/>
      <c r="K581" s="15"/>
      <c r="L581" s="15"/>
      <c r="M581" s="17"/>
      <c r="N581" s="15"/>
      <c r="O581" s="15"/>
      <c r="P581" s="15"/>
      <c r="Q581" s="17"/>
      <c r="R581" s="16">
        <f t="shared" si="20"/>
        <v>1</v>
      </c>
      <c r="S581" s="17">
        <f t="shared" si="21"/>
        <v>40.06666666666667</v>
      </c>
      <c r="T581" s="17">
        <f t="shared" si="22"/>
        <v>40.06666666666667</v>
      </c>
      <c r="U581" s="18" t="str">
        <f t="shared" si="23"/>
        <v/>
      </c>
      <c r="V581" s="15" t="str">
        <f t="shared" si="25"/>
        <v>REFERÊNCIA ÚNICA (ART. 28)</v>
      </c>
      <c r="W581" s="19">
        <v>40.07</v>
      </c>
      <c r="X581" s="15" t="s">
        <v>3053</v>
      </c>
    </row>
    <row r="582" spans="1:24" ht="72" x14ac:dyDescent="0.2">
      <c r="A582" s="14" t="s">
        <v>506</v>
      </c>
      <c r="B582" s="20" t="s">
        <v>3054</v>
      </c>
      <c r="C582" s="15" t="s">
        <v>3055</v>
      </c>
      <c r="D582" s="16" t="s">
        <v>723</v>
      </c>
      <c r="E582" s="16">
        <v>30</v>
      </c>
      <c r="F582" s="15" t="s">
        <v>708</v>
      </c>
      <c r="G582" s="15" t="s">
        <v>709</v>
      </c>
      <c r="H582" s="15" t="s">
        <v>710</v>
      </c>
      <c r="I582" s="17">
        <v>75.92</v>
      </c>
      <c r="J582" s="15"/>
      <c r="K582" s="15"/>
      <c r="L582" s="15"/>
      <c r="M582" s="17"/>
      <c r="N582" s="15"/>
      <c r="O582" s="15"/>
      <c r="P582" s="15"/>
      <c r="Q582" s="17"/>
      <c r="R582" s="16">
        <f t="shared" si="20"/>
        <v>1</v>
      </c>
      <c r="S582" s="17">
        <f t="shared" si="21"/>
        <v>75.92</v>
      </c>
      <c r="T582" s="17">
        <f t="shared" si="22"/>
        <v>75.92</v>
      </c>
      <c r="U582" s="18" t="str">
        <f t="shared" si="23"/>
        <v/>
      </c>
      <c r="V582" s="15" t="str">
        <f t="shared" si="25"/>
        <v>REFERÊNCIA ÚNICA (ART. 28)</v>
      </c>
      <c r="W582" s="19">
        <f t="shared" si="24"/>
        <v>75.92</v>
      </c>
      <c r="X582" s="15" t="s">
        <v>3056</v>
      </c>
    </row>
    <row r="583" spans="1:24" ht="72" x14ac:dyDescent="0.2">
      <c r="A583" s="14" t="s">
        <v>507</v>
      </c>
      <c r="B583" s="20" t="s">
        <v>3057</v>
      </c>
      <c r="C583" s="15" t="s">
        <v>3058</v>
      </c>
      <c r="D583" s="16" t="s">
        <v>723</v>
      </c>
      <c r="E583" s="16">
        <v>60</v>
      </c>
      <c r="F583" s="15" t="s">
        <v>708</v>
      </c>
      <c r="G583" s="15" t="s">
        <v>709</v>
      </c>
      <c r="H583" s="15" t="s">
        <v>710</v>
      </c>
      <c r="I583" s="17">
        <v>10.42</v>
      </c>
      <c r="J583" s="15"/>
      <c r="K583" s="15"/>
      <c r="L583" s="15"/>
      <c r="M583" s="17"/>
      <c r="N583" s="15"/>
      <c r="O583" s="15"/>
      <c r="P583" s="15"/>
      <c r="Q583" s="17"/>
      <c r="R583" s="16">
        <f t="shared" si="20"/>
        <v>1</v>
      </c>
      <c r="S583" s="17">
        <f t="shared" si="21"/>
        <v>10.42</v>
      </c>
      <c r="T583" s="17">
        <f t="shared" si="22"/>
        <v>10.42</v>
      </c>
      <c r="U583" s="18" t="str">
        <f t="shared" si="23"/>
        <v/>
      </c>
      <c r="V583" s="15" t="str">
        <f t="shared" si="25"/>
        <v>REFERÊNCIA ÚNICA (ART. 28)</v>
      </c>
      <c r="W583" s="19">
        <f t="shared" si="24"/>
        <v>10.42</v>
      </c>
      <c r="X583" s="15" t="s">
        <v>3059</v>
      </c>
    </row>
    <row r="584" spans="1:24" ht="48" x14ac:dyDescent="0.2">
      <c r="A584" s="14" t="s">
        <v>508</v>
      </c>
      <c r="B584" s="20" t="s">
        <v>3060</v>
      </c>
      <c r="C584" s="15" t="s">
        <v>3061</v>
      </c>
      <c r="D584" s="16" t="s">
        <v>723</v>
      </c>
      <c r="E584" s="16">
        <v>120</v>
      </c>
      <c r="F584" s="15" t="s">
        <v>1439</v>
      </c>
      <c r="G584" s="15" t="s">
        <v>3062</v>
      </c>
      <c r="H584" s="15" t="s">
        <v>842</v>
      </c>
      <c r="I584" s="17">
        <v>24.9</v>
      </c>
      <c r="J584" s="15" t="s">
        <v>3063</v>
      </c>
      <c r="K584" s="15" t="s">
        <v>3064</v>
      </c>
      <c r="L584" s="15" t="s">
        <v>842</v>
      </c>
      <c r="M584" s="17">
        <v>11</v>
      </c>
      <c r="N584" s="15" t="s">
        <v>3065</v>
      </c>
      <c r="O584" s="15" t="s">
        <v>3066</v>
      </c>
      <c r="P584" s="15" t="s">
        <v>842</v>
      </c>
      <c r="Q584" s="17">
        <v>14.7</v>
      </c>
      <c r="R584" s="16">
        <f t="shared" si="20"/>
        <v>3</v>
      </c>
      <c r="S584" s="17">
        <f t="shared" si="21"/>
        <v>16.866666666666664</v>
      </c>
      <c r="T584" s="17">
        <f t="shared" si="22"/>
        <v>14.7</v>
      </c>
      <c r="U584" s="18">
        <f t="shared" si="23"/>
        <v>0.34848796171067958</v>
      </c>
      <c r="V584" s="15" t="str">
        <f t="shared" si="25"/>
        <v>MEDIANA</v>
      </c>
      <c r="W584" s="19">
        <f t="shared" si="24"/>
        <v>14.7</v>
      </c>
      <c r="X584" s="15" t="s">
        <v>1125</v>
      </c>
    </row>
    <row r="585" spans="1:24" ht="72" x14ac:dyDescent="0.2">
      <c r="A585" s="14" t="s">
        <v>509</v>
      </c>
      <c r="B585" s="20" t="s">
        <v>3067</v>
      </c>
      <c r="C585" s="15" t="s">
        <v>3068</v>
      </c>
      <c r="D585" s="16" t="s">
        <v>723</v>
      </c>
      <c r="E585" s="16">
        <v>400</v>
      </c>
      <c r="F585" s="15" t="s">
        <v>708</v>
      </c>
      <c r="G585" s="15" t="s">
        <v>709</v>
      </c>
      <c r="H585" s="15" t="s">
        <v>710</v>
      </c>
      <c r="I585" s="17">
        <v>59.7</v>
      </c>
      <c r="J585" s="15"/>
      <c r="K585" s="15"/>
      <c r="L585" s="15"/>
      <c r="M585" s="17"/>
      <c r="N585" s="15"/>
      <c r="O585" s="15"/>
      <c r="P585" s="15"/>
      <c r="Q585" s="17"/>
      <c r="R585" s="16">
        <f t="shared" si="20"/>
        <v>1</v>
      </c>
      <c r="S585" s="17">
        <f t="shared" si="21"/>
        <v>59.7</v>
      </c>
      <c r="T585" s="17">
        <f t="shared" si="22"/>
        <v>59.7</v>
      </c>
      <c r="U585" s="18" t="str">
        <f t="shared" si="23"/>
        <v/>
      </c>
      <c r="V585" s="15" t="str">
        <f t="shared" si="25"/>
        <v>REFERÊNCIA ÚNICA (ART. 28)</v>
      </c>
      <c r="W585" s="19">
        <f t="shared" si="24"/>
        <v>59.7</v>
      </c>
      <c r="X585" s="15" t="s">
        <v>3069</v>
      </c>
    </row>
    <row r="586" spans="1:24" ht="48" x14ac:dyDescent="0.2">
      <c r="A586" s="14" t="s">
        <v>510</v>
      </c>
      <c r="B586" s="20" t="s">
        <v>3070</v>
      </c>
      <c r="C586" s="15" t="s">
        <v>3071</v>
      </c>
      <c r="D586" s="16" t="s">
        <v>723</v>
      </c>
      <c r="E586" s="16">
        <v>60</v>
      </c>
      <c r="F586" s="15" t="s">
        <v>3072</v>
      </c>
      <c r="G586" s="15" t="s">
        <v>3073</v>
      </c>
      <c r="H586" s="15" t="s">
        <v>842</v>
      </c>
      <c r="I586" s="17">
        <v>14.5</v>
      </c>
      <c r="J586" s="15" t="s">
        <v>3074</v>
      </c>
      <c r="K586" s="15" t="s">
        <v>3075</v>
      </c>
      <c r="L586" s="15" t="s">
        <v>842</v>
      </c>
      <c r="M586" s="17">
        <v>13.87</v>
      </c>
      <c r="N586" s="15" t="s">
        <v>3076</v>
      </c>
      <c r="O586" s="15" t="s">
        <v>3077</v>
      </c>
      <c r="P586" s="15" t="s">
        <v>842</v>
      </c>
      <c r="Q586" s="17">
        <v>43.89</v>
      </c>
      <c r="R586" s="16">
        <f t="shared" si="20"/>
        <v>3</v>
      </c>
      <c r="S586" s="17">
        <f t="shared" si="21"/>
        <v>24.086666666666662</v>
      </c>
      <c r="T586" s="17">
        <f t="shared" si="22"/>
        <v>14.5</v>
      </c>
      <c r="U586" s="18">
        <f t="shared" si="23"/>
        <v>0.58145999471740351</v>
      </c>
      <c r="V586" s="15" t="str">
        <f t="shared" si="25"/>
        <v>MEDIANA</v>
      </c>
      <c r="W586" s="19">
        <f t="shared" si="24"/>
        <v>14.5</v>
      </c>
      <c r="X586" s="15" t="s">
        <v>1125</v>
      </c>
    </row>
    <row r="587" spans="1:24" ht="72" x14ac:dyDescent="0.2">
      <c r="A587" s="14" t="s">
        <v>511</v>
      </c>
      <c r="B587" s="20" t="s">
        <v>3078</v>
      </c>
      <c r="C587" s="15" t="s">
        <v>3079</v>
      </c>
      <c r="D587" s="16" t="s">
        <v>723</v>
      </c>
      <c r="E587" s="16">
        <v>400</v>
      </c>
      <c r="F587" s="15" t="s">
        <v>708</v>
      </c>
      <c r="G587" s="15" t="s">
        <v>709</v>
      </c>
      <c r="H587" s="15" t="s">
        <v>710</v>
      </c>
      <c r="I587" s="17">
        <v>6.76</v>
      </c>
      <c r="J587" s="15"/>
      <c r="K587" s="15"/>
      <c r="L587" s="15"/>
      <c r="M587" s="17"/>
      <c r="N587" s="15"/>
      <c r="O587" s="15"/>
      <c r="P587" s="15"/>
      <c r="Q587" s="17"/>
      <c r="R587" s="16">
        <f t="shared" si="20"/>
        <v>1</v>
      </c>
      <c r="S587" s="17">
        <f t="shared" si="21"/>
        <v>6.76</v>
      </c>
      <c r="T587" s="17">
        <f t="shared" si="22"/>
        <v>6.76</v>
      </c>
      <c r="U587" s="18" t="str">
        <f t="shared" si="23"/>
        <v/>
      </c>
      <c r="V587" s="15" t="str">
        <f t="shared" si="25"/>
        <v>REFERÊNCIA ÚNICA (ART. 28)</v>
      </c>
      <c r="W587" s="19">
        <f t="shared" si="24"/>
        <v>6.76</v>
      </c>
      <c r="X587" s="15" t="s">
        <v>3080</v>
      </c>
    </row>
    <row r="588" spans="1:24" ht="72" x14ac:dyDescent="0.2">
      <c r="A588" s="14" t="s">
        <v>512</v>
      </c>
      <c r="B588" s="20" t="s">
        <v>3081</v>
      </c>
      <c r="C588" s="15" t="s">
        <v>3082</v>
      </c>
      <c r="D588" s="16" t="s">
        <v>723</v>
      </c>
      <c r="E588" s="16">
        <v>400</v>
      </c>
      <c r="F588" s="15" t="s">
        <v>708</v>
      </c>
      <c r="G588" s="15" t="s">
        <v>709</v>
      </c>
      <c r="H588" s="15" t="s">
        <v>710</v>
      </c>
      <c r="I588" s="17">
        <v>11.9</v>
      </c>
      <c r="J588" s="15"/>
      <c r="K588" s="15"/>
      <c r="L588" s="15"/>
      <c r="M588" s="17"/>
      <c r="N588" s="15"/>
      <c r="O588" s="15"/>
      <c r="P588" s="15"/>
      <c r="Q588" s="17"/>
      <c r="R588" s="16">
        <f t="shared" si="20"/>
        <v>1</v>
      </c>
      <c r="S588" s="17">
        <f t="shared" si="21"/>
        <v>11.9</v>
      </c>
      <c r="T588" s="17">
        <f t="shared" si="22"/>
        <v>11.9</v>
      </c>
      <c r="U588" s="18" t="str">
        <f t="shared" si="23"/>
        <v/>
      </c>
      <c r="V588" s="15" t="str">
        <f t="shared" si="25"/>
        <v>REFERÊNCIA ÚNICA (ART. 28)</v>
      </c>
      <c r="W588" s="19">
        <f t="shared" si="24"/>
        <v>11.9</v>
      </c>
      <c r="X588" s="15" t="s">
        <v>3083</v>
      </c>
    </row>
    <row r="589" spans="1:24" ht="84" x14ac:dyDescent="0.2">
      <c r="A589" s="14" t="s">
        <v>513</v>
      </c>
      <c r="B589" s="20" t="s">
        <v>3084</v>
      </c>
      <c r="C589" s="15" t="s">
        <v>3085</v>
      </c>
      <c r="D589" s="16" t="s">
        <v>723</v>
      </c>
      <c r="E589" s="16">
        <v>200</v>
      </c>
      <c r="F589" s="15" t="s">
        <v>1062</v>
      </c>
      <c r="G589" s="15" t="s">
        <v>1063</v>
      </c>
      <c r="H589" s="15" t="s">
        <v>1064</v>
      </c>
      <c r="I589" s="17">
        <v>12.75</v>
      </c>
      <c r="J589" s="15"/>
      <c r="K589" s="15"/>
      <c r="L589" s="15"/>
      <c r="M589" s="17"/>
      <c r="N589" s="15"/>
      <c r="O589" s="15"/>
      <c r="P589" s="15"/>
      <c r="Q589" s="17"/>
      <c r="R589" s="16">
        <f t="shared" si="20"/>
        <v>1</v>
      </c>
      <c r="S589" s="17">
        <f t="shared" si="21"/>
        <v>12.75</v>
      </c>
      <c r="T589" s="17">
        <f t="shared" si="22"/>
        <v>12.75</v>
      </c>
      <c r="U589" s="18" t="str">
        <f t="shared" si="23"/>
        <v/>
      </c>
      <c r="V589" s="15" t="str">
        <f t="shared" si="25"/>
        <v>REFERÊNCIA ÚNICA (ART. 28)</v>
      </c>
      <c r="W589" s="19">
        <f t="shared" si="24"/>
        <v>12.75</v>
      </c>
      <c r="X589" s="15" t="s">
        <v>3086</v>
      </c>
    </row>
    <row r="590" spans="1:24" ht="144" x14ac:dyDescent="0.2">
      <c r="A590" s="14" t="s">
        <v>514</v>
      </c>
      <c r="B590" s="20" t="s">
        <v>3087</v>
      </c>
      <c r="C590" s="15" t="s">
        <v>3088</v>
      </c>
      <c r="D590" s="16" t="s">
        <v>723</v>
      </c>
      <c r="E590" s="16">
        <v>20</v>
      </c>
      <c r="F590" s="15" t="s">
        <v>1062</v>
      </c>
      <c r="G590" s="15" t="s">
        <v>1063</v>
      </c>
      <c r="H590" s="15" t="s">
        <v>1064</v>
      </c>
      <c r="I590" s="17">
        <v>28.9</v>
      </c>
      <c r="J590" s="15" t="s">
        <v>3089</v>
      </c>
      <c r="K590" s="15" t="s">
        <v>3090</v>
      </c>
      <c r="L590" s="15" t="s">
        <v>2217</v>
      </c>
      <c r="M590" s="17"/>
      <c r="N590" s="15"/>
      <c r="O590" s="15"/>
      <c r="P590" s="15"/>
      <c r="Q590" s="17"/>
      <c r="R590" s="16">
        <f t="shared" si="20"/>
        <v>1</v>
      </c>
      <c r="S590" s="17">
        <f t="shared" si="21"/>
        <v>28.9</v>
      </c>
      <c r="T590" s="17">
        <f t="shared" si="22"/>
        <v>28.9</v>
      </c>
      <c r="U590" s="18" t="str">
        <f t="shared" si="23"/>
        <v/>
      </c>
      <c r="V590" s="15" t="str">
        <f t="shared" si="25"/>
        <v>REFERÊNCIA ÚNICA (ART. 28)</v>
      </c>
      <c r="W590" s="19">
        <f t="shared" si="24"/>
        <v>28.9</v>
      </c>
      <c r="X590" s="15" t="s">
        <v>3091</v>
      </c>
    </row>
    <row r="591" spans="1:24" ht="48" x14ac:dyDescent="0.2">
      <c r="A591" s="14" t="s">
        <v>515</v>
      </c>
      <c r="B591" s="20" t="s">
        <v>3092</v>
      </c>
      <c r="C591" s="15" t="s">
        <v>3093</v>
      </c>
      <c r="D591" s="16" t="s">
        <v>723</v>
      </c>
      <c r="E591" s="16">
        <v>400</v>
      </c>
      <c r="F591" s="15" t="s">
        <v>3094</v>
      </c>
      <c r="G591" s="15" t="s">
        <v>3095</v>
      </c>
      <c r="H591" s="15" t="s">
        <v>3096</v>
      </c>
      <c r="I591" s="17">
        <v>1.35</v>
      </c>
      <c r="J591" s="15" t="s">
        <v>3097</v>
      </c>
      <c r="K591" s="15" t="s">
        <v>3098</v>
      </c>
      <c r="L591" s="15" t="s">
        <v>842</v>
      </c>
      <c r="M591" s="17">
        <v>1.3</v>
      </c>
      <c r="N591" s="15" t="s">
        <v>3099</v>
      </c>
      <c r="O591" s="15" t="s">
        <v>3100</v>
      </c>
      <c r="P591" s="15" t="s">
        <v>842</v>
      </c>
      <c r="Q591" s="17">
        <v>2.08</v>
      </c>
      <c r="R591" s="16">
        <f t="shared" si="20"/>
        <v>3</v>
      </c>
      <c r="S591" s="17">
        <f t="shared" si="21"/>
        <v>1.5766666666666669</v>
      </c>
      <c r="T591" s="17">
        <f t="shared" si="22"/>
        <v>1.35</v>
      </c>
      <c r="U591" s="18">
        <f t="shared" si="23"/>
        <v>0.2261069466773801</v>
      </c>
      <c r="V591" s="15" t="str">
        <f t="shared" si="25"/>
        <v>MÉDIA</v>
      </c>
      <c r="W591" s="19">
        <f t="shared" si="24"/>
        <v>1.58</v>
      </c>
      <c r="X591" s="15" t="s">
        <v>3101</v>
      </c>
    </row>
    <row r="592" spans="1:24" ht="48" x14ac:dyDescent="0.2">
      <c r="A592" s="14" t="s">
        <v>516</v>
      </c>
      <c r="B592" s="20" t="s">
        <v>3102</v>
      </c>
      <c r="C592" s="15" t="s">
        <v>3103</v>
      </c>
      <c r="D592" s="16" t="s">
        <v>723</v>
      </c>
      <c r="E592" s="16">
        <v>1000</v>
      </c>
      <c r="F592" s="15" t="s">
        <v>3104</v>
      </c>
      <c r="G592" s="15" t="s">
        <v>3105</v>
      </c>
      <c r="H592" s="15" t="s">
        <v>842</v>
      </c>
      <c r="I592" s="17">
        <v>2</v>
      </c>
      <c r="J592" s="15" t="s">
        <v>3106</v>
      </c>
      <c r="K592" s="15" t="s">
        <v>3107</v>
      </c>
      <c r="L592" s="15" t="s">
        <v>1301</v>
      </c>
      <c r="M592" s="17">
        <v>1.79</v>
      </c>
      <c r="N592" s="15" t="s">
        <v>3108</v>
      </c>
      <c r="O592" s="15" t="s">
        <v>3109</v>
      </c>
      <c r="P592" s="15" t="s">
        <v>842</v>
      </c>
      <c r="Q592" s="17">
        <v>1.78</v>
      </c>
      <c r="R592" s="16">
        <f t="shared" si="20"/>
        <v>3</v>
      </c>
      <c r="S592" s="17">
        <f t="shared" si="21"/>
        <v>1.8566666666666667</v>
      </c>
      <c r="T592" s="17">
        <f t="shared" si="22"/>
        <v>1.79</v>
      </c>
      <c r="U592" s="18">
        <f t="shared" si="23"/>
        <v>5.4632402350818447E-2</v>
      </c>
      <c r="V592" s="15" t="str">
        <f t="shared" si="25"/>
        <v>MÉDIA</v>
      </c>
      <c r="W592" s="19">
        <f t="shared" si="24"/>
        <v>1.86</v>
      </c>
      <c r="X592" s="15" t="s">
        <v>2925</v>
      </c>
    </row>
    <row r="593" spans="1:24" ht="72" x14ac:dyDescent="0.2">
      <c r="A593" s="14" t="s">
        <v>517</v>
      </c>
      <c r="B593" s="20" t="s">
        <v>3110</v>
      </c>
      <c r="C593" s="15" t="s">
        <v>3111</v>
      </c>
      <c r="D593" s="16" t="s">
        <v>723</v>
      </c>
      <c r="E593" s="16">
        <v>1000</v>
      </c>
      <c r="F593" s="15" t="s">
        <v>708</v>
      </c>
      <c r="G593" s="15" t="s">
        <v>709</v>
      </c>
      <c r="H593" s="15" t="s">
        <v>710</v>
      </c>
      <c r="I593" s="17">
        <v>2.82</v>
      </c>
      <c r="J593" s="15"/>
      <c r="K593" s="15"/>
      <c r="L593" s="15"/>
      <c r="M593" s="17"/>
      <c r="N593" s="15"/>
      <c r="O593" s="15"/>
      <c r="P593" s="15"/>
      <c r="Q593" s="17"/>
      <c r="R593" s="16">
        <f t="shared" si="20"/>
        <v>1</v>
      </c>
      <c r="S593" s="17">
        <f t="shared" si="21"/>
        <v>2.82</v>
      </c>
      <c r="T593" s="17">
        <f t="shared" si="22"/>
        <v>2.82</v>
      </c>
      <c r="U593" s="18" t="str">
        <f t="shared" si="23"/>
        <v/>
      </c>
      <c r="V593" s="15" t="str">
        <f t="shared" si="25"/>
        <v>REFERÊNCIA ÚNICA (ART. 28)</v>
      </c>
      <c r="W593" s="19">
        <f t="shared" si="24"/>
        <v>2.82</v>
      </c>
      <c r="X593" s="15" t="s">
        <v>3112</v>
      </c>
    </row>
    <row r="594" spans="1:24" ht="72" x14ac:dyDescent="0.2">
      <c r="A594" s="14" t="s">
        <v>518</v>
      </c>
      <c r="B594" s="20" t="s">
        <v>3113</v>
      </c>
      <c r="C594" s="15" t="s">
        <v>3114</v>
      </c>
      <c r="D594" s="16" t="s">
        <v>723</v>
      </c>
      <c r="E594" s="16">
        <v>1000</v>
      </c>
      <c r="F594" s="15" t="s">
        <v>708</v>
      </c>
      <c r="G594" s="15" t="s">
        <v>709</v>
      </c>
      <c r="H594" s="15" t="s">
        <v>710</v>
      </c>
      <c r="I594" s="17">
        <v>1.43</v>
      </c>
      <c r="J594" s="15"/>
      <c r="K594" s="15"/>
      <c r="L594" s="15"/>
      <c r="M594" s="17"/>
      <c r="N594" s="15"/>
      <c r="O594" s="15"/>
      <c r="P594" s="15"/>
      <c r="Q594" s="17"/>
      <c r="R594" s="16">
        <f t="shared" si="20"/>
        <v>1</v>
      </c>
      <c r="S594" s="17">
        <f t="shared" si="21"/>
        <v>1.43</v>
      </c>
      <c r="T594" s="17">
        <f t="shared" si="22"/>
        <v>1.43</v>
      </c>
      <c r="U594" s="18" t="str">
        <f t="shared" si="23"/>
        <v/>
      </c>
      <c r="V594" s="15" t="str">
        <f t="shared" si="25"/>
        <v>REFERÊNCIA ÚNICA (ART. 28)</v>
      </c>
      <c r="W594" s="19">
        <f t="shared" si="24"/>
        <v>1.43</v>
      </c>
      <c r="X594" s="15" t="s">
        <v>3115</v>
      </c>
    </row>
    <row r="595" spans="1:24" ht="72" x14ac:dyDescent="0.2">
      <c r="A595" s="14" t="s">
        <v>519</v>
      </c>
      <c r="B595" s="20" t="s">
        <v>3116</v>
      </c>
      <c r="C595" s="15" t="s">
        <v>3117</v>
      </c>
      <c r="D595" s="16" t="s">
        <v>736</v>
      </c>
      <c r="E595" s="16">
        <v>500</v>
      </c>
      <c r="F595" s="15" t="s">
        <v>708</v>
      </c>
      <c r="G595" s="15" t="s">
        <v>709</v>
      </c>
      <c r="H595" s="15" t="s">
        <v>710</v>
      </c>
      <c r="I595" s="17">
        <v>24.22</v>
      </c>
      <c r="J595" s="15"/>
      <c r="K595" s="15"/>
      <c r="L595" s="15"/>
      <c r="M595" s="17"/>
      <c r="N595" s="15"/>
      <c r="O595" s="15"/>
      <c r="P595" s="15"/>
      <c r="Q595" s="17"/>
      <c r="R595" s="16">
        <f t="shared" si="20"/>
        <v>1</v>
      </c>
      <c r="S595" s="17">
        <f t="shared" si="21"/>
        <v>24.22</v>
      </c>
      <c r="T595" s="17">
        <f t="shared" si="22"/>
        <v>24.22</v>
      </c>
      <c r="U595" s="18" t="str">
        <f t="shared" si="23"/>
        <v/>
      </c>
      <c r="V595" s="15" t="str">
        <f t="shared" si="25"/>
        <v>REFERÊNCIA ÚNICA (ART. 28)</v>
      </c>
      <c r="W595" s="19">
        <f t="shared" si="24"/>
        <v>24.22</v>
      </c>
      <c r="X595" s="15" t="s">
        <v>3118</v>
      </c>
    </row>
    <row r="596" spans="1:24" ht="60" x14ac:dyDescent="0.2">
      <c r="A596" s="14" t="s">
        <v>520</v>
      </c>
      <c r="B596" s="20" t="s">
        <v>3119</v>
      </c>
      <c r="C596" s="15" t="s">
        <v>3120</v>
      </c>
      <c r="D596" s="16" t="s">
        <v>723</v>
      </c>
      <c r="E596" s="16">
        <v>400</v>
      </c>
      <c r="F596" s="15" t="s">
        <v>3121</v>
      </c>
      <c r="G596" s="15" t="s">
        <v>3122</v>
      </c>
      <c r="H596" s="15" t="s">
        <v>3123</v>
      </c>
      <c r="I596" s="17">
        <v>9.9</v>
      </c>
      <c r="J596" s="15" t="s">
        <v>3124</v>
      </c>
      <c r="K596" s="15" t="s">
        <v>3125</v>
      </c>
      <c r="L596" s="15" t="s">
        <v>842</v>
      </c>
      <c r="M596" s="17">
        <v>10.4</v>
      </c>
      <c r="N596" s="15" t="s">
        <v>3126</v>
      </c>
      <c r="O596" s="15" t="s">
        <v>3127</v>
      </c>
      <c r="P596" s="15" t="s">
        <v>3128</v>
      </c>
      <c r="Q596" s="17">
        <v>8.33</v>
      </c>
      <c r="R596" s="16">
        <f t="shared" si="20"/>
        <v>3</v>
      </c>
      <c r="S596" s="17">
        <f t="shared" si="21"/>
        <v>9.5433333333333348</v>
      </c>
      <c r="T596" s="17">
        <f t="shared" si="22"/>
        <v>9.9</v>
      </c>
      <c r="U596" s="18">
        <f t="shared" si="23"/>
        <v>9.2410531412759733E-2</v>
      </c>
      <c r="V596" s="15" t="str">
        <f t="shared" si="25"/>
        <v>MÉDIA</v>
      </c>
      <c r="W596" s="19">
        <f t="shared" si="24"/>
        <v>9.5399999999999991</v>
      </c>
      <c r="X596" s="15" t="s">
        <v>2355</v>
      </c>
    </row>
    <row r="597" spans="1:24" ht="72" x14ac:dyDescent="0.2">
      <c r="A597" s="14" t="s">
        <v>521</v>
      </c>
      <c r="B597" s="20" t="s">
        <v>3129</v>
      </c>
      <c r="C597" s="15" t="s">
        <v>3130</v>
      </c>
      <c r="D597" s="16" t="s">
        <v>723</v>
      </c>
      <c r="E597" s="16">
        <v>600</v>
      </c>
      <c r="F597" s="15" t="s">
        <v>3131</v>
      </c>
      <c r="G597" s="15" t="s">
        <v>3132</v>
      </c>
      <c r="H597" s="15" t="s">
        <v>3123</v>
      </c>
      <c r="I597" s="17">
        <v>14.9</v>
      </c>
      <c r="J597" s="15" t="s">
        <v>3133</v>
      </c>
      <c r="K597" s="15" t="s">
        <v>3134</v>
      </c>
      <c r="L597" s="15" t="s">
        <v>1253</v>
      </c>
      <c r="M597" s="17">
        <v>16.7</v>
      </c>
      <c r="N597" s="15" t="s">
        <v>3135</v>
      </c>
      <c r="O597" s="15" t="s">
        <v>3136</v>
      </c>
      <c r="P597" s="15" t="s">
        <v>3128</v>
      </c>
      <c r="Q597" s="17">
        <v>16.559999999999999</v>
      </c>
      <c r="R597" s="16">
        <f t="shared" si="20"/>
        <v>3</v>
      </c>
      <c r="S597" s="17">
        <f t="shared" si="21"/>
        <v>16.053333333333331</v>
      </c>
      <c r="T597" s="17">
        <f t="shared" si="22"/>
        <v>16.559999999999999</v>
      </c>
      <c r="U597" s="18">
        <f t="shared" si="23"/>
        <v>5.0925881794865187E-2</v>
      </c>
      <c r="V597" s="15" t="str">
        <f t="shared" si="25"/>
        <v>MÉDIA</v>
      </c>
      <c r="W597" s="19">
        <f t="shared" si="24"/>
        <v>16.05</v>
      </c>
      <c r="X597" s="15" t="s">
        <v>3137</v>
      </c>
    </row>
    <row r="598" spans="1:24" ht="72" x14ac:dyDescent="0.2">
      <c r="A598" s="14" t="s">
        <v>522</v>
      </c>
      <c r="B598" s="20" t="s">
        <v>3138</v>
      </c>
      <c r="C598" s="15" t="s">
        <v>3139</v>
      </c>
      <c r="D598" s="16" t="s">
        <v>768</v>
      </c>
      <c r="E598" s="16">
        <v>100</v>
      </c>
      <c r="F598" s="15" t="s">
        <v>708</v>
      </c>
      <c r="G598" s="15" t="s">
        <v>709</v>
      </c>
      <c r="H598" s="15" t="s">
        <v>710</v>
      </c>
      <c r="I598" s="17">
        <v>2.38</v>
      </c>
      <c r="J598" s="15"/>
      <c r="K598" s="15"/>
      <c r="L598" s="15"/>
      <c r="M598" s="17"/>
      <c r="N598" s="15"/>
      <c r="O598" s="15"/>
      <c r="P598" s="15"/>
      <c r="Q598" s="17"/>
      <c r="R598" s="16">
        <f t="shared" si="20">COUNT(I598,M598,Q598)</f>
        <v>1</v>
      </c>
      <c r="S598" s="17">
        <f t="shared" si="21">IF(R598=0,"",AVERAGE(I598,M598,Q598))</f>
        <v>2.38</v>
      </c>
      <c r="T598" s="17">
        <f t="shared" si="22">IF(R598=0,"",MEDIAN(I598,M598,Q598))</f>
        <v>2.38</v>
      </c>
      <c r="U598" s="18" t="str">
        <f t="shared" si="23">IF(R598&lt;2,"",STDEVP(I598,M598,Q598)/S598)</f>
        <v/>
      </c>
      <c r="V598" s="15" t="str">
        <f t="shared" si="25"/>
        <v>REFERÊNCIA ÚNICA (ART. 28)</v>
      </c>
      <c r="W598" s="19">
        <f t="shared" si="24">IF(R598=0,"",ROUND(ROUND(IF(AND(R598=3,U598&gt;25%),T598,S598)*100,8),0)/100)</f>
        <v>2.38</v>
      </c>
      <c r="X598" s="15" t="s">
        <v>3140</v>
      </c>
    </row>
    <row r="599" spans="1:24" ht="72" x14ac:dyDescent="0.2">
      <c r="A599" s="14" t="s">
        <v>693</v>
      </c>
      <c r="B599" s="20" t="s">
        <v>3141</v>
      </c>
      <c r="C599" s="15" t="s">
        <v>3142</v>
      </c>
      <c r="D599" s="16" t="s">
        <v>723</v>
      </c>
      <c r="E599" s="16">
        <v>200</v>
      </c>
      <c r="F599" s="15" t="s">
        <v>3143</v>
      </c>
      <c r="G599" s="15" t="s">
        <v>3144</v>
      </c>
      <c r="H599" s="15" t="s">
        <v>3145</v>
      </c>
      <c r="I599" s="17">
        <v>1.27</v>
      </c>
      <c r="J599" s="15" t="s">
        <v>3146</v>
      </c>
      <c r="K599" s="15" t="s">
        <v>3147</v>
      </c>
      <c r="L599" s="15" t="s">
        <v>3148</v>
      </c>
      <c r="M599" s="15">
        <v>1.45</v>
      </c>
      <c r="N599" s="15"/>
      <c r="O599" s="15"/>
      <c r="P599" s="15"/>
      <c r="Q599" s="15"/>
      <c r="R599" s="16">
        <v>2</v>
      </c>
      <c r="S599" s="17">
        <v>1.3599999999999999</v>
      </c>
      <c r="T599" s="17">
        <v>1.3599999999999999</v>
      </c>
      <c r="U599" s="18">
        <v>6.6176470588235281E-2</v>
      </c>
      <c r="V599" s="15" t="str">
        <f t="shared" si="25"/>
        <v>MÉDIA</v>
      </c>
      <c r="W599" s="19">
        <v>1.36</v>
      </c>
      <c r="X599" s="15" t="s">
        <v>3149</v>
      </c>
    </row>
    <row r="600" spans="1:24" ht="15.75" customHeight="1" x14ac:dyDescent="0.2"/>
    <row r="601" spans="1:24" ht="15.75" customHeight="1" x14ac:dyDescent="0.2"/>
    <row r="602" spans="1:24" ht="15.75" customHeight="1" x14ac:dyDescent="0.2"/>
    <row r="603" spans="1:24" ht="15.75" customHeight="1" x14ac:dyDescent="0.2"/>
    <row r="604" spans="1:24" ht="15.75" customHeight="1" x14ac:dyDescent="0.2"/>
    <row r="605" spans="1:24" ht="15.75" customHeight="1" x14ac:dyDescent="0.2"/>
    <row r="606" spans="1:24" ht="15.75" customHeight="1" x14ac:dyDescent="0.2"/>
    <row r="607" spans="1:24" ht="15.75" customHeight="1" x14ac:dyDescent="0.2"/>
    <row r="608" spans="1:24" ht="15.75" customHeight="1" x14ac:dyDescent="0.2"/>
    <row r="609" s="12" customFormat="1" ht="15.75" customHeight="1" x14ac:dyDescent="0.2"/>
    <row r="610" s="12" customFormat="1" ht="15.75" customHeight="1" x14ac:dyDescent="0.2"/>
    <row r="611" s="12" customFormat="1" ht="15.75" customHeight="1" x14ac:dyDescent="0.2"/>
    <row r="612" s="12" customFormat="1" ht="15.75" customHeight="1" x14ac:dyDescent="0.2"/>
    <row r="613" s="12" customFormat="1" ht="15.75" customHeight="1" x14ac:dyDescent="0.2"/>
    <row r="614" s="12" customFormat="1" ht="15.75" customHeight="1" x14ac:dyDescent="0.2"/>
    <row r="615" s="12" customFormat="1" ht="15.75" customHeight="1" x14ac:dyDescent="0.2"/>
    <row r="616" s="12" customFormat="1" ht="15.75" customHeight="1" x14ac:dyDescent="0.2"/>
    <row r="617" s="12" customFormat="1" ht="15.75" customHeight="1" x14ac:dyDescent="0.2"/>
    <row r="618" s="12" customFormat="1" ht="15.75" customHeight="1" x14ac:dyDescent="0.2"/>
    <row r="619" s="12" customFormat="1" ht="15.75" customHeight="1" x14ac:dyDescent="0.2"/>
    <row r="620" s="12" customFormat="1" ht="15.75" customHeight="1" x14ac:dyDescent="0.2"/>
    <row r="621" s="12" customFormat="1" ht="15.75" customHeight="1" x14ac:dyDescent="0.2"/>
    <row r="622" s="12" customFormat="1" ht="15.75" customHeight="1" x14ac:dyDescent="0.2"/>
    <row r="623" s="12" customFormat="1" ht="15.75" customHeight="1" x14ac:dyDescent="0.2"/>
    <row r="624" s="12" customFormat="1" ht="15.75" customHeight="1" x14ac:dyDescent="0.2"/>
    <row r="625" s="12" customFormat="1" ht="15.75" customHeight="1" x14ac:dyDescent="0.2"/>
    <row r="626" s="12" customFormat="1" ht="15.75" customHeight="1" x14ac:dyDescent="0.2"/>
    <row r="627" s="12" customFormat="1" ht="15.75" customHeight="1" x14ac:dyDescent="0.2"/>
    <row r="628" s="12" customFormat="1" ht="15.75" customHeight="1" x14ac:dyDescent="0.2"/>
    <row r="629" s="12" customFormat="1" ht="15.75" customHeight="1" x14ac:dyDescent="0.2"/>
    <row r="630" s="12" customFormat="1" ht="15.75" customHeight="1" x14ac:dyDescent="0.2"/>
    <row r="631" s="12" customFormat="1" ht="15.75" customHeight="1" x14ac:dyDescent="0.2"/>
    <row r="632" s="12" customFormat="1" ht="15.75" customHeight="1" x14ac:dyDescent="0.2"/>
    <row r="633" s="12" customFormat="1" ht="15.75" customHeight="1" x14ac:dyDescent="0.2"/>
    <row r="634" s="12" customFormat="1" ht="15.75" customHeight="1" x14ac:dyDescent="0.2"/>
    <row r="635" s="12" customFormat="1" ht="15.75" customHeight="1" x14ac:dyDescent="0.2"/>
    <row r="636" s="12" customFormat="1" ht="15.75" customHeight="1" x14ac:dyDescent="0.2"/>
    <row r="637" s="12" customFormat="1" ht="15.75" customHeight="1" x14ac:dyDescent="0.2"/>
    <row r="638" s="12" customFormat="1" ht="15.75" customHeight="1" x14ac:dyDescent="0.2"/>
    <row r="639" s="12" customFormat="1" ht="15.75" customHeight="1" x14ac:dyDescent="0.2"/>
    <row r="640" s="12" customFormat="1" ht="15.75" customHeight="1" x14ac:dyDescent="0.2"/>
    <row r="641" s="12" customFormat="1" ht="15.75" customHeight="1" x14ac:dyDescent="0.2"/>
    <row r="642" s="12" customFormat="1" ht="15.75" customHeight="1" x14ac:dyDescent="0.2"/>
    <row r="643" s="12" customFormat="1" ht="15.75" customHeight="1" x14ac:dyDescent="0.2"/>
    <row r="644" s="12" customFormat="1" ht="15.75" customHeight="1" x14ac:dyDescent="0.2"/>
    <row r="645" s="12" customFormat="1" ht="15.75" customHeight="1" x14ac:dyDescent="0.2"/>
    <row r="646" s="12" customFormat="1" ht="15.75" customHeight="1" x14ac:dyDescent="0.2"/>
    <row r="647" s="12" customFormat="1" ht="15.75" customHeight="1" x14ac:dyDescent="0.2"/>
    <row r="648" s="12" customFormat="1" ht="15.75" customHeight="1" x14ac:dyDescent="0.2"/>
    <row r="649" s="12" customFormat="1" ht="15.75" customHeight="1" x14ac:dyDescent="0.2"/>
    <row r="650" s="12" customFormat="1" ht="15.75" customHeight="1" x14ac:dyDescent="0.2"/>
    <row r="651" s="12" customFormat="1" ht="15.75" customHeight="1" x14ac:dyDescent="0.2"/>
    <row r="652" s="12" customFormat="1" ht="15.75" customHeight="1" x14ac:dyDescent="0.2"/>
    <row r="653" s="12" customFormat="1" ht="15.75" customHeight="1" x14ac:dyDescent="0.2"/>
    <row r="654" s="12" customFormat="1" ht="15.75" customHeight="1" x14ac:dyDescent="0.2"/>
    <row r="655" s="12" customFormat="1" ht="15.75" customHeight="1" x14ac:dyDescent="0.2"/>
    <row r="656" s="12" customFormat="1" ht="15.75" customHeight="1" x14ac:dyDescent="0.2"/>
    <row r="657" s="12" customFormat="1" ht="15.75" customHeight="1" x14ac:dyDescent="0.2"/>
    <row r="658" s="12" customFormat="1" ht="15.75" customHeight="1" x14ac:dyDescent="0.2"/>
    <row r="659" s="12" customFormat="1" ht="15.75" customHeight="1" x14ac:dyDescent="0.2"/>
    <row r="660" s="12" customFormat="1" ht="15.75" customHeight="1" x14ac:dyDescent="0.2"/>
    <row r="661" s="12" customFormat="1" ht="15.75" customHeight="1" x14ac:dyDescent="0.2"/>
    <row r="662" s="12" customFormat="1" ht="15.75" customHeight="1" x14ac:dyDescent="0.2"/>
    <row r="663" s="12" customFormat="1" ht="15.75" customHeight="1" x14ac:dyDescent="0.2"/>
    <row r="664" s="12" customFormat="1" ht="15.75" customHeight="1" x14ac:dyDescent="0.2"/>
    <row r="665" s="12" customFormat="1" ht="15.75" customHeight="1" x14ac:dyDescent="0.2"/>
    <row r="666" s="12" customFormat="1" ht="15.75" customHeight="1" x14ac:dyDescent="0.2"/>
    <row r="667" s="12" customFormat="1" ht="15.75" customHeight="1" x14ac:dyDescent="0.2"/>
    <row r="668" s="12" customFormat="1" ht="15.75" customHeight="1" x14ac:dyDescent="0.2"/>
    <row r="669" s="12" customFormat="1" ht="15.75" customHeight="1" x14ac:dyDescent="0.2"/>
    <row r="670" s="12" customFormat="1" ht="15.75" customHeight="1" x14ac:dyDescent="0.2"/>
    <row r="671" s="12" customFormat="1" ht="15.75" customHeight="1" x14ac:dyDescent="0.2"/>
    <row r="672" s="12" customFormat="1" ht="15.75" customHeight="1" x14ac:dyDescent="0.2"/>
    <row r="673" s="12" customFormat="1" ht="15.75" customHeight="1" x14ac:dyDescent="0.2"/>
    <row r="674" s="12" customFormat="1" ht="15.75" customHeight="1" x14ac:dyDescent="0.2"/>
    <row r="675" s="12" customFormat="1" ht="15.75" customHeight="1" x14ac:dyDescent="0.2"/>
    <row r="676" s="12" customFormat="1" ht="15.75" customHeight="1" x14ac:dyDescent="0.2"/>
    <row r="677" s="12" customFormat="1" ht="15.75" customHeight="1" x14ac:dyDescent="0.2"/>
    <row r="678" s="12" customFormat="1" ht="15.75" customHeight="1" x14ac:dyDescent="0.2"/>
    <row r="679" s="12" customFormat="1" ht="15.75" customHeight="1" x14ac:dyDescent="0.2"/>
    <row r="680" s="12" customFormat="1" ht="15.75" customHeight="1" x14ac:dyDescent="0.2"/>
    <row r="681" s="12" customFormat="1" ht="15.75" customHeight="1" x14ac:dyDescent="0.2"/>
    <row r="682" s="12" customFormat="1" ht="15.75" customHeight="1" x14ac:dyDescent="0.2"/>
    <row r="683" s="12" customFormat="1" ht="15.75" customHeight="1" x14ac:dyDescent="0.2"/>
    <row r="684" s="12" customFormat="1" ht="15.75" customHeight="1" x14ac:dyDescent="0.2"/>
    <row r="685" s="12" customFormat="1" ht="15.75" customHeight="1" x14ac:dyDescent="0.2"/>
    <row r="686" s="12" customFormat="1" ht="15.75" customHeight="1" x14ac:dyDescent="0.2"/>
    <row r="687" s="12" customFormat="1" ht="15.75" customHeight="1" x14ac:dyDescent="0.2"/>
    <row r="688" s="12" customFormat="1" ht="15.75" customHeight="1" x14ac:dyDescent="0.2"/>
    <row r="689" s="12" customFormat="1" ht="15.75" customHeight="1" x14ac:dyDescent="0.2"/>
    <row r="690" s="12" customFormat="1" ht="15.75" customHeight="1" x14ac:dyDescent="0.2"/>
    <row r="691" s="12" customFormat="1" ht="15.75" customHeight="1" x14ac:dyDescent="0.2"/>
    <row r="692" s="12" customFormat="1" ht="15.75" customHeight="1" x14ac:dyDescent="0.2"/>
    <row r="693" s="12" customFormat="1" ht="15.75" customHeight="1" x14ac:dyDescent="0.2"/>
    <row r="694" s="12" customFormat="1" ht="15.75" customHeight="1" x14ac:dyDescent="0.2"/>
    <row r="695" s="12" customFormat="1" ht="15.75" customHeight="1" x14ac:dyDescent="0.2"/>
    <row r="696" s="12" customFormat="1" ht="15.75" customHeight="1" x14ac:dyDescent="0.2"/>
    <row r="697" s="12" customFormat="1" ht="15.75" customHeight="1" x14ac:dyDescent="0.2"/>
    <row r="698" s="12" customFormat="1" ht="15.75" customHeight="1" x14ac:dyDescent="0.2"/>
    <row r="699" s="12" customFormat="1" ht="15.75" customHeight="1" x14ac:dyDescent="0.2"/>
    <row r="700" s="12" customFormat="1" ht="15.75" customHeight="1" x14ac:dyDescent="0.2"/>
    <row r="701" s="12" customFormat="1" ht="15.75" customHeight="1" x14ac:dyDescent="0.2"/>
    <row r="702" s="12" customFormat="1" ht="15.75" customHeight="1" x14ac:dyDescent="0.2"/>
    <row r="703" s="12" customFormat="1" ht="15.75" customHeight="1" x14ac:dyDescent="0.2"/>
    <row r="704" s="12" customFormat="1" ht="15.75" customHeight="1" x14ac:dyDescent="0.2"/>
    <row r="705" s="12" customFormat="1" ht="15.75" customHeight="1" x14ac:dyDescent="0.2"/>
    <row r="706" s="12" customFormat="1" ht="15.75" customHeight="1" x14ac:dyDescent="0.2"/>
    <row r="707" s="12" customFormat="1" ht="15.75" customHeight="1" x14ac:dyDescent="0.2"/>
    <row r="708" s="12" customFormat="1" ht="15.75" customHeight="1" x14ac:dyDescent="0.2"/>
    <row r="709" s="12" customFormat="1" ht="15.75" customHeight="1" x14ac:dyDescent="0.2"/>
    <row r="710" s="12" customFormat="1" ht="15.75" customHeight="1" x14ac:dyDescent="0.2"/>
    <row r="711" s="12" customFormat="1" ht="15.75" customHeight="1" x14ac:dyDescent="0.2"/>
    <row r="712" s="12" customFormat="1" ht="15.75" customHeight="1" x14ac:dyDescent="0.2"/>
    <row r="713" s="12" customFormat="1" ht="15.75" customHeight="1" x14ac:dyDescent="0.2"/>
    <row r="714" s="12" customFormat="1" ht="15.75" customHeight="1" x14ac:dyDescent="0.2"/>
    <row r="715" s="12" customFormat="1" ht="15.75" customHeight="1" x14ac:dyDescent="0.2"/>
    <row r="716" s="12" customFormat="1" ht="15.75" customHeight="1" x14ac:dyDescent="0.2"/>
    <row r="717" s="12" customFormat="1" ht="15.75" customHeight="1" x14ac:dyDescent="0.2"/>
    <row r="718" s="12" customFormat="1" ht="15.75" customHeight="1" x14ac:dyDescent="0.2"/>
    <row r="719" s="12" customFormat="1" ht="15.75" customHeight="1" x14ac:dyDescent="0.2"/>
    <row r="720" s="12" customFormat="1" ht="15.75" customHeight="1" x14ac:dyDescent="0.2"/>
    <row r="721" s="12" customFormat="1" ht="15.75" customHeight="1" x14ac:dyDescent="0.2"/>
    <row r="722" s="12" customFormat="1" ht="15.75" customHeight="1" x14ac:dyDescent="0.2"/>
    <row r="723" s="12" customFormat="1" ht="15.75" customHeight="1" x14ac:dyDescent="0.2"/>
    <row r="724" s="12" customFormat="1" ht="15.75" customHeight="1" x14ac:dyDescent="0.2"/>
    <row r="725" s="12" customFormat="1" ht="15.75" customHeight="1" x14ac:dyDescent="0.2"/>
    <row r="726" s="12" customFormat="1" ht="15.75" customHeight="1" x14ac:dyDescent="0.2"/>
    <row r="727" s="12" customFormat="1" ht="15.75" customHeight="1" x14ac:dyDescent="0.2"/>
    <row r="728" s="12" customFormat="1" ht="15.75" customHeight="1" x14ac:dyDescent="0.2"/>
    <row r="729" s="12" customFormat="1" ht="15.75" customHeight="1" x14ac:dyDescent="0.2"/>
    <row r="730" s="12" customFormat="1" ht="15.75" customHeight="1" x14ac:dyDescent="0.2"/>
    <row r="731" s="12" customFormat="1" ht="15.75" customHeight="1" x14ac:dyDescent="0.2"/>
    <row r="732" s="12" customFormat="1" ht="15.75" customHeight="1" x14ac:dyDescent="0.2"/>
    <row r="733" s="12" customFormat="1" ht="15.75" customHeight="1" x14ac:dyDescent="0.2"/>
    <row r="734" s="12" customFormat="1" ht="15.75" customHeight="1" x14ac:dyDescent="0.2"/>
    <row r="735" s="12" customFormat="1" ht="15.75" customHeight="1" x14ac:dyDescent="0.2"/>
    <row r="736" s="12" customFormat="1" ht="15.75" customHeight="1" x14ac:dyDescent="0.2"/>
    <row r="737" s="12" customFormat="1" ht="15.75" customHeight="1" x14ac:dyDescent="0.2"/>
    <row r="738" s="12" customFormat="1" ht="15.75" customHeight="1" x14ac:dyDescent="0.2"/>
    <row r="739" s="12" customFormat="1" ht="15.75" customHeight="1" x14ac:dyDescent="0.2"/>
    <row r="740" s="12" customFormat="1" ht="15.75" customHeight="1" x14ac:dyDescent="0.2"/>
    <row r="741" s="12" customFormat="1" ht="15.75" customHeight="1" x14ac:dyDescent="0.2"/>
    <row r="742" s="12" customFormat="1" ht="15.75" customHeight="1" x14ac:dyDescent="0.2"/>
    <row r="743" s="12" customFormat="1" ht="15.75" customHeight="1" x14ac:dyDescent="0.2"/>
    <row r="744" s="12" customFormat="1" ht="15.75" customHeight="1" x14ac:dyDescent="0.2"/>
    <row r="745" s="12" customFormat="1" ht="15.75" customHeight="1" x14ac:dyDescent="0.2"/>
    <row r="746" s="12" customFormat="1" ht="15.75" customHeight="1" x14ac:dyDescent="0.2"/>
    <row r="747" s="12" customFormat="1" ht="15.75" customHeight="1" x14ac:dyDescent="0.2"/>
    <row r="748" s="12" customFormat="1" ht="15.75" customHeight="1" x14ac:dyDescent="0.2"/>
    <row r="749" s="12" customFormat="1" ht="15.75" customHeight="1" x14ac:dyDescent="0.2"/>
    <row r="750" s="12" customFormat="1" ht="15.75" customHeight="1" x14ac:dyDescent="0.2"/>
    <row r="751" s="12" customFormat="1" ht="15.75" customHeight="1" x14ac:dyDescent="0.2"/>
    <row r="752" s="12" customFormat="1" ht="15.75" customHeight="1" x14ac:dyDescent="0.2"/>
    <row r="753" s="12" customFormat="1" ht="15.75" customHeight="1" x14ac:dyDescent="0.2"/>
    <row r="754" s="12" customFormat="1" ht="15.75" customHeight="1" x14ac:dyDescent="0.2"/>
    <row r="755" s="12" customFormat="1" ht="15.75" customHeight="1" x14ac:dyDescent="0.2"/>
    <row r="756" s="12" customFormat="1" ht="15.75" customHeight="1" x14ac:dyDescent="0.2"/>
    <row r="757" s="12" customFormat="1" ht="15.75" customHeight="1" x14ac:dyDescent="0.2"/>
    <row r="758" s="12" customFormat="1" ht="15.75" customHeight="1" x14ac:dyDescent="0.2"/>
    <row r="759" s="12" customFormat="1" ht="15.75" customHeight="1" x14ac:dyDescent="0.2"/>
    <row r="760" s="12" customFormat="1" ht="15.75" customHeight="1" x14ac:dyDescent="0.2"/>
    <row r="761" s="12" customFormat="1" ht="15.75" customHeight="1" x14ac:dyDescent="0.2"/>
    <row r="762" s="12" customFormat="1" ht="15.75" customHeight="1" x14ac:dyDescent="0.2"/>
    <row r="763" s="12" customFormat="1" ht="15.75" customHeight="1" x14ac:dyDescent="0.2"/>
    <row r="764" s="12" customFormat="1" ht="15.75" customHeight="1" x14ac:dyDescent="0.2"/>
    <row r="765" s="12" customFormat="1" ht="15.75" customHeight="1" x14ac:dyDescent="0.2"/>
    <row r="766" s="12" customFormat="1" ht="15.75" customHeight="1" x14ac:dyDescent="0.2"/>
    <row r="767" s="12" customFormat="1" ht="15.75" customHeight="1" x14ac:dyDescent="0.2"/>
    <row r="768" s="12" customFormat="1" ht="15.75" customHeight="1" x14ac:dyDescent="0.2"/>
    <row r="769" s="12" customFormat="1" ht="15.75" customHeight="1" x14ac:dyDescent="0.2"/>
    <row r="770" s="12" customFormat="1" ht="15.75" customHeight="1" x14ac:dyDescent="0.2"/>
    <row r="771" s="12" customFormat="1" ht="15.75" customHeight="1" x14ac:dyDescent="0.2"/>
    <row r="772" s="12" customFormat="1" ht="15.75" customHeight="1" x14ac:dyDescent="0.2"/>
    <row r="773" s="12" customFormat="1" ht="15.75" customHeight="1" x14ac:dyDescent="0.2"/>
    <row r="774" s="12" customFormat="1" ht="15.75" customHeight="1" x14ac:dyDescent="0.2"/>
    <row r="775" s="12" customFormat="1" ht="15.75" customHeight="1" x14ac:dyDescent="0.2"/>
    <row r="776" s="12" customFormat="1" ht="15.75" customHeight="1" x14ac:dyDescent="0.2"/>
    <row r="777" s="12" customFormat="1" ht="15.75" customHeight="1" x14ac:dyDescent="0.2"/>
    <row r="778" s="12" customFormat="1" ht="15.75" customHeight="1" x14ac:dyDescent="0.2"/>
    <row r="779" s="12" customFormat="1" ht="15.75" customHeight="1" x14ac:dyDescent="0.2"/>
    <row r="780" s="12" customFormat="1" ht="15.75" customHeight="1" x14ac:dyDescent="0.2"/>
    <row r="781" s="12" customFormat="1" ht="15.75" customHeight="1" x14ac:dyDescent="0.2"/>
    <row r="782" s="12" customFormat="1" ht="15.75" customHeight="1" x14ac:dyDescent="0.2"/>
    <row r="783" s="12" customFormat="1" ht="15.75" customHeight="1" x14ac:dyDescent="0.2"/>
    <row r="784" s="12" customFormat="1" ht="15.75" customHeight="1" x14ac:dyDescent="0.2"/>
    <row r="785" s="12" customFormat="1" ht="15.75" customHeight="1" x14ac:dyDescent="0.2"/>
    <row r="786" s="12" customFormat="1" ht="15.75" customHeight="1" x14ac:dyDescent="0.2"/>
    <row r="787" s="12" customFormat="1" ht="15.75" customHeight="1" x14ac:dyDescent="0.2"/>
    <row r="788" s="12" customFormat="1" ht="15.75" customHeight="1" x14ac:dyDescent="0.2"/>
    <row r="789" s="12" customFormat="1" ht="15.75" customHeight="1" x14ac:dyDescent="0.2"/>
    <row r="790" s="12" customFormat="1" ht="15.75" customHeight="1" x14ac:dyDescent="0.2"/>
    <row r="791" s="12" customFormat="1" ht="15.75" customHeight="1" x14ac:dyDescent="0.2"/>
    <row r="792" s="12" customFormat="1" ht="15.75" customHeight="1" x14ac:dyDescent="0.2"/>
    <row r="793" s="12" customFormat="1" ht="15.75" customHeight="1" x14ac:dyDescent="0.2"/>
    <row r="794" s="12" customFormat="1" ht="15.75" customHeight="1" x14ac:dyDescent="0.2"/>
    <row r="795" s="12" customFormat="1" ht="15.75" customHeight="1" x14ac:dyDescent="0.2"/>
    <row r="796" s="12" customFormat="1" ht="15.75" customHeight="1" x14ac:dyDescent="0.2"/>
    <row r="797" s="12" customFormat="1" ht="15.75" customHeight="1" x14ac:dyDescent="0.2"/>
    <row r="798" s="12" customFormat="1" ht="15.75" customHeight="1" x14ac:dyDescent="0.2"/>
    <row r="799" s="12" customFormat="1" ht="15.75" customHeight="1" x14ac:dyDescent="0.2"/>
    <row r="800" s="12" customFormat="1" ht="15.75" customHeight="1" x14ac:dyDescent="0.2"/>
    <row r="801" s="12" customFormat="1" ht="15.75" customHeight="1" x14ac:dyDescent="0.2"/>
    <row r="802" s="12" customFormat="1" ht="15.75" customHeight="1" x14ac:dyDescent="0.2"/>
    <row r="803" s="12" customFormat="1" ht="15.75" customHeight="1" x14ac:dyDescent="0.2"/>
    <row r="804" s="12" customFormat="1" ht="15.75" customHeight="1" x14ac:dyDescent="0.2"/>
    <row r="805" s="12" customFormat="1" ht="15.75" customHeight="1" x14ac:dyDescent="0.2"/>
    <row r="806" s="12" customFormat="1" ht="15.75" customHeight="1" x14ac:dyDescent="0.2"/>
    <row r="807" s="12" customFormat="1" ht="15.75" customHeight="1" x14ac:dyDescent="0.2"/>
    <row r="808" s="12" customFormat="1" ht="15.75" customHeight="1" x14ac:dyDescent="0.2"/>
    <row r="809" s="12" customFormat="1" ht="15.75" customHeight="1" x14ac:dyDescent="0.2"/>
    <row r="810" s="12" customFormat="1" ht="15.75" customHeight="1" x14ac:dyDescent="0.2"/>
    <row r="811" s="12" customFormat="1" ht="15.75" customHeight="1" x14ac:dyDescent="0.2"/>
    <row r="812" s="12" customFormat="1" ht="15.75" customHeight="1" x14ac:dyDescent="0.2"/>
    <row r="813" s="12" customFormat="1" ht="15.75" customHeight="1" x14ac:dyDescent="0.2"/>
    <row r="814" s="12" customFormat="1" ht="15.75" customHeight="1" x14ac:dyDescent="0.2"/>
    <row r="815" s="12" customFormat="1" ht="15.75" customHeight="1" x14ac:dyDescent="0.2"/>
    <row r="816" s="12" customFormat="1" ht="15.75" customHeight="1" x14ac:dyDescent="0.2"/>
    <row r="817" s="12" customFormat="1" ht="15.75" customHeight="1" x14ac:dyDescent="0.2"/>
    <row r="818" s="12" customFormat="1" ht="15.75" customHeight="1" x14ac:dyDescent="0.2"/>
    <row r="819" s="12" customFormat="1" ht="15.75" customHeight="1" x14ac:dyDescent="0.2"/>
    <row r="820" s="12" customFormat="1" ht="15.75" customHeight="1" x14ac:dyDescent="0.2"/>
    <row r="821" s="12" customFormat="1" ht="15.75" customHeight="1" x14ac:dyDescent="0.2"/>
    <row r="822" s="12" customFormat="1" ht="15.75" customHeight="1" x14ac:dyDescent="0.2"/>
    <row r="823" s="12" customFormat="1" ht="15.75" customHeight="1" x14ac:dyDescent="0.2"/>
    <row r="824" s="12" customFormat="1" ht="15.75" customHeight="1" x14ac:dyDescent="0.2"/>
    <row r="825" s="12" customFormat="1" ht="15.75" customHeight="1" x14ac:dyDescent="0.2"/>
    <row r="826" s="12" customFormat="1" ht="15.75" customHeight="1" x14ac:dyDescent="0.2"/>
    <row r="827" s="12" customFormat="1" ht="15.75" customHeight="1" x14ac:dyDescent="0.2"/>
    <row r="828" s="12" customFormat="1" ht="15.75" customHeight="1" x14ac:dyDescent="0.2"/>
    <row r="829" s="12" customFormat="1" ht="15.75" customHeight="1" x14ac:dyDescent="0.2"/>
    <row r="830" s="12" customFormat="1" ht="15.75" customHeight="1" x14ac:dyDescent="0.2"/>
    <row r="831" s="12" customFormat="1" ht="15.75" customHeight="1" x14ac:dyDescent="0.2"/>
    <row r="832" s="12" customFormat="1" ht="15.75" customHeight="1" x14ac:dyDescent="0.2"/>
    <row r="833" s="12" customFormat="1" ht="15.75" customHeight="1" x14ac:dyDescent="0.2"/>
    <row r="834" s="12" customFormat="1" ht="15.75" customHeight="1" x14ac:dyDescent="0.2"/>
    <row r="835" s="12" customFormat="1" ht="15.75" customHeight="1" x14ac:dyDescent="0.2"/>
    <row r="836" s="12" customFormat="1" ht="15.75" customHeight="1" x14ac:dyDescent="0.2"/>
    <row r="837" s="12" customFormat="1" ht="15.75" customHeight="1" x14ac:dyDescent="0.2"/>
    <row r="838" s="12" customFormat="1" ht="15.75" customHeight="1" x14ac:dyDescent="0.2"/>
    <row r="839" s="12" customFormat="1" ht="15.75" customHeight="1" x14ac:dyDescent="0.2"/>
    <row r="840" s="12" customFormat="1" ht="15.75" customHeight="1" x14ac:dyDescent="0.2"/>
    <row r="841" s="12" customFormat="1" ht="15.75" customHeight="1" x14ac:dyDescent="0.2"/>
    <row r="842" s="12" customFormat="1" ht="15.75" customHeight="1" x14ac:dyDescent="0.2"/>
    <row r="843" s="12" customFormat="1" ht="15.75" customHeight="1" x14ac:dyDescent="0.2"/>
    <row r="844" s="12" customFormat="1" ht="15.75" customHeight="1" x14ac:dyDescent="0.2"/>
    <row r="845" s="12" customFormat="1" ht="15.75" customHeight="1" x14ac:dyDescent="0.2"/>
    <row r="846" s="12" customFormat="1" ht="15.75" customHeight="1" x14ac:dyDescent="0.2"/>
    <row r="847" s="12" customFormat="1" ht="15.75" customHeight="1" x14ac:dyDescent="0.2"/>
    <row r="848" s="12" customFormat="1" ht="15.75" customHeight="1" x14ac:dyDescent="0.2"/>
    <row r="849" s="12" customFormat="1" ht="15.75" customHeight="1" x14ac:dyDescent="0.2"/>
    <row r="850" s="12" customFormat="1" ht="15.75" customHeight="1" x14ac:dyDescent="0.2"/>
    <row r="851" s="12" customFormat="1" ht="15.75" customHeight="1" x14ac:dyDescent="0.2"/>
    <row r="852" s="12" customFormat="1" ht="15.75" customHeight="1" x14ac:dyDescent="0.2"/>
    <row r="853" s="12" customFormat="1" ht="15.75" customHeight="1" x14ac:dyDescent="0.2"/>
    <row r="854" s="12" customFormat="1" ht="15.75" customHeight="1" x14ac:dyDescent="0.2"/>
    <row r="855" s="12" customFormat="1" ht="15.75" customHeight="1" x14ac:dyDescent="0.2"/>
    <row r="856" s="12" customFormat="1" ht="15.75" customHeight="1" x14ac:dyDescent="0.2"/>
    <row r="857" s="12" customFormat="1" ht="15.75" customHeight="1" x14ac:dyDescent="0.2"/>
    <row r="858" s="12" customFormat="1" ht="15.75" customHeight="1" x14ac:dyDescent="0.2"/>
    <row r="859" s="12" customFormat="1" ht="15.75" customHeight="1" x14ac:dyDescent="0.2"/>
    <row r="860" s="12" customFormat="1" ht="15.75" customHeight="1" x14ac:dyDescent="0.2"/>
    <row r="861" s="12" customFormat="1" ht="15.75" customHeight="1" x14ac:dyDescent="0.2"/>
    <row r="862" s="12" customFormat="1" ht="15.75" customHeight="1" x14ac:dyDescent="0.2"/>
    <row r="863" s="12" customFormat="1" ht="15.75" customHeight="1" x14ac:dyDescent="0.2"/>
    <row r="864" s="12" customFormat="1" ht="15.75" customHeight="1" x14ac:dyDescent="0.2"/>
    <row r="865" s="12" customFormat="1" ht="15.75" customHeight="1" x14ac:dyDescent="0.2"/>
    <row r="866" s="12" customFormat="1" ht="15.75" customHeight="1" x14ac:dyDescent="0.2"/>
    <row r="867" s="12" customFormat="1" ht="15.75" customHeight="1" x14ac:dyDescent="0.2"/>
    <row r="868" s="12" customFormat="1" ht="15.75" customHeight="1" x14ac:dyDescent="0.2"/>
    <row r="869" s="12" customFormat="1" ht="15.75" customHeight="1" x14ac:dyDescent="0.2"/>
    <row r="870" s="12" customFormat="1" ht="15.75" customHeight="1" x14ac:dyDescent="0.2"/>
    <row r="871" s="12" customFormat="1" ht="15.75" customHeight="1" x14ac:dyDescent="0.2"/>
    <row r="872" s="12" customFormat="1" ht="15.75" customHeight="1" x14ac:dyDescent="0.2"/>
    <row r="873" s="12" customFormat="1" ht="15.75" customHeight="1" x14ac:dyDescent="0.2"/>
    <row r="874" s="12" customFormat="1" ht="15.75" customHeight="1" x14ac:dyDescent="0.2"/>
    <row r="875" s="12" customFormat="1" ht="15.75" customHeight="1" x14ac:dyDescent="0.2"/>
    <row r="876" s="12" customFormat="1" ht="15.75" customHeight="1" x14ac:dyDescent="0.2"/>
    <row r="877" s="12" customFormat="1" ht="15.75" customHeight="1" x14ac:dyDescent="0.2"/>
    <row r="878" s="12" customFormat="1" ht="15.75" customHeight="1" x14ac:dyDescent="0.2"/>
    <row r="879" s="12" customFormat="1" ht="15.75" customHeight="1" x14ac:dyDescent="0.2"/>
    <row r="880" s="12" customFormat="1" ht="15.75" customHeight="1" x14ac:dyDescent="0.2"/>
    <row r="881" s="12" customFormat="1" ht="15.75" customHeight="1" x14ac:dyDescent="0.2"/>
    <row r="882" s="12" customFormat="1" ht="15.75" customHeight="1" x14ac:dyDescent="0.2"/>
    <row r="883" s="12" customFormat="1" ht="15.75" customHeight="1" x14ac:dyDescent="0.2"/>
    <row r="884" s="12" customFormat="1" ht="15.75" customHeight="1" x14ac:dyDescent="0.2"/>
    <row r="885" s="12" customFormat="1" ht="15.75" customHeight="1" x14ac:dyDescent="0.2"/>
    <row r="886" s="12" customFormat="1" ht="15.75" customHeight="1" x14ac:dyDescent="0.2"/>
    <row r="887" s="12" customFormat="1" ht="15.75" customHeight="1" x14ac:dyDescent="0.2"/>
    <row r="888" s="12" customFormat="1" ht="15.75" customHeight="1" x14ac:dyDescent="0.2"/>
    <row r="889" s="12" customFormat="1" ht="15.75" customHeight="1" x14ac:dyDescent="0.2"/>
    <row r="890" s="12" customFormat="1" ht="15.75" customHeight="1" x14ac:dyDescent="0.2"/>
    <row r="891" s="12" customFormat="1" ht="15.75" customHeight="1" x14ac:dyDescent="0.2"/>
    <row r="892" s="12" customFormat="1" ht="15.75" customHeight="1" x14ac:dyDescent="0.2"/>
    <row r="893" s="12" customFormat="1" ht="15.75" customHeight="1" x14ac:dyDescent="0.2"/>
    <row r="894" s="12" customFormat="1" ht="15.75" customHeight="1" x14ac:dyDescent="0.2"/>
    <row r="895" s="12" customFormat="1" ht="15.75" customHeight="1" x14ac:dyDescent="0.2"/>
    <row r="896" s="12" customFormat="1" ht="15.75" customHeight="1" x14ac:dyDescent="0.2"/>
    <row r="897" s="12" customFormat="1" ht="15.75" customHeight="1" x14ac:dyDescent="0.2"/>
    <row r="898" s="12" customFormat="1" ht="15.75" customHeight="1" x14ac:dyDescent="0.2"/>
    <row r="899" s="12" customFormat="1" ht="15.75" customHeight="1" x14ac:dyDescent="0.2"/>
    <row r="900" s="12" customFormat="1" ht="15.75" customHeight="1" x14ac:dyDescent="0.2"/>
    <row r="901" s="12" customFormat="1" ht="15.75" customHeight="1" x14ac:dyDescent="0.2"/>
    <row r="902" s="12" customFormat="1" ht="15.75" customHeight="1" x14ac:dyDescent="0.2"/>
    <row r="903" s="12" customFormat="1" ht="15.75" customHeight="1" x14ac:dyDescent="0.2"/>
    <row r="904" s="12" customFormat="1" ht="15.75" customHeight="1" x14ac:dyDescent="0.2"/>
    <row r="905" s="12" customFormat="1" ht="15.75" customHeight="1" x14ac:dyDescent="0.2"/>
    <row r="906" s="12" customFormat="1" ht="15.75" customHeight="1" x14ac:dyDescent="0.2"/>
    <row r="907" s="12" customFormat="1" ht="15.75" customHeight="1" x14ac:dyDescent="0.2"/>
    <row r="908" s="12" customFormat="1" ht="15.75" customHeight="1" x14ac:dyDescent="0.2"/>
    <row r="909" s="12" customFormat="1" ht="15.75" customHeight="1" x14ac:dyDescent="0.2"/>
    <row r="910" s="12" customFormat="1" ht="15.75" customHeight="1" x14ac:dyDescent="0.2"/>
    <row r="911" s="12" customFormat="1" ht="15.75" customHeight="1" x14ac:dyDescent="0.2"/>
    <row r="912" s="12" customFormat="1" ht="15.75" customHeight="1" x14ac:dyDescent="0.2"/>
    <row r="913" s="12" customFormat="1" ht="15.75" customHeight="1" x14ac:dyDescent="0.2"/>
    <row r="914" s="12" customFormat="1" ht="15.75" customHeight="1" x14ac:dyDescent="0.2"/>
    <row r="915" s="12" customFormat="1" ht="15.75" customHeight="1" x14ac:dyDescent="0.2"/>
    <row r="916" s="12" customFormat="1" ht="15.75" customHeight="1" x14ac:dyDescent="0.2"/>
    <row r="917" s="12" customFormat="1" ht="15.75" customHeight="1" x14ac:dyDescent="0.2"/>
    <row r="918" s="12" customFormat="1" ht="15.75" customHeight="1" x14ac:dyDescent="0.2"/>
    <row r="919" s="12" customFormat="1" ht="15.75" customHeight="1" x14ac:dyDescent="0.2"/>
    <row r="920" s="12" customFormat="1" ht="15.75" customHeight="1" x14ac:dyDescent="0.2"/>
    <row r="921" s="12" customFormat="1" ht="15.75" customHeight="1" x14ac:dyDescent="0.2"/>
    <row r="922" s="12" customFormat="1" ht="15.75" customHeight="1" x14ac:dyDescent="0.2"/>
    <row r="923" s="12" customFormat="1" ht="15.75" customHeight="1" x14ac:dyDescent="0.2"/>
    <row r="924" s="12" customFormat="1" ht="15.75" customHeight="1" x14ac:dyDescent="0.2"/>
    <row r="925" s="12" customFormat="1" ht="15.75" customHeight="1" x14ac:dyDescent="0.2"/>
    <row r="926" s="12" customFormat="1" ht="15.75" customHeight="1" x14ac:dyDescent="0.2"/>
    <row r="927" s="12" customFormat="1" ht="15.75" customHeight="1" x14ac:dyDescent="0.2"/>
    <row r="928" s="12" customFormat="1" ht="15.75" customHeight="1" x14ac:dyDescent="0.2"/>
    <row r="929" s="12" customFormat="1" ht="15.75" customHeight="1" x14ac:dyDescent="0.2"/>
    <row r="930" s="12" customFormat="1" ht="15.75" customHeight="1" x14ac:dyDescent="0.2"/>
    <row r="931" s="12" customFormat="1" ht="15.75" customHeight="1" x14ac:dyDescent="0.2"/>
    <row r="932" s="12" customFormat="1" ht="15.75" customHeight="1" x14ac:dyDescent="0.2"/>
    <row r="933" s="12" customFormat="1" ht="15.75" customHeight="1" x14ac:dyDescent="0.2"/>
    <row r="934" s="12" customFormat="1" ht="15.75" customHeight="1" x14ac:dyDescent="0.2"/>
    <row r="935" s="12" customFormat="1" ht="15.75" customHeight="1" x14ac:dyDescent="0.2"/>
    <row r="936" s="12" customFormat="1" ht="15.75" customHeight="1" x14ac:dyDescent="0.2"/>
    <row r="937" s="12" customFormat="1" ht="15.75" customHeight="1" x14ac:dyDescent="0.2"/>
    <row r="938" s="12" customFormat="1" ht="15.75" customHeight="1" x14ac:dyDescent="0.2"/>
    <row r="939" s="12" customFormat="1" ht="15.75" customHeight="1" x14ac:dyDescent="0.2"/>
    <row r="940" s="12" customFormat="1" ht="15.75" customHeight="1" x14ac:dyDescent="0.2"/>
    <row r="941" s="12" customFormat="1" ht="15.75" customHeight="1" x14ac:dyDescent="0.2"/>
    <row r="942" s="12" customFormat="1" ht="15.75" customHeight="1" x14ac:dyDescent="0.2"/>
    <row r="943" s="12" customFormat="1" ht="15.75" customHeight="1" x14ac:dyDescent="0.2"/>
    <row r="944" s="12" customFormat="1" ht="15.75" customHeight="1" x14ac:dyDescent="0.2"/>
    <row r="945" s="12" customFormat="1" ht="15.75" customHeight="1" x14ac:dyDescent="0.2"/>
    <row r="946" s="12" customFormat="1" ht="15.75" customHeight="1" x14ac:dyDescent="0.2"/>
    <row r="947" s="12" customFormat="1" ht="15.75" customHeight="1" x14ac:dyDescent="0.2"/>
    <row r="948" s="12" customFormat="1" ht="15.75" customHeight="1" x14ac:dyDescent="0.2"/>
    <row r="949" s="12" customFormat="1" ht="15.75" customHeight="1" x14ac:dyDescent="0.2"/>
    <row r="950" s="12" customFormat="1" ht="15.75" customHeight="1" x14ac:dyDescent="0.2"/>
    <row r="951" s="12" customFormat="1" ht="15.75" customHeight="1" x14ac:dyDescent="0.2"/>
    <row r="952" s="12" customFormat="1" ht="15.75" customHeight="1" x14ac:dyDescent="0.2"/>
    <row r="953" s="12" customFormat="1" ht="15.75" customHeight="1" x14ac:dyDescent="0.2"/>
    <row r="954" s="12" customFormat="1" ht="15.75" customHeight="1" x14ac:dyDescent="0.2"/>
    <row r="955" s="12" customFormat="1" ht="15.75" customHeight="1" x14ac:dyDescent="0.2"/>
    <row r="956" s="12" customFormat="1" ht="15.75" customHeight="1" x14ac:dyDescent="0.2"/>
    <row r="957" s="12" customFormat="1" ht="15.75" customHeight="1" x14ac:dyDescent="0.2"/>
    <row r="958" s="12" customFormat="1" ht="15.75" customHeight="1" x14ac:dyDescent="0.2"/>
    <row r="959" s="12" customFormat="1" ht="15.75" customHeight="1" x14ac:dyDescent="0.2"/>
    <row r="960" s="12" customFormat="1" ht="15.75" customHeight="1" x14ac:dyDescent="0.2"/>
    <row r="961" s="12" customFormat="1" ht="15.75" customHeight="1" x14ac:dyDescent="0.2"/>
    <row r="962" s="12" customFormat="1" ht="15.75" customHeight="1" x14ac:dyDescent="0.2"/>
    <row r="963" s="12" customFormat="1" ht="15.75" customHeight="1" x14ac:dyDescent="0.2"/>
    <row r="964" s="12" customFormat="1" ht="15.75" customHeight="1" x14ac:dyDescent="0.2"/>
    <row r="965" s="12" customFormat="1" ht="15.75" customHeight="1" x14ac:dyDescent="0.2"/>
    <row r="966" s="12" customFormat="1" ht="15.75" customHeight="1" x14ac:dyDescent="0.2"/>
    <row r="967" s="12" customFormat="1" ht="15.75" customHeight="1" x14ac:dyDescent="0.2"/>
    <row r="968" s="12" customFormat="1" ht="15.75" customHeight="1" x14ac:dyDescent="0.2"/>
    <row r="969" s="12" customFormat="1" ht="15.75" customHeight="1" x14ac:dyDescent="0.2"/>
    <row r="970" s="12" customFormat="1" ht="15.75" customHeight="1" x14ac:dyDescent="0.2"/>
    <row r="971" s="12" customFormat="1" ht="15.75" customHeight="1" x14ac:dyDescent="0.2"/>
    <row r="972" s="12" customFormat="1" ht="15.75" customHeight="1" x14ac:dyDescent="0.2"/>
    <row r="973" s="12" customFormat="1" ht="15.75" customHeight="1" x14ac:dyDescent="0.2"/>
    <row r="974" s="12" customFormat="1" ht="15.75" customHeight="1" x14ac:dyDescent="0.2"/>
    <row r="975" s="12" customFormat="1" ht="15.75" customHeight="1" x14ac:dyDescent="0.2"/>
    <row r="976" s="12" customFormat="1" ht="15.75" customHeight="1" x14ac:dyDescent="0.2"/>
    <row r="977" s="12" customFormat="1" ht="15.75" customHeight="1" x14ac:dyDescent="0.2"/>
    <row r="978" s="12" customFormat="1" ht="15.75" customHeight="1" x14ac:dyDescent="0.2"/>
    <row r="979" s="12" customFormat="1" ht="15.75" customHeight="1" x14ac:dyDescent="0.2"/>
    <row r="980" s="12" customFormat="1" ht="15.75" customHeight="1" x14ac:dyDescent="0.2"/>
    <row r="981" s="12" customFormat="1" ht="15.75" customHeight="1" x14ac:dyDescent="0.2"/>
    <row r="982" s="12" customFormat="1" ht="15.75" customHeight="1" x14ac:dyDescent="0.2"/>
    <row r="983" s="12" customFormat="1" ht="15.75" customHeight="1" x14ac:dyDescent="0.2"/>
    <row r="984" s="12" customFormat="1" ht="15.75" customHeight="1" x14ac:dyDescent="0.2"/>
    <row r="985" s="12" customFormat="1" ht="15.75" customHeight="1" x14ac:dyDescent="0.2"/>
    <row r="986" s="12" customFormat="1" ht="15.75" customHeight="1" x14ac:dyDescent="0.2"/>
    <row r="987" s="12" customFormat="1" ht="15.75" customHeight="1" x14ac:dyDescent="0.2"/>
    <row r="988" s="12" customFormat="1" ht="15.75" customHeight="1" x14ac:dyDescent="0.2"/>
    <row r="989" s="12" customFormat="1" ht="15.75" customHeight="1" x14ac:dyDescent="0.2"/>
    <row r="990" s="12" customFormat="1" ht="15.75" customHeight="1" x14ac:dyDescent="0.2"/>
    <row r="991" s="12" customFormat="1" ht="15.75" customHeight="1" x14ac:dyDescent="0.2"/>
    <row r="992" s="12" customFormat="1" ht="15.75" customHeight="1" x14ac:dyDescent="0.2"/>
    <row r="993" s="12" customFormat="1" ht="15.75" customHeight="1" x14ac:dyDescent="0.2"/>
    <row r="994" s="12" customFormat="1" ht="15.75" customHeight="1" x14ac:dyDescent="0.2"/>
    <row r="995" s="12" customFormat="1" ht="15.75" customHeight="1" x14ac:dyDescent="0.2"/>
    <row r="996" s="12" customFormat="1" ht="15.75" customHeight="1" x14ac:dyDescent="0.2"/>
    <row r="997" s="12" customFormat="1" ht="15.75" customHeight="1" x14ac:dyDescent="0.2"/>
    <row r="998" s="12" customFormat="1" ht="15.75" customHeight="1" x14ac:dyDescent="0.2"/>
    <row r="999" s="12" customFormat="1" ht="15.75" customHeight="1" x14ac:dyDescent="0.2"/>
    <row r="1000" s="12" customFormat="1" ht="15.75" customHeight="1" x14ac:dyDescent="0.2"/>
  </sheetData>
  <mergeCells count="3">
    <mergeCell ref="A1:X1"/>
    <mergeCell ref="A2:X2"/>
    <mergeCell ref="A3:X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3</vt:i4>
      </vt:variant>
    </vt:vector>
  </HeadingPairs>
  <TitlesOfParts>
    <vt:vector size="3" baseType="lpstr">
      <vt:lpstr>PLANILHA DE PREÇOS</vt:lpstr>
      <vt:lpstr>RESUMO DOS LOTES</vt:lpstr>
      <vt:lpstr>MEMÓRIA DE PESQUISA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Leonardo Leonardo</cp:lastModifiedBy>
  <dcterms:modified xsi:type="dcterms:W3CDTF">2026-10-22T14:40:44Z</dcterms:modified>
</cp:coreProperties>
</file>