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RQUIV0S\BACKUP\SEBASTIÃO\03 - CALÇAMENTO RUAS VILA MARQUES\"/>
    </mc:Choice>
  </mc:AlternateContent>
  <xr:revisionPtr revIDLastSave="0" documentId="13_ncr:1_{AFE350CF-8559-4F7C-A7CC-97202740F1EC}" xr6:coauthVersionLast="47" xr6:coauthVersionMax="47" xr10:uidLastSave="{00000000-0000-0000-0000-000000000000}"/>
  <bookViews>
    <workbookView xWindow="-120" yWindow="-120" windowWidth="20730" windowHeight="11160" tabRatio="628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COMPOSIÇÃO!$A$1:$G$38</definedName>
    <definedName name="_xlnm.Print_Area" localSheetId="3">Cronograma!$A$1:$J$30</definedName>
    <definedName name="_xlnm.Print_Area" localSheetId="2">'Memória de Cálculo'!$A$1:$F$49</definedName>
    <definedName name="_xlnm.Print_Area" localSheetId="4">'Memorial Descritivo'!$A$1:$F$36</definedName>
    <definedName name="_xlnm.Print_Area" localSheetId="0">'Planilha Orcamentária'!$A$1:$H$53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Cronograma!$A$1:$J$30</definedName>
    <definedName name="Z_46B44D95_2370_4419_BD85_88291A251F92_.wvu.PrintArea" localSheetId="2" hidden="1">'Memória de Cálculo'!$A$1:$F$31</definedName>
    <definedName name="Z_46B44D95_2370_4419_BD85_88291A251F92_.wvu.PrintArea" localSheetId="0" hidden="1">'Planilha Orcamentária'!$A$1:$H$53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G18" i="18" l="1"/>
  <c r="F25" i="5" s="1"/>
  <c r="E29" i="5" l="1"/>
  <c r="H29" i="5" s="1"/>
  <c r="D27" i="13"/>
  <c r="G29" i="5"/>
  <c r="A27" i="13"/>
  <c r="A28" i="13"/>
  <c r="A29" i="13"/>
  <c r="A30" i="13"/>
  <c r="A31" i="13"/>
  <c r="A32" i="13"/>
  <c r="B18" i="10"/>
  <c r="B16" i="10"/>
  <c r="B14" i="10"/>
  <c r="B12" i="10"/>
  <c r="B10" i="10"/>
  <c r="B8" i="10"/>
  <c r="B7" i="10"/>
  <c r="E24" i="13" l="1"/>
  <c r="E23" i="13"/>
  <c r="E21" i="13"/>
  <c r="E20" i="13"/>
  <c r="E17" i="5"/>
  <c r="D14" i="13" l="1"/>
  <c r="D13" i="13"/>
  <c r="D12" i="13"/>
  <c r="C14" i="13"/>
  <c r="C13" i="13"/>
  <c r="C12" i="13"/>
  <c r="B14" i="13"/>
  <c r="B13" i="13"/>
  <c r="B12" i="13"/>
  <c r="C11" i="13"/>
  <c r="C25" i="13"/>
  <c r="C24" i="14"/>
  <c r="B24" i="14"/>
  <c r="C23" i="14"/>
  <c r="B23" i="14"/>
  <c r="C22" i="14"/>
  <c r="B22" i="14"/>
  <c r="C21" i="14"/>
  <c r="B21" i="14"/>
  <c r="C20" i="14"/>
  <c r="B20" i="14"/>
  <c r="E42" i="5" l="1"/>
  <c r="E41" i="5"/>
  <c r="E40" i="5"/>
  <c r="E39" i="5"/>
  <c r="E38" i="5"/>
  <c r="E37" i="5"/>
  <c r="C34" i="13"/>
  <c r="C33" i="13"/>
  <c r="E33" i="5"/>
  <c r="E34" i="5"/>
  <c r="E32" i="5"/>
  <c r="E31" i="5"/>
  <c r="E30" i="5"/>
  <c r="E28" i="5"/>
  <c r="B13" i="14"/>
  <c r="A12" i="14"/>
  <c r="C13" i="14"/>
  <c r="C10" i="14"/>
  <c r="G11" i="18"/>
  <c r="F34" i="5" s="1"/>
  <c r="H7" i="5"/>
  <c r="G26" i="5" s="1"/>
  <c r="H26" i="5" s="1"/>
  <c r="C51" i="5"/>
  <c r="C47" i="5"/>
  <c r="C46" i="5"/>
  <c r="A26" i="13"/>
  <c r="G20" i="5" l="1"/>
  <c r="H20" i="5" s="1"/>
  <c r="G24" i="5"/>
  <c r="H24" i="5" s="1"/>
  <c r="G19" i="5"/>
  <c r="H19" i="5" s="1"/>
  <c r="G21" i="5"/>
  <c r="H21" i="5" s="1"/>
  <c r="G25" i="5"/>
  <c r="H25" i="5" s="1"/>
  <c r="H18" i="5" s="1"/>
  <c r="G22" i="5"/>
  <c r="H22" i="5" s="1"/>
  <c r="G23" i="5"/>
  <c r="H23" i="5" s="1"/>
  <c r="G16" i="5"/>
  <c r="H16" i="5" s="1"/>
  <c r="G17" i="5"/>
  <c r="H17" i="5" s="1"/>
  <c r="G28" i="5"/>
  <c r="H28" i="5" s="1"/>
  <c r="G15" i="5"/>
  <c r="H15" i="5" s="1"/>
  <c r="G14" i="5"/>
  <c r="G38" i="5"/>
  <c r="H38" i="5" s="1"/>
  <c r="G39" i="5"/>
  <c r="H39" i="5" s="1"/>
  <c r="G42" i="5"/>
  <c r="H42" i="5" s="1"/>
  <c r="G40" i="5"/>
  <c r="H40" i="5" s="1"/>
  <c r="G37" i="5"/>
  <c r="H37" i="5" s="1"/>
  <c r="G41" i="5"/>
  <c r="H41" i="5" s="1"/>
  <c r="G36" i="5"/>
  <c r="G27" i="5"/>
  <c r="G12" i="5"/>
  <c r="D13" i="10" l="1"/>
  <c r="E13" i="10" s="1"/>
  <c r="H36" i="5"/>
  <c r="H35" i="5" l="1"/>
  <c r="D19" i="10"/>
  <c r="G34" i="5"/>
  <c r="H34" i="5" s="1"/>
  <c r="G33" i="5"/>
  <c r="I19" i="10" l="1"/>
  <c r="I21" i="10" s="1"/>
  <c r="G19" i="10"/>
  <c r="C17" i="14"/>
  <c r="B17" i="14"/>
  <c r="A17" i="14"/>
  <c r="D32" i="13"/>
  <c r="C32" i="13"/>
  <c r="B32" i="13"/>
  <c r="A5" i="18" l="1"/>
  <c r="A4" i="18"/>
  <c r="A4" i="13"/>
  <c r="A5" i="17" l="1"/>
  <c r="A4" i="17"/>
  <c r="A5" i="13"/>
  <c r="A5" i="14"/>
  <c r="A4" i="14"/>
  <c r="A5" i="10" l="1"/>
  <c r="D31" i="13" l="1"/>
  <c r="C31" i="13"/>
  <c r="B31" i="13"/>
  <c r="C16" i="14"/>
  <c r="B16" i="14" l="1"/>
  <c r="A16" i="14"/>
  <c r="A15" i="14"/>
  <c r="C15" i="14"/>
  <c r="B15" i="14"/>
  <c r="G30" i="5"/>
  <c r="G32" i="5"/>
  <c r="H32" i="5" s="1"/>
  <c r="G31" i="5"/>
  <c r="H31" i="5" s="1"/>
  <c r="C9" i="13"/>
  <c r="C11" i="14"/>
  <c r="C14" i="14"/>
  <c r="B14" i="14"/>
  <c r="A14" i="14"/>
  <c r="A13" i="14"/>
  <c r="H30" i="5" l="1"/>
  <c r="B30" i="10" l="1"/>
  <c r="B29" i="10"/>
  <c r="B26" i="10"/>
  <c r="B25" i="10"/>
  <c r="D30" i="13"/>
  <c r="D29" i="13"/>
  <c r="D28" i="13"/>
  <c r="C30" i="13"/>
  <c r="C29" i="13"/>
  <c r="B30" i="13"/>
  <c r="B29" i="13"/>
  <c r="B28" i="13"/>
  <c r="C28" i="13"/>
  <c r="B10" i="13"/>
  <c r="C29" i="14" l="1"/>
  <c r="C28" i="14"/>
  <c r="B10" i="14" l="1"/>
  <c r="A10" i="14"/>
  <c r="A9" i="14"/>
  <c r="C9" i="14"/>
  <c r="D10" i="13"/>
  <c r="C10" i="13"/>
  <c r="A3" i="10" l="1"/>
  <c r="A4" i="10" l="1"/>
  <c r="E10" i="13"/>
  <c r="H12" i="5"/>
  <c r="H11" i="5" s="1"/>
  <c r="D9" i="10" l="1"/>
  <c r="E9" i="10" s="1"/>
  <c r="H33" i="5"/>
  <c r="H27" i="5" s="1"/>
  <c r="D15" i="10" s="1"/>
  <c r="G15" i="10" l="1"/>
  <c r="G21" i="10" s="1"/>
  <c r="E15" i="10"/>
  <c r="K17" i="10"/>
  <c r="K21" i="10" s="1"/>
  <c r="H14" i="5" l="1"/>
  <c r="H13" i="5" l="1"/>
  <c r="H10" i="5" l="1"/>
  <c r="H43" i="5" s="1"/>
  <c r="D11" i="10"/>
  <c r="E11" i="10" l="1"/>
  <c r="E21" i="10" s="1"/>
  <c r="D21" i="10"/>
  <c r="D10" i="10" s="1"/>
  <c r="D14" i="10" l="1"/>
  <c r="D18" i="10"/>
  <c r="D12" i="10"/>
  <c r="I20" i="10"/>
  <c r="D3" i="10"/>
  <c r="D8" i="10"/>
  <c r="G20" i="10"/>
  <c r="K20" i="10"/>
  <c r="L26" i="10"/>
  <c r="E20" i="10"/>
  <c r="L25" i="10" l="1"/>
  <c r="D20" i="10"/>
</calcChain>
</file>

<file path=xl/sharedStrings.xml><?xml version="1.0" encoding="utf-8"?>
<sst xmlns="http://schemas.openxmlformats.org/spreadsheetml/2006/main" count="434" uniqueCount="233">
  <si>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</si>
  <si>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</si>
  <si>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</si>
  <si>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</si>
  <si>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</si>
  <si>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</si>
  <si>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</si>
  <si>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</si>
  <si>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</si>
  <si>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</si>
  <si>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</si>
  <si>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</si>
  <si>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</si>
  <si>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</si>
  <si>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</si>
  <si>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</si>
  <si>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</si>
  <si>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</si>
  <si>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</si>
  <si>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</si>
  <si>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</si>
  <si>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</si>
  <si>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</si>
  <si>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</si>
  <si>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</si>
  <si>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</si>
  <si>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</si>
  <si>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</si>
  <si>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</si>
  <si>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</si>
  <si>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</si>
  <si>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</si>
  <si>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</si>
  <si>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</si>
  <si>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</si>
  <si>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</si>
  <si>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</si>
  <si>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</si>
  <si>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</si>
  <si>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</si>
  <si>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Márcio Elias de Lima e Santos</t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</si>
  <si>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</si>
  <si>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</si>
  <si>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</si>
  <si>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</si>
  <si>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</si>
  <si>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</si>
  <si>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</si>
  <si>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</si>
  <si>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</si>
  <si>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</si>
  <si>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</si>
  <si>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</si>
  <si>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</si>
  <si>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</si>
  <si>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</si>
  <si>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</si>
  <si>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</si>
  <si>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</si>
  <si>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</si>
  <si>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</si>
  <si>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</si>
  <si>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</si>
  <si>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Serão construídas em concreto usinado e bombeado C= 20Mpa , medindo 20cm de largura e espessura de 10 cm, sobre o subleito já previamente preparado, respeitando a declividade do pavimento (i &gt; ou = 3%), para o perfeito escoamento das águas.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</si>
  <si>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</si>
  <si>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</si>
  <si>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</si>
  <si>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</si>
  <si>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</si>
  <si>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</si>
  <si>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</si>
  <si>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</si>
  <si>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</si>
  <si>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</si>
  <si>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</si>
  <si>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</si>
  <si>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</si>
  <si>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</si>
  <si>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</si>
  <si>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</si>
  <si>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</si>
  <si>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</si>
  <si>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</si>
  <si>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</si>
  <si>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</si>
  <si>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</si>
  <si>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</si>
  <si>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</si>
  <si>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</si>
  <si>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</si>
  <si>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</si>
  <si>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</si>
  <si>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</si>
  <si>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</si>
  <si>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</si>
  <si>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</si>
  <si>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</si>
  <si>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</si>
  <si>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</si>
  <si>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>COMPOSIÇÃO-001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</si>
  <si>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</si>
  <si>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</si>
  <si>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08/2024 - SEM DESONERAÇÃO - SICOR 04/2024 - </t>
    </r>
  </si>
  <si>
    <t>PREVISÃO DE EXECUÇÃO DAS OBRAS: 3 MESES</t>
  </si>
  <si>
    <t>2.1</t>
  </si>
  <si>
    <t>M²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</si>
  <si>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</si>
  <si>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</si>
  <si>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</si>
  <si>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</si>
  <si>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</si>
  <si>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t>ED-51124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</si>
  <si>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</si>
  <si>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</si>
  <si>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Será realizada a regularização do subleito para nivelamento do solo e posteriormente a compactação do solo usando rolo vibratório para melhor coesão do solo.</t>
  </si>
  <si>
    <t>Este ítem compete ao transporte de bloquetes e meios-fios até o local da obra tendo em vista que o mesmo é distante de qualquer fábrica de pré moldado. Foi feita uma relação entre o peso dos materiais e  a distância média até a fábrica mais próxima.</t>
  </si>
  <si>
    <t>FOLHA Nº:01/01</t>
  </si>
  <si>
    <t>Somatório das vigas de travamento =17,02 m</t>
  </si>
  <si>
    <t>Somatória total de acordo com o projeto = 314,23 m</t>
  </si>
  <si>
    <t>Conforme projeto em AutoCad = 623,42 m²</t>
  </si>
  <si>
    <t>Somatória dos meios-fios (bordas) = 64,36 m</t>
  </si>
  <si>
    <t>Somatória total de acordo com o projeto = 769,62 m</t>
  </si>
  <si>
    <t>RUA 01</t>
  </si>
  <si>
    <t>RUA 02</t>
  </si>
  <si>
    <t>1.1</t>
  </si>
  <si>
    <t>1.0</t>
  </si>
  <si>
    <t>1.1.1</t>
  </si>
  <si>
    <t>1.2</t>
  </si>
  <si>
    <t>1.2.1</t>
  </si>
  <si>
    <t>1.2.2</t>
  </si>
  <si>
    <t>1.2.3</t>
  </si>
  <si>
    <t>1.2.4</t>
  </si>
  <si>
    <t>1.2.5</t>
  </si>
  <si>
    <t>1.2.6</t>
  </si>
  <si>
    <t>2.1.1</t>
  </si>
  <si>
    <t>2.1.2</t>
  </si>
  <si>
    <t>2.1.3</t>
  </si>
  <si>
    <t>2.1.4</t>
  </si>
  <si>
    <t>2.1.5</t>
  </si>
  <si>
    <t>2.1.6</t>
  </si>
  <si>
    <t>Somatória total de acordo com o projeto = 242,04 m</t>
  </si>
  <si>
    <t>Somatória dos meios-fios (bordas) = 120,30 m</t>
  </si>
  <si>
    <t>Conforme projeto em AutoCad = 186,68 m²</t>
  </si>
  <si>
    <t>Somatória total de acordo com o projeto = 120,30 m</t>
  </si>
  <si>
    <t>Peso do bloquete = (Área do calçamento x espessura do bloquete x massa específica) 1000 x km; Peso do meio-fio = {[(B+b)/2xhxH] x massa específica}/1000 x km; [(623,42x0,08x2400)/1000]x11  = 1.316,66 TXKM</t>
  </si>
  <si>
    <t>Peso do bloquete = (Área do calçamento x espessura do bloquete x massa específica) 1000 x km; Peso do meio-fio = {[(B+b)/2xhxH] x massa específica}/1000 x km; [(242,04x0,08x2400)/1000]x11  = 511,19 TXKM</t>
  </si>
  <si>
    <t>Somatório das vigas de travamento =10,10 m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</si>
  <si>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DAS RUAS 1 E RUA 2 QUE DÃO ACESSO A RUA MARIANA A. OLIVEIRA, VILA MARQUES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</si>
  <si>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CÓRREGO VILA MARQUES - INHAPIM/MG - CEP: 35330-000</t>
    </r>
  </si>
  <si>
    <t>1.3</t>
  </si>
  <si>
    <t>REDE DE ESGOTO</t>
  </si>
  <si>
    <t>1.3.1</t>
  </si>
  <si>
    <t>1.3.2</t>
  </si>
  <si>
    <t>1.3.3</t>
  </si>
  <si>
    <t>1.3.4</t>
  </si>
  <si>
    <t>1.3.5</t>
  </si>
  <si>
    <t>1.3.6</t>
  </si>
  <si>
    <t>ED-51107</t>
  </si>
  <si>
    <t>ESCAVAÇÃO MANUAL DE VALA COM PROFUNDIDADE MENOR OU 
IGUAL A 1,5M, INCLUSIVE DESCARGA LATERAL</t>
  </si>
  <si>
    <t>M³</t>
  </si>
  <si>
    <t>FORNECIMENTO E ASSENTAMENTO DE TUBO PVC RÍGIDO, COLETOR DE ESGOTO LISO (JEI), DN 100 MM (4"), INCLUSIVE CONEXÕES</t>
  </si>
  <si>
    <t>ED-50105</t>
  </si>
  <si>
    <t>CHAMINÉ CIRCULAR PARA POÇO DE VISITA PARA ESGOTO, EM CONCRETO PRÉ-MOLDADO, DIÂMETRO INTERNO = 0,6 M. AF_12/2020</t>
  </si>
  <si>
    <t>ED-98050</t>
  </si>
  <si>
    <t>TAMPA CIRCULAR PARA ESGOTO E DRENAGEM, EM FERRO FUNDIDO, DIÂMETRO INTERNO = 0,6 M. AF_12/2020</t>
  </si>
  <si>
    <t>ED-98114</t>
  </si>
  <si>
    <t>UND</t>
  </si>
  <si>
    <t>1.4.1</t>
  </si>
  <si>
    <t>1.4.2</t>
  </si>
  <si>
    <t>1.4.3</t>
  </si>
  <si>
    <t>1.4.4</t>
  </si>
  <si>
    <t>1.4.5</t>
  </si>
  <si>
    <t>1.4.6</t>
  </si>
  <si>
    <t>1.4</t>
  </si>
  <si>
    <t>REDE PLUVIAL</t>
  </si>
  <si>
    <t>SINAPI-90106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</si>
  <si>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</si>
  <si>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PREPARO DE FUNDO DE VALA COM LARGURA MENOR QUE 1,5 M (ACERTO DO SOLO NATURAL). AF_08/2020</t>
  </si>
  <si>
    <t>SINAPI-101616</t>
  </si>
  <si>
    <t>1.3.7</t>
  </si>
  <si>
    <t>CONCRETO MAGRO PARA LASTRO, TRAÇO 1:4,5:4,5 (EM MASSA SECA DE CIMENTO/ AREIA MÉDIA/ BRITA 1) - PREPARO MANUAL. AF_05/2021</t>
  </si>
  <si>
    <t>SINAPI-94974</t>
  </si>
  <si>
    <t>TUBO DE CONCRETO PARA REDES COLETORAS DE ÁGUAS PLUVIAIS, DIÂMETRO DE 600 MM, JUNTA RÍGIDA, INSTALADO EM LOCAL COM BAIXO NÍVEL DE INTERFERÊNCIAS - FORNECIMENTO E ASSENTAMENTO. AF_12/2015</t>
  </si>
  <si>
    <t>SINAPI-92212</t>
  </si>
  <si>
    <t>TUBO DE CONCRETO PARA REDES COLETORAS DE ÁGUAS PLUVIAIS, DIÂMETRO DE 400 MM, JUNTA RÍGIDA, INSTALADO EM LOCAL COM BAIXO NÍVEL DE INTERFERÊNCIAS - FORNECIMENTO E ASSENTAMENTO. AF_12/2015</t>
  </si>
  <si>
    <t>SINAPI-92210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</si>
  <si>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</si>
  <si>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SINAPI-93378</t>
  </si>
  <si>
    <t>BOCA DE LOBO SIMPLES (TIPO A - FERRO FUNDIDO), QUADRO E GRELHA, INCLUSIVE ESCAVAÇÃO, REATERRO E BOTA-FORA</t>
  </si>
  <si>
    <t>COMPOSIÇÃO 002</t>
  </si>
  <si>
    <t>UNID</t>
  </si>
  <si>
    <t>1.3.8</t>
  </si>
  <si>
    <t>1.3.9</t>
  </si>
  <si>
    <t>BOCA PARA BUEIRO SIMPLES TUBULAR D = 60 CM EM CONCRETO, ALAS COM ESCONSIDA DE 0°, INCLUINDO FÔRMAS E MATERIAIS. AF_07/2021</t>
  </si>
  <si>
    <t>SINAPI-102738</t>
  </si>
  <si>
    <t>Comprimeto dos trechos especificados no Projeto de drenagem = 14m</t>
  </si>
  <si>
    <t xml:space="preserve">Conforme projeto em AutoCad = 4 UND </t>
  </si>
  <si>
    <t>[(Comprimento da tubulação x (Ø externo do tubo + 0,30)] x Altura da escavação = [(122,14x (0,10 + 0,30)0,50)] = 13,90 m³</t>
  </si>
  <si>
    <t xml:space="preserve">Conforme projeto em AutoCad = 122,14 UND </t>
  </si>
  <si>
    <t xml:space="preserve">Conforme projeto em AutoCad = 3 UND </t>
  </si>
  <si>
    <t>[(Comprimento da tubulação x (Ø externo do tubo + 0,30)] x Altura da escavação = [(17,00x (0,50 + 0,30)1,5)+(4,00x(0,70+0,30)1,5)] = 26,40 m³</t>
  </si>
  <si>
    <t xml:space="preserve">Largura de escavação x Comprimento de tubulação + Área da vala existente = (0,9 x21,00) = 18,90 m² </t>
  </si>
  <si>
    <t xml:space="preserve">(Ø int. do tubo x Comprimento da tubulação x Altura do lastro) = [(0,5 x 17,00 x 0,07)+(0,8 x 4,00 x 0,07] = 0,82 m³ </t>
  </si>
  <si>
    <t xml:space="preserve">Volume de escavação - Volume da Tubulação + Reaterro de Vala Existente = 26,40 m³ - [(π x 0,5²/4 x17,00)+(π x 0,8²/4 x4,00)]  =  21,05m³ </t>
  </si>
  <si>
    <t>REMOÇÃO E REASSENTAMENTO DE MEIO-FIO DE GNAISSE COM REAPROVEITAMENTO</t>
  </si>
  <si>
    <t>ED-51143</t>
  </si>
  <si>
    <t>1.4.7</t>
  </si>
  <si>
    <t>Somatória de acordo com o projeto = 92,58 m</t>
  </si>
  <si>
    <t>002</t>
  </si>
  <si>
    <t>SETOP</t>
  </si>
  <si>
    <t>MATED12826</t>
  </si>
  <si>
    <t xml:space="preserve">CONJUNTO QUADRO E GRELHA DE FERRO FUNDIDO
P=199KG PARA BOCA DE LOBO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</si>
  <si>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ED-48228 </t>
  </si>
  <si>
    <t xml:space="preserve">ALVENARIA DE VEDAÇÃO COM TIJOLO MACIÇO REQUEIMADO, ESP. 20CM, PARA REVESTIMENTO, INCLUSIVE ARGAMASSA PARA ASSENTAMENTO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</si>
  <si>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ED-48302 </t>
  </si>
  <si>
    <t>ARGAMASSA, TRAÇO 1:3 ( CIMENTO E AREIA), PREPARO MECÂNICO</t>
  </si>
  <si>
    <t>ED-51132</t>
  </si>
  <si>
    <t>CARGA MECÂNICA DE MATERIAL DE QUALQUER NATUREZA SOBRE CAMINHÃO, EXCLUSIVE TRANSPORTE</t>
  </si>
  <si>
    <t xml:space="preserve">ED-48317 </t>
  </si>
  <si>
    <t>CONCRETO ESTRUTURAL, PREPARADO EM OBRA COM BETONEIRA, CONTROLE "B", COM FCK 20MPA, BRITA Nº (1 E 2), CONSISTÊNCIA PARA VIBRAÇÃO (FABRICAÇÃO)</t>
  </si>
  <si>
    <t xml:space="preserve">ED-51107 </t>
  </si>
  <si>
    <t>ESCAVAÇÃO MANUAL DE VALA COM PROFUNDIDADE MENOR OU IGUAL A 1,5M, INCLUSIVE DESCARGA LATERAL</t>
  </si>
  <si>
    <t xml:space="preserve">ED-49810 </t>
  </si>
  <si>
    <t>FÔRMA E DESFORMA DE TÁBUA E SARRAFO, REAPROVEITAMENTO (3X) ( FUNDAÇÃO)</t>
  </si>
  <si>
    <t>ED-50381</t>
  </si>
  <si>
    <t>PEDREIRO COM ENCARGOS COMPLEMENTARES</t>
  </si>
  <si>
    <t>HORA</t>
  </si>
  <si>
    <t>ED-50367</t>
  </si>
  <si>
    <t>SERVENTE COM ENCARGOS COMPLEMENTARES</t>
  </si>
  <si>
    <t>ED-29229</t>
  </si>
  <si>
    <t>TRANSPORTE DE MATERIAL DE QUALQUER NATUREZA EM CAMINHÃO, DISTÂNCIA MENOR OU IGUAL A 1KM, DENTRO DO PERÍMETRO URBANO, EXCLUSIVE CARGA , INCLUSIVE DESCARGA</t>
  </si>
  <si>
    <t xml:space="preserve">ED-48324 </t>
  </si>
  <si>
    <t>TRANSPORTE, LANÇAMENTO E ADENSAMENTO DE CONCRETO EM RADIER, PISO OU ELEMENTO PRÉMOLDADO, INCLUSIVE ACABAMENTO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</si>
</sst>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_(* #,##0.00000_);_(* \(#,##0.00000\);_(* &quot;-&quot;??_);_(@_)"/>
    <numFmt numFmtId="184" formatCode="_(* #,##0_);_(* \(#,##0\);_(* &quot;-&quot;??_);_(@_)"/>
    <numFmt numFmtId="185" formatCode="_(* #,##0.0000_);_(* \(#,##0.0000\);_(* &quot;-&quot;??_);_(@_)"/>
    <numFmt numFmtId="186" formatCode="_-* #,##0.00000_-;\-* #,##0.00000_-;_-* &quot;-&quot;?????_-;_-@_-"/>
    <numFmt numFmtId="187" formatCode="_-[$R$-416]\ * #,##0.00_-;\-[$R$-416]\ * #,##0.00_-;_-[$R$-416]\ * &quot;-&quot;??_-;_-@_-"/>
  </numFmts>
  <fonts count="8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</fonts>
  <fills count="2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6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7" fillId="20" borderId="23" applyNumberFormat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2" fillId="0" borderId="25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9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89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1" fillId="12" borderId="4" xfId="0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174" fontId="50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4" fillId="0" borderId="9" xfId="0" applyFont="1" applyBorder="1" applyAlignment="1">
      <alignment vertical="center"/>
    </xf>
    <xf numFmtId="0" fontId="53" fillId="0" borderId="8" xfId="0" applyFont="1" applyBorder="1" applyAlignment="1">
      <alignment horizontal="center" vertical="center"/>
    </xf>
    <xf numFmtId="0" fontId="54" fillId="0" borderId="14" xfId="0" applyFont="1" applyBorder="1"/>
    <xf numFmtId="0" fontId="54" fillId="0" borderId="9" xfId="0" applyFont="1" applyBorder="1"/>
    <xf numFmtId="4" fontId="54" fillId="0" borderId="15" xfId="0" applyNumberFormat="1" applyFont="1" applyBorder="1"/>
    <xf numFmtId="10" fontId="40" fillId="11" borderId="4" xfId="3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4" fillId="0" borderId="4" xfId="0" applyFont="1" applyBorder="1" applyAlignment="1">
      <alignment horizontal="center" vertical="center"/>
    </xf>
    <xf numFmtId="175" fontId="64" fillId="0" borderId="4" xfId="0" applyNumberFormat="1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3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7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9" fillId="0" borderId="11" xfId="0" applyFont="1" applyBorder="1" applyAlignment="1">
      <alignment vertical="distributed"/>
    </xf>
    <xf numFmtId="0" fontId="68" fillId="0" borderId="11" xfId="0" applyFont="1" applyBorder="1" applyAlignment="1">
      <alignment vertical="distributed"/>
    </xf>
    <xf numFmtId="0" fontId="68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1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3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2" fillId="0" borderId="10" xfId="0" applyFont="1" applyBorder="1"/>
    <xf numFmtId="0" fontId="37" fillId="0" borderId="5" xfId="0" applyFont="1" applyBorder="1" applyAlignment="1">
      <alignment vertical="top" wrapText="1"/>
    </xf>
    <xf numFmtId="183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3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3" fillId="0" borderId="11" xfId="0" applyFont="1" applyBorder="1"/>
    <xf numFmtId="43" fontId="73" fillId="0" borderId="0" xfId="139" applyFont="1" applyBorder="1"/>
    <xf numFmtId="0" fontId="74" fillId="0" borderId="10" xfId="0" applyFont="1" applyBorder="1"/>
    <xf numFmtId="184" fontId="73" fillId="0" borderId="0" xfId="139" applyNumberFormat="1" applyFont="1" applyBorder="1"/>
    <xf numFmtId="0" fontId="73" fillId="0" borderId="10" xfId="0" applyFont="1" applyBorder="1"/>
    <xf numFmtId="185" fontId="73" fillId="0" borderId="0" xfId="139" applyNumberFormat="1" applyFont="1" applyBorder="1" applyAlignment="1">
      <alignment horizontal="center" vertical="center"/>
    </xf>
    <xf numFmtId="0" fontId="75" fillId="0" borderId="27" xfId="0" applyFont="1" applyBorder="1" applyAlignment="1">
      <alignment horizontal="right"/>
    </xf>
    <xf numFmtId="10" fontId="75" fillId="0" borderId="28" xfId="0" applyNumberFormat="1" applyFont="1" applyBorder="1" applyAlignment="1">
      <alignment horizontal="center" vertical="center"/>
    </xf>
    <xf numFmtId="0" fontId="76" fillId="0" borderId="11" xfId="0" applyFont="1" applyBorder="1"/>
    <xf numFmtId="0" fontId="77" fillId="0" borderId="10" xfId="0" applyFont="1" applyBorder="1" applyAlignment="1">
      <alignment vertical="distributed"/>
    </xf>
    <xf numFmtId="0" fontId="76" fillId="0" borderId="10" xfId="0" applyFont="1" applyBorder="1"/>
    <xf numFmtId="0" fontId="76" fillId="0" borderId="14" xfId="0" applyFont="1" applyBorder="1"/>
    <xf numFmtId="0" fontId="76" fillId="0" borderId="9" xfId="0" applyFont="1" applyBorder="1"/>
    <xf numFmtId="0" fontId="78" fillId="0" borderId="9" xfId="0" applyFont="1" applyBorder="1"/>
    <xf numFmtId="43" fontId="76" fillId="0" borderId="9" xfId="139" applyFont="1" applyBorder="1"/>
    <xf numFmtId="0" fontId="76" fillId="0" borderId="15" xfId="0" applyFont="1" applyBorder="1"/>
    <xf numFmtId="4" fontId="50" fillId="0" borderId="4" xfId="0" applyNumberFormat="1" applyFont="1" applyBorder="1" applyAlignment="1">
      <alignment horizontal="center" vertical="center" wrapText="1"/>
    </xf>
    <xf numFmtId="4" fontId="64" fillId="0" borderId="4" xfId="0" applyNumberFormat="1" applyFont="1" applyBorder="1" applyAlignment="1">
      <alignment horizontal="center" vertical="center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7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9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9" fillId="25" borderId="4" xfId="123" applyFont="1" applyFill="1" applyBorder="1" applyAlignment="1" applyProtection="1">
      <alignment horizontal="center" vertical="center" wrapText="1"/>
      <protection locked="0"/>
    </xf>
    <xf numFmtId="0" fontId="79" fillId="3" borderId="4" xfId="123" applyFont="1" applyFill="1" applyBorder="1" applyAlignment="1">
      <alignment horizontal="center" vertical="center"/>
    </xf>
    <xf numFmtId="4" fontId="79" fillId="3" borderId="4" xfId="123" applyNumberFormat="1" applyFont="1" applyFill="1" applyBorder="1" applyAlignment="1">
      <alignment horizontal="center" vertical="center"/>
    </xf>
    <xf numFmtId="49" fontId="64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4" xfId="123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wrapText="1"/>
    </xf>
    <xf numFmtId="0" fontId="64" fillId="0" borderId="4" xfId="123" applyFont="1" applyBorder="1" applyAlignment="1">
      <alignment horizontal="center" vertical="center" wrapText="1"/>
    </xf>
    <xf numFmtId="4" fontId="64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5" fillId="0" borderId="4" xfId="123" applyFont="1" applyBorder="1" applyAlignment="1">
      <alignment horizontal="center" vertical="center"/>
    </xf>
    <xf numFmtId="4" fontId="13" fillId="0" borderId="0" xfId="123" applyNumberFormat="1"/>
    <xf numFmtId="49" fontId="64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13" xfId="123" applyFont="1" applyFill="1" applyBorder="1" applyAlignment="1" applyProtection="1">
      <alignment horizontal="center" vertical="center" wrapText="1"/>
      <protection locked="0"/>
    </xf>
    <xf numFmtId="0" fontId="64" fillId="0" borderId="13" xfId="0" applyFont="1" applyBorder="1" applyAlignment="1">
      <alignment wrapText="1"/>
    </xf>
    <xf numFmtId="0" fontId="64" fillId="0" borderId="13" xfId="123" applyFont="1" applyBorder="1" applyAlignment="1">
      <alignment horizontal="center" vertical="center" wrapText="1"/>
    </xf>
    <xf numFmtId="4" fontId="64" fillId="0" borderId="13" xfId="123" applyNumberFormat="1" applyFont="1" applyBorder="1" applyAlignment="1">
      <alignment horizontal="center" vertical="center" wrapText="1"/>
    </xf>
    <xf numFmtId="0" fontId="64" fillId="0" borderId="8" xfId="123" applyFont="1" applyBorder="1" applyAlignment="1">
      <alignment horizontal="center" vertical="center" wrapText="1"/>
    </xf>
    <xf numFmtId="0" fontId="64" fillId="12" borderId="8" xfId="123" applyFont="1" applyFill="1" applyBorder="1" applyAlignment="1" applyProtection="1">
      <alignment horizontal="center" vertical="center" wrapText="1"/>
      <protection locked="0"/>
    </xf>
    <xf numFmtId="4" fontId="64" fillId="0" borderId="8" xfId="123" applyNumberFormat="1" applyFont="1" applyBorder="1" applyAlignment="1">
      <alignment horizontal="center" vertical="center" wrapText="1"/>
    </xf>
    <xf numFmtId="0" fontId="65" fillId="0" borderId="2" xfId="123" applyFont="1" applyBorder="1" applyAlignment="1">
      <alignment horizontal="center" vertical="center"/>
    </xf>
    <xf numFmtId="0" fontId="13" fillId="0" borderId="14" xfId="123" applyBorder="1"/>
    <xf numFmtId="49" fontId="64" fillId="12" borderId="4" xfId="123" applyNumberFormat="1" applyFont="1" applyFill="1" applyBorder="1" applyAlignment="1" applyProtection="1">
      <alignment horizontal="center" vertical="center" wrapText="1"/>
      <protection locked="0"/>
    </xf>
    <xf numFmtId="2" fontId="66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/>
    </xf>
    <xf numFmtId="49" fontId="83" fillId="2" borderId="1" xfId="0" applyNumberFormat="1" applyFont="1" applyFill="1" applyBorder="1" applyAlignment="1">
      <alignment horizontal="center" vertical="center" wrapText="1"/>
    </xf>
    <xf numFmtId="0" fontId="81" fillId="2" borderId="1" xfId="0" applyFont="1" applyFill="1" applyBorder="1" applyAlignment="1">
      <alignment horizontal="center" vertical="center" wrapText="1"/>
    </xf>
    <xf numFmtId="0" fontId="84" fillId="0" borderId="4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2" fontId="14" fillId="2" borderId="8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50" fillId="0" borderId="9" xfId="0" applyFont="1" applyBorder="1" applyAlignment="1">
      <alignment horizontal="center" vertical="center" wrapText="1"/>
    </xf>
    <xf numFmtId="14" fontId="40" fillId="11" borderId="1" xfId="3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49" fontId="41" fillId="2" borderId="4" xfId="0" applyNumberFormat="1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2" fontId="43" fillId="2" borderId="4" xfId="2" applyNumberFormat="1" applyFont="1" applyFill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4" fontId="41" fillId="2" borderId="4" xfId="0" applyNumberFormat="1" applyFont="1" applyFill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/>
    </xf>
    <xf numFmtId="10" fontId="51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 wrapText="1"/>
    </xf>
    <xf numFmtId="181" fontId="41" fillId="2" borderId="34" xfId="0" applyNumberFormat="1" applyFont="1" applyFill="1" applyBorder="1" applyAlignment="1">
      <alignment horizontal="center" vertical="center" wrapText="1"/>
    </xf>
    <xf numFmtId="174" fontId="51" fillId="2" borderId="35" xfId="0" applyNumberFormat="1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174" fontId="50" fillId="0" borderId="35" xfId="0" applyNumberFormat="1" applyFont="1" applyBorder="1" applyAlignment="1">
      <alignment horizontal="center" vertical="center" wrapText="1"/>
    </xf>
    <xf numFmtId="0" fontId="43" fillId="2" borderId="34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174" fontId="53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1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4" fontId="50" fillId="0" borderId="35" xfId="0" applyNumberFormat="1" applyFont="1" applyBorder="1" applyAlignment="1">
      <alignment vertical="center" wrapText="1"/>
    </xf>
    <xf numFmtId="0" fontId="39" fillId="0" borderId="36" xfId="0" applyFont="1" applyBorder="1"/>
    <xf numFmtId="0" fontId="50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82" fontId="40" fillId="11" borderId="6" xfId="3" applyNumberFormat="1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0" fillId="11" borderId="33" xfId="3" applyFont="1" applyFill="1" applyBorder="1" applyAlignment="1">
      <alignment horizontal="center" vertical="center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11" borderId="37" xfId="3" applyFont="1" applyFill="1" applyBorder="1"/>
    <xf numFmtId="0" fontId="37" fillId="11" borderId="36" xfId="3" applyFont="1" applyFill="1" applyBorder="1"/>
    <xf numFmtId="0" fontId="40" fillId="11" borderId="36" xfId="3" applyFont="1" applyFill="1" applyBorder="1"/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4" fontId="14" fillId="2" borderId="42" xfId="0" applyNumberFormat="1" applyFont="1" applyFill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2" fontId="66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4" fillId="0" borderId="36" xfId="0" applyFont="1" applyBorder="1" applyAlignment="1">
      <alignment vertical="center"/>
    </xf>
    <xf numFmtId="0" fontId="52" fillId="0" borderId="36" xfId="0" applyFont="1" applyBorder="1" applyAlignment="1">
      <alignment vertical="center"/>
    </xf>
    <xf numFmtId="0" fontId="52" fillId="0" borderId="36" xfId="0" applyFont="1" applyBorder="1"/>
    <xf numFmtId="4" fontId="52" fillId="0" borderId="37" xfId="0" applyNumberFormat="1" applyFont="1" applyBorder="1"/>
    <xf numFmtId="0" fontId="54" fillId="0" borderId="36" xfId="0" applyFont="1" applyBorder="1"/>
    <xf numFmtId="4" fontId="54" fillId="0" borderId="37" xfId="0" applyNumberFormat="1" applyFont="1" applyBorder="1"/>
    <xf numFmtId="0" fontId="52" fillId="0" borderId="38" xfId="0" applyFont="1" applyBorder="1"/>
    <xf numFmtId="0" fontId="52" fillId="0" borderId="7" xfId="0" applyFont="1" applyBorder="1"/>
    <xf numFmtId="0" fontId="52" fillId="0" borderId="7" xfId="0" applyFont="1" applyBorder="1" applyAlignment="1">
      <alignment horizontal="center"/>
    </xf>
    <xf numFmtId="4" fontId="52" fillId="0" borderId="39" xfId="0" applyNumberFormat="1" applyFont="1" applyBorder="1"/>
    <xf numFmtId="0" fontId="68" fillId="0" borderId="0" xfId="0" applyFont="1" applyAlignment="1">
      <alignment vertical="distributed"/>
    </xf>
    <xf numFmtId="0" fontId="13" fillId="0" borderId="0" xfId="0" applyFont="1"/>
    <xf numFmtId="0" fontId="70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 applyAlignment="1">
      <alignment horizontal="center"/>
    </xf>
    <xf numFmtId="0" fontId="75" fillId="0" borderId="0" xfId="0" applyFont="1" applyAlignment="1">
      <alignment horizontal="right"/>
    </xf>
    <xf numFmtId="0" fontId="73" fillId="0" borderId="0" xfId="0" applyFont="1" applyAlignment="1">
      <alignment horizontal="center" vertical="center"/>
    </xf>
    <xf numFmtId="186" fontId="73" fillId="0" borderId="0" xfId="0" applyNumberFormat="1" applyFont="1"/>
    <xf numFmtId="0" fontId="76" fillId="0" borderId="0" xfId="0" applyFont="1"/>
    <xf numFmtId="0" fontId="77" fillId="0" borderId="0" xfId="0" applyFont="1" applyAlignment="1">
      <alignment horizontal="center" vertical="distributed"/>
    </xf>
    <xf numFmtId="0" fontId="78" fillId="0" borderId="0" xfId="0" applyFont="1"/>
    <xf numFmtId="0" fontId="41" fillId="26" borderId="34" xfId="0" applyFont="1" applyFill="1" applyBorder="1" applyAlignment="1">
      <alignment horizontal="center" vertical="center"/>
    </xf>
    <xf numFmtId="0" fontId="41" fillId="26" borderId="4" xfId="0" applyFont="1" applyFill="1" applyBorder="1" applyAlignment="1">
      <alignment horizontal="center" vertical="center"/>
    </xf>
    <xf numFmtId="4" fontId="41" fillId="26" borderId="4" xfId="0" applyNumberFormat="1" applyFont="1" applyFill="1" applyBorder="1" applyAlignment="1">
      <alignment horizontal="center" vertical="center" wrapText="1"/>
    </xf>
    <xf numFmtId="0" fontId="41" fillId="26" borderId="4" xfId="0" applyFont="1" applyFill="1" applyBorder="1" applyAlignment="1">
      <alignment horizontal="center" vertical="center" wrapText="1"/>
    </xf>
    <xf numFmtId="174" fontId="41" fillId="26" borderId="35" xfId="0" applyNumberFormat="1" applyFont="1" applyFill="1" applyBorder="1" applyAlignment="1">
      <alignment horizontal="center" vertical="center" wrapText="1"/>
    </xf>
    <xf numFmtId="4" fontId="51" fillId="0" borderId="4" xfId="0" applyNumberFormat="1" applyFont="1" applyBorder="1" applyAlignment="1">
      <alignment horizontal="center" vertical="center" wrapText="1"/>
    </xf>
    <xf numFmtId="0" fontId="41" fillId="12" borderId="34" xfId="0" applyFont="1" applyFill="1" applyBorder="1" applyAlignment="1">
      <alignment horizontal="center" vertical="center"/>
    </xf>
    <xf numFmtId="0" fontId="41" fillId="12" borderId="4" xfId="0" applyFont="1" applyFill="1" applyBorder="1" applyAlignment="1">
      <alignment horizontal="center" vertical="center"/>
    </xf>
    <xf numFmtId="2" fontId="14" fillId="2" borderId="9" xfId="2" applyNumberFormat="1" applyFont="1" applyFill="1" applyBorder="1" applyAlignment="1">
      <alignment horizontal="center" vertical="center" wrapText="1"/>
    </xf>
    <xf numFmtId="4" fontId="14" fillId="2" borderId="9" xfId="0" applyNumberFormat="1" applyFont="1" applyFill="1" applyBorder="1" applyAlignment="1">
      <alignment horizontal="center" vertical="center" wrapText="1"/>
    </xf>
    <xf numFmtId="4" fontId="14" fillId="2" borderId="43" xfId="0" applyNumberFormat="1" applyFont="1" applyFill="1" applyBorder="1" applyAlignment="1">
      <alignment horizontal="center" vertical="center" wrapText="1"/>
    </xf>
    <xf numFmtId="0" fontId="41" fillId="12" borderId="5" xfId="0" applyFont="1" applyFill="1" applyBorder="1" applyAlignment="1">
      <alignment horizontal="center" vertical="center"/>
    </xf>
    <xf numFmtId="0" fontId="54" fillId="0" borderId="0" xfId="0" applyFont="1"/>
    <xf numFmtId="0" fontId="52" fillId="0" borderId="0" xfId="0" applyFont="1"/>
    <xf numFmtId="0" fontId="53" fillId="0" borderId="0" xfId="0" applyFont="1" applyAlignment="1">
      <alignment vertical="center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vertical="center"/>
    </xf>
    <xf numFmtId="0" fontId="41" fillId="12" borderId="1" xfId="0" applyFont="1" applyFill="1" applyBorder="1" applyAlignment="1">
      <alignment horizontal="center" vertical="center"/>
    </xf>
    <xf numFmtId="0" fontId="41" fillId="12" borderId="6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44" xfId="3" applyFont="1" applyFill="1" applyBorder="1" applyAlignment="1">
      <alignment horizontal="center" vertical="center"/>
    </xf>
    <xf numFmtId="2" fontId="43" fillId="0" borderId="4" xfId="0" applyNumberFormat="1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43" fillId="0" borderId="12" xfId="123" applyFont="1" applyBorder="1" applyAlignment="1">
      <alignment horizontal="center" vertical="center"/>
    </xf>
    <xf numFmtId="0" fontId="43" fillId="0" borderId="12" xfId="123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43" fillId="0" borderId="4" xfId="123" applyFont="1" applyBorder="1" applyAlignment="1">
      <alignment horizontal="center" vertical="center" wrapText="1"/>
    </xf>
    <xf numFmtId="0" fontId="43" fillId="0" borderId="4" xfId="123" applyFont="1" applyBorder="1" applyAlignment="1">
      <alignment horizontal="center" vertical="center"/>
    </xf>
    <xf numFmtId="175" fontId="43" fillId="0" borderId="12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/>
    </xf>
    <xf numFmtId="4" fontId="43" fillId="12" borderId="4" xfId="0" applyNumberFormat="1" applyFont="1" applyFill="1" applyBorder="1" applyAlignment="1">
      <alignment horizontal="center" vertical="center"/>
    </xf>
    <xf numFmtId="0" fontId="43" fillId="0" borderId="13" xfId="123" applyFont="1" applyBorder="1" applyAlignment="1">
      <alignment horizontal="center" vertical="center" wrapText="1"/>
    </xf>
    <xf numFmtId="0" fontId="43" fillId="0" borderId="13" xfId="123" applyFont="1" applyBorder="1" applyAlignment="1">
      <alignment horizontal="center" vertical="center"/>
    </xf>
    <xf numFmtId="0" fontId="64" fillId="0" borderId="13" xfId="0" applyFont="1" applyBorder="1" applyAlignment="1">
      <alignment horizontal="center" vertical="center"/>
    </xf>
    <xf numFmtId="175" fontId="43" fillId="0" borderId="13" xfId="0" applyNumberFormat="1" applyFont="1" applyBorder="1" applyAlignment="1">
      <alignment horizontal="center" vertical="center"/>
    </xf>
    <xf numFmtId="4" fontId="48" fillId="2" borderId="33" xfId="0" applyNumberFormat="1" applyFont="1" applyFill="1" applyBorder="1" applyAlignment="1">
      <alignment horizontal="center" vertical="center" wrapText="1"/>
    </xf>
    <xf numFmtId="49" fontId="43" fillId="0" borderId="12" xfId="139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0" fontId="43" fillId="0" borderId="12" xfId="0" applyFont="1" applyBorder="1" applyAlignment="1">
      <alignment horizontal="center" vertical="center" wrapText="1"/>
    </xf>
    <xf numFmtId="0" fontId="40" fillId="11" borderId="6" xfId="3" applyFont="1" applyFill="1" applyBorder="1" applyAlignment="1">
      <alignment vertical="center" wrapText="1"/>
    </xf>
    <xf numFmtId="0" fontId="38" fillId="11" borderId="0" xfId="3" applyFont="1" applyFill="1" applyAlignment="1">
      <alignment wrapText="1"/>
    </xf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37" fillId="0" borderId="0" xfId="3" applyFont="1" applyAlignment="1">
      <alignment horizontal="center" vertical="center"/>
    </xf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187" fontId="42" fillId="11" borderId="4" xfId="3" applyNumberFormat="1" applyFont="1" applyFill="1" applyBorder="1" applyAlignment="1">
      <alignment horizontal="center" vertical="center" wrapText="1"/>
    </xf>
    <xf numFmtId="187" fontId="42" fillId="11" borderId="4" xfId="3" applyNumberFormat="1" applyFont="1" applyFill="1" applyBorder="1" applyAlignment="1">
      <alignment horizontal="left" vertical="center" wrapText="1"/>
    </xf>
    <xf numFmtId="174" fontId="42" fillId="11" borderId="4" xfId="64" applyNumberFormat="1" applyFont="1" applyFill="1" applyBorder="1" applyAlignment="1">
      <alignment vertical="center" wrapText="1"/>
    </xf>
    <xf numFmtId="49" fontId="43" fillId="2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50" fillId="0" borderId="34" xfId="0" applyFont="1" applyBorder="1" applyAlignment="1">
      <alignment horizontal="left" vertical="center"/>
    </xf>
    <xf numFmtId="0" fontId="50" fillId="0" borderId="4" xfId="0" applyFont="1" applyBorder="1" applyAlignment="1">
      <alignment horizontal="left" vertical="center"/>
    </xf>
    <xf numFmtId="0" fontId="50" fillId="12" borderId="32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50" fillId="0" borderId="32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33" xfId="0" applyNumberFormat="1" applyFont="1" applyBorder="1" applyAlignment="1">
      <alignment horizontal="center" vertical="center"/>
    </xf>
    <xf numFmtId="0" fontId="52" fillId="0" borderId="11" xfId="123" applyFont="1" applyBorder="1" applyAlignment="1">
      <alignment horizontal="center"/>
    </xf>
    <xf numFmtId="0" fontId="52" fillId="0" borderId="0" xfId="123" applyFont="1" applyAlignment="1">
      <alignment horizontal="center"/>
    </xf>
    <xf numFmtId="0" fontId="52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50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8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49" fontId="40" fillId="11" borderId="3" xfId="3" applyNumberFormat="1" applyFont="1" applyFill="1" applyBorder="1" applyAlignment="1">
      <alignment horizontal="center" vertical="center" wrapText="1"/>
    </xf>
    <xf numFmtId="49" fontId="40" fillId="11" borderId="8" xfId="3" applyNumberFormat="1" applyFont="1" applyFill="1" applyBorder="1" applyAlignment="1">
      <alignment horizontal="center" vertical="center" wrapText="1"/>
    </xf>
    <xf numFmtId="49" fontId="40" fillId="11" borderId="42" xfId="3" applyNumberFormat="1" applyFont="1" applyFill="1" applyBorder="1" applyAlignment="1">
      <alignment horizontal="center" vertical="center" wrapText="1"/>
    </xf>
    <xf numFmtId="49" fontId="40" fillId="11" borderId="14" xfId="3" applyNumberFormat="1" applyFont="1" applyFill="1" applyBorder="1" applyAlignment="1">
      <alignment horizontal="center" vertical="center" wrapText="1"/>
    </xf>
    <xf numFmtId="49" fontId="40" fillId="11" borderId="9" xfId="3" applyNumberFormat="1" applyFont="1" applyFill="1" applyBorder="1" applyAlignment="1">
      <alignment horizontal="center" vertical="center" wrapText="1"/>
    </xf>
    <xf numFmtId="49" fontId="40" fillId="11" borderId="43" xfId="3" applyNumberFormat="1" applyFont="1" applyFill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0" fillId="11" borderId="44" xfId="3" applyFont="1" applyFill="1" applyBorder="1" applyAlignment="1">
      <alignment horizontal="center" vertical="center" wrapText="1"/>
    </xf>
    <xf numFmtId="0" fontId="40" fillId="11" borderId="45" xfId="3" applyFont="1" applyFill="1" applyBorder="1" applyAlignment="1">
      <alignment horizontal="center" vertical="center" wrapText="1"/>
    </xf>
    <xf numFmtId="0" fontId="53" fillId="11" borderId="13" xfId="3" applyFont="1" applyFill="1" applyBorder="1" applyAlignment="1">
      <alignment horizontal="center" vertical="center" wrapText="1"/>
    </xf>
    <xf numFmtId="0" fontId="53" fillId="11" borderId="12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 wrapText="1"/>
    </xf>
    <xf numFmtId="0" fontId="40" fillId="11" borderId="33" xfId="3" applyFont="1" applyFill="1" applyBorder="1" applyAlignment="1">
      <alignment horizontal="center" vertical="center" wrapText="1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center" vertical="center" wrapText="1"/>
    </xf>
    <xf numFmtId="0" fontId="53" fillId="11" borderId="4" xfId="3" applyFont="1" applyFill="1" applyBorder="1" applyAlignment="1">
      <alignment horizontal="center" vertical="center" wrapText="1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33" xfId="3" applyFont="1" applyFill="1" applyBorder="1" applyAlignment="1">
      <alignment horizontal="center" vertical="center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83" fillId="0" borderId="3" xfId="0" applyFont="1" applyBorder="1" applyAlignment="1">
      <alignment horizontal="center" vertical="center"/>
    </xf>
    <xf numFmtId="0" fontId="83" fillId="0" borderId="8" xfId="0" applyFont="1" applyBorder="1" applyAlignment="1">
      <alignment horizontal="center" vertical="center"/>
    </xf>
    <xf numFmtId="0" fontId="83" fillId="0" borderId="42" xfId="0" applyFont="1" applyBorder="1" applyAlignment="1">
      <alignment horizontal="center" vertical="center"/>
    </xf>
    <xf numFmtId="0" fontId="82" fillId="0" borderId="5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2" fillId="0" borderId="33" xfId="0" applyFont="1" applyBorder="1" applyAlignment="1">
      <alignment horizontal="center" vertical="center" wrapText="1"/>
    </xf>
    <xf numFmtId="2" fontId="85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5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52" fillId="0" borderId="0" xfId="0" applyFont="1" applyAlignment="1">
      <alignment horizontal="center" vertical="center"/>
    </xf>
    <xf numFmtId="0" fontId="52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37" xfId="0" applyFont="1" applyBorder="1" applyAlignment="1">
      <alignment horizontal="center" vertical="center"/>
    </xf>
    <xf numFmtId="0" fontId="82" fillId="0" borderId="5" xfId="123" applyFont="1" applyBorder="1" applyAlignment="1">
      <alignment horizontal="center" vertical="center" wrapText="1"/>
    </xf>
    <xf numFmtId="0" fontId="82" fillId="0" borderId="1" xfId="123" applyFont="1" applyBorder="1" applyAlignment="1">
      <alignment horizontal="center" vertical="center" wrapText="1"/>
    </xf>
    <xf numFmtId="0" fontId="82" fillId="0" borderId="33" xfId="123" applyFont="1" applyBorder="1" applyAlignment="1">
      <alignment horizontal="center" vertical="center" wrapText="1"/>
    </xf>
    <xf numFmtId="2" fontId="85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75" fillId="0" borderId="11" xfId="0" applyFont="1" applyBorder="1" applyAlignment="1">
      <alignment horizontal="center"/>
    </xf>
    <xf numFmtId="0" fontId="75" fillId="0" borderId="0" xfId="0" applyFont="1" applyAlignment="1">
      <alignment horizontal="center"/>
    </xf>
    <xf numFmtId="0" fontId="75" fillId="0" borderId="10" xfId="0" applyFont="1" applyBorder="1" applyAlignment="1">
      <alignment horizontal="center"/>
    </xf>
    <xf numFmtId="0" fontId="77" fillId="0" borderId="0" xfId="0" applyFont="1" applyAlignment="1">
      <alignment horizontal="center" vertical="distributed"/>
    </xf>
    <xf numFmtId="0" fontId="76" fillId="0" borderId="11" xfId="0" applyFont="1" applyBorder="1" applyAlignment="1">
      <alignment horizontal="center" wrapText="1"/>
    </xf>
    <xf numFmtId="0" fontId="76" fillId="0" borderId="0" xfId="0" applyFont="1" applyAlignment="1">
      <alignment horizontal="center"/>
    </xf>
    <xf numFmtId="0" fontId="76" fillId="0" borderId="10" xfId="0" applyFont="1" applyBorder="1" applyAlignment="1">
      <alignment horizontal="center"/>
    </xf>
    <xf numFmtId="0" fontId="76" fillId="0" borderId="11" xfId="0" applyFont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8" fillId="0" borderId="0" xfId="0" applyFont="1" applyAlignment="1">
      <alignment horizontal="center" vertical="distributed"/>
    </xf>
    <xf numFmtId="49" fontId="79" fillId="25" borderId="4" xfId="0" applyNumberFormat="1" applyFont="1" applyFill="1" applyBorder="1" applyAlignment="1" applyProtection="1">
      <alignment horizontal="center" vertical="center" wrapText="1"/>
      <protection locked="0"/>
    </xf>
    <xf numFmtId="0" fontId="79" fillId="3" borderId="4" xfId="0" applyFont="1" applyFill="1" applyBorder="1" applyAlignment="1">
      <alignment horizontal="center" vertical="center"/>
    </xf>
    <xf numFmtId="4" fontId="79" fillId="3" borderId="4" xfId="0" applyNumberFormat="1" applyFont="1" applyFill="1" applyBorder="1" applyAlignment="1">
      <alignment horizontal="center" vertical="center"/>
    </xf>
    <xf numFmtId="49" fontId="64" fillId="25" borderId="4" xfId="0" applyNumberFormat="1" applyFont="1" applyFill="1" applyBorder="1" applyAlignment="1" applyProtection="1">
      <alignment horizontal="center" vertical="center" wrapText="1"/>
      <protection locked="0"/>
    </xf>
    <xf numFmtId="0" fontId="64" fillId="25" borderId="4" xfId="0" applyFont="1" applyFill="1" applyBorder="1" applyAlignment="1" applyProtection="1">
      <alignment horizontal="center" vertical="center" wrapText="1"/>
      <protection locked="0"/>
    </xf>
    <xf numFmtId="4" fontId="64" fillId="0" borderId="4" xfId="0" applyNumberFormat="1" applyFont="1" applyBorder="1" applyAlignment="1">
      <alignment horizontal="center" vertical="center" wrapText="1"/>
    </xf>
    <xf numFmtId="4" fontId="65" fillId="0" borderId="4" xfId="0" applyNumberFormat="1" applyFont="1" applyBorder="1" applyAlignment="1">
      <alignment horizontal="center" vertical="center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6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(33) 3315-1511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35.330-000 -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43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(33) 3315-1511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(33) 3315-1511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(33) 3315-1511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382992</xdr:colOff>
      <xdr:row>0</xdr:row>
      <xdr:rowOff>19558</xdr:rowOff>
    </xdr:from>
    <xdr:to>
      <xdr:col>1</xdr:col>
      <xdr:colOff>645582</xdr:colOff>
      <xdr:row>0</xdr:row>
      <xdr:rowOff>1081004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82992" y="19558"/>
          <a:ext cx="982257" cy="1061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(33) 3315-1511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0"/>
  <sheetViews>
    <sheetView showGridLines="0" showZeros="0" tabSelected="1" topLeftCell="A8" zoomScale="80" zoomScaleNormal="80" zoomScaleSheetLayoutView="80" workbookViewId="0">
      <selection activeCell="G25" sqref="G25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17" style="4" bestFit="1" customWidth="1"/>
    <col min="9" max="9" width="11.85546875" style="4" bestFit="1" customWidth="1"/>
    <col min="10" max="16384" width="9.140625" style="4"/>
  </cols>
  <sheetData>
    <row r="1" spans="1:12" ht="94.5" customHeight="1">
      <c r="A1" s="348"/>
      <c r="B1" s="349"/>
      <c r="C1" s="346"/>
      <c r="D1" s="346"/>
      <c r="E1" s="346"/>
      <c r="F1" s="346"/>
      <c r="G1" s="346"/>
      <c r="H1" s="347"/>
    </row>
    <row r="2" spans="1:12" s="17" customFormat="1" ht="20.100000000000001" customHeight="1">
      <c r="A2" s="363" t="s">
        <v>27</v>
      </c>
      <c r="B2" s="364"/>
      <c r="C2" s="364"/>
      <c r="D2" s="364"/>
      <c r="E2" s="364"/>
      <c r="F2" s="364"/>
      <c r="G2" s="364"/>
      <c r="H2" s="365"/>
    </row>
    <row r="3" spans="1:12" s="41" customFormat="1" ht="20.100000000000001" customHeight="1">
      <c r="A3" s="371" t="s">
        <v>38</v>
      </c>
      <c r="B3" s="372"/>
      <c r="C3" s="372"/>
      <c r="D3" s="372"/>
      <c r="E3" s="373" t="s">
        <v>39</v>
      </c>
      <c r="F3" s="374"/>
      <c r="G3" s="375" t="s">
        <v>33</v>
      </c>
      <c r="H3" s="376"/>
    </row>
    <row r="4" spans="1:12" s="41" customFormat="1" ht="20.100000000000001" customHeight="1">
      <c r="A4" s="368" t="s">
        <v>147</v>
      </c>
      <c r="B4" s="369"/>
      <c r="C4" s="369"/>
      <c r="D4" s="370"/>
      <c r="E4" s="373" t="s">
        <v>20</v>
      </c>
      <c r="F4" s="374"/>
      <c r="G4" s="366">
        <v>45855</v>
      </c>
      <c r="H4" s="367"/>
    </row>
    <row r="5" spans="1:12" s="41" customFormat="1" ht="20.100000000000001" customHeight="1">
      <c r="A5" s="350" t="s">
        <v>148</v>
      </c>
      <c r="B5" s="351"/>
      <c r="C5" s="351"/>
      <c r="D5" s="351"/>
      <c r="E5" s="358" t="s">
        <v>6</v>
      </c>
      <c r="F5" s="358"/>
      <c r="G5" s="358"/>
      <c r="H5" s="359"/>
      <c r="I5" s="51"/>
    </row>
    <row r="6" spans="1:12" s="41" customFormat="1" ht="24.95" customHeight="1">
      <c r="A6" s="352" t="s">
        <v>102</v>
      </c>
      <c r="B6" s="353"/>
      <c r="C6" s="353"/>
      <c r="D6" s="354"/>
      <c r="E6" s="20" t="s">
        <v>19</v>
      </c>
      <c r="F6" s="21" t="s">
        <v>3</v>
      </c>
      <c r="G6" s="20" t="s">
        <v>34</v>
      </c>
      <c r="H6" s="184" t="s">
        <v>4</v>
      </c>
    </row>
    <row r="7" spans="1:12" s="41" customFormat="1" ht="24.95" customHeight="1">
      <c r="A7" s="360" t="s">
        <v>36</v>
      </c>
      <c r="B7" s="361"/>
      <c r="C7" s="361"/>
      <c r="D7" s="362"/>
      <c r="E7" s="15" t="s">
        <v>24</v>
      </c>
      <c r="F7" s="46">
        <v>0.05</v>
      </c>
      <c r="G7" s="20" t="s">
        <v>32</v>
      </c>
      <c r="H7" s="185">
        <f>BDI!D28</f>
        <v>0.24429999999999999</v>
      </c>
    </row>
    <row r="8" spans="1:12" ht="3.75" customHeight="1">
      <c r="A8" s="355"/>
      <c r="B8" s="356"/>
      <c r="C8" s="356"/>
      <c r="D8" s="356"/>
      <c r="E8" s="356"/>
      <c r="F8" s="356"/>
      <c r="G8" s="356"/>
      <c r="H8" s="357"/>
    </row>
    <row r="9" spans="1:12" s="41" customFormat="1" ht="35.1" customHeight="1">
      <c r="A9" s="186" t="s">
        <v>0</v>
      </c>
      <c r="B9" s="20" t="s">
        <v>25</v>
      </c>
      <c r="C9" s="20" t="s">
        <v>26</v>
      </c>
      <c r="D9" s="20" t="s">
        <v>2</v>
      </c>
      <c r="E9" s="20" t="s">
        <v>1</v>
      </c>
      <c r="F9" s="14" t="s">
        <v>30</v>
      </c>
      <c r="G9" s="15" t="s">
        <v>31</v>
      </c>
      <c r="H9" s="187" t="s">
        <v>5</v>
      </c>
    </row>
    <row r="10" spans="1:12" s="41" customFormat="1" ht="11.25">
      <c r="A10" s="286" t="s">
        <v>125</v>
      </c>
      <c r="B10" s="287"/>
      <c r="C10" s="287" t="s">
        <v>122</v>
      </c>
      <c r="D10" s="287"/>
      <c r="E10" s="287"/>
      <c r="F10" s="288"/>
      <c r="G10" s="289"/>
      <c r="H10" s="290">
        <f>SUM(H11+H13+H18+H27)</f>
        <v>142838.92506000001</v>
      </c>
    </row>
    <row r="11" spans="1:12" s="41" customFormat="1" ht="20.100000000000001" customHeight="1">
      <c r="A11" s="188" t="s">
        <v>124</v>
      </c>
      <c r="B11" s="177"/>
      <c r="C11" s="178" t="s">
        <v>10</v>
      </c>
      <c r="D11" s="179"/>
      <c r="E11" s="180"/>
      <c r="F11" s="180"/>
      <c r="G11" s="180"/>
      <c r="H11" s="189">
        <f>H12</f>
        <v>1438.65</v>
      </c>
    </row>
    <row r="12" spans="1:12" s="41" customFormat="1" ht="56.25">
      <c r="A12" s="190" t="s">
        <v>126</v>
      </c>
      <c r="B12" s="49" t="s">
        <v>50</v>
      </c>
      <c r="C12" s="45" t="s">
        <v>113</v>
      </c>
      <c r="D12" s="49" t="s">
        <v>105</v>
      </c>
      <c r="E12" s="122">
        <v>1</v>
      </c>
      <c r="F12" s="48">
        <v>1156.19</v>
      </c>
      <c r="G12" s="48">
        <f t="shared" ref="G12:G34" si="0">ROUND(F12+(F12*$H$7),2)</f>
        <v>1438.65</v>
      </c>
      <c r="H12" s="191">
        <f>E12*G12</f>
        <v>1438.65</v>
      </c>
    </row>
    <row r="13" spans="1:12" s="41" customFormat="1" ht="11.25">
      <c r="A13" s="188" t="s">
        <v>127</v>
      </c>
      <c r="B13" s="181"/>
      <c r="C13" s="178" t="s">
        <v>150</v>
      </c>
      <c r="D13" s="181"/>
      <c r="E13" s="182"/>
      <c r="F13" s="48"/>
      <c r="G13" s="48"/>
      <c r="H13" s="189">
        <f>SUM(H14:H17)</f>
        <v>10492.600200000001</v>
      </c>
    </row>
    <row r="14" spans="1:12" s="41" customFormat="1" ht="22.5">
      <c r="A14" s="190" t="s">
        <v>128</v>
      </c>
      <c r="B14" s="49" t="s">
        <v>157</v>
      </c>
      <c r="C14" s="45" t="s">
        <v>158</v>
      </c>
      <c r="D14" s="49" t="s">
        <v>159</v>
      </c>
      <c r="E14" s="122">
        <v>24.42</v>
      </c>
      <c r="F14" s="48">
        <v>77.290000000000006</v>
      </c>
      <c r="G14" s="48">
        <f t="shared" si="0"/>
        <v>96.17</v>
      </c>
      <c r="H14" s="191">
        <f>E14*G14</f>
        <v>2348.4714000000004</v>
      </c>
    </row>
    <row r="15" spans="1:12" s="41" customFormat="1" ht="22.5">
      <c r="A15" s="190" t="s">
        <v>129</v>
      </c>
      <c r="B15" s="49" t="s">
        <v>161</v>
      </c>
      <c r="C15" s="45" t="s">
        <v>160</v>
      </c>
      <c r="D15" s="45" t="s">
        <v>9</v>
      </c>
      <c r="E15" s="45">
        <v>122.14</v>
      </c>
      <c r="F15" s="48">
        <v>34.090000000000003</v>
      </c>
      <c r="G15" s="48">
        <f t="shared" si="0"/>
        <v>42.42</v>
      </c>
      <c r="H15" s="191">
        <f>E15*G15</f>
        <v>5181.1788000000006</v>
      </c>
      <c r="I15" s="305"/>
      <c r="J15" s="305"/>
      <c r="K15" s="305"/>
      <c r="L15" s="305"/>
    </row>
    <row r="16" spans="1:12" s="41" customFormat="1" ht="22.5">
      <c r="A16" s="190" t="s">
        <v>130</v>
      </c>
      <c r="B16" s="49" t="s">
        <v>163</v>
      </c>
      <c r="C16" s="45" t="s">
        <v>162</v>
      </c>
      <c r="D16" s="45" t="s">
        <v>9</v>
      </c>
      <c r="E16" s="317">
        <v>3</v>
      </c>
      <c r="F16" s="48">
        <v>265.33</v>
      </c>
      <c r="G16" s="48">
        <f t="shared" si="0"/>
        <v>330.15</v>
      </c>
      <c r="H16" s="191">
        <f>E16*G16</f>
        <v>990.44999999999993</v>
      </c>
      <c r="I16" s="305"/>
      <c r="J16" s="305"/>
      <c r="K16" s="305"/>
      <c r="L16" s="305"/>
    </row>
    <row r="17" spans="1:12" s="41" customFormat="1" ht="22.5">
      <c r="A17" s="190" t="s">
        <v>131</v>
      </c>
      <c r="B17" s="49" t="s">
        <v>165</v>
      </c>
      <c r="C17" s="45" t="s">
        <v>164</v>
      </c>
      <c r="D17" s="45" t="s">
        <v>166</v>
      </c>
      <c r="E17" s="317">
        <f>'Memória de Cálculo'!E15</f>
        <v>3</v>
      </c>
      <c r="F17" s="48">
        <v>528.41</v>
      </c>
      <c r="G17" s="48">
        <f t="shared" si="0"/>
        <v>657.5</v>
      </c>
      <c r="H17" s="191">
        <f>E17*G17</f>
        <v>1972.5</v>
      </c>
      <c r="I17" s="305"/>
      <c r="J17" s="305"/>
      <c r="K17" s="305"/>
      <c r="L17" s="305"/>
    </row>
    <row r="18" spans="1:12" s="41" customFormat="1" ht="11.25">
      <c r="A18" s="188" t="s">
        <v>149</v>
      </c>
      <c r="B18" s="181"/>
      <c r="C18" s="178" t="s">
        <v>174</v>
      </c>
      <c r="D18" s="181"/>
      <c r="E18" s="182"/>
      <c r="F18" s="48"/>
      <c r="G18" s="48"/>
      <c r="H18" s="189">
        <f>SUM(H19:H26)</f>
        <v>16838.154859999999</v>
      </c>
      <c r="I18" s="305"/>
      <c r="J18" s="305"/>
      <c r="K18" s="305"/>
      <c r="L18" s="305"/>
    </row>
    <row r="19" spans="1:12" s="41" customFormat="1" ht="45">
      <c r="A19" s="190" t="s">
        <v>151</v>
      </c>
      <c r="B19" s="319" t="s">
        <v>175</v>
      </c>
      <c r="C19" s="320" t="s">
        <v>176</v>
      </c>
      <c r="D19" s="321" t="s">
        <v>8</v>
      </c>
      <c r="E19" s="317">
        <v>14.16</v>
      </c>
      <c r="F19" s="324">
        <v>7.62</v>
      </c>
      <c r="G19" s="48">
        <f t="shared" si="0"/>
        <v>9.48</v>
      </c>
      <c r="H19" s="191">
        <f>E19*G19</f>
        <v>134.23680000000002</v>
      </c>
      <c r="I19" s="305"/>
      <c r="J19" s="305"/>
      <c r="K19" s="305"/>
      <c r="L19" s="305"/>
    </row>
    <row r="20" spans="1:12" s="41" customFormat="1" ht="22.5">
      <c r="A20" s="190" t="s">
        <v>152</v>
      </c>
      <c r="B20" s="323" t="s">
        <v>178</v>
      </c>
      <c r="C20" s="322" t="s">
        <v>177</v>
      </c>
      <c r="D20" s="47" t="s">
        <v>7</v>
      </c>
      <c r="E20" s="317">
        <v>9.44</v>
      </c>
      <c r="F20" s="325">
        <v>6.26</v>
      </c>
      <c r="G20" s="48">
        <f t="shared" si="0"/>
        <v>7.79</v>
      </c>
      <c r="H20" s="191">
        <f t="shared" ref="H20:H26" si="1">E20*G20</f>
        <v>73.537599999999998</v>
      </c>
      <c r="I20" s="305"/>
      <c r="J20" s="305"/>
      <c r="K20" s="305"/>
      <c r="L20" s="305"/>
    </row>
    <row r="21" spans="1:12" s="41" customFormat="1" ht="22.5">
      <c r="A21" s="190" t="s">
        <v>153</v>
      </c>
      <c r="B21" s="323" t="s">
        <v>181</v>
      </c>
      <c r="C21" s="322" t="s">
        <v>180</v>
      </c>
      <c r="D21" s="318" t="s">
        <v>8</v>
      </c>
      <c r="E21" s="317">
        <v>0.47</v>
      </c>
      <c r="F21" s="325">
        <v>482.01</v>
      </c>
      <c r="G21" s="48">
        <f t="shared" si="0"/>
        <v>599.77</v>
      </c>
      <c r="H21" s="191">
        <f t="shared" si="1"/>
        <v>281.89189999999996</v>
      </c>
      <c r="I21" s="305"/>
      <c r="J21" s="305"/>
      <c r="K21" s="305"/>
      <c r="L21" s="305"/>
    </row>
    <row r="22" spans="1:12" s="41" customFormat="1" ht="33.75">
      <c r="A22" s="190" t="s">
        <v>154</v>
      </c>
      <c r="B22" s="323" t="s">
        <v>183</v>
      </c>
      <c r="C22" s="322" t="s">
        <v>182</v>
      </c>
      <c r="D22" s="49" t="s">
        <v>9</v>
      </c>
      <c r="E22" s="317">
        <v>4</v>
      </c>
      <c r="F22" s="325">
        <v>279.91000000000003</v>
      </c>
      <c r="G22" s="48">
        <f t="shared" si="0"/>
        <v>348.29</v>
      </c>
      <c r="H22" s="191">
        <f t="shared" si="1"/>
        <v>1393.16</v>
      </c>
      <c r="I22" s="305"/>
      <c r="J22" s="305"/>
      <c r="K22" s="305"/>
      <c r="L22" s="305"/>
    </row>
    <row r="23" spans="1:12" s="41" customFormat="1" ht="33.75">
      <c r="A23" s="190" t="s">
        <v>155</v>
      </c>
      <c r="B23" s="323" t="s">
        <v>185</v>
      </c>
      <c r="C23" s="322" t="s">
        <v>184</v>
      </c>
      <c r="D23" s="49" t="s">
        <v>9</v>
      </c>
      <c r="E23" s="317">
        <v>17</v>
      </c>
      <c r="F23" s="325">
        <v>150.62</v>
      </c>
      <c r="G23" s="48">
        <f t="shared" si="0"/>
        <v>187.42</v>
      </c>
      <c r="H23" s="191">
        <f t="shared" si="1"/>
        <v>3186.14</v>
      </c>
      <c r="I23" s="305"/>
      <c r="J23" s="305"/>
      <c r="K23" s="305"/>
      <c r="L23" s="305"/>
    </row>
    <row r="24" spans="1:12" s="41" customFormat="1" ht="45">
      <c r="A24" s="190" t="s">
        <v>156</v>
      </c>
      <c r="B24" s="323" t="s">
        <v>187</v>
      </c>
      <c r="C24" s="322" t="s">
        <v>186</v>
      </c>
      <c r="D24" s="49" t="s">
        <v>8</v>
      </c>
      <c r="E24" s="317">
        <v>6.6079999999999997</v>
      </c>
      <c r="F24" s="325">
        <v>24.77</v>
      </c>
      <c r="G24" s="48">
        <f t="shared" si="0"/>
        <v>30.82</v>
      </c>
      <c r="H24" s="191">
        <f t="shared" si="1"/>
        <v>203.65855999999999</v>
      </c>
      <c r="I24" s="305"/>
      <c r="J24" s="305"/>
      <c r="K24" s="305"/>
      <c r="L24" s="305"/>
    </row>
    <row r="25" spans="1:12" s="41" customFormat="1" ht="22.5">
      <c r="A25" s="190" t="s">
        <v>179</v>
      </c>
      <c r="B25" s="323" t="s">
        <v>189</v>
      </c>
      <c r="C25" s="322" t="s">
        <v>188</v>
      </c>
      <c r="D25" s="59" t="s">
        <v>190</v>
      </c>
      <c r="E25" s="317">
        <v>3</v>
      </c>
      <c r="F25" s="326">
        <f>COMPOSIÇÃO!G18</f>
        <v>2369.4323000000004</v>
      </c>
      <c r="G25" s="48">
        <f t="shared" si="0"/>
        <v>2948.28</v>
      </c>
      <c r="H25" s="191">
        <f t="shared" si="1"/>
        <v>8844.84</v>
      </c>
      <c r="I25" s="305"/>
      <c r="J25" s="305"/>
      <c r="K25" s="305"/>
      <c r="L25" s="305"/>
    </row>
    <row r="26" spans="1:12" s="41" customFormat="1" ht="22.5">
      <c r="A26" s="190" t="s">
        <v>191</v>
      </c>
      <c r="B26" s="328" t="s">
        <v>194</v>
      </c>
      <c r="C26" s="327" t="s">
        <v>193</v>
      </c>
      <c r="D26" s="329" t="s">
        <v>190</v>
      </c>
      <c r="E26" s="317">
        <v>1</v>
      </c>
      <c r="F26" s="330">
        <v>2186.52</v>
      </c>
      <c r="G26" s="48">
        <f t="shared" si="0"/>
        <v>2720.69</v>
      </c>
      <c r="H26" s="191">
        <f t="shared" si="1"/>
        <v>2720.69</v>
      </c>
      <c r="I26" s="305"/>
      <c r="J26" s="305"/>
      <c r="K26" s="305"/>
      <c r="L26" s="305"/>
    </row>
    <row r="27" spans="1:12" s="41" customFormat="1" ht="20.100000000000001" customHeight="1">
      <c r="A27" s="188" t="s">
        <v>173</v>
      </c>
      <c r="B27" s="181"/>
      <c r="C27" s="178" t="s">
        <v>51</v>
      </c>
      <c r="D27" s="181"/>
      <c r="E27" s="182"/>
      <c r="F27" s="48"/>
      <c r="G27" s="48">
        <f t="shared" si="0"/>
        <v>0</v>
      </c>
      <c r="H27" s="189">
        <f>SUM(H28:H34)</f>
        <v>114069.52</v>
      </c>
    </row>
    <row r="28" spans="1:12" s="41" customFormat="1" ht="33.75">
      <c r="A28" s="192" t="s">
        <v>167</v>
      </c>
      <c r="B28" s="49" t="s">
        <v>111</v>
      </c>
      <c r="C28" s="45" t="s">
        <v>110</v>
      </c>
      <c r="D28" s="49" t="s">
        <v>7</v>
      </c>
      <c r="E28" s="183">
        <f>'Memória de Cálculo'!E26</f>
        <v>769.62</v>
      </c>
      <c r="F28" s="48">
        <v>2.87</v>
      </c>
      <c r="G28" s="48">
        <f t="shared" si="0"/>
        <v>3.57</v>
      </c>
      <c r="H28" s="191">
        <f t="shared" ref="H28:H34" si="2">ROUND((E28*G28),2)</f>
        <v>2747.54</v>
      </c>
    </row>
    <row r="29" spans="1:12" s="41" customFormat="1" ht="22.5">
      <c r="A29" s="192" t="s">
        <v>168</v>
      </c>
      <c r="B29" s="49" t="s">
        <v>205</v>
      </c>
      <c r="C29" s="45" t="s">
        <v>204</v>
      </c>
      <c r="D29" s="49" t="s">
        <v>9</v>
      </c>
      <c r="E29" s="183">
        <f>'Memória de Cálculo'!E27</f>
        <v>92.58</v>
      </c>
      <c r="F29" s="48">
        <v>65.349999999999994</v>
      </c>
      <c r="G29" s="48">
        <f t="shared" si="0"/>
        <v>81.319999999999993</v>
      </c>
      <c r="H29" s="191">
        <f t="shared" si="2"/>
        <v>7528.61</v>
      </c>
    </row>
    <row r="30" spans="1:12" s="41" customFormat="1" ht="45" customHeight="1">
      <c r="A30" s="192" t="s">
        <v>169</v>
      </c>
      <c r="B30" s="49" t="s">
        <v>46</v>
      </c>
      <c r="C30" s="45" t="s">
        <v>45</v>
      </c>
      <c r="D30" s="49" t="s">
        <v>9</v>
      </c>
      <c r="E30" s="122">
        <f>'Memória de Cálculo'!E28</f>
        <v>64.36</v>
      </c>
      <c r="F30" s="48">
        <v>64.36</v>
      </c>
      <c r="G30" s="48">
        <f t="shared" si="0"/>
        <v>80.08</v>
      </c>
      <c r="H30" s="191">
        <f t="shared" si="2"/>
        <v>5153.95</v>
      </c>
    </row>
    <row r="31" spans="1:12" s="41" customFormat="1" ht="22.5">
      <c r="A31" s="192" t="s">
        <v>170</v>
      </c>
      <c r="B31" s="49" t="s">
        <v>48</v>
      </c>
      <c r="C31" s="45" t="s">
        <v>47</v>
      </c>
      <c r="D31" s="49" t="s">
        <v>105</v>
      </c>
      <c r="E31" s="122">
        <f>'Memória de Cálculo'!E29</f>
        <v>623.41999999999996</v>
      </c>
      <c r="F31" s="60">
        <v>101.61</v>
      </c>
      <c r="G31" s="48">
        <f t="shared" si="0"/>
        <v>126.43</v>
      </c>
      <c r="H31" s="191">
        <f>ROUND((E31*G31),2)</f>
        <v>78818.990000000005</v>
      </c>
    </row>
    <row r="32" spans="1:12" s="41" customFormat="1" ht="22.5">
      <c r="A32" s="192" t="s">
        <v>171</v>
      </c>
      <c r="B32" s="49" t="s">
        <v>56</v>
      </c>
      <c r="C32" s="61" t="s">
        <v>55</v>
      </c>
      <c r="D32" s="49" t="s">
        <v>9</v>
      </c>
      <c r="E32" s="122">
        <f>'Memória de Cálculo'!E30</f>
        <v>250.31</v>
      </c>
      <c r="F32" s="60">
        <v>35.36</v>
      </c>
      <c r="G32" s="48">
        <f t="shared" si="0"/>
        <v>44</v>
      </c>
      <c r="H32" s="191">
        <f t="shared" si="2"/>
        <v>11013.64</v>
      </c>
    </row>
    <row r="33" spans="1:8" s="62" customFormat="1" ht="22.5">
      <c r="A33" s="192" t="s">
        <v>172</v>
      </c>
      <c r="B33" s="59" t="s">
        <v>64</v>
      </c>
      <c r="C33" s="61" t="s">
        <v>60</v>
      </c>
      <c r="D33" s="59" t="s">
        <v>59</v>
      </c>
      <c r="E33" s="123">
        <f>'Memória de Cálculo'!E31</f>
        <v>1316.66</v>
      </c>
      <c r="F33" s="60">
        <v>1.37</v>
      </c>
      <c r="G33" s="48">
        <f t="shared" si="0"/>
        <v>1.7</v>
      </c>
      <c r="H33" s="191">
        <f t="shared" si="2"/>
        <v>2238.3200000000002</v>
      </c>
    </row>
    <row r="34" spans="1:8" s="62" customFormat="1" ht="11.25">
      <c r="A34" s="192" t="s">
        <v>206</v>
      </c>
      <c r="B34" s="59" t="s">
        <v>99</v>
      </c>
      <c r="C34" s="160" t="s">
        <v>101</v>
      </c>
      <c r="D34" s="59" t="s">
        <v>9</v>
      </c>
      <c r="E34" s="123">
        <f>'Memória de Cálculo'!E32</f>
        <v>43.52</v>
      </c>
      <c r="F34" s="60">
        <f>COMPOSIÇÃO!G11</f>
        <v>121.29719</v>
      </c>
      <c r="G34" s="48">
        <f t="shared" si="0"/>
        <v>150.93</v>
      </c>
      <c r="H34" s="191">
        <f t="shared" si="2"/>
        <v>6568.47</v>
      </c>
    </row>
    <row r="35" spans="1:8" s="62" customFormat="1" ht="11.25">
      <c r="A35" s="286" t="s">
        <v>22</v>
      </c>
      <c r="B35" s="287"/>
      <c r="C35" s="287" t="s">
        <v>123</v>
      </c>
      <c r="D35" s="287"/>
      <c r="E35" s="287"/>
      <c r="F35" s="288"/>
      <c r="G35" s="289"/>
      <c r="H35" s="290">
        <f>H36</f>
        <v>41786.259999999995</v>
      </c>
    </row>
    <row r="36" spans="1:8" s="62" customFormat="1" ht="11.25">
      <c r="A36" s="188" t="s">
        <v>104</v>
      </c>
      <c r="B36" s="181"/>
      <c r="C36" s="178" t="s">
        <v>51</v>
      </c>
      <c r="D36" s="181"/>
      <c r="E36" s="182"/>
      <c r="F36" s="182"/>
      <c r="G36" s="48">
        <f t="shared" ref="G36:G42" si="3">ROUND(F36+(F36*$H$7),2)</f>
        <v>0</v>
      </c>
      <c r="H36" s="189">
        <f>SUM(H37:H42)</f>
        <v>41786.259999999995</v>
      </c>
    </row>
    <row r="37" spans="1:8" s="62" customFormat="1" ht="33.75">
      <c r="A37" s="192" t="s">
        <v>128</v>
      </c>
      <c r="B37" s="49" t="s">
        <v>111</v>
      </c>
      <c r="C37" s="45" t="s">
        <v>110</v>
      </c>
      <c r="D37" s="49" t="s">
        <v>7</v>
      </c>
      <c r="E37" s="123">
        <f>'Memória de Cálculo'!E35</f>
        <v>242.04</v>
      </c>
      <c r="F37" s="48">
        <v>2.87</v>
      </c>
      <c r="G37" s="48">
        <f t="shared" si="3"/>
        <v>3.57</v>
      </c>
      <c r="H37" s="191">
        <f t="shared" ref="H37:H42" si="4">ROUND((E37*G37),2)</f>
        <v>864.08</v>
      </c>
    </row>
    <row r="38" spans="1:8" s="62" customFormat="1" ht="45">
      <c r="A38" s="192" t="s">
        <v>129</v>
      </c>
      <c r="B38" s="49" t="s">
        <v>46</v>
      </c>
      <c r="C38" s="45" t="s">
        <v>45</v>
      </c>
      <c r="D38" s="49" t="s">
        <v>9</v>
      </c>
      <c r="E38" s="123">
        <f>'Memória de Cálculo'!E36</f>
        <v>120.3</v>
      </c>
      <c r="F38" s="48">
        <v>64.36</v>
      </c>
      <c r="G38" s="48">
        <f t="shared" si="3"/>
        <v>80.08</v>
      </c>
      <c r="H38" s="191">
        <f t="shared" si="4"/>
        <v>9633.6200000000008</v>
      </c>
    </row>
    <row r="39" spans="1:8" s="62" customFormat="1" ht="22.5">
      <c r="A39" s="192" t="s">
        <v>130</v>
      </c>
      <c r="B39" s="49" t="s">
        <v>48</v>
      </c>
      <c r="C39" s="45" t="s">
        <v>47</v>
      </c>
      <c r="D39" s="49" t="s">
        <v>105</v>
      </c>
      <c r="E39" s="123">
        <f>'Memória de Cálculo'!E37</f>
        <v>186.68</v>
      </c>
      <c r="F39" s="60">
        <v>101.61</v>
      </c>
      <c r="G39" s="48">
        <f t="shared" si="3"/>
        <v>126.43</v>
      </c>
      <c r="H39" s="191">
        <f t="shared" si="4"/>
        <v>23601.95</v>
      </c>
    </row>
    <row r="40" spans="1:8" s="62" customFormat="1" ht="22.5">
      <c r="A40" s="192" t="s">
        <v>131</v>
      </c>
      <c r="B40" s="49" t="s">
        <v>56</v>
      </c>
      <c r="C40" s="61" t="s">
        <v>55</v>
      </c>
      <c r="D40" s="49" t="s">
        <v>9</v>
      </c>
      <c r="E40" s="123">
        <f>'Memória de Cálculo'!E38</f>
        <v>120.3</v>
      </c>
      <c r="F40" s="60">
        <v>35.36</v>
      </c>
      <c r="G40" s="48">
        <f t="shared" si="3"/>
        <v>44</v>
      </c>
      <c r="H40" s="191">
        <f t="shared" si="4"/>
        <v>5293.2</v>
      </c>
    </row>
    <row r="41" spans="1:8" s="62" customFormat="1" ht="22.5">
      <c r="A41" s="192" t="s">
        <v>132</v>
      </c>
      <c r="B41" s="59" t="s">
        <v>64</v>
      </c>
      <c r="C41" s="61" t="s">
        <v>60</v>
      </c>
      <c r="D41" s="59" t="s">
        <v>59</v>
      </c>
      <c r="E41" s="123">
        <f>'Memória de Cálculo'!E39</f>
        <v>511.19</v>
      </c>
      <c r="F41" s="60">
        <v>1.37</v>
      </c>
      <c r="G41" s="48">
        <f t="shared" si="3"/>
        <v>1.7</v>
      </c>
      <c r="H41" s="191">
        <f t="shared" si="4"/>
        <v>869.02</v>
      </c>
    </row>
    <row r="42" spans="1:8" s="62" customFormat="1" ht="11.25">
      <c r="A42" s="192" t="s">
        <v>133</v>
      </c>
      <c r="B42" s="59" t="s">
        <v>99</v>
      </c>
      <c r="C42" s="160" t="s">
        <v>101</v>
      </c>
      <c r="D42" s="59" t="s">
        <v>9</v>
      </c>
      <c r="E42" s="123">
        <f>'Memória de Cálculo'!E40</f>
        <v>10.1</v>
      </c>
      <c r="F42" s="60">
        <v>121.3</v>
      </c>
      <c r="G42" s="48">
        <f t="shared" si="3"/>
        <v>150.93</v>
      </c>
      <c r="H42" s="191">
        <f t="shared" si="4"/>
        <v>1524.39</v>
      </c>
    </row>
    <row r="43" spans="1:8" s="62" customFormat="1" ht="20.100000000000001" customHeight="1">
      <c r="A43" s="193"/>
      <c r="B43" s="176"/>
      <c r="C43" s="176" t="s">
        <v>17</v>
      </c>
      <c r="D43" s="176"/>
      <c r="E43" s="176"/>
      <c r="F43" s="176"/>
      <c r="G43" s="176"/>
      <c r="H43" s="194">
        <f>SUM(H10+H35)</f>
        <v>184625.18505999999</v>
      </c>
    </row>
    <row r="44" spans="1:8" s="62" customFormat="1" ht="26.1" customHeight="1">
      <c r="A44" s="195"/>
      <c r="B44" s="306"/>
      <c r="C44" s="306"/>
      <c r="D44" s="306"/>
      <c r="E44" s="306"/>
      <c r="F44" s="307"/>
      <c r="G44" s="306"/>
      <c r="H44" s="196"/>
    </row>
    <row r="45" spans="1:8" s="62" customFormat="1" ht="20.100000000000001" customHeight="1">
      <c r="A45" s="197"/>
      <c r="B45" s="4"/>
      <c r="C45" s="7"/>
      <c r="D45" s="308"/>
      <c r="E45" s="309"/>
      <c r="F45" s="310"/>
      <c r="G45" s="309"/>
      <c r="H45" s="198"/>
    </row>
    <row r="46" spans="1:8" s="62" customFormat="1" ht="12.95" customHeight="1">
      <c r="A46" s="199"/>
      <c r="B46" s="17"/>
      <c r="C46" s="44" t="str">
        <f>'Memória de Cálculo'!C43</f>
        <v>Sebastião Barbosa Pinto Filho</v>
      </c>
      <c r="D46" s="17"/>
      <c r="E46" s="17"/>
      <c r="F46" s="310"/>
      <c r="G46" s="17"/>
      <c r="H46" s="200"/>
    </row>
    <row r="47" spans="1:8" s="62" customFormat="1" ht="12.95" customHeight="1">
      <c r="A47" s="199"/>
      <c r="B47" s="4"/>
      <c r="C47" s="44" t="str">
        <f>'Memória de Cálculo'!C44</f>
        <v>CREA/MG Nº: MG 249.547/D</v>
      </c>
      <c r="D47" s="4"/>
      <c r="E47" s="4"/>
      <c r="F47" s="310"/>
      <c r="G47" s="4"/>
      <c r="H47" s="201"/>
    </row>
    <row r="48" spans="1:8" s="62" customFormat="1" ht="16.5" customHeight="1">
      <c r="A48" s="199"/>
      <c r="B48" s="4"/>
      <c r="C48" s="4"/>
      <c r="D48" s="4"/>
      <c r="E48" s="4"/>
      <c r="F48" s="310"/>
      <c r="G48" s="4"/>
      <c r="H48" s="201"/>
    </row>
    <row r="49" spans="1:8" s="62" customFormat="1" ht="20.25" customHeight="1">
      <c r="A49" s="197"/>
      <c r="B49" s="4"/>
      <c r="C49" s="7"/>
      <c r="D49" s="309"/>
      <c r="E49" s="309"/>
      <c r="F49" s="310"/>
      <c r="G49" s="311"/>
      <c r="H49" s="198"/>
    </row>
    <row r="50" spans="1:8" s="62" customFormat="1" ht="20.100000000000001" customHeight="1">
      <c r="A50" s="202"/>
      <c r="B50" s="17"/>
      <c r="C50" s="43" t="s">
        <v>54</v>
      </c>
      <c r="D50" s="312"/>
      <c r="E50" s="313"/>
      <c r="F50" s="310"/>
      <c r="G50" s="314"/>
      <c r="H50" s="203"/>
    </row>
    <row r="51" spans="1:8" s="41" customFormat="1" ht="12" customHeight="1">
      <c r="A51" s="202"/>
      <c r="B51" s="17"/>
      <c r="C51" s="44" t="str">
        <f>'Memória de Cálculo'!C49</f>
        <v>Sandro Adriano Oliveira Silva</v>
      </c>
      <c r="D51" s="17"/>
      <c r="E51" s="17"/>
      <c r="F51" s="18"/>
      <c r="G51" s="17"/>
      <c r="H51" s="200"/>
    </row>
    <row r="52" spans="1:8" s="41" customFormat="1" ht="12" customHeight="1">
      <c r="A52" s="199"/>
      <c r="B52" s="17"/>
      <c r="C52" s="44"/>
      <c r="D52" s="17"/>
      <c r="E52" s="17"/>
      <c r="F52" s="18"/>
      <c r="G52" s="17"/>
      <c r="H52" s="200"/>
    </row>
    <row r="53" spans="1:8" s="41" customFormat="1" ht="12" customHeight="1" thickBot="1">
      <c r="A53" s="204"/>
      <c r="B53" s="205"/>
      <c r="C53" s="205"/>
      <c r="D53" s="205"/>
      <c r="E53" s="205"/>
      <c r="F53" s="206"/>
      <c r="G53" s="205"/>
      <c r="H53" s="207"/>
    </row>
    <row r="54" spans="1:8" s="41" customFormat="1">
      <c r="A54" s="4"/>
      <c r="B54" s="4"/>
      <c r="C54" s="4"/>
      <c r="D54" s="4"/>
      <c r="E54" s="4"/>
      <c r="F54" s="5"/>
      <c r="G54" s="4"/>
      <c r="H54" s="4"/>
    </row>
    <row r="55" spans="1:8" s="41" customFormat="1">
      <c r="A55" s="4"/>
      <c r="B55" s="4"/>
      <c r="C55" s="4"/>
      <c r="D55" s="4"/>
      <c r="E55" s="4"/>
      <c r="F55" s="4"/>
      <c r="G55" s="4"/>
      <c r="H55" s="4"/>
    </row>
    <row r="56" spans="1:8" s="41" customFormat="1" ht="20.100000000000001" customHeight="1">
      <c r="A56" s="4"/>
      <c r="B56" s="4"/>
      <c r="C56" s="4"/>
      <c r="D56" s="4"/>
      <c r="E56" s="4"/>
      <c r="F56" s="5"/>
      <c r="G56" s="4"/>
      <c r="H56" s="4"/>
    </row>
    <row r="57" spans="1:8" s="41" customFormat="1">
      <c r="A57" s="4"/>
      <c r="B57" s="4"/>
      <c r="C57" s="4"/>
      <c r="D57" s="4"/>
      <c r="E57" s="4"/>
      <c r="F57" s="5"/>
      <c r="G57" s="4"/>
      <c r="H57" s="4"/>
    </row>
    <row r="58" spans="1:8" s="41" customFormat="1">
      <c r="A58" s="4"/>
      <c r="B58" s="4"/>
      <c r="C58" s="4"/>
      <c r="D58" s="4"/>
      <c r="E58" s="4"/>
      <c r="F58" s="5"/>
      <c r="G58" s="4"/>
      <c r="H58" s="4"/>
    </row>
    <row r="59" spans="1:8" s="41" customFormat="1">
      <c r="A59" s="4"/>
      <c r="B59" s="4"/>
      <c r="C59" s="4"/>
      <c r="D59" s="4"/>
      <c r="E59" s="4"/>
      <c r="F59" s="5"/>
      <c r="G59" s="4"/>
      <c r="H59" s="4"/>
    </row>
    <row r="60" spans="1:8" s="41" customFormat="1">
      <c r="A60" s="4"/>
      <c r="B60" s="4"/>
      <c r="C60" s="4"/>
      <c r="D60" s="4"/>
      <c r="E60" s="4"/>
      <c r="F60" s="5"/>
      <c r="G60" s="4"/>
      <c r="H60" s="4"/>
    </row>
    <row r="61" spans="1:8" s="41" customFormat="1">
      <c r="A61" s="4"/>
      <c r="B61" s="4"/>
      <c r="C61" s="4"/>
      <c r="D61" s="4"/>
      <c r="E61" s="4"/>
      <c r="F61" s="5"/>
      <c r="G61" s="4"/>
      <c r="H61" s="4"/>
    </row>
    <row r="62" spans="1:8" s="41" customFormat="1">
      <c r="A62" s="4"/>
      <c r="B62" s="4"/>
      <c r="C62" s="4"/>
      <c r="D62" s="4"/>
      <c r="E62" s="4"/>
      <c r="F62" s="5"/>
      <c r="G62" s="4"/>
      <c r="H62" s="4"/>
    </row>
    <row r="63" spans="1:8" s="41" customFormat="1">
      <c r="A63" s="4"/>
      <c r="B63" s="4"/>
      <c r="C63" s="4"/>
      <c r="D63" s="4"/>
      <c r="E63" s="4"/>
      <c r="F63" s="5"/>
      <c r="G63" s="4"/>
      <c r="H63" s="4"/>
    </row>
    <row r="64" spans="1:8" s="41" customFormat="1">
      <c r="A64" s="4"/>
      <c r="B64" s="4"/>
      <c r="C64" s="4"/>
      <c r="D64" s="4"/>
      <c r="E64" s="4"/>
      <c r="F64" s="5"/>
      <c r="G64" s="4"/>
      <c r="H64" s="4"/>
    </row>
    <row r="65" spans="1:10" s="17" customFormat="1" ht="20.100000000000001" customHeight="1">
      <c r="A65" s="4"/>
      <c r="B65" s="4"/>
      <c r="C65" s="4"/>
      <c r="D65" s="4"/>
      <c r="E65" s="4"/>
      <c r="F65" s="5"/>
      <c r="G65" s="4"/>
      <c r="H65" s="4"/>
      <c r="J65" s="18"/>
    </row>
    <row r="66" spans="1:10" ht="14.25" customHeight="1">
      <c r="J66" s="42"/>
    </row>
    <row r="67" spans="1:10" ht="11.25" customHeight="1"/>
    <row r="68" spans="1:10" ht="11.25" customHeight="1"/>
    <row r="69" spans="1:10" s="17" customFormat="1" ht="12" customHeight="1">
      <c r="A69" s="4"/>
      <c r="B69" s="4"/>
      <c r="C69" s="4"/>
      <c r="D69" s="4"/>
      <c r="E69" s="4"/>
      <c r="F69" s="5"/>
      <c r="G69" s="4"/>
      <c r="H69" s="4"/>
    </row>
    <row r="70" spans="1:10" s="17" customFormat="1">
      <c r="A70" s="4"/>
      <c r="B70" s="4"/>
      <c r="C70" s="4"/>
      <c r="D70" s="4"/>
      <c r="E70" s="4"/>
      <c r="F70" s="5"/>
      <c r="G70" s="4"/>
      <c r="H70" s="4"/>
    </row>
    <row r="74" spans="1:10" ht="11.25" customHeight="1"/>
    <row r="75" spans="1:10" s="17" customFormat="1" ht="12" customHeight="1">
      <c r="A75" s="4"/>
      <c r="B75" s="4"/>
      <c r="C75" s="4"/>
      <c r="D75" s="4"/>
      <c r="E75" s="4"/>
      <c r="F75" s="5"/>
      <c r="G75" s="4"/>
      <c r="H75" s="4"/>
    </row>
    <row r="76" spans="1:10" s="17" customFormat="1" ht="12" customHeight="1">
      <c r="A76" s="4"/>
      <c r="B76" s="4"/>
      <c r="C76" s="4"/>
      <c r="D76" s="4"/>
      <c r="E76" s="4"/>
      <c r="F76" s="5"/>
      <c r="G76" s="4"/>
      <c r="H76" s="4"/>
    </row>
    <row r="77" spans="1:10" s="17" customFormat="1" ht="12" customHeight="1">
      <c r="A77" s="4"/>
      <c r="B77" s="4"/>
      <c r="C77" s="4"/>
      <c r="D77" s="4"/>
      <c r="E77" s="4"/>
      <c r="F77" s="5"/>
      <c r="G77" s="4"/>
      <c r="H77" s="4"/>
    </row>
    <row r="80" spans="1:10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blackAndWhite="1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38"/>
  <sheetViews>
    <sheetView topLeftCell="A17" workbookViewId="0">
      <selection activeCell="E30" sqref="E30"/>
    </sheetView>
  </sheetViews>
  <sheetFormatPr defaultRowHeight="12.75"/>
  <cols>
    <col min="1" max="1" width="13.7109375" customWidth="1"/>
    <col min="2" max="2" width="8.7109375" bestFit="1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25"/>
      <c r="B1" s="380"/>
      <c r="C1" s="380"/>
      <c r="D1" s="380"/>
      <c r="E1" s="380"/>
      <c r="F1" s="380"/>
      <c r="G1" s="381"/>
      <c r="H1" s="126"/>
      <c r="I1" s="127"/>
      <c r="J1" s="127"/>
    </row>
    <row r="2" spans="1:10">
      <c r="A2" s="128"/>
      <c r="B2" s="382"/>
      <c r="C2" s="382"/>
      <c r="D2" s="382"/>
      <c r="E2" s="382"/>
      <c r="F2" s="382"/>
      <c r="G2" s="383"/>
      <c r="H2" s="129"/>
      <c r="I2" s="127"/>
      <c r="J2" s="127"/>
    </row>
    <row r="3" spans="1:10">
      <c r="A3" s="128"/>
      <c r="B3" s="384"/>
      <c r="C3" s="384"/>
      <c r="D3" s="384"/>
      <c r="E3" s="384"/>
      <c r="F3" s="384"/>
      <c r="G3" s="385"/>
      <c r="H3" s="124"/>
      <c r="I3" s="127"/>
      <c r="J3" s="127"/>
    </row>
    <row r="4" spans="1:10">
      <c r="A4" s="386" t="str">
        <f>'Planilha Orcamentária'!A4</f>
        <v>OBRA: PAVIMENTAÇÃO DAS RUAS 1 E RUA 2 QUE DÃO ACESSO A RUA MARIANA A. OLIVEIRA, VILA MARQUES</v>
      </c>
      <c r="B4" s="386"/>
      <c r="C4" s="386"/>
      <c r="D4" s="386"/>
      <c r="E4" s="386"/>
      <c r="F4" s="386"/>
      <c r="G4" s="386"/>
      <c r="H4" s="127"/>
      <c r="I4" s="127"/>
      <c r="J4" s="127"/>
    </row>
    <row r="5" spans="1:10">
      <c r="A5" s="386" t="str">
        <f>'Planilha Orcamentária'!A5</f>
        <v>LOCAL: CÓRREGO VILA MARQUES - INHAPIM/MG - CEP: 35330-000</v>
      </c>
      <c r="B5" s="386"/>
      <c r="C5" s="386"/>
      <c r="D5" s="386"/>
      <c r="E5" s="386"/>
      <c r="F5" s="386"/>
      <c r="G5" s="386"/>
      <c r="H5" s="127"/>
      <c r="I5" s="127"/>
      <c r="J5" s="127"/>
    </row>
    <row r="6" spans="1:10">
      <c r="A6" s="387" t="s">
        <v>88</v>
      </c>
      <c r="B6" s="387"/>
      <c r="C6" s="387"/>
      <c r="D6" s="387"/>
      <c r="E6" s="387"/>
      <c r="F6" s="387"/>
      <c r="G6" s="387"/>
      <c r="H6" s="127"/>
      <c r="I6" s="127"/>
      <c r="J6" s="127"/>
    </row>
    <row r="7" spans="1:10">
      <c r="A7" s="130" t="s">
        <v>57</v>
      </c>
      <c r="B7" s="131">
        <v>45855</v>
      </c>
      <c r="C7" s="132"/>
      <c r="D7" s="132"/>
      <c r="E7" s="133"/>
      <c r="F7" s="133"/>
      <c r="G7" s="134"/>
      <c r="H7" s="127"/>
      <c r="I7" s="127"/>
      <c r="J7" s="127"/>
    </row>
    <row r="8" spans="1:10">
      <c r="A8" s="130"/>
      <c r="B8" s="135"/>
      <c r="C8" s="132"/>
      <c r="D8" s="132"/>
      <c r="E8" s="133"/>
      <c r="F8" s="133"/>
      <c r="G8" s="134"/>
      <c r="H8" s="127"/>
      <c r="I8" s="127"/>
      <c r="J8" s="127"/>
    </row>
    <row r="9" spans="1:10" ht="15.75">
      <c r="A9" s="388" t="s">
        <v>89</v>
      </c>
      <c r="B9" s="388"/>
      <c r="C9" s="388"/>
      <c r="D9" s="388"/>
      <c r="E9" s="388"/>
      <c r="F9" s="388"/>
      <c r="G9" s="388"/>
      <c r="H9" s="127"/>
      <c r="I9" s="127"/>
      <c r="J9" s="127"/>
    </row>
    <row r="10" spans="1:10">
      <c r="A10" s="136"/>
      <c r="B10" s="127"/>
      <c r="C10" s="127"/>
      <c r="D10" s="127"/>
      <c r="E10" s="127"/>
      <c r="F10" s="127"/>
      <c r="G10" s="137"/>
      <c r="H10" s="127"/>
      <c r="I10" s="127"/>
      <c r="J10" s="127"/>
    </row>
    <row r="11" spans="1:10">
      <c r="A11" s="138" t="s">
        <v>90</v>
      </c>
      <c r="B11" s="139">
        <v>1</v>
      </c>
      <c r="C11" s="138" t="s">
        <v>101</v>
      </c>
      <c r="D11" s="138" t="s">
        <v>9</v>
      </c>
      <c r="E11" s="140"/>
      <c r="F11" s="141">
        <v>0</v>
      </c>
      <c r="G11" s="141">
        <f>((G12*E12)+(G13*E13)+(G14*E14)+(G15*E15)+(G16*E16))</f>
        <v>121.29719</v>
      </c>
      <c r="H11" s="127"/>
      <c r="I11" s="127"/>
      <c r="J11" s="127"/>
    </row>
    <row r="12" spans="1:10" ht="45">
      <c r="A12" s="142" t="s">
        <v>91</v>
      </c>
      <c r="B12" s="143">
        <v>94970</v>
      </c>
      <c r="C12" s="144" t="s">
        <v>92</v>
      </c>
      <c r="D12" s="145" t="s">
        <v>8</v>
      </c>
      <c r="E12" s="143">
        <v>6.3E-2</v>
      </c>
      <c r="F12" s="146">
        <v>0</v>
      </c>
      <c r="G12" s="148">
        <v>532.08000000000004</v>
      </c>
      <c r="H12" s="147"/>
      <c r="I12" s="127"/>
      <c r="J12" s="127"/>
    </row>
    <row r="13" spans="1:10" ht="33.75">
      <c r="A13" s="142" t="s">
        <v>91</v>
      </c>
      <c r="B13" s="143">
        <v>93358</v>
      </c>
      <c r="C13" s="144" t="s">
        <v>93</v>
      </c>
      <c r="D13" s="145" t="s">
        <v>8</v>
      </c>
      <c r="E13" s="143">
        <v>6.3E-2</v>
      </c>
      <c r="F13" s="146">
        <v>0</v>
      </c>
      <c r="G13" s="148">
        <v>89.55</v>
      </c>
      <c r="H13" s="147"/>
      <c r="I13" s="127"/>
      <c r="J13" s="127"/>
    </row>
    <row r="14" spans="1:10" ht="22.5">
      <c r="A14" s="142" t="s">
        <v>91</v>
      </c>
      <c r="B14" s="143">
        <v>92802</v>
      </c>
      <c r="C14" s="144" t="s">
        <v>94</v>
      </c>
      <c r="D14" s="145" t="s">
        <v>95</v>
      </c>
      <c r="E14" s="143">
        <v>2.2120000000000002</v>
      </c>
      <c r="F14" s="146">
        <v>0</v>
      </c>
      <c r="G14" s="148">
        <v>9.4499999999999993</v>
      </c>
      <c r="H14" s="147"/>
      <c r="I14" s="127"/>
      <c r="J14" s="149"/>
    </row>
    <row r="15" spans="1:10" ht="22.5">
      <c r="A15" s="142" t="s">
        <v>91</v>
      </c>
      <c r="B15" s="143">
        <v>92800</v>
      </c>
      <c r="C15" s="144" t="s">
        <v>96</v>
      </c>
      <c r="D15" s="145" t="s">
        <v>95</v>
      </c>
      <c r="E15" s="143">
        <v>1.0780000000000001</v>
      </c>
      <c r="F15" s="146">
        <v>0</v>
      </c>
      <c r="G15" s="148">
        <v>9.65</v>
      </c>
      <c r="H15" s="147"/>
      <c r="I15" s="127"/>
      <c r="J15" s="127"/>
    </row>
    <row r="16" spans="1:10" ht="33.75">
      <c r="A16" s="150" t="s">
        <v>91</v>
      </c>
      <c r="B16" s="151">
        <v>103796</v>
      </c>
      <c r="C16" s="152" t="s">
        <v>97</v>
      </c>
      <c r="D16" s="153" t="s">
        <v>7</v>
      </c>
      <c r="E16" s="151">
        <v>0.84</v>
      </c>
      <c r="F16" s="154">
        <v>0</v>
      </c>
      <c r="G16" s="148">
        <v>60.51</v>
      </c>
      <c r="H16" s="147"/>
      <c r="I16" s="127"/>
      <c r="J16" s="127"/>
    </row>
    <row r="17" spans="1:8">
      <c r="A17" s="160"/>
      <c r="B17" s="160"/>
      <c r="C17" s="155"/>
      <c r="D17" s="155"/>
      <c r="E17" s="156"/>
      <c r="F17" s="157"/>
      <c r="G17" s="158"/>
      <c r="H17" s="147"/>
    </row>
    <row r="18" spans="1:8" ht="33.75">
      <c r="A18" s="482" t="s">
        <v>90</v>
      </c>
      <c r="B18" s="482" t="s">
        <v>208</v>
      </c>
      <c r="C18" s="482" t="s">
        <v>188</v>
      </c>
      <c r="D18" s="482" t="s">
        <v>166</v>
      </c>
      <c r="E18" s="483"/>
      <c r="F18" s="484">
        <v>0</v>
      </c>
      <c r="G18" s="484">
        <f>((E19*G19)+(E20*G20)+(E21*G21)+(E22*G22)+(E23*G23)+(E24*G24)+(E25*G25)+(E26*G26)+(E27*G27)+(E28*G28)+(E29*G29))</f>
        <v>2369.4323000000004</v>
      </c>
      <c r="H18" s="147"/>
    </row>
    <row r="19" spans="1:8" ht="33.75">
      <c r="A19" s="485" t="s">
        <v>209</v>
      </c>
      <c r="B19" s="485" t="s">
        <v>210</v>
      </c>
      <c r="C19" s="61" t="s">
        <v>211</v>
      </c>
      <c r="D19" s="61" t="s">
        <v>166</v>
      </c>
      <c r="E19" s="486">
        <v>1</v>
      </c>
      <c r="F19" s="487">
        <v>0</v>
      </c>
      <c r="G19" s="488">
        <v>1194.5933</v>
      </c>
      <c r="H19" s="127"/>
    </row>
    <row r="20" spans="1:8" ht="33.75">
      <c r="A20" s="485" t="s">
        <v>209</v>
      </c>
      <c r="B20" s="485" t="s">
        <v>212</v>
      </c>
      <c r="C20" s="61" t="s">
        <v>213</v>
      </c>
      <c r="D20" s="61" t="s">
        <v>7</v>
      </c>
      <c r="E20" s="486">
        <v>3</v>
      </c>
      <c r="F20" s="487">
        <v>0</v>
      </c>
      <c r="G20" s="488">
        <v>260.66000000000003</v>
      </c>
    </row>
    <row r="21" spans="1:8" ht="22.5">
      <c r="A21" s="485" t="s">
        <v>209</v>
      </c>
      <c r="B21" s="485" t="s">
        <v>214</v>
      </c>
      <c r="C21" s="61" t="s">
        <v>215</v>
      </c>
      <c r="D21" s="61" t="s">
        <v>8</v>
      </c>
      <c r="E21" s="486">
        <v>0.05</v>
      </c>
      <c r="F21" s="487">
        <v>0</v>
      </c>
      <c r="G21" s="488">
        <v>672.15</v>
      </c>
    </row>
    <row r="22" spans="1:8" ht="33.75">
      <c r="A22" s="485" t="s">
        <v>209</v>
      </c>
      <c r="B22" s="485" t="s">
        <v>216</v>
      </c>
      <c r="C22" s="61" t="s">
        <v>217</v>
      </c>
      <c r="D22" s="61" t="s">
        <v>8</v>
      </c>
      <c r="E22" s="486">
        <v>1.5</v>
      </c>
      <c r="F22" s="487">
        <v>0</v>
      </c>
      <c r="G22" s="488">
        <v>3.02</v>
      </c>
    </row>
    <row r="23" spans="1:8" ht="45">
      <c r="A23" s="485" t="s">
        <v>209</v>
      </c>
      <c r="B23" s="485" t="s">
        <v>218</v>
      </c>
      <c r="C23" s="61" t="s">
        <v>219</v>
      </c>
      <c r="D23" s="61" t="s">
        <v>8</v>
      </c>
      <c r="E23" s="486">
        <v>0.15</v>
      </c>
      <c r="F23" s="487">
        <v>0</v>
      </c>
      <c r="G23" s="488">
        <v>610.47</v>
      </c>
    </row>
    <row r="24" spans="1:8" ht="33.75">
      <c r="A24" s="485" t="s">
        <v>209</v>
      </c>
      <c r="B24" s="485" t="s">
        <v>220</v>
      </c>
      <c r="C24" s="61" t="s">
        <v>221</v>
      </c>
      <c r="D24" s="61" t="s">
        <v>8</v>
      </c>
      <c r="E24" s="486">
        <v>1.5</v>
      </c>
      <c r="F24" s="487">
        <v>0</v>
      </c>
      <c r="G24" s="488">
        <v>77.290000000000006</v>
      </c>
    </row>
    <row r="25" spans="1:8" ht="22.5">
      <c r="A25" s="485" t="s">
        <v>209</v>
      </c>
      <c r="B25" s="485" t="s">
        <v>222</v>
      </c>
      <c r="C25" s="61" t="s">
        <v>223</v>
      </c>
      <c r="D25" s="61" t="s">
        <v>7</v>
      </c>
      <c r="E25" s="486">
        <v>0.15</v>
      </c>
      <c r="F25" s="487">
        <v>0</v>
      </c>
      <c r="G25" s="488">
        <v>79.680000000000007</v>
      </c>
    </row>
    <row r="26" spans="1:8">
      <c r="A26" s="485" t="s">
        <v>209</v>
      </c>
      <c r="B26" s="485" t="s">
        <v>224</v>
      </c>
      <c r="C26" s="61" t="s">
        <v>225</v>
      </c>
      <c r="D26" s="61" t="s">
        <v>226</v>
      </c>
      <c r="E26" s="486">
        <v>2</v>
      </c>
      <c r="F26" s="487">
        <v>0</v>
      </c>
      <c r="G26" s="488">
        <v>31.22</v>
      </c>
    </row>
    <row r="27" spans="1:8">
      <c r="A27" s="485" t="s">
        <v>209</v>
      </c>
      <c r="B27" s="485" t="s">
        <v>227</v>
      </c>
      <c r="C27" s="61" t="s">
        <v>228</v>
      </c>
      <c r="D27" s="61" t="s">
        <v>226</v>
      </c>
      <c r="E27" s="486">
        <v>2</v>
      </c>
      <c r="F27" s="487">
        <v>0</v>
      </c>
      <c r="G27" s="488">
        <v>22.66</v>
      </c>
    </row>
    <row r="28" spans="1:8" ht="45">
      <c r="A28" s="485" t="s">
        <v>209</v>
      </c>
      <c r="B28" s="485" t="s">
        <v>229</v>
      </c>
      <c r="C28" s="61" t="s">
        <v>230</v>
      </c>
      <c r="D28" s="61" t="s">
        <v>8</v>
      </c>
      <c r="E28" s="486">
        <v>1.5</v>
      </c>
      <c r="F28" s="487">
        <v>0</v>
      </c>
      <c r="G28" s="488">
        <v>6.28</v>
      </c>
    </row>
    <row r="29" spans="1:8" ht="33.75">
      <c r="A29" s="485" t="s">
        <v>209</v>
      </c>
      <c r="B29" s="485" t="s">
        <v>231</v>
      </c>
      <c r="C29" s="61" t="s">
        <v>232</v>
      </c>
      <c r="D29" s="61" t="s">
        <v>8</v>
      </c>
      <c r="E29" s="486">
        <v>0.15</v>
      </c>
      <c r="F29" s="487">
        <v>0</v>
      </c>
      <c r="G29" s="488">
        <v>120.56</v>
      </c>
    </row>
    <row r="30" spans="1:8">
      <c r="A30" s="136"/>
      <c r="B30" s="127"/>
      <c r="C30" s="127"/>
      <c r="D30" s="127"/>
      <c r="E30" s="127"/>
      <c r="F30" s="127"/>
      <c r="G30" s="137"/>
    </row>
    <row r="31" spans="1:8">
      <c r="A31" s="136"/>
      <c r="B31" s="127"/>
      <c r="C31" s="127"/>
      <c r="D31" s="127"/>
      <c r="E31" s="127"/>
      <c r="F31" s="127"/>
      <c r="G31" s="137"/>
    </row>
    <row r="32" spans="1:8">
      <c r="A32" s="136"/>
      <c r="B32" s="127"/>
      <c r="C32" s="127"/>
      <c r="D32" s="127"/>
      <c r="E32" s="127"/>
      <c r="F32" s="127"/>
      <c r="G32" s="137"/>
    </row>
    <row r="33" spans="1:7">
      <c r="A33" s="389" t="s">
        <v>98</v>
      </c>
      <c r="B33" s="382"/>
      <c r="C33" s="382"/>
      <c r="D33" s="382"/>
      <c r="E33" s="382"/>
      <c r="F33" s="382"/>
      <c r="G33" s="383"/>
    </row>
    <row r="34" spans="1:7">
      <c r="A34" s="377" t="s">
        <v>106</v>
      </c>
      <c r="B34" s="378"/>
      <c r="C34" s="378"/>
      <c r="D34" s="378"/>
      <c r="E34" s="378"/>
      <c r="F34" s="378"/>
      <c r="G34" s="379"/>
    </row>
    <row r="35" spans="1:7">
      <c r="A35" s="377" t="s">
        <v>112</v>
      </c>
      <c r="B35" s="378"/>
      <c r="C35" s="378"/>
      <c r="D35" s="378"/>
      <c r="E35" s="378"/>
      <c r="F35" s="378"/>
      <c r="G35" s="379"/>
    </row>
    <row r="36" spans="1:7">
      <c r="A36" s="136"/>
      <c r="B36" s="127"/>
      <c r="C36" s="127"/>
      <c r="D36" s="127"/>
      <c r="E36" s="127"/>
      <c r="F36" s="127"/>
      <c r="G36" s="137"/>
    </row>
    <row r="37" spans="1:7">
      <c r="A37" s="136"/>
      <c r="B37" s="127"/>
      <c r="C37" s="127"/>
      <c r="D37" s="127"/>
      <c r="E37" s="127"/>
      <c r="F37" s="127"/>
      <c r="G37" s="137"/>
    </row>
    <row r="38" spans="1:7">
      <c r="A38" s="159"/>
      <c r="B38" s="133"/>
      <c r="C38" s="133"/>
      <c r="D38" s="133"/>
      <c r="E38" s="133"/>
      <c r="F38" s="133"/>
      <c r="G38" s="134"/>
    </row>
  </sheetData>
  <mergeCells count="8">
    <mergeCell ref="A34:G34"/>
    <mergeCell ref="A35:G35"/>
    <mergeCell ref="B1:G3"/>
    <mergeCell ref="A4:G4"/>
    <mergeCell ref="A5:G5"/>
    <mergeCell ref="A6:G6"/>
    <mergeCell ref="A9:G9"/>
    <mergeCell ref="A33:G33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7"/>
  <sheetViews>
    <sheetView showGridLines="0" showZeros="0" view="pageBreakPreview" topLeftCell="A29" zoomScaleSheetLayoutView="100" workbookViewId="0">
      <selection activeCell="E33" sqref="E33"/>
    </sheetView>
  </sheetViews>
  <sheetFormatPr defaultColWidth="9.140625" defaultRowHeight="12.75"/>
  <cols>
    <col min="1" max="1" width="5.7109375" style="1" customWidth="1"/>
    <col min="2" max="2" width="14.140625" style="63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208"/>
      <c r="B1" s="209"/>
      <c r="C1" s="210"/>
      <c r="D1" s="210"/>
      <c r="E1" s="210"/>
      <c r="F1" s="211"/>
      <c r="G1" s="58"/>
      <c r="H1" s="58"/>
    </row>
    <row r="2" spans="1:8" s="16" customFormat="1" ht="20.100000000000001" customHeight="1">
      <c r="A2" s="363" t="s">
        <v>23</v>
      </c>
      <c r="B2" s="364"/>
      <c r="C2" s="364"/>
      <c r="D2" s="364"/>
      <c r="E2" s="364"/>
      <c r="F2" s="365"/>
    </row>
    <row r="3" spans="1:8" s="19" customFormat="1" ht="20.100000000000001" customHeight="1">
      <c r="A3" s="371" t="s">
        <v>38</v>
      </c>
      <c r="B3" s="372"/>
      <c r="C3" s="372"/>
      <c r="D3" s="372"/>
      <c r="E3" s="22"/>
      <c r="F3" s="212"/>
    </row>
    <row r="4" spans="1:8" s="19" customFormat="1" ht="20.100000000000001" customHeight="1">
      <c r="A4" s="368" t="str">
        <f>'Planilha Orcamentária'!A4</f>
        <v>OBRA: PAVIMENTAÇÃO DAS RUAS 1 E RUA 2 QUE DÃO ACESSO A RUA MARIANA A. OLIVEIRA, VILA MARQUES</v>
      </c>
      <c r="B4" s="369"/>
      <c r="C4" s="369"/>
      <c r="D4" s="370"/>
      <c r="E4" s="23" t="s">
        <v>39</v>
      </c>
      <c r="F4" s="213" t="s">
        <v>33</v>
      </c>
    </row>
    <row r="5" spans="1:8" s="19" customFormat="1" ht="20.100000000000001" customHeight="1">
      <c r="A5" s="350" t="str">
        <f>'Planilha Orcamentária'!A5</f>
        <v>LOCAL: CÓRREGO VILA MARQUES - INHAPIM/MG - CEP: 35330-000</v>
      </c>
      <c r="B5" s="351"/>
      <c r="C5" s="351"/>
      <c r="D5" s="351"/>
      <c r="E5" s="164" t="s">
        <v>20</v>
      </c>
      <c r="F5" s="214">
        <v>45855</v>
      </c>
    </row>
    <row r="6" spans="1:8" ht="3.75" customHeight="1">
      <c r="A6" s="355"/>
      <c r="B6" s="356"/>
      <c r="C6" s="356"/>
      <c r="D6" s="356"/>
      <c r="E6" s="356"/>
      <c r="F6" s="357"/>
    </row>
    <row r="7" spans="1:8" s="10" customFormat="1" ht="35.1" customHeight="1">
      <c r="A7" s="186" t="s">
        <v>0</v>
      </c>
      <c r="B7" s="20" t="s">
        <v>25</v>
      </c>
      <c r="C7" s="20" t="s">
        <v>26</v>
      </c>
      <c r="D7" s="20" t="s">
        <v>2</v>
      </c>
      <c r="E7" s="20" t="s">
        <v>1</v>
      </c>
      <c r="F7" s="215" t="s">
        <v>35</v>
      </c>
    </row>
    <row r="8" spans="1:8" s="10" customFormat="1" ht="11.25">
      <c r="A8" s="216" t="s">
        <v>125</v>
      </c>
      <c r="B8" s="11"/>
      <c r="C8" s="50" t="s">
        <v>122</v>
      </c>
      <c r="D8" s="12"/>
      <c r="E8" s="13"/>
      <c r="F8" s="217"/>
    </row>
    <row r="9" spans="1:8" s="10" customFormat="1" ht="20.100000000000001" customHeight="1">
      <c r="A9" s="216" t="s">
        <v>124</v>
      </c>
      <c r="B9" s="11"/>
      <c r="C9" s="50" t="str">
        <f>'Planilha Orcamentária'!C11</f>
        <v>SERVIÇOS PRELIMINARES</v>
      </c>
      <c r="D9" s="12"/>
      <c r="E9" s="13"/>
      <c r="F9" s="217"/>
    </row>
    <row r="10" spans="1:8" s="10" customFormat="1" ht="56.25">
      <c r="A10" s="188" t="s">
        <v>126</v>
      </c>
      <c r="B10" s="47" t="str">
        <f>'Planilha Orcamentária'!B12</f>
        <v>SINAPI-103689</v>
      </c>
      <c r="C10" s="47" t="str">
        <f>'Planilha Orcamentária'!C12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10" s="47" t="str">
        <f>'Planilha Orcamentária'!D12</f>
        <v>M²</v>
      </c>
      <c r="E10" s="64">
        <f>'Planilha Orcamentária'!E12</f>
        <v>1</v>
      </c>
      <c r="F10" s="219" t="s">
        <v>52</v>
      </c>
    </row>
    <row r="11" spans="1:8" s="41" customFormat="1" ht="20.100000000000001" customHeight="1">
      <c r="A11" s="220" t="s">
        <v>127</v>
      </c>
      <c r="B11" s="11"/>
      <c r="C11" s="50" t="str">
        <f>'Planilha Orcamentária'!C13</f>
        <v>REDE DE ESGOTO</v>
      </c>
      <c r="D11" s="12"/>
      <c r="E11" s="9"/>
      <c r="F11" s="217"/>
    </row>
    <row r="12" spans="1:8" s="41" customFormat="1" ht="33.75">
      <c r="A12" s="190" t="s">
        <v>128</v>
      </c>
      <c r="B12" s="49" t="str">
        <f>'Planilha Orcamentária'!B28</f>
        <v>ED-51124</v>
      </c>
      <c r="C12" s="45" t="str">
        <f>'Planilha Orcamentária'!C14</f>
        <v>ESCAVAÇÃO MANUAL DE VALA COM PROFUNDIDADE MENOR OU 
IGUAL A 1,5M, INCLUSIVE DESCARGA LATERAL</v>
      </c>
      <c r="D12" s="49" t="str">
        <f>'Planilha Orcamentária'!D14</f>
        <v>M³</v>
      </c>
      <c r="E12" s="183">
        <v>24.43</v>
      </c>
      <c r="F12" s="332" t="s">
        <v>197</v>
      </c>
    </row>
    <row r="13" spans="1:8" s="41" customFormat="1" ht="22.5">
      <c r="A13" s="190" t="s">
        <v>129</v>
      </c>
      <c r="B13" s="49" t="str">
        <f>'Planilha Orcamentária'!B15</f>
        <v>ED-50105</v>
      </c>
      <c r="C13" s="45" t="str">
        <f>'Planilha Orcamentária'!C15</f>
        <v>FORNECIMENTO E ASSENTAMENTO DE TUBO PVC RÍGIDO, COLETOR DE ESGOTO LISO (JEI), DN 100 MM (4"), INCLUSIVE CONEXÕES</v>
      </c>
      <c r="D13" s="49" t="str">
        <f>'Planilha Orcamentária'!D15</f>
        <v>M</v>
      </c>
      <c r="E13" s="45">
        <v>122.14</v>
      </c>
      <c r="F13" s="333" t="s">
        <v>198</v>
      </c>
    </row>
    <row r="14" spans="1:8" s="41" customFormat="1" ht="22.5">
      <c r="A14" s="190" t="s">
        <v>130</v>
      </c>
      <c r="B14" s="49" t="str">
        <f>'Planilha Orcamentária'!B16</f>
        <v>ED-98050</v>
      </c>
      <c r="C14" s="45" t="str">
        <f>'Planilha Orcamentária'!C16</f>
        <v>CHAMINÉ CIRCULAR PARA POÇO DE VISITA PARA ESGOTO, EM CONCRETO PRÉ-MOLDADO, DIÂMETRO INTERNO = 0,6 M. AF_12/2020</v>
      </c>
      <c r="D14" s="49" t="str">
        <f>'Planilha Orcamentária'!D16</f>
        <v>M</v>
      </c>
      <c r="E14" s="317">
        <v>3</v>
      </c>
      <c r="F14" s="333" t="s">
        <v>199</v>
      </c>
    </row>
    <row r="15" spans="1:8" s="41" customFormat="1" ht="22.5">
      <c r="A15" s="190" t="s">
        <v>131</v>
      </c>
      <c r="B15" s="49" t="s">
        <v>165</v>
      </c>
      <c r="C15" s="45" t="s">
        <v>164</v>
      </c>
      <c r="D15" s="45" t="s">
        <v>166</v>
      </c>
      <c r="E15" s="317">
        <v>3</v>
      </c>
      <c r="F15" s="333" t="s">
        <v>199</v>
      </c>
    </row>
    <row r="16" spans="1:8" s="41" customFormat="1" ht="11.25">
      <c r="A16" s="220" t="s">
        <v>149</v>
      </c>
      <c r="B16" s="11"/>
      <c r="C16" s="181" t="s">
        <v>174</v>
      </c>
      <c r="D16" s="12"/>
      <c r="E16" s="9"/>
      <c r="F16" s="331"/>
    </row>
    <row r="17" spans="1:6" s="41" customFormat="1" ht="45">
      <c r="A17" s="190" t="s">
        <v>151</v>
      </c>
      <c r="B17" s="319" t="s">
        <v>175</v>
      </c>
      <c r="C17" s="320" t="s">
        <v>176</v>
      </c>
      <c r="D17" s="334" t="s">
        <v>8</v>
      </c>
      <c r="E17" s="317">
        <v>26.4</v>
      </c>
      <c r="F17" s="332" t="s">
        <v>200</v>
      </c>
    </row>
    <row r="18" spans="1:6" s="41" customFormat="1" ht="22.5">
      <c r="A18" s="190" t="s">
        <v>152</v>
      </c>
      <c r="B18" s="323" t="s">
        <v>178</v>
      </c>
      <c r="C18" s="322" t="s">
        <v>177</v>
      </c>
      <c r="D18" s="45" t="s">
        <v>7</v>
      </c>
      <c r="E18" s="317">
        <v>18.899999999999999</v>
      </c>
      <c r="F18" s="333" t="s">
        <v>201</v>
      </c>
    </row>
    <row r="19" spans="1:6" s="41" customFormat="1" ht="33.75">
      <c r="A19" s="190" t="s">
        <v>153</v>
      </c>
      <c r="B19" s="323" t="s">
        <v>181</v>
      </c>
      <c r="C19" s="322" t="s">
        <v>180</v>
      </c>
      <c r="D19" s="318" t="s">
        <v>8</v>
      </c>
      <c r="E19" s="317">
        <v>0.82</v>
      </c>
      <c r="F19" s="333" t="s">
        <v>202</v>
      </c>
    </row>
    <row r="20" spans="1:6" s="41" customFormat="1" ht="33.75">
      <c r="A20" s="190" t="s">
        <v>154</v>
      </c>
      <c r="B20" s="323" t="s">
        <v>183</v>
      </c>
      <c r="C20" s="322" t="s">
        <v>182</v>
      </c>
      <c r="D20" s="49" t="s">
        <v>9</v>
      </c>
      <c r="E20" s="317">
        <f>'Planilha Orcamentária'!E22</f>
        <v>4</v>
      </c>
      <c r="F20" s="333" t="s">
        <v>195</v>
      </c>
    </row>
    <row r="21" spans="1:6" s="41" customFormat="1" ht="33.75">
      <c r="A21" s="190" t="s">
        <v>155</v>
      </c>
      <c r="B21" s="323" t="s">
        <v>185</v>
      </c>
      <c r="C21" s="322" t="s">
        <v>184</v>
      </c>
      <c r="D21" s="49" t="s">
        <v>9</v>
      </c>
      <c r="E21" s="317">
        <f>'Planilha Orcamentária'!E23</f>
        <v>17</v>
      </c>
      <c r="F21" s="333" t="s">
        <v>195</v>
      </c>
    </row>
    <row r="22" spans="1:6" s="41" customFormat="1" ht="45">
      <c r="A22" s="190" t="s">
        <v>156</v>
      </c>
      <c r="B22" s="323" t="s">
        <v>187</v>
      </c>
      <c r="C22" s="322" t="s">
        <v>186</v>
      </c>
      <c r="D22" s="49" t="s">
        <v>8</v>
      </c>
      <c r="E22" s="317">
        <v>21.05</v>
      </c>
      <c r="F22" s="333" t="s">
        <v>203</v>
      </c>
    </row>
    <row r="23" spans="1:6" s="41" customFormat="1" ht="22.5">
      <c r="A23" s="190" t="s">
        <v>179</v>
      </c>
      <c r="B23" s="323" t="s">
        <v>189</v>
      </c>
      <c r="C23" s="322" t="s">
        <v>188</v>
      </c>
      <c r="D23" s="59" t="s">
        <v>190</v>
      </c>
      <c r="E23" s="317">
        <f>'Planilha Orcamentária'!E25</f>
        <v>3</v>
      </c>
      <c r="F23" s="333" t="s">
        <v>196</v>
      </c>
    </row>
    <row r="24" spans="1:6" s="41" customFormat="1" ht="22.5">
      <c r="A24" s="190" t="s">
        <v>192</v>
      </c>
      <c r="B24" s="328" t="s">
        <v>194</v>
      </c>
      <c r="C24" s="327" t="s">
        <v>193</v>
      </c>
      <c r="D24" s="329" t="s">
        <v>190</v>
      </c>
      <c r="E24" s="317">
        <f>'Planilha Orcamentária'!E26</f>
        <v>1</v>
      </c>
      <c r="F24" s="333" t="s">
        <v>196</v>
      </c>
    </row>
    <row r="25" spans="1:6" s="41" customFormat="1" ht="20.100000000000001" customHeight="1">
      <c r="A25" s="220" t="s">
        <v>173</v>
      </c>
      <c r="B25" s="11"/>
      <c r="C25" s="178" t="str">
        <f>'Planilha Orcamentária'!C27</f>
        <v>CALÇAMENTO DE VIA</v>
      </c>
      <c r="D25" s="12"/>
      <c r="E25" s="9"/>
      <c r="F25" s="217"/>
    </row>
    <row r="26" spans="1:6" s="41" customFormat="1" ht="20.100000000000001" customHeight="1">
      <c r="A26" s="218" t="str">
        <f>'Planilha Orcamentária'!A28</f>
        <v>1.4.1</v>
      </c>
      <c r="B26" s="49" t="s">
        <v>111</v>
      </c>
      <c r="C26" s="45" t="s">
        <v>110</v>
      </c>
      <c r="D26" s="49" t="s">
        <v>7</v>
      </c>
      <c r="E26" s="64">
        <v>769.62</v>
      </c>
      <c r="F26" s="221" t="s">
        <v>121</v>
      </c>
    </row>
    <row r="27" spans="1:6" s="41" customFormat="1" ht="20.100000000000001" customHeight="1">
      <c r="A27" s="218" t="str">
        <f>'Planilha Orcamentária'!A30</f>
        <v>1.4.3</v>
      </c>
      <c r="B27" s="49" t="s">
        <v>205</v>
      </c>
      <c r="C27" s="45" t="s">
        <v>204</v>
      </c>
      <c r="D27" s="47" t="str">
        <f>'Planilha Orcamentária'!D29</f>
        <v>M</v>
      </c>
      <c r="E27" s="64">
        <v>92.58</v>
      </c>
      <c r="F27" s="221" t="s">
        <v>207</v>
      </c>
    </row>
    <row r="28" spans="1:6" s="10" customFormat="1" ht="45" customHeight="1">
      <c r="A28" s="218" t="str">
        <f>'Planilha Orcamentária'!A31</f>
        <v>1.4.4</v>
      </c>
      <c r="B28" s="47" t="str">
        <f>'Planilha Orcamentária'!B30</f>
        <v>SINAPI-94273</v>
      </c>
      <c r="C28" s="47" t="str">
        <f>'Planilha Orcamentária'!C30</f>
        <v>ASSENTAMENTO DE GUIA (MEIO-FIO) EM TRECHO RETO, CONFECCIONADA EM CONCRETO PRÉ-FABRICADO, DIMENSÕES 100X15X13X30 CM (COMPRIMENTO X BASE INFERIOR X BASE SUPERIOR X ALTURA), PARA VIAS URBANAS (USO VIÁRIO). AF_06/2016</v>
      </c>
      <c r="D28" s="47" t="str">
        <f>'Planilha Orcamentária'!D30</f>
        <v>M</v>
      </c>
      <c r="E28" s="64">
        <v>64.36</v>
      </c>
      <c r="F28" s="345" t="s">
        <v>120</v>
      </c>
    </row>
    <row r="29" spans="1:6" s="10" customFormat="1" ht="22.5">
      <c r="A29" s="218" t="str">
        <f>'Planilha Orcamentária'!A32</f>
        <v>1.4.5</v>
      </c>
      <c r="B29" s="47" t="str">
        <f>'Planilha Orcamentária'!B31</f>
        <v>SINAPI-92394</v>
      </c>
      <c r="C29" s="47" t="str">
        <f>'Planilha Orcamentária'!C31</f>
        <v>EXECUÇÃO DE PAVIMENTO EM PISO INTERTRAVADO, COM BLOCO SEXTAVADO DE 25 X 25 CM, ESPESSURA 8 CM. AF_10/2022</v>
      </c>
      <c r="D29" s="47" t="str">
        <f>'Planilha Orcamentária'!D31</f>
        <v>M²</v>
      </c>
      <c r="E29" s="64">
        <v>623.41999999999996</v>
      </c>
      <c r="F29" s="221" t="s">
        <v>119</v>
      </c>
    </row>
    <row r="30" spans="1:6" s="10" customFormat="1" ht="22.5">
      <c r="A30" s="218" t="str">
        <f>'Planilha Orcamentária'!A33</f>
        <v>1.4.6</v>
      </c>
      <c r="B30" s="47" t="str">
        <f>'Planilha Orcamentária'!B32</f>
        <v>SINAPI-94287</v>
      </c>
      <c r="C30" s="47" t="str">
        <f>'Planilha Orcamentária'!C32</f>
        <v>EXECUÇÃO DE SARJETA DE CONCRETO USINADO, MOLDADA  IN LOCO  EM TRECHO RETO, 30 CM BASE X 10 CM ALTURA. AF_06/2016</v>
      </c>
      <c r="D30" s="47" t="str">
        <f>'Planilha Orcamentária'!D32</f>
        <v>M</v>
      </c>
      <c r="E30" s="64">
        <v>250.31</v>
      </c>
      <c r="F30" s="221" t="s">
        <v>118</v>
      </c>
    </row>
    <row r="31" spans="1:6" s="10" customFormat="1" ht="45">
      <c r="A31" s="218" t="str">
        <f>'Planilha Orcamentária'!A34</f>
        <v>1.4.7</v>
      </c>
      <c r="B31" s="47" t="str">
        <f>'Planilha Orcamentária'!B33</f>
        <v>SINAPI-95429</v>
      </c>
      <c r="C31" s="47" t="str">
        <f>'Planilha Orcamentária'!C33</f>
        <v>TRANSPORTE COM CAMINHÃO BASCULANTE DE 18 M³, EM VIA URBANA EM REVESTIMENTO PRIMÁRIO. AF_07/2020</v>
      </c>
      <c r="D31" s="47" t="str">
        <f>'Planilha Orcamentária'!D33</f>
        <v>TXKM</v>
      </c>
      <c r="E31" s="64">
        <v>1316.66</v>
      </c>
      <c r="F31" s="221" t="s">
        <v>144</v>
      </c>
    </row>
    <row r="32" spans="1:6" s="8" customFormat="1" ht="22.5">
      <c r="A32" s="218" t="str">
        <f>'Planilha Orcamentária'!A35</f>
        <v>2.0</v>
      </c>
      <c r="B32" s="47" t="str">
        <f>'Planilha Orcamentária'!B34</f>
        <v>COMPOSIÇÃO-001</v>
      </c>
      <c r="C32" s="47" t="str">
        <f>'Planilha Orcamentária'!C34</f>
        <v>VIGA EM CONCRETO ARMADO (1,0M)</v>
      </c>
      <c r="D32" s="47" t="str">
        <f>'Planilha Orcamentária'!D34</f>
        <v>M</v>
      </c>
      <c r="E32" s="64">
        <v>43.52</v>
      </c>
      <c r="F32" s="222" t="s">
        <v>117</v>
      </c>
    </row>
    <row r="33" spans="1:6" s="8" customFormat="1" ht="12">
      <c r="A33" s="220" t="s">
        <v>22</v>
      </c>
      <c r="B33" s="11"/>
      <c r="C33" s="50" t="str">
        <f>'Planilha Orcamentária'!C35</f>
        <v>RUA 02</v>
      </c>
      <c r="D33" s="12"/>
      <c r="E33" s="9"/>
      <c r="F33" s="217"/>
    </row>
    <row r="34" spans="1:6" s="8" customFormat="1" ht="12">
      <c r="A34" s="220" t="s">
        <v>104</v>
      </c>
      <c r="B34" s="11"/>
      <c r="C34" s="50" t="str">
        <f>'Planilha Orcamentária'!C36</f>
        <v>CALÇAMENTO DE VIA</v>
      </c>
      <c r="D34" s="12"/>
      <c r="E34" s="9"/>
      <c r="F34" s="217"/>
    </row>
    <row r="35" spans="1:6" s="8" customFormat="1" ht="33.75">
      <c r="A35" s="218" t="s">
        <v>134</v>
      </c>
      <c r="B35" s="49" t="s">
        <v>111</v>
      </c>
      <c r="C35" s="45" t="s">
        <v>110</v>
      </c>
      <c r="D35" s="49" t="s">
        <v>7</v>
      </c>
      <c r="E35" s="182">
        <v>242.04</v>
      </c>
      <c r="F35" s="221" t="s">
        <v>140</v>
      </c>
    </row>
    <row r="36" spans="1:6" s="8" customFormat="1" ht="45">
      <c r="A36" s="218" t="s">
        <v>135</v>
      </c>
      <c r="B36" s="49" t="s">
        <v>46</v>
      </c>
      <c r="C36" s="45" t="s">
        <v>45</v>
      </c>
      <c r="D36" s="49" t="s">
        <v>9</v>
      </c>
      <c r="E36" s="182">
        <v>120.3</v>
      </c>
      <c r="F36" s="221" t="s">
        <v>141</v>
      </c>
    </row>
    <row r="37" spans="1:6" s="8" customFormat="1" ht="22.5">
      <c r="A37" s="218" t="s">
        <v>136</v>
      </c>
      <c r="B37" s="49" t="s">
        <v>48</v>
      </c>
      <c r="C37" s="45" t="s">
        <v>47</v>
      </c>
      <c r="D37" s="49" t="s">
        <v>105</v>
      </c>
      <c r="E37" s="291">
        <v>186.68</v>
      </c>
      <c r="F37" s="221" t="s">
        <v>142</v>
      </c>
    </row>
    <row r="38" spans="1:6" s="8" customFormat="1" ht="22.5">
      <c r="A38" s="218" t="s">
        <v>137</v>
      </c>
      <c r="B38" s="49" t="s">
        <v>56</v>
      </c>
      <c r="C38" s="61" t="s">
        <v>55</v>
      </c>
      <c r="D38" s="49" t="s">
        <v>9</v>
      </c>
      <c r="E38" s="291">
        <v>120.3</v>
      </c>
      <c r="F38" s="221" t="s">
        <v>143</v>
      </c>
    </row>
    <row r="39" spans="1:6" s="8" customFormat="1" ht="45">
      <c r="A39" s="218" t="s">
        <v>138</v>
      </c>
      <c r="B39" s="59" t="s">
        <v>64</v>
      </c>
      <c r="C39" s="61" t="s">
        <v>60</v>
      </c>
      <c r="D39" s="59" t="s">
        <v>59</v>
      </c>
      <c r="E39" s="291">
        <v>511.19</v>
      </c>
      <c r="F39" s="221" t="s">
        <v>145</v>
      </c>
    </row>
    <row r="40" spans="1:6" s="8" customFormat="1" ht="12">
      <c r="A40" s="218" t="s">
        <v>139</v>
      </c>
      <c r="B40" s="59" t="s">
        <v>99</v>
      </c>
      <c r="C40" s="160" t="s">
        <v>101</v>
      </c>
      <c r="D40" s="59" t="s">
        <v>9</v>
      </c>
      <c r="E40" s="291">
        <v>10.1</v>
      </c>
      <c r="F40" s="222" t="s">
        <v>146</v>
      </c>
    </row>
    <row r="41" spans="1:6" s="8" customFormat="1" ht="30" customHeight="1">
      <c r="A41" s="223"/>
      <c r="B41" s="63"/>
      <c r="C41" s="224"/>
      <c r="D41" s="1"/>
      <c r="E41" s="1"/>
      <c r="F41" s="225"/>
    </row>
    <row r="42" spans="1:6" s="8" customFormat="1" ht="30" customHeight="1">
      <c r="A42" s="223"/>
      <c r="B42" s="63"/>
      <c r="C42" s="174"/>
      <c r="D42" s="1"/>
      <c r="E42" s="1"/>
      <c r="F42" s="225"/>
    </row>
    <row r="43" spans="1:6" s="8" customFormat="1" ht="12.95" customHeight="1">
      <c r="A43" s="223"/>
      <c r="B43" s="63"/>
      <c r="C43" s="44" t="s">
        <v>106</v>
      </c>
      <c r="D43" s="1"/>
      <c r="E43" s="1"/>
      <c r="F43" s="225"/>
    </row>
    <row r="44" spans="1:6" s="8" customFormat="1" ht="12.95" customHeight="1">
      <c r="A44" s="223"/>
      <c r="B44" s="63"/>
      <c r="C44" s="44" t="s">
        <v>107</v>
      </c>
      <c r="D44" s="1"/>
      <c r="E44" s="1"/>
      <c r="F44" s="225"/>
    </row>
    <row r="45" spans="1:6" s="8" customFormat="1" ht="12.75" customHeight="1">
      <c r="A45" s="223"/>
      <c r="B45" s="63"/>
      <c r="C45" s="4"/>
      <c r="D45" s="1"/>
      <c r="E45" s="1"/>
      <c r="F45" s="225"/>
    </row>
    <row r="46" spans="1:6" s="8" customFormat="1" ht="12.95" customHeight="1">
      <c r="A46" s="223"/>
      <c r="B46" s="63"/>
      <c r="C46" s="4"/>
      <c r="D46" s="1"/>
      <c r="E46" s="1"/>
      <c r="F46" s="225"/>
    </row>
    <row r="47" spans="1:6" s="8" customFormat="1" ht="12.95" customHeight="1">
      <c r="A47" s="223"/>
      <c r="B47" s="63"/>
      <c r="C47" s="7"/>
      <c r="D47" s="1"/>
      <c r="E47" s="1"/>
      <c r="F47" s="225"/>
    </row>
    <row r="48" spans="1:6" s="8" customFormat="1" ht="12.95" customHeight="1">
      <c r="A48" s="223"/>
      <c r="B48" s="63"/>
      <c r="C48" s="43" t="s">
        <v>54</v>
      </c>
      <c r="D48" s="1"/>
      <c r="E48" s="1"/>
      <c r="F48" s="225"/>
    </row>
    <row r="49" spans="1:6" s="8" customFormat="1" ht="12" customHeight="1" thickBot="1">
      <c r="A49" s="226"/>
      <c r="B49" s="227"/>
      <c r="C49" s="228" t="s">
        <v>108</v>
      </c>
      <c r="D49" s="229"/>
      <c r="E49" s="230"/>
      <c r="F49" s="231"/>
    </row>
    <row r="50" spans="1:6">
      <c r="C50" s="44"/>
    </row>
    <row r="57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phoneticPr fontId="86" type="noConversion"/>
  <conditionalFormatting sqref="F10 F26:F30">
    <cfRule type="expression" dxfId="5" priority="9" stopIfTrue="1">
      <formula>$B10=1</formula>
    </cfRule>
    <cfRule type="expression" dxfId="4" priority="10" stopIfTrue="1">
      <formula>OR($B10=0,$B10=2,$B10=3,$B10=4)</formula>
    </cfRule>
  </conditionalFormatting>
  <conditionalFormatting sqref="F35:F38">
    <cfRule type="expression" dxfId="3" priority="1" stopIfTrue="1">
      <formula>$B35=1</formula>
    </cfRule>
    <cfRule type="expression" dxfId="2" priority="2" stopIfTrue="1">
      <formula>OR($B35=0,$B35=2,$B35=3,$B35=4)</formula>
    </cfRule>
  </conditionalFormatting>
  <printOptions horizontalCentered="1"/>
  <pageMargins left="0.25" right="0.25" top="0.75" bottom="0.75" header="0.3" footer="0.3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4"/>
  <sheetViews>
    <sheetView showGridLines="0" showZeros="0" topLeftCell="A4" zoomScale="79" zoomScaleNormal="79" zoomScaleSheetLayoutView="90" zoomScalePageLayoutView="90" workbookViewId="0">
      <selection activeCell="G3" sqref="G3"/>
    </sheetView>
  </sheetViews>
  <sheetFormatPr defaultColWidth="9.140625" defaultRowHeight="12.75"/>
  <cols>
    <col min="1" max="1" width="10.7109375" style="24" customWidth="1"/>
    <col min="2" max="2" width="46.7109375" style="24" customWidth="1"/>
    <col min="3" max="3" width="20.7109375" style="27" customWidth="1"/>
    <col min="4" max="4" width="16.42578125" style="27" customWidth="1"/>
    <col min="5" max="5" width="8.140625" style="24" bestFit="1" customWidth="1"/>
    <col min="6" max="6" width="7.28515625" style="24" customWidth="1"/>
    <col min="7" max="7" width="13" style="24" bestFit="1" customWidth="1"/>
    <col min="8" max="8" width="3.7109375" style="24" customWidth="1"/>
    <col min="9" max="9" width="8.85546875" style="24" customWidth="1"/>
    <col min="10" max="10" width="7.140625" style="24" customWidth="1"/>
    <col min="11" max="11" width="12.5703125" style="24" customWidth="1"/>
    <col min="12" max="12" width="12.85546875" style="24" bestFit="1" customWidth="1"/>
    <col min="13" max="16384" width="9.140625" style="24"/>
  </cols>
  <sheetData>
    <row r="1" spans="1:12" s="4" customFormat="1" ht="87" customHeight="1">
      <c r="A1" s="208"/>
      <c r="B1" s="240"/>
      <c r="C1" s="210"/>
      <c r="D1" s="210"/>
      <c r="E1" s="210"/>
      <c r="F1" s="210"/>
      <c r="G1" s="241"/>
      <c r="H1" s="241"/>
      <c r="I1" s="241"/>
      <c r="J1" s="242"/>
      <c r="K1" s="232"/>
      <c r="L1" s="65"/>
    </row>
    <row r="2" spans="1:12" ht="30" customHeight="1">
      <c r="A2" s="423" t="s">
        <v>11</v>
      </c>
      <c r="B2" s="424"/>
      <c r="C2" s="424"/>
      <c r="D2" s="424"/>
      <c r="E2" s="424"/>
      <c r="F2" s="424"/>
      <c r="G2" s="424"/>
      <c r="H2" s="424"/>
      <c r="I2" s="424"/>
      <c r="J2" s="425"/>
      <c r="K2" s="33"/>
      <c r="L2" s="66"/>
    </row>
    <row r="3" spans="1:12" ht="30" customHeight="1">
      <c r="A3" s="428" t="str">
        <f>'Planilha Orcamentária'!A3</f>
        <v>PREFEITURA MUNICIPAL DE INHAPIM-MG</v>
      </c>
      <c r="B3" s="429"/>
      <c r="C3" s="412" t="s">
        <v>21</v>
      </c>
      <c r="D3" s="440">
        <f>D21</f>
        <v>184625.18505999999</v>
      </c>
      <c r="E3" s="77" t="s">
        <v>20</v>
      </c>
      <c r="F3" s="162"/>
      <c r="G3" s="175">
        <v>45855</v>
      </c>
      <c r="H3" s="163"/>
      <c r="I3" s="444" t="s">
        <v>116</v>
      </c>
      <c r="J3" s="433"/>
      <c r="K3" s="76"/>
      <c r="L3" s="66"/>
    </row>
    <row r="4" spans="1:12" ht="20.100000000000001" customHeight="1">
      <c r="A4" s="244" t="str">
        <f>'Planilha Orcamentária'!A4</f>
        <v>OBRA: PAVIMENTAÇÃO DAS RUAS 1 E RUA 2 QUE DÃO ACESSO A RUA MARIANA A. OLIVEIRA, VILA MARQUES</v>
      </c>
      <c r="B4" s="37"/>
      <c r="C4" s="413"/>
      <c r="D4" s="413"/>
      <c r="E4" s="434" t="s">
        <v>103</v>
      </c>
      <c r="F4" s="435"/>
      <c r="G4" s="435"/>
      <c r="H4" s="435"/>
      <c r="I4" s="435"/>
      <c r="J4" s="436"/>
      <c r="K4" s="33"/>
      <c r="L4" s="66"/>
    </row>
    <row r="5" spans="1:12" ht="24" customHeight="1">
      <c r="A5" s="430" t="str">
        <f>'Planilha Orcamentária'!A5</f>
        <v>LOCAL: CÓRREGO VILA MARQUES - INHAPIM/MG - CEP: 35330-000</v>
      </c>
      <c r="B5" s="431"/>
      <c r="C5" s="414"/>
      <c r="D5" s="414"/>
      <c r="E5" s="437"/>
      <c r="F5" s="438"/>
      <c r="G5" s="438"/>
      <c r="H5" s="438"/>
      <c r="I5" s="438"/>
      <c r="J5" s="439"/>
      <c r="K5" s="33"/>
      <c r="L5" s="66"/>
    </row>
    <row r="6" spans="1:12" ht="25.5" customHeight="1">
      <c r="A6" s="245" t="s">
        <v>37</v>
      </c>
      <c r="B6" s="30" t="s">
        <v>12</v>
      </c>
      <c r="C6" s="74" t="s">
        <v>13</v>
      </c>
      <c r="D6" s="74" t="s">
        <v>14</v>
      </c>
      <c r="E6" s="407" t="s">
        <v>41</v>
      </c>
      <c r="F6" s="432"/>
      <c r="G6" s="407" t="s">
        <v>42</v>
      </c>
      <c r="H6" s="432"/>
      <c r="I6" s="400" t="s">
        <v>49</v>
      </c>
      <c r="J6" s="433"/>
      <c r="K6" s="78" t="s">
        <v>58</v>
      </c>
      <c r="L6" s="66"/>
    </row>
    <row r="7" spans="1:12" ht="25.5" customHeight="1">
      <c r="A7" s="316" t="s">
        <v>125</v>
      </c>
      <c r="B7" s="315" t="str">
        <f>'Planilha Orcamentária'!C10</f>
        <v>RUA 01</v>
      </c>
      <c r="C7" s="407"/>
      <c r="D7" s="408"/>
      <c r="E7" s="408"/>
      <c r="F7" s="408"/>
      <c r="G7" s="408"/>
      <c r="H7" s="408"/>
      <c r="I7" s="408"/>
      <c r="J7" s="409"/>
      <c r="K7" s="335"/>
      <c r="L7" s="66"/>
    </row>
    <row r="8" spans="1:12">
      <c r="A8" s="421" t="s">
        <v>124</v>
      </c>
      <c r="B8" s="410" t="str">
        <f>'Planilha Orcamentária'!C11</f>
        <v>SERVIÇOS PRELIMINARES</v>
      </c>
      <c r="C8" s="38" t="s">
        <v>15</v>
      </c>
      <c r="D8" s="57">
        <f>D9/$D$21</f>
        <v>7.792273841363862E-3</v>
      </c>
      <c r="E8" s="398">
        <v>1</v>
      </c>
      <c r="F8" s="399"/>
      <c r="G8" s="75"/>
      <c r="H8" s="76"/>
      <c r="I8" s="77"/>
      <c r="J8" s="243"/>
      <c r="K8" s="233"/>
      <c r="L8" s="66"/>
    </row>
    <row r="9" spans="1:12">
      <c r="A9" s="422"/>
      <c r="B9" s="411"/>
      <c r="C9" s="39" t="s">
        <v>16</v>
      </c>
      <c r="D9" s="342">
        <f>'Planilha Orcamentária'!H11</f>
        <v>1438.65</v>
      </c>
      <c r="E9" s="396">
        <f>E8*$D$9</f>
        <v>1438.65</v>
      </c>
      <c r="F9" s="397"/>
      <c r="G9" s="75"/>
      <c r="H9" s="76"/>
      <c r="I9" s="77"/>
      <c r="J9" s="243"/>
      <c r="K9" s="233"/>
      <c r="L9" s="66"/>
    </row>
    <row r="10" spans="1:12">
      <c r="A10" s="421" t="s">
        <v>127</v>
      </c>
      <c r="B10" s="410" t="str">
        <f>'Planilha Orcamentária'!C13</f>
        <v>REDE DE ESGOTO</v>
      </c>
      <c r="C10" s="38" t="s">
        <v>15</v>
      </c>
      <c r="D10" s="57">
        <f>D11/$D$21</f>
        <v>5.6831900786396439E-2</v>
      </c>
      <c r="E10" s="398">
        <v>1</v>
      </c>
      <c r="F10" s="399"/>
      <c r="G10" s="400"/>
      <c r="H10" s="401"/>
      <c r="I10" s="400"/>
      <c r="J10" s="401"/>
      <c r="K10" s="233"/>
      <c r="L10" s="66"/>
    </row>
    <row r="11" spans="1:12">
      <c r="A11" s="422"/>
      <c r="B11" s="411"/>
      <c r="C11" s="39" t="s">
        <v>16</v>
      </c>
      <c r="D11" s="343">
        <f>'Planilha Orcamentária'!H13</f>
        <v>10492.600200000001</v>
      </c>
      <c r="E11" s="396">
        <f>E10*$D$11</f>
        <v>10492.600200000001</v>
      </c>
      <c r="F11" s="397"/>
      <c r="G11" s="400"/>
      <c r="H11" s="401"/>
      <c r="I11" s="400"/>
      <c r="J11" s="401"/>
      <c r="K11" s="233"/>
      <c r="L11" s="66"/>
    </row>
    <row r="12" spans="1:12">
      <c r="A12" s="421" t="s">
        <v>149</v>
      </c>
      <c r="B12" s="410" t="str">
        <f>'Planilha Orcamentária'!C18</f>
        <v>REDE PLUVIAL</v>
      </c>
      <c r="C12" s="38" t="s">
        <v>15</v>
      </c>
      <c r="D12" s="57">
        <f>D13/$D$21</f>
        <v>9.1201830641512369E-2</v>
      </c>
      <c r="E12" s="398">
        <v>1</v>
      </c>
      <c r="F12" s="399"/>
      <c r="G12" s="402"/>
      <c r="H12" s="402"/>
      <c r="I12" s="402"/>
      <c r="J12" s="402"/>
      <c r="K12" s="233"/>
      <c r="L12" s="66"/>
    </row>
    <row r="13" spans="1:12">
      <c r="A13" s="422"/>
      <c r="B13" s="411"/>
      <c r="C13" s="39" t="s">
        <v>16</v>
      </c>
      <c r="D13" s="343">
        <f>'Planilha Orcamentária'!H18</f>
        <v>16838.154859999999</v>
      </c>
      <c r="E13" s="396">
        <f>E12*$D$13</f>
        <v>16838.154859999999</v>
      </c>
      <c r="F13" s="397"/>
      <c r="G13" s="402"/>
      <c r="H13" s="402"/>
      <c r="I13" s="402"/>
      <c r="J13" s="402"/>
      <c r="K13" s="233"/>
      <c r="L13" s="66"/>
    </row>
    <row r="14" spans="1:12">
      <c r="A14" s="421" t="s">
        <v>173</v>
      </c>
      <c r="B14" s="410" t="str">
        <f>'Planilha Orcamentária'!C27</f>
        <v>CALÇAMENTO DE VIA</v>
      </c>
      <c r="C14" s="38" t="s">
        <v>15</v>
      </c>
      <c r="D14" s="57">
        <f>D15/$D$21</f>
        <v>0.61784376797200979</v>
      </c>
      <c r="E14" s="398">
        <v>0.5</v>
      </c>
      <c r="F14" s="399"/>
      <c r="G14" s="398">
        <v>0.5</v>
      </c>
      <c r="H14" s="399"/>
      <c r="I14" s="400"/>
      <c r="J14" s="401"/>
      <c r="K14" s="233"/>
      <c r="L14" s="66"/>
    </row>
    <row r="15" spans="1:12">
      <c r="A15" s="422"/>
      <c r="B15" s="411"/>
      <c r="C15" s="39" t="s">
        <v>16</v>
      </c>
      <c r="D15" s="343">
        <f>'Planilha Orcamentária'!H27</f>
        <v>114069.52</v>
      </c>
      <c r="E15" s="396">
        <f>E14*$D$15</f>
        <v>57034.76</v>
      </c>
      <c r="F15" s="397"/>
      <c r="G15" s="396">
        <f>G14*$D$15</f>
        <v>57034.76</v>
      </c>
      <c r="H15" s="397"/>
      <c r="I15" s="400"/>
      <c r="J15" s="401"/>
      <c r="K15" s="233"/>
      <c r="L15" s="66"/>
    </row>
    <row r="16" spans="1:12" s="25" customFormat="1" ht="15" customHeight="1">
      <c r="A16" s="426" t="s">
        <v>22</v>
      </c>
      <c r="B16" s="427" t="str">
        <f>'Planilha Orcamentária'!C35</f>
        <v>RUA 02</v>
      </c>
      <c r="C16" s="390"/>
      <c r="D16" s="391"/>
      <c r="E16" s="391"/>
      <c r="F16" s="391"/>
      <c r="G16" s="391"/>
      <c r="H16" s="391"/>
      <c r="I16" s="391"/>
      <c r="J16" s="392"/>
      <c r="K16" s="234">
        <v>0</v>
      </c>
      <c r="L16" s="67"/>
    </row>
    <row r="17" spans="1:12" s="25" customFormat="1" ht="15" customHeight="1">
      <c r="A17" s="426"/>
      <c r="B17" s="427"/>
      <c r="C17" s="393"/>
      <c r="D17" s="394"/>
      <c r="E17" s="394"/>
      <c r="F17" s="394"/>
      <c r="G17" s="394"/>
      <c r="H17" s="394"/>
      <c r="I17" s="394"/>
      <c r="J17" s="395"/>
      <c r="K17" s="235">
        <f>K16*$D$17</f>
        <v>0</v>
      </c>
      <c r="L17" s="67"/>
    </row>
    <row r="18" spans="1:12" s="25" customFormat="1" ht="15" customHeight="1">
      <c r="A18" s="403" t="s">
        <v>104</v>
      </c>
      <c r="B18" s="405" t="str">
        <f>'Planilha Orcamentária'!C36</f>
        <v>CALÇAMENTO DE VIA</v>
      </c>
      <c r="C18" s="38" t="s">
        <v>15</v>
      </c>
      <c r="D18" s="57">
        <f>D19/$D$21</f>
        <v>0.22633022675871758</v>
      </c>
      <c r="E18" s="396"/>
      <c r="F18" s="397"/>
      <c r="G18" s="398">
        <v>0.5</v>
      </c>
      <c r="H18" s="399"/>
      <c r="I18" s="398">
        <v>0.5</v>
      </c>
      <c r="J18" s="399"/>
      <c r="K18" s="235"/>
      <c r="L18" s="67"/>
    </row>
    <row r="19" spans="1:12" s="25" customFormat="1" ht="15" customHeight="1">
      <c r="A19" s="404"/>
      <c r="B19" s="406"/>
      <c r="C19" s="39" t="s">
        <v>16</v>
      </c>
      <c r="D19" s="344">
        <f>'Planilha Orcamentária'!H36</f>
        <v>41786.259999999995</v>
      </c>
      <c r="E19" s="396"/>
      <c r="F19" s="397"/>
      <c r="G19" s="396">
        <f>G18*$D$19</f>
        <v>20893.129999999997</v>
      </c>
      <c r="H19" s="397"/>
      <c r="I19" s="396">
        <f>I18*$D$19</f>
        <v>20893.129999999997</v>
      </c>
      <c r="J19" s="397"/>
      <c r="K19" s="235"/>
      <c r="L19" s="67"/>
    </row>
    <row r="20" spans="1:12" s="25" customFormat="1" ht="15" customHeight="1">
      <c r="A20" s="415" t="s">
        <v>17</v>
      </c>
      <c r="B20" s="416"/>
      <c r="C20" s="38" t="s">
        <v>15</v>
      </c>
      <c r="D20" s="57">
        <f>D8+D10+D12+D14+D18</f>
        <v>1</v>
      </c>
      <c r="E20" s="417">
        <f>E21/$D$21</f>
        <v>0.46474788925527755</v>
      </c>
      <c r="F20" s="418"/>
      <c r="G20" s="417">
        <f>G21/$D$21</f>
        <v>0.4220869973653637</v>
      </c>
      <c r="H20" s="418"/>
      <c r="I20" s="417">
        <f>I21/$D$21</f>
        <v>0.11316511337935879</v>
      </c>
      <c r="J20" s="441"/>
      <c r="K20" s="236">
        <f>K21/$D$21</f>
        <v>0</v>
      </c>
      <c r="L20" s="67"/>
    </row>
    <row r="21" spans="1:12" s="25" customFormat="1" ht="15" customHeight="1">
      <c r="A21" s="415"/>
      <c r="B21" s="416"/>
      <c r="C21" s="38" t="s">
        <v>16</v>
      </c>
      <c r="D21" s="73">
        <f>D9+D11+D13+D15+D19</f>
        <v>184625.18505999999</v>
      </c>
      <c r="E21" s="419">
        <f>E9+E11+E13+E15</f>
        <v>85804.165059999999</v>
      </c>
      <c r="F21" s="420"/>
      <c r="G21" s="442">
        <f>G15+G19</f>
        <v>77927.89</v>
      </c>
      <c r="H21" s="432"/>
      <c r="I21" s="442">
        <f>I19</f>
        <v>20893.129999999997</v>
      </c>
      <c r="J21" s="443"/>
      <c r="K21" s="237">
        <f>K17</f>
        <v>0</v>
      </c>
      <c r="L21" s="67"/>
    </row>
    <row r="22" spans="1:12" s="25" customFormat="1" ht="15" customHeight="1">
      <c r="A22" s="246"/>
      <c r="B22" s="336"/>
      <c r="C22" s="336"/>
      <c r="D22" s="336"/>
      <c r="E22" s="336"/>
      <c r="F22" s="336"/>
      <c r="G22" s="336"/>
      <c r="H22" s="336"/>
      <c r="I22" s="71" t="s">
        <v>18</v>
      </c>
      <c r="J22" s="247"/>
      <c r="K22" s="238"/>
      <c r="L22" s="67"/>
    </row>
    <row r="23" spans="1:12" s="25" customFormat="1" ht="15" customHeight="1">
      <c r="A23" s="248"/>
      <c r="B23" s="336"/>
      <c r="C23" s="336"/>
      <c r="D23" s="336"/>
      <c r="E23" s="336"/>
      <c r="F23" s="336"/>
      <c r="G23" s="336"/>
      <c r="H23" s="336"/>
      <c r="I23" s="35"/>
      <c r="J23" s="249"/>
      <c r="K23" s="239"/>
      <c r="L23" s="67"/>
    </row>
    <row r="24" spans="1:12" s="25" customFormat="1" ht="19.5" customHeight="1">
      <c r="A24" s="248"/>
      <c r="B24" s="26"/>
      <c r="C24" s="336"/>
      <c r="D24" s="27"/>
      <c r="E24" s="24"/>
      <c r="F24" s="24"/>
      <c r="G24" s="24"/>
      <c r="H24" s="24"/>
      <c r="I24" s="28"/>
      <c r="J24" s="250"/>
      <c r="K24" s="173"/>
      <c r="L24" s="67"/>
    </row>
    <row r="25" spans="1:12" s="25" customFormat="1" ht="19.5" customHeight="1">
      <c r="A25" s="251"/>
      <c r="B25" s="337" t="str">
        <f>'Memória de Cálculo'!C43</f>
        <v>Sebastião Barbosa Pinto Filho</v>
      </c>
      <c r="C25" s="338"/>
      <c r="D25" s="338"/>
      <c r="E25" s="31"/>
      <c r="F25" s="31"/>
      <c r="G25" s="31"/>
      <c r="H25" s="31"/>
      <c r="I25" s="32"/>
      <c r="J25" s="252"/>
      <c r="K25" s="34"/>
      <c r="L25" s="70">
        <f>SUM(E20:J20)</f>
        <v>1</v>
      </c>
    </row>
    <row r="26" spans="1:12" ht="14.25" customHeight="1">
      <c r="A26" s="251"/>
      <c r="B26" s="337" t="str">
        <f>'Memória de Cálculo'!C44</f>
        <v>CREA/MG Nº: MG 249.547/D</v>
      </c>
      <c r="C26" s="338"/>
      <c r="D26" s="338"/>
      <c r="E26" s="31"/>
      <c r="F26" s="31"/>
      <c r="G26" s="31"/>
      <c r="H26" s="31"/>
      <c r="I26" s="32"/>
      <c r="J26" s="252"/>
      <c r="K26" s="34"/>
      <c r="L26" s="72">
        <f>SUM(E21:K21)</f>
        <v>184625.18505999999</v>
      </c>
    </row>
    <row r="27" spans="1:12" s="31" customFormat="1" ht="19.5" customHeight="1">
      <c r="A27" s="253"/>
      <c r="B27" s="339"/>
      <c r="C27" s="27"/>
      <c r="D27" s="27"/>
      <c r="E27" s="24"/>
      <c r="F27" s="24"/>
      <c r="G27" s="24"/>
      <c r="H27" s="24"/>
      <c r="I27" s="28"/>
      <c r="J27" s="250"/>
      <c r="K27" s="33"/>
      <c r="L27" s="68"/>
    </row>
    <row r="28" spans="1:12" s="31" customFormat="1" ht="19.5" customHeight="1">
      <c r="A28" s="254"/>
      <c r="B28" s="29"/>
      <c r="C28" s="340"/>
      <c r="D28" s="340"/>
      <c r="E28" s="341"/>
      <c r="F28" s="341"/>
      <c r="G28" s="341"/>
      <c r="H28" s="341"/>
      <c r="I28" s="36"/>
      <c r="J28" s="250"/>
      <c r="K28" s="33"/>
      <c r="L28" s="68"/>
    </row>
    <row r="29" spans="1:12" s="31" customFormat="1" ht="19.5" customHeight="1">
      <c r="A29" s="251"/>
      <c r="B29" s="40" t="str">
        <f>'Memória de Cálculo'!C48</f>
        <v>Prefeito Municipal de Inhapim-MG</v>
      </c>
      <c r="C29" s="338"/>
      <c r="D29" s="338"/>
      <c r="I29" s="32"/>
      <c r="J29" s="252"/>
      <c r="K29" s="34"/>
      <c r="L29" s="68"/>
    </row>
    <row r="30" spans="1:12" s="31" customFormat="1" ht="19.5" customHeight="1" thickBot="1">
      <c r="A30" s="255"/>
      <c r="B30" s="256" t="str">
        <f>'Memória de Cálculo'!C49</f>
        <v>Sandro Adriano Oliveira Silva</v>
      </c>
      <c r="C30" s="257"/>
      <c r="D30" s="257"/>
      <c r="E30" s="258"/>
      <c r="F30" s="258"/>
      <c r="G30" s="258"/>
      <c r="H30" s="258"/>
      <c r="I30" s="259"/>
      <c r="J30" s="260"/>
      <c r="K30" s="34"/>
      <c r="L30" s="68"/>
    </row>
    <row r="31" spans="1:12" s="31" customFormat="1" ht="14.1" customHeight="1">
      <c r="A31" s="24"/>
      <c r="B31" s="24"/>
      <c r="C31" s="27"/>
      <c r="D31" s="27"/>
      <c r="E31" s="24"/>
      <c r="F31" s="24"/>
      <c r="G31" s="24"/>
      <c r="H31" s="24"/>
      <c r="I31" s="24"/>
      <c r="J31" s="24"/>
      <c r="K31" s="24"/>
      <c r="L31" s="68"/>
    </row>
    <row r="32" spans="1:12" ht="14.1" customHeight="1">
      <c r="L32" s="66"/>
    </row>
    <row r="33" spans="12:12" ht="14.1" customHeight="1">
      <c r="L33" s="66"/>
    </row>
    <row r="34" spans="12:12">
      <c r="L34" s="69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57">
    <mergeCell ref="I20:J20"/>
    <mergeCell ref="I21:J21"/>
    <mergeCell ref="E8:F8"/>
    <mergeCell ref="E9:F9"/>
    <mergeCell ref="I3:J3"/>
    <mergeCell ref="G20:H20"/>
    <mergeCell ref="G21:H21"/>
    <mergeCell ref="A2:J2"/>
    <mergeCell ref="A16:A17"/>
    <mergeCell ref="B16:B17"/>
    <mergeCell ref="A3:B3"/>
    <mergeCell ref="A5:B5"/>
    <mergeCell ref="E6:F6"/>
    <mergeCell ref="I6:J6"/>
    <mergeCell ref="G6:H6"/>
    <mergeCell ref="E4:J5"/>
    <mergeCell ref="D3:D5"/>
    <mergeCell ref="A8:A9"/>
    <mergeCell ref="C3:C5"/>
    <mergeCell ref="A20:B21"/>
    <mergeCell ref="E20:F20"/>
    <mergeCell ref="E21:F21"/>
    <mergeCell ref="A10:A11"/>
    <mergeCell ref="A12:A13"/>
    <mergeCell ref="A14:A15"/>
    <mergeCell ref="B10:B11"/>
    <mergeCell ref="B12:B13"/>
    <mergeCell ref="B14:B15"/>
    <mergeCell ref="A18:A19"/>
    <mergeCell ref="B18:B19"/>
    <mergeCell ref="C7:J7"/>
    <mergeCell ref="E15:F15"/>
    <mergeCell ref="B8:B9"/>
    <mergeCell ref="E14:F14"/>
    <mergeCell ref="G14:H14"/>
    <mergeCell ref="I14:J14"/>
    <mergeCell ref="E10:F10"/>
    <mergeCell ref="E11:F11"/>
    <mergeCell ref="E12:F12"/>
    <mergeCell ref="E13:F13"/>
    <mergeCell ref="G15:H15"/>
    <mergeCell ref="I15:J15"/>
    <mergeCell ref="G10:H10"/>
    <mergeCell ref="I10:J10"/>
    <mergeCell ref="G11:H11"/>
    <mergeCell ref="I11:J11"/>
    <mergeCell ref="G12:H12"/>
    <mergeCell ref="G13:H13"/>
    <mergeCell ref="I12:J12"/>
    <mergeCell ref="I13:J13"/>
    <mergeCell ref="C16:J17"/>
    <mergeCell ref="E18:F18"/>
    <mergeCell ref="E19:F19"/>
    <mergeCell ref="G18:H18"/>
    <mergeCell ref="I18:J18"/>
    <mergeCell ref="G19:H19"/>
    <mergeCell ref="I19:J19"/>
  </mergeCells>
  <phoneticPr fontId="14" type="noConversion"/>
  <printOptions horizontalCentered="1"/>
  <pageMargins left="0.25" right="0.25" top="0.75" bottom="0.75" header="0.3" footer="0.3"/>
  <pageSetup paperSize="9" scale="84" orientation="landscape" blackAndWhite="1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F38"/>
  <sheetViews>
    <sheetView showGridLines="0" topLeftCell="A15" zoomScale="65" zoomScaleNormal="65" zoomScaleSheetLayoutView="90" workbookViewId="0">
      <selection activeCell="J14" sqref="J14"/>
    </sheetView>
  </sheetViews>
  <sheetFormatPr defaultColWidth="9.140625" defaultRowHeight="12.75"/>
  <cols>
    <col min="1" max="1" width="5.7109375" style="1" customWidth="1"/>
    <col min="2" max="2" width="13.14062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6" ht="84.95" customHeight="1">
      <c r="A1" s="453"/>
      <c r="B1" s="454"/>
      <c r="C1" s="346"/>
      <c r="D1" s="346"/>
      <c r="E1" s="346"/>
      <c r="F1" s="347"/>
    </row>
    <row r="2" spans="1:6" s="16" customFormat="1" ht="20.100000000000001" customHeight="1">
      <c r="A2" s="363" t="s">
        <v>44</v>
      </c>
      <c r="B2" s="364"/>
      <c r="C2" s="364"/>
      <c r="D2" s="364"/>
      <c r="E2" s="364"/>
      <c r="F2" s="365"/>
    </row>
    <row r="3" spans="1:6" s="19" customFormat="1" ht="20.100000000000001" customHeight="1">
      <c r="A3" s="371" t="s">
        <v>38</v>
      </c>
      <c r="B3" s="372"/>
      <c r="C3" s="372"/>
      <c r="D3" s="372"/>
      <c r="E3" s="22"/>
      <c r="F3" s="212"/>
    </row>
    <row r="4" spans="1:6" s="19" customFormat="1" ht="20.100000000000001" customHeight="1">
      <c r="A4" s="368" t="str">
        <f>'Planilha Orcamentária'!A4</f>
        <v>OBRA: PAVIMENTAÇÃO DAS RUAS 1 E RUA 2 QUE DÃO ACESSO A RUA MARIANA A. OLIVEIRA, VILA MARQUES</v>
      </c>
      <c r="B4" s="369"/>
      <c r="C4" s="369"/>
      <c r="D4" s="370"/>
      <c r="E4" s="23" t="s">
        <v>39</v>
      </c>
      <c r="F4" s="213" t="s">
        <v>33</v>
      </c>
    </row>
    <row r="5" spans="1:6" s="19" customFormat="1" ht="20.100000000000001" customHeight="1">
      <c r="A5" s="350" t="str">
        <f>'Planilha Orcamentária'!A5</f>
        <v>LOCAL: CÓRREGO VILA MARQUES - INHAPIM/MG - CEP: 35330-000</v>
      </c>
      <c r="B5" s="351"/>
      <c r="C5" s="351"/>
      <c r="D5" s="351"/>
      <c r="E5" s="164" t="s">
        <v>20</v>
      </c>
      <c r="F5" s="214">
        <v>45855</v>
      </c>
    </row>
    <row r="6" spans="1:6" ht="3.75" customHeight="1">
      <c r="A6" s="355"/>
      <c r="B6" s="356"/>
      <c r="C6" s="356"/>
      <c r="D6" s="356"/>
      <c r="E6" s="356"/>
      <c r="F6" s="357"/>
    </row>
    <row r="7" spans="1:6" s="10" customFormat="1" ht="35.1" customHeight="1">
      <c r="A7" s="186" t="s">
        <v>0</v>
      </c>
      <c r="B7" s="165" t="s">
        <v>25</v>
      </c>
      <c r="C7" s="165" t="s">
        <v>26</v>
      </c>
      <c r="D7" s="445" t="s">
        <v>43</v>
      </c>
      <c r="E7" s="446"/>
      <c r="F7" s="447"/>
    </row>
    <row r="8" spans="1:6" s="10" customFormat="1" ht="35.1" customHeight="1">
      <c r="A8" s="292" t="s">
        <v>125</v>
      </c>
      <c r="B8" s="293"/>
      <c r="C8" s="293" t="s">
        <v>122</v>
      </c>
      <c r="D8" s="297"/>
      <c r="E8" s="303"/>
      <c r="F8" s="304"/>
    </row>
    <row r="9" spans="1:6" s="10" customFormat="1" ht="20.100000000000001" customHeight="1">
      <c r="A9" s="216" t="str">
        <f>'Planilha Orcamentária'!A11</f>
        <v>1.1</v>
      </c>
      <c r="B9" s="166"/>
      <c r="C9" s="167" t="str">
        <f>'Planilha Orcamentária'!C11</f>
        <v>SERVIÇOS PRELIMINARES</v>
      </c>
      <c r="D9" s="294"/>
      <c r="E9" s="295"/>
      <c r="F9" s="296"/>
    </row>
    <row r="10" spans="1:6" s="10" customFormat="1" ht="76.5">
      <c r="A10" s="220" t="str">
        <f>'Planilha Orcamentária'!A12</f>
        <v>1.1.1</v>
      </c>
      <c r="B10" s="168" t="str">
        <f>'Planilha Orcamentária'!B12</f>
        <v>SINAPI-103689</v>
      </c>
      <c r="C10" s="169" t="str">
        <f>'Planilha Orcamentária'!C12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10" s="448" t="s">
        <v>53</v>
      </c>
      <c r="E10" s="449"/>
      <c r="F10" s="450"/>
    </row>
    <row r="11" spans="1:6" s="10" customFormat="1" ht="20.100000000000001" customHeight="1">
      <c r="A11" s="220" t="s">
        <v>127</v>
      </c>
      <c r="B11" s="166"/>
      <c r="C11" s="167" t="str">
        <f>'Planilha Orcamentária'!C27</f>
        <v>CALÇAMENTO DE VIA</v>
      </c>
      <c r="D11" s="170"/>
      <c r="E11" s="171"/>
      <c r="F11" s="261"/>
    </row>
    <row r="12" spans="1:6" s="10" customFormat="1" ht="33.75">
      <c r="A12" s="218" t="str">
        <f>'Planilha Orcamentária'!A28</f>
        <v>1.4.1</v>
      </c>
      <c r="B12" s="49" t="s">
        <v>111</v>
      </c>
      <c r="C12" s="45" t="s">
        <v>110</v>
      </c>
      <c r="D12" s="451" t="s">
        <v>114</v>
      </c>
      <c r="E12" s="451"/>
      <c r="F12" s="452"/>
    </row>
    <row r="13" spans="1:6" s="10" customFormat="1" ht="65.099999999999994" customHeight="1">
      <c r="A13" s="218" t="str">
        <f>'Planilha Orcamentária'!A30</f>
        <v>1.4.3</v>
      </c>
      <c r="B13" s="168" t="str">
        <f>'Planilha Orcamentária'!B30</f>
        <v>SINAPI-94273</v>
      </c>
      <c r="C13" s="172" t="str">
        <f>'Planilha Orcamentária'!C30</f>
        <v>ASSENTAMENTO DE GUIA (MEIO-FIO) EM TRECHO RETO, CONFECCIONADA EM CONCRETO PRÉ-FABRICADO, DIMENSÕES 100X15X13X30 CM (COMPRIMENTO X BASE INFERIOR X BASE SUPERIOR X ALTURA), PARA VIAS URBANAS (USO VIÁRIO). AF_06/2016</v>
      </c>
      <c r="D13" s="451" t="s">
        <v>61</v>
      </c>
      <c r="E13" s="451"/>
      <c r="F13" s="452"/>
    </row>
    <row r="14" spans="1:6" s="10" customFormat="1" ht="60" customHeight="1">
      <c r="A14" s="218" t="str">
        <f>'Planilha Orcamentária'!A31</f>
        <v>1.4.4</v>
      </c>
      <c r="B14" s="168" t="str">
        <f>'Planilha Orcamentária'!B31</f>
        <v>SINAPI-92394</v>
      </c>
      <c r="C14" s="172" t="str">
        <f>'Planilha Orcamentária'!C31</f>
        <v>EXECUÇÃO DE PAVIMENTO EM PISO INTERTRAVADO, COM BLOCO SEXTAVADO DE 25 X 25 CM, ESPESSURA 8 CM. AF_10/2022</v>
      </c>
      <c r="D14" s="451" t="s">
        <v>62</v>
      </c>
      <c r="E14" s="451"/>
      <c r="F14" s="452"/>
    </row>
    <row r="15" spans="1:6" s="10" customFormat="1" ht="77.25" customHeight="1">
      <c r="A15" s="218" t="str">
        <f>'Planilha Orcamentária'!A32</f>
        <v>1.4.5</v>
      </c>
      <c r="B15" s="168" t="str">
        <f>'Planilha Orcamentária'!B32</f>
        <v>SINAPI-94287</v>
      </c>
      <c r="C15" s="172" t="str">
        <f>'Planilha Orcamentária'!C32</f>
        <v>EXECUÇÃO DE SARJETA DE CONCRETO USINADO, MOLDADA  IN LOCO  EM TRECHO RETO, 30 CM BASE X 10 CM ALTURA. AF_06/2016</v>
      </c>
      <c r="D15" s="451" t="s">
        <v>63</v>
      </c>
      <c r="E15" s="451"/>
      <c r="F15" s="452"/>
    </row>
    <row r="16" spans="1:6" s="10" customFormat="1" ht="91.5" customHeight="1">
      <c r="A16" s="218" t="str">
        <f>'Planilha Orcamentária'!A33</f>
        <v>1.4.6</v>
      </c>
      <c r="B16" s="168" t="str">
        <f>'Planilha Orcamentária'!B33</f>
        <v>SINAPI-95429</v>
      </c>
      <c r="C16" s="172" t="str">
        <f>'Planilha Orcamentária'!C33</f>
        <v>TRANSPORTE COM CAMINHÃO BASCULANTE DE 18 M³, EM VIA URBANA EM REVESTIMENTO PRIMÁRIO. AF_07/2020</v>
      </c>
      <c r="D16" s="461" t="s">
        <v>115</v>
      </c>
      <c r="E16" s="462"/>
      <c r="F16" s="463"/>
    </row>
    <row r="17" spans="1:6" ht="22.5">
      <c r="A17" s="218" t="str">
        <f>'Planilha Orcamentária'!A34</f>
        <v>1.4.7</v>
      </c>
      <c r="B17" s="168" t="str">
        <f>'Planilha Orcamentária'!B34</f>
        <v>COMPOSIÇÃO-001</v>
      </c>
      <c r="C17" s="169" t="str">
        <f>'Planilha Orcamentária'!C34</f>
        <v>VIGA EM CONCRETO ARMADO (1,0M)</v>
      </c>
      <c r="D17" s="464" t="s">
        <v>100</v>
      </c>
      <c r="E17" s="465"/>
      <c r="F17" s="466"/>
    </row>
    <row r="18" spans="1:6" ht="21" customHeight="1">
      <c r="A18" s="220" t="s">
        <v>127</v>
      </c>
      <c r="B18" s="166"/>
      <c r="C18" s="167" t="s">
        <v>123</v>
      </c>
      <c r="D18" s="170"/>
      <c r="E18" s="171"/>
      <c r="F18" s="261"/>
    </row>
    <row r="19" spans="1:6" ht="33.75">
      <c r="A19" s="47" t="s">
        <v>128</v>
      </c>
      <c r="B19" s="49" t="s">
        <v>111</v>
      </c>
      <c r="C19" s="45" t="s">
        <v>110</v>
      </c>
      <c r="D19" s="451" t="s">
        <v>114</v>
      </c>
      <c r="E19" s="451"/>
      <c r="F19" s="452"/>
    </row>
    <row r="20" spans="1:6" ht="38.25">
      <c r="A20" s="47" t="s">
        <v>129</v>
      </c>
      <c r="B20" s="168" t="str">
        <f>'Planilha Orcamentária'!B37</f>
        <v>ED-51124</v>
      </c>
      <c r="C20" s="172" t="str">
        <f>'Planilha Orcamentária'!C37</f>
        <v>REGULARIZAÇÃO E COMPACTAÇÃO MECÂNICA DE TERRENO COM ROLO VIBRATÓRIO, EXCLUSIVE DESMATAMENTO, DESTOCAMENTO, LIMPEZA/ROÇADA DO TERRENO</v>
      </c>
      <c r="D20" s="451" t="s">
        <v>61</v>
      </c>
      <c r="E20" s="451"/>
      <c r="F20" s="452"/>
    </row>
    <row r="21" spans="1:6" ht="63.75">
      <c r="A21" s="47" t="s">
        <v>130</v>
      </c>
      <c r="B21" s="168" t="str">
        <f>'Planilha Orcamentária'!B38</f>
        <v>SINAPI-94273</v>
      </c>
      <c r="C21" s="172" t="str">
        <f>'Planilha Orcamentária'!C38</f>
        <v>ASSENTAMENTO DE GUIA (MEIO-FIO) EM TRECHO RETO, CONFECCIONADA EM CONCRETO PRÉ-FABRICADO, DIMENSÕES 100X15X13X30 CM (COMPRIMENTO X BASE INFERIOR X BASE SUPERIOR X ALTURA), PARA VIAS URBANAS (USO VIÁRIO). AF_06/2016</v>
      </c>
      <c r="D21" s="451" t="s">
        <v>62</v>
      </c>
      <c r="E21" s="451"/>
      <c r="F21" s="452"/>
    </row>
    <row r="22" spans="1:6" ht="38.25">
      <c r="A22" s="47" t="s">
        <v>131</v>
      </c>
      <c r="B22" s="168" t="str">
        <f>'Planilha Orcamentária'!B39</f>
        <v>SINAPI-92394</v>
      </c>
      <c r="C22" s="172" t="str">
        <f>'Planilha Orcamentária'!C39</f>
        <v>EXECUÇÃO DE PAVIMENTO EM PISO INTERTRAVADO, COM BLOCO SEXTAVADO DE 25 X 25 CM, ESPESSURA 8 CM. AF_10/2022</v>
      </c>
      <c r="D22" s="451" t="s">
        <v>63</v>
      </c>
      <c r="E22" s="451"/>
      <c r="F22" s="452"/>
    </row>
    <row r="23" spans="1:6" ht="38.25">
      <c r="A23" s="47" t="s">
        <v>132</v>
      </c>
      <c r="B23" s="168" t="str">
        <f>'Planilha Orcamentária'!B40</f>
        <v>SINAPI-94287</v>
      </c>
      <c r="C23" s="172" t="str">
        <f>'Planilha Orcamentária'!C40</f>
        <v>EXECUÇÃO DE SARJETA DE CONCRETO USINADO, MOLDADA  IN LOCO  EM TRECHO RETO, 30 CM BASE X 10 CM ALTURA. AF_06/2016</v>
      </c>
      <c r="D23" s="461" t="s">
        <v>115</v>
      </c>
      <c r="E23" s="462"/>
      <c r="F23" s="463"/>
    </row>
    <row r="24" spans="1:6" ht="25.5">
      <c r="A24" s="47" t="s">
        <v>133</v>
      </c>
      <c r="B24" s="168" t="str">
        <f>'Planilha Orcamentária'!B41</f>
        <v>SINAPI-95429</v>
      </c>
      <c r="C24" s="169" t="str">
        <f>'Planilha Orcamentária'!C41</f>
        <v>TRANSPORTE COM CAMINHÃO BASCULANTE DE 18 M³, EM VIA URBANA EM REVESTIMENTO PRIMÁRIO. AF_07/2020</v>
      </c>
      <c r="D24" s="464" t="s">
        <v>100</v>
      </c>
      <c r="E24" s="465"/>
      <c r="F24" s="466"/>
    </row>
    <row r="25" spans="1:6" ht="39.950000000000003" customHeight="1">
      <c r="A25" s="262"/>
      <c r="B25" s="224"/>
      <c r="C25" s="224"/>
      <c r="D25" s="161"/>
      <c r="E25" s="161"/>
      <c r="F25" s="263"/>
    </row>
    <row r="26" spans="1:6" ht="39.950000000000003" customHeight="1">
      <c r="A26" s="264"/>
      <c r="B26" s="298"/>
      <c r="C26" s="52"/>
      <c r="D26" s="459"/>
      <c r="E26" s="459"/>
      <c r="F26" s="460"/>
    </row>
    <row r="27" spans="1:6" ht="12.95" customHeight="1">
      <c r="A27" s="265"/>
      <c r="B27" s="299"/>
      <c r="C27" s="53" t="s">
        <v>28</v>
      </c>
      <c r="D27" s="300"/>
      <c r="E27" s="455"/>
      <c r="F27" s="456"/>
    </row>
    <row r="28" spans="1:6" ht="12.95" customHeight="1">
      <c r="A28" s="266"/>
      <c r="B28" s="299"/>
      <c r="C28" s="301" t="str">
        <f>'Planilha Orcamentária'!C46</f>
        <v>Sebastião Barbosa Pinto Filho</v>
      </c>
      <c r="D28" s="299"/>
      <c r="E28" s="301"/>
      <c r="F28" s="267"/>
    </row>
    <row r="29" spans="1:6" ht="12.95" customHeight="1">
      <c r="A29" s="268"/>
      <c r="B29" s="298"/>
      <c r="C29" s="301" t="str">
        <f>'Planilha Orcamentária'!C47</f>
        <v>CREA/MG Nº: MG 249.547/D</v>
      </c>
      <c r="D29" s="298"/>
      <c r="E29" s="298"/>
      <c r="F29" s="269"/>
    </row>
    <row r="30" spans="1:6" ht="12.95" customHeight="1">
      <c r="A30" s="268"/>
      <c r="B30" s="298"/>
      <c r="C30" s="298"/>
      <c r="D30" s="298"/>
      <c r="E30" s="298"/>
      <c r="F30" s="269"/>
    </row>
    <row r="31" spans="1:6" ht="12.95" customHeight="1">
      <c r="A31" s="268"/>
      <c r="B31" s="298"/>
      <c r="C31" s="298"/>
      <c r="D31" s="298"/>
      <c r="E31" s="298"/>
      <c r="F31" s="269"/>
    </row>
    <row r="32" spans="1:6" ht="12.95" customHeight="1">
      <c r="A32" s="268"/>
      <c r="B32" s="298"/>
      <c r="C32" s="298"/>
      <c r="D32" s="298"/>
      <c r="E32" s="298"/>
      <c r="F32" s="269"/>
    </row>
    <row r="33" spans="1:6" ht="12.95" customHeight="1">
      <c r="A33" s="264"/>
      <c r="B33" s="298"/>
      <c r="C33" s="52"/>
      <c r="D33" s="302"/>
      <c r="E33" s="457"/>
      <c r="F33" s="458"/>
    </row>
    <row r="34" spans="1:6" ht="12.95" customHeight="1">
      <c r="A34" s="265"/>
      <c r="B34" s="299"/>
      <c r="C34" s="53" t="s">
        <v>29</v>
      </c>
      <c r="D34" s="300"/>
      <c r="E34" s="455"/>
      <c r="F34" s="456"/>
    </row>
    <row r="35" spans="1:6" ht="12.95" customHeight="1">
      <c r="A35" s="266"/>
      <c r="B35" s="299"/>
      <c r="C35" s="301" t="s">
        <v>40</v>
      </c>
      <c r="D35" s="299"/>
      <c r="E35" s="299"/>
      <c r="F35" s="267"/>
    </row>
    <row r="36" spans="1:6" s="8" customFormat="1" thickBot="1">
      <c r="A36" s="270"/>
      <c r="B36" s="271"/>
      <c r="C36" s="272"/>
      <c r="D36" s="271"/>
      <c r="E36" s="271"/>
      <c r="F36" s="273"/>
    </row>
    <row r="37" spans="1:6" s="8" customFormat="1" ht="12" customHeight="1">
      <c r="A37" s="54"/>
      <c r="B37" s="55"/>
      <c r="C37" s="55"/>
      <c r="D37" s="55"/>
      <c r="E37" s="55"/>
      <c r="F37" s="56"/>
    </row>
    <row r="38" spans="1:6" s="8" customFormat="1" ht="12" customHeight="1">
      <c r="A38" s="1"/>
      <c r="B38" s="1"/>
      <c r="C38" s="1"/>
      <c r="D38" s="1"/>
      <c r="E38" s="1"/>
      <c r="F38" s="2"/>
    </row>
  </sheetData>
  <protectedRanges>
    <protectedRange sqref="D13 D20" name="Intervalo1_2_4_1"/>
  </protectedRanges>
  <mergeCells count="25">
    <mergeCell ref="E34:F34"/>
    <mergeCell ref="E27:F27"/>
    <mergeCell ref="E33:F33"/>
    <mergeCell ref="D26:F26"/>
    <mergeCell ref="D12:F12"/>
    <mergeCell ref="D14:F14"/>
    <mergeCell ref="D15:F15"/>
    <mergeCell ref="D16:F16"/>
    <mergeCell ref="D17:F17"/>
    <mergeCell ref="D20:F20"/>
    <mergeCell ref="D23:F23"/>
    <mergeCell ref="D24:F24"/>
    <mergeCell ref="D19:F19"/>
    <mergeCell ref="D21:F21"/>
    <mergeCell ref="D22:F22"/>
    <mergeCell ref="D7:F7"/>
    <mergeCell ref="D10:F10"/>
    <mergeCell ref="D13:F13"/>
    <mergeCell ref="A6:F6"/>
    <mergeCell ref="A1:B1"/>
    <mergeCell ref="A2:F2"/>
    <mergeCell ref="A3:D3"/>
    <mergeCell ref="A4:D4"/>
    <mergeCell ref="A5:D5"/>
    <mergeCell ref="C1:F1"/>
  </mergeCells>
  <phoneticPr fontId="86" type="noConversion"/>
  <conditionalFormatting sqref="D12:D13 D16:D17 D19:D20 D23:D24">
    <cfRule type="expression" dxfId="1" priority="36" stopIfTrue="1">
      <formula>OR($M12="M",$M12="A")</formula>
    </cfRule>
  </conditionalFormatting>
  <conditionalFormatting sqref="D25">
    <cfRule type="expression" dxfId="0" priority="48" stopIfTrue="1">
      <formula>OR($M35="M",$M35="A")</formula>
    </cfRule>
  </conditionalFormatting>
  <pageMargins left="0.25" right="0.25" top="0.75" bottom="0.75" header="0.3" footer="0.3"/>
  <pageSetup paperSize="9" scale="65" fitToHeight="0" orientation="portrait" r:id="rId1"/>
  <rowBreaks count="1" manualBreakCount="1">
    <brk id="37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zoomScale="80" zoomScaleNormal="80" workbookViewId="0">
      <selection activeCell="M11" sqref="M11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75"/>
      <c r="B1" s="380"/>
      <c r="C1" s="380"/>
      <c r="D1" s="380"/>
      <c r="E1" s="380"/>
      <c r="F1" s="381"/>
      <c r="G1" s="79"/>
      <c r="H1" s="79"/>
    </row>
    <row r="2" spans="1:8">
      <c r="A2" s="389"/>
      <c r="B2" s="382"/>
      <c r="C2" s="382"/>
      <c r="D2" s="382"/>
      <c r="E2" s="382"/>
      <c r="F2" s="383"/>
      <c r="G2" s="80"/>
      <c r="H2" s="80"/>
    </row>
    <row r="3" spans="1:8">
      <c r="A3" s="476"/>
      <c r="B3" s="384"/>
      <c r="C3" s="384"/>
      <c r="D3" s="384"/>
      <c r="E3" s="384"/>
      <c r="F3" s="385"/>
      <c r="G3" s="81"/>
      <c r="H3" s="81"/>
    </row>
    <row r="4" spans="1:8">
      <c r="A4" s="351" t="str">
        <f>'Planilha Orcamentária'!A4</f>
        <v>OBRA: PAVIMENTAÇÃO DAS RUAS 1 E RUA 2 QUE DÃO ACESSO A RUA MARIANA A. OLIVEIRA, VILA MARQUES</v>
      </c>
      <c r="B4" s="351"/>
      <c r="C4" s="351"/>
      <c r="D4" s="351"/>
      <c r="E4" s="351"/>
      <c r="F4" s="351"/>
    </row>
    <row r="5" spans="1:8">
      <c r="A5" s="351" t="str">
        <f>'Planilha Orcamentária'!A5</f>
        <v>LOCAL: CÓRREGO VILA MARQUES - INHAPIM/MG - CEP: 35330-000</v>
      </c>
      <c r="B5" s="351"/>
      <c r="C5" s="351"/>
      <c r="D5" s="351"/>
      <c r="E5" s="351"/>
      <c r="F5" s="351"/>
    </row>
    <row r="6" spans="1:8">
      <c r="A6" s="477" t="s">
        <v>65</v>
      </c>
      <c r="B6" s="477"/>
      <c r="C6" s="477"/>
      <c r="D6" s="477"/>
      <c r="E6" s="477"/>
      <c r="F6" s="477"/>
    </row>
    <row r="7" spans="1:8">
      <c r="A7" s="82" t="s">
        <v>57</v>
      </c>
      <c r="B7" s="83">
        <v>45855</v>
      </c>
      <c r="C7" s="84"/>
      <c r="D7" s="84"/>
      <c r="E7" s="85"/>
      <c r="F7" s="86"/>
    </row>
    <row r="8" spans="1:8">
      <c r="A8" s="87"/>
      <c r="B8" s="478"/>
      <c r="C8" s="479"/>
      <c r="D8" s="479"/>
      <c r="E8" s="479"/>
      <c r="F8" s="480"/>
    </row>
    <row r="9" spans="1:8" ht="15.75">
      <c r="A9" s="88"/>
      <c r="B9" s="481" t="s">
        <v>66</v>
      </c>
      <c r="C9" s="481"/>
      <c r="D9" s="481"/>
      <c r="E9" s="274"/>
      <c r="F9" s="89"/>
    </row>
    <row r="10" spans="1:8">
      <c r="A10" s="90"/>
      <c r="B10" s="275"/>
      <c r="C10" s="275"/>
      <c r="D10" s="276"/>
      <c r="E10" s="91"/>
      <c r="F10" s="92"/>
    </row>
    <row r="11" spans="1:8" ht="12.75" customHeight="1">
      <c r="A11" s="3"/>
      <c r="B11" s="93" t="s">
        <v>67</v>
      </c>
      <c r="C11" s="94"/>
      <c r="D11" s="95" t="s">
        <v>68</v>
      </c>
      <c r="E11" s="96"/>
      <c r="F11" s="6"/>
    </row>
    <row r="12" spans="1:8" ht="12.75" customHeight="1">
      <c r="A12" s="3"/>
      <c r="B12" s="97" t="s">
        <v>69</v>
      </c>
      <c r="C12" s="98" t="s">
        <v>70</v>
      </c>
      <c r="D12" s="99">
        <v>4.67</v>
      </c>
      <c r="E12" s="96"/>
      <c r="F12" s="100"/>
      <c r="H12" s="81">
        <v>3.7999999999999999E-2</v>
      </c>
    </row>
    <row r="13" spans="1:8" ht="12.75" customHeight="1">
      <c r="A13" s="3"/>
      <c r="B13" s="101" t="s">
        <v>71</v>
      </c>
      <c r="C13" s="102" t="s">
        <v>72</v>
      </c>
      <c r="D13" s="99">
        <v>1.71</v>
      </c>
      <c r="E13" s="96"/>
      <c r="F13" s="100"/>
      <c r="H13" s="81">
        <v>3.2000000000000002E-3</v>
      </c>
    </row>
    <row r="14" spans="1:8" ht="12.75" customHeight="1">
      <c r="A14" s="3"/>
      <c r="B14" s="97" t="s">
        <v>73</v>
      </c>
      <c r="C14" s="98" t="s">
        <v>74</v>
      </c>
      <c r="D14" s="99">
        <v>0.97</v>
      </c>
      <c r="E14" s="96"/>
      <c r="F14" s="100"/>
      <c r="H14" s="81">
        <v>5.0000000000000001E-3</v>
      </c>
    </row>
    <row r="15" spans="1:8" ht="12.75" customHeight="1">
      <c r="A15" s="3"/>
      <c r="B15" s="101" t="s">
        <v>75</v>
      </c>
      <c r="C15" s="102" t="s">
        <v>76</v>
      </c>
      <c r="D15" s="99">
        <v>1</v>
      </c>
      <c r="E15" s="96"/>
      <c r="F15" s="100"/>
      <c r="H15" s="81">
        <v>1.0200000000000001E-2</v>
      </c>
    </row>
    <row r="16" spans="1:8" ht="12.75" customHeight="1">
      <c r="A16" s="3"/>
      <c r="B16" s="101" t="s">
        <v>77</v>
      </c>
      <c r="C16" s="102" t="s">
        <v>78</v>
      </c>
      <c r="D16" s="99">
        <v>7.53</v>
      </c>
      <c r="E16" s="96"/>
      <c r="F16" s="100"/>
      <c r="H16" s="81">
        <v>6.6400000000000001E-2</v>
      </c>
    </row>
    <row r="17" spans="1:8" ht="12.75" customHeight="1">
      <c r="A17" s="3"/>
      <c r="B17" s="97" t="s">
        <v>79</v>
      </c>
      <c r="C17" s="98" t="s">
        <v>80</v>
      </c>
      <c r="D17" s="99">
        <v>7.15</v>
      </c>
      <c r="E17" s="96"/>
      <c r="F17" s="100"/>
      <c r="H17" s="81">
        <v>3.6499999999999998E-2</v>
      </c>
    </row>
    <row r="18" spans="1:8" ht="12.75" customHeight="1">
      <c r="A18" s="3"/>
      <c r="B18" s="101" t="s">
        <v>81</v>
      </c>
      <c r="C18" s="102" t="s">
        <v>82</v>
      </c>
      <c r="D18" s="99">
        <v>3.5</v>
      </c>
      <c r="E18" s="96"/>
      <c r="F18" s="100"/>
      <c r="H18" s="81">
        <v>2.5000000000000001E-2</v>
      </c>
    </row>
    <row r="19" spans="1:8" ht="12.75" customHeight="1">
      <c r="A19" s="3"/>
      <c r="B19" s="103" t="s">
        <v>83</v>
      </c>
      <c r="C19" s="104" t="s">
        <v>84</v>
      </c>
      <c r="D19" s="105">
        <v>0</v>
      </c>
      <c r="E19" s="96"/>
      <c r="F19" s="100"/>
      <c r="H19" s="81">
        <v>0</v>
      </c>
    </row>
    <row r="20" spans="1:8" ht="14.25">
      <c r="A20" s="106"/>
      <c r="B20" s="277"/>
      <c r="C20" s="277"/>
      <c r="D20" s="278"/>
      <c r="E20" s="107"/>
      <c r="F20" s="108"/>
    </row>
    <row r="21" spans="1:8" ht="14.25">
      <c r="A21" s="106"/>
      <c r="B21" s="279"/>
      <c r="C21" s="109"/>
      <c r="D21" s="278"/>
      <c r="E21" s="278"/>
      <c r="F21" s="108"/>
    </row>
    <row r="22" spans="1:8" ht="14.25">
      <c r="A22" s="106"/>
      <c r="B22" s="277"/>
      <c r="C22" s="277"/>
      <c r="D22" s="278"/>
      <c r="E22" s="278"/>
      <c r="F22" s="110"/>
    </row>
    <row r="23" spans="1:8" ht="14.25">
      <c r="A23" s="467" t="s">
        <v>85</v>
      </c>
      <c r="B23" s="468"/>
      <c r="C23" s="468"/>
      <c r="D23" s="468"/>
      <c r="E23" s="468"/>
      <c r="F23" s="469"/>
    </row>
    <row r="24" spans="1:8" ht="14.25">
      <c r="A24" s="106"/>
      <c r="B24" s="277"/>
      <c r="C24" s="277"/>
      <c r="D24" s="107"/>
      <c r="E24" s="107"/>
      <c r="F24" s="110"/>
    </row>
    <row r="25" spans="1:8" ht="14.25">
      <c r="A25" s="106"/>
      <c r="B25" s="280"/>
      <c r="C25" s="280" t="s">
        <v>86</v>
      </c>
      <c r="D25" s="111">
        <v>0.20090302646350544</v>
      </c>
      <c r="E25" s="107"/>
      <c r="F25" s="110"/>
    </row>
    <row r="26" spans="1:8" ht="14.25">
      <c r="A26" s="106"/>
      <c r="B26" s="277"/>
      <c r="C26" s="281"/>
      <c r="D26" s="282"/>
      <c r="E26" s="107"/>
      <c r="F26" s="110"/>
    </row>
    <row r="27" spans="1:8" ht="15" thickBot="1">
      <c r="A27" s="106"/>
      <c r="B27" s="277"/>
      <c r="C27" s="281"/>
      <c r="D27" s="277"/>
      <c r="E27" s="107"/>
      <c r="F27" s="110"/>
    </row>
    <row r="28" spans="1:8" ht="15" thickBot="1">
      <c r="A28" s="106"/>
      <c r="B28" s="277"/>
      <c r="C28" s="112" t="s">
        <v>87</v>
      </c>
      <c r="D28" s="113">
        <v>0.24429999999999999</v>
      </c>
      <c r="E28" s="107"/>
      <c r="F28" s="110"/>
    </row>
    <row r="29" spans="1:8" ht="14.25">
      <c r="A29" s="106"/>
      <c r="B29" s="277"/>
      <c r="C29" s="277"/>
      <c r="D29" s="278"/>
      <c r="E29" s="107"/>
      <c r="F29" s="110"/>
    </row>
    <row r="30" spans="1:8" ht="14.25">
      <c r="A30" s="114"/>
      <c r="B30" s="283"/>
      <c r="C30" s="470"/>
      <c r="D30" s="470"/>
      <c r="E30" s="470"/>
      <c r="F30" s="115"/>
    </row>
    <row r="31" spans="1:8" ht="14.25">
      <c r="A31" s="114"/>
      <c r="B31" s="283"/>
      <c r="C31" s="284"/>
      <c r="D31" s="284"/>
      <c r="E31" s="284"/>
      <c r="F31" s="115"/>
    </row>
    <row r="32" spans="1:8" ht="14.25">
      <c r="A32" s="114"/>
      <c r="B32" s="283"/>
      <c r="C32" s="284"/>
      <c r="D32" s="284"/>
      <c r="E32" s="284"/>
      <c r="F32" s="115"/>
    </row>
    <row r="33" spans="1:6" ht="14.25">
      <c r="A33" s="114"/>
      <c r="B33" s="283"/>
      <c r="C33" s="284"/>
      <c r="D33" s="284"/>
      <c r="E33" s="284"/>
      <c r="F33" s="115"/>
    </row>
    <row r="34" spans="1:6" ht="14.25">
      <c r="A34" s="114"/>
      <c r="B34" s="283"/>
      <c r="C34" s="284"/>
      <c r="D34" s="284"/>
      <c r="E34" s="284"/>
      <c r="F34" s="115"/>
    </row>
    <row r="35" spans="1:6" ht="14.25">
      <c r="A35" s="114"/>
      <c r="B35" s="283"/>
      <c r="C35" s="284"/>
      <c r="D35" s="284"/>
      <c r="E35" s="284"/>
      <c r="F35" s="115"/>
    </row>
    <row r="36" spans="1:6" ht="14.25">
      <c r="A36" s="114"/>
      <c r="B36" s="283"/>
      <c r="C36" s="284"/>
      <c r="D36" s="284"/>
      <c r="E36" s="284"/>
      <c r="F36" s="115"/>
    </row>
    <row r="37" spans="1:6" ht="14.25">
      <c r="A37" s="114"/>
      <c r="B37" s="283"/>
      <c r="C37" s="283"/>
      <c r="D37" s="285"/>
      <c r="F37" s="116"/>
    </row>
    <row r="38" spans="1:6" ht="14.25">
      <c r="A38" s="114"/>
      <c r="B38" s="283"/>
      <c r="C38" s="283"/>
      <c r="D38" s="285"/>
      <c r="F38" s="116"/>
    </row>
    <row r="39" spans="1:6">
      <c r="A39" s="471" t="s">
        <v>109</v>
      </c>
      <c r="B39" s="472"/>
      <c r="C39" s="472"/>
      <c r="D39" s="472"/>
      <c r="E39" s="472"/>
      <c r="F39" s="473"/>
    </row>
    <row r="40" spans="1:6">
      <c r="A40" s="474"/>
      <c r="B40" s="472"/>
      <c r="C40" s="472"/>
      <c r="D40" s="472"/>
      <c r="E40" s="472"/>
      <c r="F40" s="473"/>
    </row>
    <row r="41" spans="1:6">
      <c r="A41" s="474"/>
      <c r="B41" s="472"/>
      <c r="C41" s="472"/>
      <c r="D41" s="472"/>
      <c r="E41" s="472"/>
      <c r="F41" s="473"/>
    </row>
    <row r="42" spans="1:6">
      <c r="A42" s="474"/>
      <c r="B42" s="472"/>
      <c r="C42" s="472"/>
      <c r="D42" s="472"/>
      <c r="E42" s="472"/>
      <c r="F42" s="473"/>
    </row>
    <row r="43" spans="1:6" ht="14.25">
      <c r="A43" s="114"/>
      <c r="B43" s="283"/>
      <c r="C43" s="283"/>
      <c r="D43" s="285"/>
      <c r="F43" s="116"/>
    </row>
    <row r="44" spans="1:6" ht="14.25">
      <c r="A44" s="114"/>
      <c r="B44" s="283"/>
      <c r="C44" s="283"/>
      <c r="D44" s="285"/>
      <c r="F44" s="116"/>
    </row>
    <row r="45" spans="1:6" ht="14.25">
      <c r="A45" s="117"/>
      <c r="B45" s="118"/>
      <c r="C45" s="118"/>
      <c r="D45" s="119"/>
      <c r="E45" s="120"/>
      <c r="F45" s="121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2025-07-17T19:07:48Z</cp:lastPrinted>
  <dcterms:created xsi:type="dcterms:W3CDTF">2006-09-22T13:55:22Z</dcterms:created>
  <dcterms:modified xsi:type="dcterms:W3CDTF">2025-07-22T18:47:44Z</dcterms:modified>
</cp:coreProperties>
</file>