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RQUIV0S\BACKUP\SEBASTIÃO\PLANEJAMENTO\04 - CALÇAMENTO CÓRREGO DOS LOPES (Morro do Claudionor)\CALÇAMENTO MORRO DOS LOPES (Enviar)\"/>
    </mc:Choice>
  </mc:AlternateContent>
  <xr:revisionPtr revIDLastSave="0" documentId="13_ncr:1_{147ED78A-E6F2-448D-B839-6D9FAA6F07E0}" xr6:coauthVersionLast="47" xr6:coauthVersionMax="47" xr10:uidLastSave="{00000000-0000-0000-0000-000000000000}"/>
  <bookViews>
    <workbookView xWindow="-120" yWindow="-120" windowWidth="20730" windowHeight="11160" tabRatio="628" firstSheet="1" activeTab="5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  <externalReference r:id="rId8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COMPOSIÇÃO!$A$1:$G$29</definedName>
    <definedName name="_xlnm.Print_Area" localSheetId="3">Cronograma!$A$1:$J$23</definedName>
    <definedName name="_xlnm.Print_Area" localSheetId="2">'Memória de Cálculo'!$A$1:$F$33</definedName>
    <definedName name="_xlnm.Print_Area" localSheetId="4">'Memorial Descritivo'!$A$1:$F$36</definedName>
    <definedName name="_xlnm.Print_Area" localSheetId="0">'Planilha Orcamentária'!$A$1:$H$37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Cronograma!$A$1:$J$23</definedName>
    <definedName name="Z_46B44D95_2370_4419_BD85_88291A251F92_.wvu.PrintArea" localSheetId="2" hidden="1">'Memória de Cálculo'!$A$1:$F$23</definedName>
    <definedName name="Z_46B44D95_2370_4419_BD85_88291A251F92_.wvu.PrintArea" localSheetId="0" hidden="1">'Planilha Orcamentária'!$A$1:$H$37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E25" i="5" l="1"/>
  <c r="E24" i="5"/>
  <c r="E22" i="5"/>
  <c r="E23" i="5"/>
  <c r="E21" i="5"/>
  <c r="B9" i="10"/>
  <c r="E19" i="5"/>
  <c r="E18" i="5"/>
  <c r="E17" i="5"/>
  <c r="E16" i="5"/>
  <c r="E15" i="5"/>
  <c r="E14" i="5"/>
  <c r="E13" i="5"/>
  <c r="F18" i="5"/>
  <c r="G18" i="5" s="1"/>
  <c r="G14" i="5"/>
  <c r="G15" i="5"/>
  <c r="G16" i="5"/>
  <c r="G17" i="5"/>
  <c r="G19" i="5"/>
  <c r="G13" i="5"/>
  <c r="H19" i="5" l="1"/>
  <c r="H18" i="5"/>
  <c r="H17" i="5"/>
  <c r="H16" i="5"/>
  <c r="H15" i="5"/>
  <c r="H14" i="5"/>
  <c r="H13" i="5"/>
  <c r="H12" i="5" l="1"/>
  <c r="D10" i="10" l="1"/>
  <c r="B20" i="14"/>
  <c r="A19" i="14"/>
  <c r="C20" i="14"/>
  <c r="C9" i="14"/>
  <c r="F26" i="5"/>
  <c r="G11" i="18"/>
  <c r="H7" i="5"/>
  <c r="G21" i="5" s="1"/>
  <c r="H21" i="5" s="1"/>
  <c r="C35" i="5"/>
  <c r="C31" i="5"/>
  <c r="C30" i="5"/>
  <c r="A19" i="13"/>
  <c r="E10" i="10" l="1"/>
  <c r="G20" i="5"/>
  <c r="G11" i="5"/>
  <c r="B11" i="10"/>
  <c r="B7" i="10" l="1"/>
  <c r="G26" i="5" l="1"/>
  <c r="H26" i="5" s="1"/>
  <c r="G25" i="5"/>
  <c r="H25" i="5" s="1"/>
  <c r="C24" i="14" l="1"/>
  <c r="B24" i="14"/>
  <c r="A24" i="14"/>
  <c r="D24" i="13"/>
  <c r="C24" i="13"/>
  <c r="B24" i="13"/>
  <c r="A24" i="13"/>
  <c r="A5" i="18" l="1"/>
  <c r="A4" i="18"/>
  <c r="A4" i="13"/>
  <c r="A5" i="17" l="1"/>
  <c r="A4" i="17"/>
  <c r="A5" i="13"/>
  <c r="A5" i="14"/>
  <c r="A4" i="14"/>
  <c r="A5" i="10" l="1"/>
  <c r="D23" i="13" l="1"/>
  <c r="C23" i="13"/>
  <c r="B23" i="13"/>
  <c r="A23" i="13"/>
  <c r="A22" i="13"/>
  <c r="C23" i="14"/>
  <c r="B23" i="14" l="1"/>
  <c r="A23" i="14"/>
  <c r="A22" i="14"/>
  <c r="C22" i="14"/>
  <c r="B22" i="14"/>
  <c r="A11" i="10"/>
  <c r="G22" i="5"/>
  <c r="G24" i="5"/>
  <c r="H24" i="5" s="1"/>
  <c r="G23" i="5"/>
  <c r="H23" i="5" s="1"/>
  <c r="C8" i="13"/>
  <c r="C18" i="14"/>
  <c r="C21" i="14"/>
  <c r="B21" i="14"/>
  <c r="A21" i="14"/>
  <c r="A20" i="14"/>
  <c r="H22" i="5" l="1"/>
  <c r="H20" i="5" s="1"/>
  <c r="B23" i="10" l="1"/>
  <c r="B22" i="10"/>
  <c r="B19" i="10"/>
  <c r="B18" i="10"/>
  <c r="D22" i="13"/>
  <c r="D21" i="13"/>
  <c r="D20" i="13"/>
  <c r="A21" i="13"/>
  <c r="A20" i="13"/>
  <c r="C22" i="13"/>
  <c r="C21" i="13"/>
  <c r="B22" i="13"/>
  <c r="B21" i="13"/>
  <c r="B20" i="13"/>
  <c r="C20" i="13"/>
  <c r="C18" i="13"/>
  <c r="B9" i="13"/>
  <c r="D12" i="10" l="1"/>
  <c r="E12" i="10" l="1"/>
  <c r="K12" i="10"/>
  <c r="I12" i="10"/>
  <c r="I14" i="10" s="1"/>
  <c r="G12" i="10"/>
  <c r="G14" i="10" s="1"/>
  <c r="C29" i="14"/>
  <c r="C28" i="14"/>
  <c r="K14" i="10" l="1"/>
  <c r="B9" i="14"/>
  <c r="C8" i="14"/>
  <c r="D9" i="13"/>
  <c r="C9" i="13"/>
  <c r="A3" i="10" l="1"/>
  <c r="A4" i="10" l="1"/>
  <c r="E9" i="13"/>
  <c r="H11" i="5"/>
  <c r="H10" i="5" s="1"/>
  <c r="D8" i="10" l="1"/>
  <c r="H27" i="5"/>
  <c r="D14" i="10" l="1"/>
  <c r="E8" i="10"/>
  <c r="E14" i="10" s="1"/>
  <c r="D7" i="10"/>
  <c r="L19" i="10" l="1"/>
  <c r="E13" i="10"/>
  <c r="D11" i="10"/>
  <c r="D13" i="10" s="1"/>
  <c r="D3" i="10"/>
  <c r="K13" i="10"/>
  <c r="D9" i="10"/>
  <c r="I13" i="10"/>
  <c r="G13" i="10"/>
  <c r="L18" i="10" l="1"/>
</calcChain>
</file>

<file path=xl/sharedStrings.xml><?xml version="1.0" encoding="utf-8"?>
<sst xmlns="http://schemas.openxmlformats.org/spreadsheetml/2006/main" count="278" uniqueCount="171">
  <si>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</si>
  <si>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</si>
  <si>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</si>
  <si>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</si>
  <si>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</si>
  <si>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</si>
  <si>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</si>
  <si>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</si>
  <si>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</si>
  <si>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</si>
  <si>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</si>
  <si>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</si>
  <si>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</si>
  <si>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</si>
  <si>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</si>
  <si>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</si>
  <si>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</si>
  <si>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</si>
  <si>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</si>
  <si>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</si>
  <si>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</si>
  <si>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</si>
  <si>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</si>
  <si>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</si>
  <si>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</si>
  <si>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</si>
  <si>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</si>
  <si>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</si>
  <si>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</si>
  <si>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</si>
  <si>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</si>
  <si>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</si>
  <si>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</si>
  <si>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</si>
  <si>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</si>
  <si>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</si>
  <si>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</si>
  <si>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</si>
  <si>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</si>
  <si>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</si>
  <si>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Márcio Elias de Lima e Santos</t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</si>
  <si>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</si>
  <si>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</si>
  <si>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</si>
  <si>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</si>
  <si>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</si>
  <si>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</si>
  <si>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</si>
  <si>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</si>
  <si>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</si>
  <si>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</si>
  <si>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</si>
  <si>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</si>
  <si>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</si>
  <si>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</si>
  <si>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</si>
  <si>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</si>
  <si>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</si>
  <si>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</si>
  <si>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</si>
  <si>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</si>
  <si>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</si>
  <si>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</si>
  <si>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Serão construídas em concreto usinado e bombeado C= 20Mpa , medindo 20cm de largura e espessura de 10 cm, sobre o subleito já previamente preparado, respeitando a declividade do pavimento (i &gt; ou = 3%), para o perfeito escoamento das águas.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</si>
  <si>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</si>
  <si>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</si>
  <si>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</si>
  <si>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</si>
  <si>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</si>
  <si>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</si>
  <si>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</si>
  <si>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</si>
  <si>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</si>
  <si>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</si>
  <si>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</si>
  <si>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</si>
  <si>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</si>
  <si>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</si>
  <si>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</si>
  <si>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</si>
  <si>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</si>
  <si>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</si>
  <si>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</si>
  <si>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</si>
  <si>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</si>
  <si>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</si>
  <si>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</si>
  <si>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</si>
  <si>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</si>
  <si>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</si>
  <si>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</si>
  <si>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</si>
  <si>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</si>
  <si>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</si>
  <si>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</si>
  <si>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</si>
  <si>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</si>
  <si>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</si>
  <si>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</si>
  <si>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>COMPOSIÇÃO-001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</si>
  <si>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</si>
  <si>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</si>
  <si>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t>PREVISÃO DE EXECUÇÃO DAS OBRAS: 3 MESES</t>
  </si>
  <si>
    <t>2.1</t>
  </si>
  <si>
    <t>2.2</t>
  </si>
  <si>
    <t>2.3</t>
  </si>
  <si>
    <t>2.4</t>
  </si>
  <si>
    <t>2.5</t>
  </si>
  <si>
    <t>2.6</t>
  </si>
  <si>
    <t>M²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</si>
  <si>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</si>
  <si>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</si>
  <si>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</si>
  <si>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</si>
  <si>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</si>
  <si>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t>ED-51124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</si>
  <si>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</si>
  <si>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</si>
  <si>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Será realizada a regularização do subleito para nivelamento do solo e posteriormente a compactação do solo usando rolo vibratório para melhor coesão do solo.</t>
  </si>
  <si>
    <t>Este ítem compete ao transporte de bloquetes e meios-fios até o local da obra tendo em vista que o mesmo é distante de qualquer fábrica de pré moldado. Foi feita uma relação entre o peso dos materiais e  a distância média até a fábrica mais próxima.</t>
  </si>
  <si>
    <t>FOLHA Nº:01/01</t>
  </si>
  <si>
    <t>Somatória dos meios-fios (bordas) = 389,88 m</t>
  </si>
  <si>
    <t>Conforme projeto em AutoCad =1.115,47 m²</t>
  </si>
  <si>
    <t>Somatória total de acordo com o projeto = 384,14 m</t>
  </si>
  <si>
    <t>Peso do bloquete = (Área do calçamento x espessura do bloquete x massa específica) 1000 x km; Peso do meio-fio = {[(B+b)/2xhxH] x massa específica}/1000 x km; [(1.115,47x0,08x2400)/1000]x13,9  = 2.976,96 TXKM</t>
  </si>
  <si>
    <t>Somatório das vigas de travamento = 42,28 m</t>
  </si>
  <si>
    <t>REDE PLUVIAL</t>
  </si>
  <si>
    <t>SINAPI-90106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</si>
  <si>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</si>
  <si>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SINAPI-101616</t>
  </si>
  <si>
    <t>PREPARO DE FUNDO DE VALA COM LARGURA MENOR QUE 1,5 M (ACERTO DO SOLO NATURAL). AF_08/2020</t>
  </si>
  <si>
    <t>SINAPI-94974</t>
  </si>
  <si>
    <t>CONCRETO MAGRO PARA LASTRO, TRAÇO 1:4,5:4,5 (EM MASSA SECA DE CIMENTO/ AREIA MÉDIA/ BRITA 1) - PREPARO MANUAL. AF_05/2021</t>
  </si>
  <si>
    <t>SINAPI-92210</t>
  </si>
  <si>
    <t>TUBO DE CONCRETO PARA REDES COLETORAS DE ÁGUAS PLUVIAIS, DIÂMETRO DE 400 MM, JUNTA RÍGIDA, INSTALADO EM LOCAL COM BAIXO NÍVEL DE INTERFERÊNCIAS - FORNECIMENTO E ASSENTAMENTO. AF_12/2015</t>
  </si>
  <si>
    <t>SINAPI-93378</t>
  </si>
  <si>
    <t>REATERRO MECANIZADO DE VALA COM RETROESCAVADEIRA (CAPACIDADE DA CAÇAMBA DA RETRO: 0,26 M³ / POTÊNCIA: 88 HP), LARGURA ATÉ 0,8 M, PROFUNDIDADE ATÉ 1,5 M, COM SOLO DE 1ª CATEGORIA EM LOCAIS COM BAIXO NÍVEL DE INTERFERÊNCIA. AF_04/2016</t>
  </si>
  <si>
    <t>COMPOSIÇÃO 002</t>
  </si>
  <si>
    <t>BOCA DE LOBO SIMPLES (TIPO A - FERRO FUNDIDO), QUADRO E GRELHA, INCLUSIVE ESCAVAÇÃO, REATERRO E BOTA-FORA</t>
  </si>
  <si>
    <t>UNID</t>
  </si>
  <si>
    <t>SINAPI-102738</t>
  </si>
  <si>
    <t>BOCA PARA BUEIRO SIMPLES TUBULAR D = 60 CM EM CONCRETO, ALAS COM ESCONSIDA DE 0°, INCLUINDO FÔRMAS E MATERIAIS. AF_07/2021</t>
  </si>
  <si>
    <t>2.7</t>
  </si>
  <si>
    <t>3.0</t>
  </si>
  <si>
    <t>3.1</t>
  </si>
  <si>
    <t>3.2</t>
  </si>
  <si>
    <t>3.3</t>
  </si>
  <si>
    <t>3.4</t>
  </si>
  <si>
    <t>3.5</t>
  </si>
  <si>
    <t>3.6</t>
  </si>
  <si>
    <t xml:space="preserve">Conforme projeto em AutoCad = 4 UND </t>
  </si>
  <si>
    <t>1.0</t>
  </si>
  <si>
    <t>1.1</t>
  </si>
  <si>
    <t>Será realizada a escavação mecanizada em profundidade até 1,5m de profundudade  para ascentamento de manilha para execução de rede pluvial de 400mm</t>
  </si>
  <si>
    <t>Será realizada o preparo do fundo de vala com intuito de regularizar a base onde serão instalados os tubos de concreto de 400mm</t>
  </si>
  <si>
    <t>Será realizada execução de um concreto magro no fundo da vala com a finalidade de fazer a regularização do mesmo a fim de garantir estabilidade dos tubos de concreto que serão instalados</t>
  </si>
  <si>
    <t>Serão instalados tubos de concreto com diâmetro de 400mm com finalidade de escoamento das águas pluviais minimizando assim possiveis danos causdados pelas chuvas</t>
  </si>
  <si>
    <t>Será realizado o reaterro mecanizado logo após a instalação dos tubos, o reaterrro será feitoem camadas de 20 em 20cm até que o aterro atinja o nível desejado.</t>
  </si>
  <si>
    <t>Serão executados bocas de lobo com a finliades de encaminhas as águas pluviais até os condutores, logo em seguida serão instaladas grelhas de ferrro fundido.</t>
  </si>
  <si>
    <t>BOCA PARA BUEIRO SIMPLES TUBULAR D =40 CM EM CONCRETO, ALAS COM ESCONSIDA DE 0°, INCLUINDO FÔRMAS E MATERIAIS. AF_07/2021</t>
  </si>
  <si>
    <t>Serão executados boca para bueiro simples no final das redes coletoras com o principio de diminuir a velocidade e a intensidade da água, que serão lançadas na borda exterior da calçamento.</t>
  </si>
  <si>
    <t>[(Comprimento da tubulação x (Ø externo do tubo + 0,30)] x Altura da escavação = (15,46x (0,50 + 0,30)1,5)= 18,55 m³</t>
  </si>
  <si>
    <t xml:space="preserve">Largura de escavação x Comprimento de tubulação + Área da vala existente = (0,6 x15,46) = 8,4 m² </t>
  </si>
  <si>
    <t xml:space="preserve">(Ø int. do tubo x Comprimento da tubulação x Altura do lastro) = [(0,5 x 15,46 x 0,07) = 0,54 m³ </t>
  </si>
  <si>
    <t>Comprimeto dos trechos especificados no Projeto de drenagem = 15,46 m</t>
  </si>
  <si>
    <t xml:space="preserve">Volume de escavação - Volume da Tubulação + Reaterro de Vala Existente = 18,55 m³ - [(π x 0,5²/4 x15,46)]  =  21,05m³ </t>
  </si>
  <si>
    <t>Somatória total de acordo com o projeto = 1.169,89 m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</si>
  <si>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04/2025 - SEM DESONERAÇÃO - SICOR 04/2025 - </t>
    </r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</si>
  <si>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MORRO DO CLAUDIONOR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</si>
  <si>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CÓRREGO DOS LOPES - INHAPIM/MG - CEP: 35330-000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</si>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</sst>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_(* #,##0.00000_);_(* \(#,##0.00000\);_(* &quot;-&quot;??_);_(@_)"/>
    <numFmt numFmtId="184" formatCode="_(* #,##0_);_(* \(#,##0\);_(* &quot;-&quot;??_);_(@_)"/>
    <numFmt numFmtId="185" formatCode="_(* #,##0.0000_);_(* \(#,##0.0000\);_(* &quot;-&quot;??_);_(@_)"/>
    <numFmt numFmtId="186" formatCode="_-* #,##0.00000_-;\-* #,##0.00000_-;_-* &quot;-&quot;?????_-;_-@_-"/>
  </numFmts>
  <fonts count="8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6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7" fillId="20" borderId="23" applyNumberFormat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2" fillId="0" borderId="25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9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62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1" fillId="12" borderId="4" xfId="0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174" fontId="50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4" fillId="0" borderId="9" xfId="0" applyFont="1" applyBorder="1" applyAlignment="1">
      <alignment vertical="center"/>
    </xf>
    <xf numFmtId="0" fontId="53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4" fillId="0" borderId="4" xfId="0" applyFont="1" applyBorder="1" applyAlignment="1">
      <alignment horizontal="center" vertical="center"/>
    </xf>
    <xf numFmtId="175" fontId="64" fillId="0" borderId="4" xfId="0" applyNumberFormat="1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3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7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9" fillId="0" borderId="11" xfId="0" applyFont="1" applyBorder="1" applyAlignment="1">
      <alignment vertical="distributed"/>
    </xf>
    <xf numFmtId="0" fontId="68" fillId="0" borderId="11" xfId="0" applyFont="1" applyBorder="1" applyAlignment="1">
      <alignment vertical="distributed"/>
    </xf>
    <xf numFmtId="0" fontId="68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1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3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2" fillId="0" borderId="10" xfId="0" applyFont="1" applyBorder="1"/>
    <xf numFmtId="0" fontId="37" fillId="0" borderId="5" xfId="0" applyFont="1" applyBorder="1" applyAlignment="1">
      <alignment vertical="top" wrapText="1"/>
    </xf>
    <xf numFmtId="183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3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3" fillId="0" borderId="11" xfId="0" applyFont="1" applyBorder="1"/>
    <xf numFmtId="43" fontId="73" fillId="0" borderId="0" xfId="139" applyFont="1" applyBorder="1"/>
    <xf numFmtId="0" fontId="74" fillId="0" borderId="10" xfId="0" applyFont="1" applyBorder="1"/>
    <xf numFmtId="184" fontId="73" fillId="0" borderId="0" xfId="139" applyNumberFormat="1" applyFont="1" applyBorder="1"/>
    <xf numFmtId="0" fontId="73" fillId="0" borderId="10" xfId="0" applyFont="1" applyBorder="1"/>
    <xf numFmtId="185" fontId="73" fillId="0" borderId="0" xfId="139" applyNumberFormat="1" applyFont="1" applyBorder="1" applyAlignment="1">
      <alignment horizontal="center" vertical="center"/>
    </xf>
    <xf numFmtId="0" fontId="75" fillId="0" borderId="27" xfId="0" applyFont="1" applyBorder="1" applyAlignment="1">
      <alignment horizontal="right"/>
    </xf>
    <xf numFmtId="10" fontId="75" fillId="0" borderId="28" xfId="0" applyNumberFormat="1" applyFont="1" applyBorder="1" applyAlignment="1">
      <alignment horizontal="center" vertical="center"/>
    </xf>
    <xf numFmtId="0" fontId="76" fillId="0" borderId="11" xfId="0" applyFont="1" applyBorder="1"/>
    <xf numFmtId="0" fontId="77" fillId="0" borderId="10" xfId="0" applyFont="1" applyBorder="1" applyAlignment="1">
      <alignment vertical="distributed"/>
    </xf>
    <xf numFmtId="0" fontId="76" fillId="0" borderId="10" xfId="0" applyFont="1" applyBorder="1"/>
    <xf numFmtId="0" fontId="76" fillId="0" borderId="14" xfId="0" applyFont="1" applyBorder="1"/>
    <xf numFmtId="0" fontId="76" fillId="0" borderId="9" xfId="0" applyFont="1" applyBorder="1"/>
    <xf numFmtId="0" fontId="78" fillId="0" borderId="9" xfId="0" applyFont="1" applyBorder="1"/>
    <xf numFmtId="43" fontId="76" fillId="0" borderId="9" xfId="139" applyFont="1" applyBorder="1"/>
    <xf numFmtId="0" fontId="76" fillId="0" borderId="15" xfId="0" applyFont="1" applyBorder="1"/>
    <xf numFmtId="4" fontId="50" fillId="0" borderId="4" xfId="0" applyNumberFormat="1" applyFont="1" applyBorder="1" applyAlignment="1">
      <alignment horizontal="center" vertical="center" wrapText="1"/>
    </xf>
    <xf numFmtId="4" fontId="64" fillId="0" borderId="4" xfId="0" applyNumberFormat="1" applyFont="1" applyBorder="1" applyAlignment="1">
      <alignment horizontal="center" vertical="center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7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9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9" fillId="25" borderId="4" xfId="123" applyFont="1" applyFill="1" applyBorder="1" applyAlignment="1" applyProtection="1">
      <alignment horizontal="center" vertical="center" wrapText="1"/>
      <protection locked="0"/>
    </xf>
    <xf numFmtId="0" fontId="79" fillId="3" borderId="4" xfId="123" applyFont="1" applyFill="1" applyBorder="1" applyAlignment="1">
      <alignment horizontal="center" vertical="center"/>
    </xf>
    <xf numFmtId="4" fontId="79" fillId="3" borderId="4" xfId="123" applyNumberFormat="1" applyFont="1" applyFill="1" applyBorder="1" applyAlignment="1">
      <alignment horizontal="center" vertical="center"/>
    </xf>
    <xf numFmtId="49" fontId="64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4" xfId="123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wrapText="1"/>
    </xf>
    <xf numFmtId="0" fontId="64" fillId="0" borderId="4" xfId="123" applyFont="1" applyBorder="1" applyAlignment="1">
      <alignment horizontal="center" vertical="center" wrapText="1"/>
    </xf>
    <xf numFmtId="4" fontId="64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5" fillId="0" borderId="4" xfId="123" applyFont="1" applyBorder="1" applyAlignment="1">
      <alignment horizontal="center" vertical="center"/>
    </xf>
    <xf numFmtId="4" fontId="13" fillId="0" borderId="0" xfId="123" applyNumberFormat="1"/>
    <xf numFmtId="49" fontId="64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13" xfId="123" applyFont="1" applyFill="1" applyBorder="1" applyAlignment="1" applyProtection="1">
      <alignment horizontal="center" vertical="center" wrapText="1"/>
      <protection locked="0"/>
    </xf>
    <xf numFmtId="0" fontId="64" fillId="0" borderId="13" xfId="0" applyFont="1" applyBorder="1" applyAlignment="1">
      <alignment wrapText="1"/>
    </xf>
    <xf numFmtId="0" fontId="64" fillId="0" borderId="13" xfId="123" applyFont="1" applyBorder="1" applyAlignment="1">
      <alignment horizontal="center" vertical="center" wrapText="1"/>
    </xf>
    <xf numFmtId="4" fontId="64" fillId="0" borderId="13" xfId="123" applyNumberFormat="1" applyFont="1" applyBorder="1" applyAlignment="1">
      <alignment horizontal="center" vertical="center" wrapText="1"/>
    </xf>
    <xf numFmtId="49" fontId="64" fillId="12" borderId="3" xfId="123" applyNumberFormat="1" applyFont="1" applyFill="1" applyBorder="1" applyAlignment="1" applyProtection="1">
      <alignment horizontal="center" vertical="center" wrapText="1"/>
      <protection locked="0"/>
    </xf>
    <xf numFmtId="49" fontId="64" fillId="12" borderId="8" xfId="123" applyNumberFormat="1" applyFont="1" applyFill="1" applyBorder="1" applyAlignment="1" applyProtection="1">
      <alignment horizontal="center" vertical="center" wrapText="1"/>
      <protection locked="0"/>
    </xf>
    <xf numFmtId="0" fontId="64" fillId="0" borderId="8" xfId="123" applyFont="1" applyBorder="1" applyAlignment="1">
      <alignment horizontal="center" vertical="center" wrapText="1"/>
    </xf>
    <xf numFmtId="0" fontId="64" fillId="12" borderId="8" xfId="123" applyFont="1" applyFill="1" applyBorder="1" applyAlignment="1" applyProtection="1">
      <alignment horizontal="center" vertical="center" wrapText="1"/>
      <protection locked="0"/>
    </xf>
    <xf numFmtId="4" fontId="64" fillId="0" borderId="8" xfId="123" applyNumberFormat="1" applyFont="1" applyBorder="1" applyAlignment="1">
      <alignment horizontal="center" vertical="center" wrapText="1"/>
    </xf>
    <xf numFmtId="0" fontId="65" fillId="0" borderId="2" xfId="123" applyFont="1" applyBorder="1" applyAlignment="1">
      <alignment horizontal="center" vertical="center"/>
    </xf>
    <xf numFmtId="0" fontId="13" fillId="0" borderId="14" xfId="123" applyBorder="1"/>
    <xf numFmtId="49" fontId="64" fillId="12" borderId="4" xfId="123" applyNumberFormat="1" applyFont="1" applyFill="1" applyBorder="1" applyAlignment="1" applyProtection="1">
      <alignment horizontal="center" vertical="center" wrapText="1"/>
      <protection locked="0"/>
    </xf>
    <xf numFmtId="2" fontId="66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/>
    </xf>
    <xf numFmtId="49" fontId="83" fillId="2" borderId="1" xfId="0" applyNumberFormat="1" applyFont="1" applyFill="1" applyBorder="1" applyAlignment="1">
      <alignment horizontal="center" vertical="center" wrapText="1"/>
    </xf>
    <xf numFmtId="0" fontId="81" fillId="2" borderId="1" xfId="0" applyFont="1" applyFill="1" applyBorder="1" applyAlignment="1">
      <alignment horizontal="center" vertical="center" wrapText="1"/>
    </xf>
    <xf numFmtId="2" fontId="14" fillId="2" borderId="1" xfId="2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84" fillId="0" borderId="4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2" fontId="14" fillId="2" borderId="8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50" fillId="0" borderId="9" xfId="0" applyFont="1" applyBorder="1" applyAlignment="1">
      <alignment horizontal="center" vertical="center" wrapText="1"/>
    </xf>
    <xf numFmtId="0" fontId="0" fillId="0" borderId="10" xfId="0" applyBorder="1"/>
    <xf numFmtId="14" fontId="40" fillId="11" borderId="1" xfId="3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49" fontId="41" fillId="2" borderId="4" xfId="0" applyNumberFormat="1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2" fontId="43" fillId="2" borderId="4" xfId="2" applyNumberFormat="1" applyFont="1" applyFill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4" fontId="41" fillId="2" borderId="4" xfId="0" applyNumberFormat="1" applyFont="1" applyFill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1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 wrapText="1"/>
    </xf>
    <xf numFmtId="181" fontId="41" fillId="2" borderId="34" xfId="0" applyNumberFormat="1" applyFont="1" applyFill="1" applyBorder="1" applyAlignment="1">
      <alignment horizontal="center" vertical="center" wrapText="1"/>
    </xf>
    <xf numFmtId="174" fontId="51" fillId="2" borderId="35" xfId="0" applyNumberFormat="1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174" fontId="50" fillId="0" borderId="35" xfId="0" applyNumberFormat="1" applyFont="1" applyBorder="1" applyAlignment="1">
      <alignment horizontal="center" vertical="center" wrapText="1"/>
    </xf>
    <xf numFmtId="0" fontId="43" fillId="2" borderId="34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174" fontId="53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1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4" fontId="50" fillId="0" borderId="35" xfId="0" applyNumberFormat="1" applyFont="1" applyBorder="1" applyAlignment="1">
      <alignment vertical="center" wrapText="1"/>
    </xf>
    <xf numFmtId="0" fontId="39" fillId="0" borderId="36" xfId="0" applyFont="1" applyBorder="1"/>
    <xf numFmtId="0" fontId="50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82" fontId="40" fillId="11" borderId="6" xfId="3" applyNumberFormat="1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0" fillId="11" borderId="33" xfId="3" applyFont="1" applyFill="1" applyBorder="1" applyAlignment="1">
      <alignment horizontal="center" vertical="center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11" borderId="37" xfId="3" applyFont="1" applyFill="1" applyBorder="1"/>
    <xf numFmtId="0" fontId="37" fillId="11" borderId="36" xfId="3" applyFont="1" applyFill="1" applyBorder="1"/>
    <xf numFmtId="0" fontId="37" fillId="0" borderId="0" xfId="3" applyFont="1" applyAlignment="1">
      <alignment horizontal="center" vertical="center"/>
    </xf>
    <xf numFmtId="0" fontId="40" fillId="11" borderId="36" xfId="3" applyFont="1" applyFill="1" applyBorder="1"/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4" fontId="14" fillId="2" borderId="33" xfId="0" applyNumberFormat="1" applyFont="1" applyFill="1" applyBorder="1" applyAlignment="1">
      <alignment horizontal="center" vertical="center" wrapText="1"/>
    </xf>
    <xf numFmtId="4" fontId="14" fillId="2" borderId="42" xfId="0" applyNumberFormat="1" applyFont="1" applyFill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2" fontId="66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4" fillId="0" borderId="36" xfId="0" applyFont="1" applyBorder="1" applyAlignment="1">
      <alignment vertical="center"/>
    </xf>
    <xf numFmtId="0" fontId="52" fillId="0" borderId="36" xfId="0" applyFont="1" applyBorder="1" applyAlignment="1">
      <alignment vertical="center"/>
    </xf>
    <xf numFmtId="0" fontId="52" fillId="0" borderId="36" xfId="0" applyFont="1" applyBorder="1"/>
    <xf numFmtId="4" fontId="52" fillId="0" borderId="37" xfId="0" applyNumberFormat="1" applyFont="1" applyBorder="1"/>
    <xf numFmtId="0" fontId="54" fillId="0" borderId="36" xfId="0" applyFont="1" applyBorder="1"/>
    <xf numFmtId="4" fontId="54" fillId="0" borderId="37" xfId="0" applyNumberFormat="1" applyFont="1" applyBorder="1"/>
    <xf numFmtId="0" fontId="52" fillId="0" borderId="38" xfId="0" applyFont="1" applyBorder="1"/>
    <xf numFmtId="0" fontId="52" fillId="0" borderId="7" xfId="0" applyFont="1" applyBorder="1"/>
    <xf numFmtId="0" fontId="52" fillId="0" borderId="7" xfId="0" applyFont="1" applyBorder="1" applyAlignment="1">
      <alignment horizontal="center"/>
    </xf>
    <xf numFmtId="4" fontId="52" fillId="0" borderId="39" xfId="0" applyNumberFormat="1" applyFont="1" applyBorder="1"/>
    <xf numFmtId="0" fontId="68" fillId="0" borderId="0" xfId="0" applyFont="1" applyAlignment="1">
      <alignment vertical="distributed"/>
    </xf>
    <xf numFmtId="0" fontId="13" fillId="0" borderId="0" xfId="0" applyFont="1"/>
    <xf numFmtId="0" fontId="70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 applyAlignment="1">
      <alignment horizontal="center"/>
    </xf>
    <xf numFmtId="0" fontId="75" fillId="0" borderId="0" xfId="0" applyFont="1" applyAlignment="1">
      <alignment horizontal="right"/>
    </xf>
    <xf numFmtId="0" fontId="73" fillId="0" borderId="0" xfId="0" applyFont="1" applyAlignment="1">
      <alignment horizontal="center" vertical="center"/>
    </xf>
    <xf numFmtId="186" fontId="73" fillId="0" borderId="0" xfId="0" applyNumberFormat="1" applyFont="1"/>
    <xf numFmtId="0" fontId="76" fillId="0" borderId="0" xfId="0" applyFont="1"/>
    <xf numFmtId="0" fontId="77" fillId="0" borderId="0" xfId="0" applyFont="1" applyAlignment="1">
      <alignment horizontal="center" vertical="distributed"/>
    </xf>
    <xf numFmtId="0" fontId="78" fillId="0" borderId="0" xfId="0" applyFont="1"/>
    <xf numFmtId="0" fontId="43" fillId="0" borderId="12" xfId="123" applyFont="1" applyBorder="1" applyAlignment="1">
      <alignment horizontal="center" vertical="center"/>
    </xf>
    <xf numFmtId="0" fontId="43" fillId="0" borderId="12" xfId="123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43" fillId="0" borderId="4" xfId="123" applyFont="1" applyBorder="1" applyAlignment="1">
      <alignment horizontal="center" vertical="center"/>
    </xf>
    <xf numFmtId="0" fontId="43" fillId="0" borderId="4" xfId="123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43" fillId="0" borderId="13" xfId="123" applyFont="1" applyBorder="1" applyAlignment="1">
      <alignment horizontal="center" vertical="center"/>
    </xf>
    <xf numFmtId="0" fontId="43" fillId="0" borderId="13" xfId="123" applyFont="1" applyBorder="1" applyAlignment="1">
      <alignment horizontal="center" vertical="center" wrapText="1"/>
    </xf>
    <xf numFmtId="0" fontId="64" fillId="0" borderId="13" xfId="0" applyFont="1" applyBorder="1" applyAlignment="1">
      <alignment horizontal="center" vertical="center"/>
    </xf>
    <xf numFmtId="2" fontId="43" fillId="0" borderId="4" xfId="0" applyNumberFormat="1" applyFont="1" applyBorder="1" applyAlignment="1">
      <alignment horizontal="center" vertical="center" wrapText="1"/>
    </xf>
    <xf numFmtId="175" fontId="43" fillId="0" borderId="12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/>
    </xf>
    <xf numFmtId="4" fontId="43" fillId="12" borderId="4" xfId="0" applyNumberFormat="1" applyFont="1" applyFill="1" applyBorder="1" applyAlignment="1">
      <alignment horizontal="center" vertical="center"/>
    </xf>
    <xf numFmtId="175" fontId="43" fillId="0" borderId="13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4" fontId="51" fillId="0" borderId="1" xfId="0" applyNumberFormat="1" applyFont="1" applyBorder="1" applyAlignment="1">
      <alignment horizontal="center" vertical="center" wrapText="1"/>
    </xf>
    <xf numFmtId="49" fontId="43" fillId="0" borderId="33" xfId="2" applyNumberFormat="1" applyFont="1" applyFill="1" applyBorder="1" applyAlignment="1" applyProtection="1">
      <alignment horizontal="center" vertical="center" wrapText="1" shrinkToFit="1"/>
      <protection locked="0"/>
    </xf>
    <xf numFmtId="4" fontId="51" fillId="0" borderId="4" xfId="0" applyNumberFormat="1" applyFont="1" applyBorder="1" applyAlignment="1">
      <alignment horizontal="center" vertical="center" wrapText="1"/>
    </xf>
    <xf numFmtId="49" fontId="43" fillId="0" borderId="12" xfId="139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0" fontId="84" fillId="0" borderId="1" xfId="0" applyFont="1" applyBorder="1" applyAlignment="1">
      <alignment horizontal="center" vertical="center" wrapText="1"/>
    </xf>
    <xf numFmtId="0" fontId="41" fillId="2" borderId="34" xfId="0" applyFont="1" applyFill="1" applyBorder="1" applyAlignment="1">
      <alignment horizontal="center" vertical="center" wrapText="1"/>
    </xf>
    <xf numFmtId="0" fontId="54" fillId="0" borderId="0" xfId="0" applyFont="1"/>
    <xf numFmtId="0" fontId="52" fillId="0" borderId="0" xfId="0" applyFont="1"/>
    <xf numFmtId="0" fontId="53" fillId="0" borderId="0" xfId="0" applyFont="1" applyAlignment="1">
      <alignment vertical="center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vertical="center"/>
    </xf>
    <xf numFmtId="0" fontId="54" fillId="0" borderId="38" xfId="0" applyFont="1" applyBorder="1"/>
    <xf numFmtId="0" fontId="54" fillId="0" borderId="7" xfId="0" applyFont="1" applyBorder="1"/>
    <xf numFmtId="4" fontId="54" fillId="0" borderId="39" xfId="0" applyNumberFormat="1" applyFont="1" applyBorder="1"/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50" fillId="0" borderId="34" xfId="0" applyFont="1" applyBorder="1" applyAlignment="1">
      <alignment horizontal="left" vertical="center"/>
    </xf>
    <xf numFmtId="0" fontId="50" fillId="0" borderId="4" xfId="0" applyFont="1" applyBorder="1" applyAlignment="1">
      <alignment horizontal="left" vertical="center"/>
    </xf>
    <xf numFmtId="0" fontId="50" fillId="12" borderId="32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50" fillId="0" borderId="32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33" xfId="0" applyNumberFormat="1" applyFont="1" applyBorder="1" applyAlignment="1">
      <alignment horizontal="center" vertical="center"/>
    </xf>
    <xf numFmtId="0" fontId="52" fillId="0" borderId="11" xfId="123" applyFont="1" applyBorder="1" applyAlignment="1">
      <alignment horizontal="center"/>
    </xf>
    <xf numFmtId="0" fontId="52" fillId="0" borderId="0" xfId="123" applyFont="1" applyAlignment="1">
      <alignment horizontal="center"/>
    </xf>
    <xf numFmtId="0" fontId="52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50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8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center" vertical="center" wrapText="1"/>
    </xf>
    <xf numFmtId="0" fontId="53" fillId="11" borderId="4" xfId="3" applyFont="1" applyFill="1" applyBorder="1" applyAlignment="1">
      <alignment horizontal="center" vertical="center" wrapText="1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10" fontId="40" fillId="0" borderId="33" xfId="3" applyNumberFormat="1" applyFont="1" applyBorder="1" applyAlignment="1">
      <alignment horizontal="center" vertical="center" wrapText="1"/>
    </xf>
    <xf numFmtId="174" fontId="42" fillId="11" borderId="33" xfId="64" applyNumberFormat="1" applyFont="1" applyFill="1" applyBorder="1" applyAlignment="1">
      <alignment horizontal="center" vertical="center" wrapText="1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/>
    </xf>
    <xf numFmtId="0" fontId="82" fillId="0" borderId="5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2" fillId="0" borderId="33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/>
    </xf>
    <xf numFmtId="0" fontId="52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37" xfId="0" applyFont="1" applyBorder="1" applyAlignment="1">
      <alignment horizontal="center" vertical="center"/>
    </xf>
    <xf numFmtId="2" fontId="85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5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2" fillId="0" borderId="5" xfId="123" applyFont="1" applyBorder="1" applyAlignment="1">
      <alignment horizontal="center" vertical="center" wrapText="1"/>
    </xf>
    <xf numFmtId="0" fontId="82" fillId="0" borderId="1" xfId="123" applyFont="1" applyBorder="1" applyAlignment="1">
      <alignment horizontal="center" vertical="center" wrapText="1"/>
    </xf>
    <xf numFmtId="0" fontId="82" fillId="0" borderId="33" xfId="123" applyFont="1" applyBorder="1" applyAlignment="1">
      <alignment horizontal="center" vertical="center" wrapText="1"/>
    </xf>
    <xf numFmtId="2" fontId="85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83" fillId="0" borderId="5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3" fillId="0" borderId="33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75" fillId="0" borderId="11" xfId="0" applyFont="1" applyBorder="1" applyAlignment="1">
      <alignment horizontal="center"/>
    </xf>
    <xf numFmtId="0" fontId="75" fillId="0" borderId="0" xfId="0" applyFont="1" applyAlignment="1">
      <alignment horizontal="center"/>
    </xf>
    <xf numFmtId="0" fontId="75" fillId="0" borderId="10" xfId="0" applyFont="1" applyBorder="1" applyAlignment="1">
      <alignment horizontal="center"/>
    </xf>
    <xf numFmtId="0" fontId="77" fillId="0" borderId="0" xfId="0" applyFont="1" applyAlignment="1">
      <alignment horizontal="center" vertical="distributed"/>
    </xf>
    <xf numFmtId="0" fontId="76" fillId="0" borderId="11" xfId="0" applyFont="1" applyBorder="1" applyAlignment="1">
      <alignment horizontal="center" wrapText="1"/>
    </xf>
    <xf numFmtId="0" fontId="76" fillId="0" borderId="0" xfId="0" applyFont="1" applyAlignment="1">
      <alignment horizontal="center"/>
    </xf>
    <xf numFmtId="0" fontId="76" fillId="0" borderId="10" xfId="0" applyFont="1" applyBorder="1" applyAlignment="1">
      <alignment horizontal="center"/>
    </xf>
    <xf numFmtId="0" fontId="76" fillId="0" borderId="11" xfId="0" applyFont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8" fillId="0" borderId="0" xfId="0" applyFont="1" applyAlignment="1">
      <alignment horizontal="center" vertical="distributed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5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27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ARQUIV0S\BACKUP\SEBASTI&#195;O\PLANEJAMENTO\03%20-%20CAL&#199;AMENTO%20RUAS%20VILA%20MARQUES\CAL&#199;AMENTO%20RUAS%201%20E%202%20VILA%20MARQUES.xlsx" TargetMode="External"/><Relationship Id="rId1" Type="http://schemas.openxmlformats.org/officeDocument/2006/relationships/externalLinkPath" Target="/ARQUIV0S/BACKUP/SEBASTI&#195;O/PLANEJAMENTO/03%20-%20CAL&#199;AMENTO%20RUAS%20VILA%20MARQUES/CAL&#199;AMENTO%20RUAS%201%20E%202%20VILA%20MAR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camentária"/>
      <sheetName val="COMPOSIÇÃO"/>
      <sheetName val="Memória de Cálculo"/>
      <sheetName val="Cronograma"/>
      <sheetName val="Memorial Descritivo"/>
      <sheetName val="BDI"/>
    </sheetNames>
    <sheetDataSet>
      <sheetData sheetId="0"/>
      <sheetData sheetId="1">
        <row r="11">
          <cell r="G11">
            <v>121.29719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4"/>
  <sheetViews>
    <sheetView showGridLines="0" showZeros="0" zoomScale="80" zoomScaleNormal="80" zoomScaleSheetLayoutView="80" workbookViewId="0">
      <selection activeCell="A4" sqref="A4:D4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17" style="4" bestFit="1" customWidth="1"/>
    <col min="9" max="9" width="11.85546875" style="4" bestFit="1" customWidth="1"/>
    <col min="10" max="16384" width="9.140625" style="4"/>
  </cols>
  <sheetData>
    <row r="1" spans="1:9" ht="94.5" customHeight="1">
      <c r="A1" s="337"/>
      <c r="B1" s="338"/>
      <c r="C1" s="335"/>
      <c r="D1" s="335"/>
      <c r="E1" s="335"/>
      <c r="F1" s="335"/>
      <c r="G1" s="335"/>
      <c r="H1" s="336"/>
    </row>
    <row r="2" spans="1:9" s="17" customFormat="1" ht="20.100000000000001" customHeight="1">
      <c r="A2" s="352" t="s">
        <v>27</v>
      </c>
      <c r="B2" s="353"/>
      <c r="C2" s="353"/>
      <c r="D2" s="353"/>
      <c r="E2" s="353"/>
      <c r="F2" s="353"/>
      <c r="G2" s="353"/>
      <c r="H2" s="354"/>
    </row>
    <row r="3" spans="1:9" s="41" customFormat="1" ht="20.100000000000001" customHeight="1">
      <c r="A3" s="360" t="s">
        <v>38</v>
      </c>
      <c r="B3" s="361"/>
      <c r="C3" s="361"/>
      <c r="D3" s="361"/>
      <c r="E3" s="362" t="s">
        <v>39</v>
      </c>
      <c r="F3" s="363"/>
      <c r="G3" s="364" t="s">
        <v>33</v>
      </c>
      <c r="H3" s="365"/>
    </row>
    <row r="4" spans="1:9" s="41" customFormat="1" ht="20.100000000000001" customHeight="1">
      <c r="A4" s="357" t="s">
        <v>168</v>
      </c>
      <c r="B4" s="358"/>
      <c r="C4" s="358"/>
      <c r="D4" s="359"/>
      <c r="E4" s="362" t="s">
        <v>20</v>
      </c>
      <c r="F4" s="363"/>
      <c r="G4" s="355">
        <v>45868</v>
      </c>
      <c r="H4" s="356"/>
    </row>
    <row r="5" spans="1:9" s="41" customFormat="1" ht="20.100000000000001" customHeight="1">
      <c r="A5" s="339" t="s">
        <v>169</v>
      </c>
      <c r="B5" s="340"/>
      <c r="C5" s="340"/>
      <c r="D5" s="340"/>
      <c r="E5" s="347" t="s">
        <v>6</v>
      </c>
      <c r="F5" s="347"/>
      <c r="G5" s="347"/>
      <c r="H5" s="348"/>
      <c r="I5" s="51"/>
    </row>
    <row r="6" spans="1:9" s="41" customFormat="1" ht="24.95" customHeight="1">
      <c r="A6" s="341" t="s">
        <v>167</v>
      </c>
      <c r="B6" s="342"/>
      <c r="C6" s="342"/>
      <c r="D6" s="343"/>
      <c r="E6" s="20" t="s">
        <v>19</v>
      </c>
      <c r="F6" s="21" t="s">
        <v>3</v>
      </c>
      <c r="G6" s="20" t="s">
        <v>34</v>
      </c>
      <c r="H6" s="196" t="s">
        <v>4</v>
      </c>
    </row>
    <row r="7" spans="1:9" s="41" customFormat="1" ht="24.95" customHeight="1">
      <c r="A7" s="349" t="s">
        <v>36</v>
      </c>
      <c r="B7" s="350"/>
      <c r="C7" s="350"/>
      <c r="D7" s="351"/>
      <c r="E7" s="15" t="s">
        <v>24</v>
      </c>
      <c r="F7" s="46">
        <v>0.05</v>
      </c>
      <c r="G7" s="20" t="s">
        <v>32</v>
      </c>
      <c r="H7" s="197">
        <f>BDI!D28</f>
        <v>0.24429999999999999</v>
      </c>
    </row>
    <row r="8" spans="1:9" ht="3.75" customHeight="1">
      <c r="A8" s="344"/>
      <c r="B8" s="345"/>
      <c r="C8" s="345"/>
      <c r="D8" s="345"/>
      <c r="E8" s="345"/>
      <c r="F8" s="345"/>
      <c r="G8" s="345"/>
      <c r="H8" s="346"/>
    </row>
    <row r="9" spans="1:9" s="41" customFormat="1" ht="35.1" customHeight="1">
      <c r="A9" s="198" t="s">
        <v>0</v>
      </c>
      <c r="B9" s="20" t="s">
        <v>25</v>
      </c>
      <c r="C9" s="20" t="s">
        <v>26</v>
      </c>
      <c r="D9" s="20" t="s">
        <v>2</v>
      </c>
      <c r="E9" s="20" t="s">
        <v>1</v>
      </c>
      <c r="F9" s="14" t="s">
        <v>30</v>
      </c>
      <c r="G9" s="15" t="s">
        <v>31</v>
      </c>
      <c r="H9" s="199" t="s">
        <v>5</v>
      </c>
    </row>
    <row r="10" spans="1:9" s="41" customFormat="1" ht="20.100000000000001" customHeight="1">
      <c r="A10" s="200">
        <v>1</v>
      </c>
      <c r="B10" s="180"/>
      <c r="C10" s="181" t="s">
        <v>10</v>
      </c>
      <c r="D10" s="182"/>
      <c r="E10" s="183"/>
      <c r="F10" s="183"/>
      <c r="G10" s="183"/>
      <c r="H10" s="201">
        <f>H11</f>
        <v>1438.65</v>
      </c>
    </row>
    <row r="11" spans="1:9" s="41" customFormat="1" ht="56.25">
      <c r="A11" s="202">
        <v>1.1000000000000001</v>
      </c>
      <c r="B11" s="49" t="s">
        <v>50</v>
      </c>
      <c r="C11" s="45" t="s">
        <v>117</v>
      </c>
      <c r="D11" s="49" t="s">
        <v>109</v>
      </c>
      <c r="E11" s="120">
        <v>1</v>
      </c>
      <c r="F11" s="186">
        <v>1156.19</v>
      </c>
      <c r="G11" s="48">
        <f t="shared" ref="G11:G26" si="0">ROUND(F11+(F11*$H$7),2)</f>
        <v>1438.65</v>
      </c>
      <c r="H11" s="203">
        <f>E11*G11</f>
        <v>1438.65</v>
      </c>
    </row>
    <row r="12" spans="1:9" s="41" customFormat="1" ht="11.25">
      <c r="A12" s="200" t="s">
        <v>22</v>
      </c>
      <c r="B12" s="49"/>
      <c r="C12" s="181" t="s">
        <v>126</v>
      </c>
      <c r="D12" s="49"/>
      <c r="E12" s="120"/>
      <c r="F12" s="186"/>
      <c r="G12" s="48"/>
      <c r="H12" s="201">
        <f>SUM(H13:H19)</f>
        <v>9992.5744999999988</v>
      </c>
    </row>
    <row r="13" spans="1:9" s="41" customFormat="1" ht="45">
      <c r="A13" s="202" t="s">
        <v>103</v>
      </c>
      <c r="B13" s="305" t="s">
        <v>127</v>
      </c>
      <c r="C13" s="306" t="s">
        <v>128</v>
      </c>
      <c r="D13" s="307" t="s">
        <v>8</v>
      </c>
      <c r="E13" s="314">
        <f>'Memória de Cálculo'!E11</f>
        <v>18.55</v>
      </c>
      <c r="F13" s="315">
        <v>7.62</v>
      </c>
      <c r="G13" s="48">
        <f t="shared" si="0"/>
        <v>9.48</v>
      </c>
      <c r="H13" s="203">
        <f>E13*G13</f>
        <v>175.85400000000001</v>
      </c>
    </row>
    <row r="14" spans="1:9" s="41" customFormat="1" ht="22.5">
      <c r="A14" s="202" t="s">
        <v>104</v>
      </c>
      <c r="B14" s="308" t="s">
        <v>129</v>
      </c>
      <c r="C14" s="309" t="s">
        <v>130</v>
      </c>
      <c r="D14" s="47" t="s">
        <v>7</v>
      </c>
      <c r="E14" s="314">
        <f>'Memória de Cálculo'!E12</f>
        <v>9.27</v>
      </c>
      <c r="F14" s="316">
        <v>6.26</v>
      </c>
      <c r="G14" s="48">
        <f t="shared" si="0"/>
        <v>7.79</v>
      </c>
      <c r="H14" s="203">
        <f t="shared" ref="H14:H19" si="1">E14*G14</f>
        <v>72.213300000000004</v>
      </c>
    </row>
    <row r="15" spans="1:9" s="41" customFormat="1" ht="22.5">
      <c r="A15" s="202" t="s">
        <v>105</v>
      </c>
      <c r="B15" s="308" t="s">
        <v>131</v>
      </c>
      <c r="C15" s="309" t="s">
        <v>132</v>
      </c>
      <c r="D15" s="310" t="s">
        <v>8</v>
      </c>
      <c r="E15" s="314">
        <f>'Memória de Cálculo'!E13</f>
        <v>0.54</v>
      </c>
      <c r="F15" s="316">
        <v>482.01</v>
      </c>
      <c r="G15" s="48">
        <f t="shared" si="0"/>
        <v>599.77</v>
      </c>
      <c r="H15" s="203">
        <f t="shared" si="1"/>
        <v>323.87580000000003</v>
      </c>
    </row>
    <row r="16" spans="1:9" s="41" customFormat="1" ht="45">
      <c r="A16" s="202" t="s">
        <v>106</v>
      </c>
      <c r="B16" s="308" t="s">
        <v>133</v>
      </c>
      <c r="C16" s="309" t="s">
        <v>134</v>
      </c>
      <c r="D16" s="49" t="s">
        <v>9</v>
      </c>
      <c r="E16" s="120">
        <f>'Memória de Cálculo'!E14</f>
        <v>15.46</v>
      </c>
      <c r="F16" s="316">
        <v>150.62</v>
      </c>
      <c r="G16" s="48">
        <f t="shared" si="0"/>
        <v>187.42</v>
      </c>
      <c r="H16" s="203">
        <f t="shared" si="1"/>
        <v>2897.5131999999999</v>
      </c>
    </row>
    <row r="17" spans="1:8" s="41" customFormat="1" ht="45">
      <c r="A17" s="202" t="s">
        <v>107</v>
      </c>
      <c r="B17" s="308" t="s">
        <v>135</v>
      </c>
      <c r="C17" s="309" t="s">
        <v>136</v>
      </c>
      <c r="D17" s="49" t="s">
        <v>8</v>
      </c>
      <c r="E17" s="120">
        <f>'Memória de Cálculo'!E15</f>
        <v>15.51</v>
      </c>
      <c r="F17" s="316">
        <v>24.77</v>
      </c>
      <c r="G17" s="48">
        <f t="shared" si="0"/>
        <v>30.82</v>
      </c>
      <c r="H17" s="203">
        <f t="shared" si="1"/>
        <v>478.01819999999998</v>
      </c>
    </row>
    <row r="18" spans="1:8" s="41" customFormat="1" ht="22.5">
      <c r="A18" s="202" t="s">
        <v>108</v>
      </c>
      <c r="B18" s="308" t="s">
        <v>137</v>
      </c>
      <c r="C18" s="309" t="s">
        <v>138</v>
      </c>
      <c r="D18" s="57" t="s">
        <v>139</v>
      </c>
      <c r="E18" s="120">
        <f>'Memória de Cálculo'!E16</f>
        <v>4</v>
      </c>
      <c r="F18" s="317">
        <f>[2]COMPOSIÇÃO!G11</f>
        <v>121.29719</v>
      </c>
      <c r="G18" s="48">
        <f t="shared" si="0"/>
        <v>150.93</v>
      </c>
      <c r="H18" s="203">
        <f t="shared" si="1"/>
        <v>603.72</v>
      </c>
    </row>
    <row r="19" spans="1:8" s="41" customFormat="1" ht="22.5">
      <c r="A19" s="202" t="s">
        <v>142</v>
      </c>
      <c r="B19" s="311" t="s">
        <v>140</v>
      </c>
      <c r="C19" s="312" t="s">
        <v>141</v>
      </c>
      <c r="D19" s="313" t="s">
        <v>139</v>
      </c>
      <c r="E19" s="120">
        <f>'Memória de Cálculo'!E17</f>
        <v>2</v>
      </c>
      <c r="F19" s="318">
        <v>2186.52</v>
      </c>
      <c r="G19" s="48">
        <f t="shared" si="0"/>
        <v>2720.69</v>
      </c>
      <c r="H19" s="203">
        <f t="shared" si="1"/>
        <v>5441.38</v>
      </c>
    </row>
    <row r="20" spans="1:8" s="41" customFormat="1" ht="20.100000000000001" customHeight="1">
      <c r="A20" s="200" t="s">
        <v>143</v>
      </c>
      <c r="B20" s="184"/>
      <c r="C20" s="181" t="s">
        <v>51</v>
      </c>
      <c r="D20" s="184"/>
      <c r="E20" s="185"/>
      <c r="F20" s="185"/>
      <c r="G20" s="48">
        <f t="shared" si="0"/>
        <v>0</v>
      </c>
      <c r="H20" s="201" t="e">
        <f>SUM(H21:H26)</f>
        <v>#VALUE!</v>
      </c>
    </row>
    <row r="21" spans="1:8" s="41" customFormat="1" ht="33.75">
      <c r="A21" s="204" t="s">
        <v>144</v>
      </c>
      <c r="B21" s="49" t="s">
        <v>115</v>
      </c>
      <c r="C21" s="45" t="s">
        <v>114</v>
      </c>
      <c r="D21" s="49" t="s">
        <v>7</v>
      </c>
      <c r="E21" s="186">
        <f>'Memória de Cálculo'!E19</f>
        <v>1169.8900000000001</v>
      </c>
      <c r="F21" s="48">
        <v>2.87</v>
      </c>
      <c r="G21" s="48">
        <f t="shared" si="0"/>
        <v>3.57</v>
      </c>
      <c r="H21" s="203">
        <f t="shared" ref="H21:H26" si="2">ROUND((E21*G21),2)</f>
        <v>4176.51</v>
      </c>
    </row>
    <row r="22" spans="1:8" s="41" customFormat="1" ht="45" customHeight="1">
      <c r="A22" s="204" t="s">
        <v>145</v>
      </c>
      <c r="B22" s="49" t="s">
        <v>46</v>
      </c>
      <c r="C22" s="45" t="s">
        <v>45</v>
      </c>
      <c r="D22" s="49" t="s">
        <v>9</v>
      </c>
      <c r="E22" s="120">
        <f>'Memória de Cálculo'!E20</f>
        <v>330.54</v>
      </c>
      <c r="F22" s="48">
        <v>64.36</v>
      </c>
      <c r="G22" s="48">
        <f t="shared" si="0"/>
        <v>80.08</v>
      </c>
      <c r="H22" s="203">
        <f t="shared" si="2"/>
        <v>26469.64</v>
      </c>
    </row>
    <row r="23" spans="1:8" s="41" customFormat="1" ht="45" customHeight="1">
      <c r="A23" s="204" t="s">
        <v>146</v>
      </c>
      <c r="B23" s="49" t="s">
        <v>48</v>
      </c>
      <c r="C23" s="45" t="s">
        <v>47</v>
      </c>
      <c r="D23" s="49" t="s">
        <v>109</v>
      </c>
      <c r="E23" s="120">
        <f>'Memória de Cálculo'!E21</f>
        <v>1019.99</v>
      </c>
      <c r="F23" s="58">
        <v>101.61</v>
      </c>
      <c r="G23" s="48">
        <f t="shared" si="0"/>
        <v>126.43</v>
      </c>
      <c r="H23" s="203">
        <f>ROUND((E23*G23),2)</f>
        <v>128957.34</v>
      </c>
    </row>
    <row r="24" spans="1:8" s="41" customFormat="1" ht="45" customHeight="1">
      <c r="A24" s="204" t="s">
        <v>147</v>
      </c>
      <c r="B24" s="49" t="s">
        <v>56</v>
      </c>
      <c r="C24" s="59" t="s">
        <v>55</v>
      </c>
      <c r="D24" s="49" t="s">
        <v>9</v>
      </c>
      <c r="E24" s="120">
        <f>'Memória de Cálculo'!E22</f>
        <v>345</v>
      </c>
      <c r="F24" s="58">
        <v>35.36</v>
      </c>
      <c r="G24" s="48">
        <f t="shared" si="0"/>
        <v>44</v>
      </c>
      <c r="H24" s="203">
        <f t="shared" si="2"/>
        <v>15180</v>
      </c>
    </row>
    <row r="25" spans="1:8" s="60" customFormat="1" ht="45" customHeight="1">
      <c r="A25" s="204" t="s">
        <v>148</v>
      </c>
      <c r="B25" s="57" t="s">
        <v>64</v>
      </c>
      <c r="C25" s="59" t="s">
        <v>60</v>
      </c>
      <c r="D25" s="57" t="s">
        <v>59</v>
      </c>
      <c r="E25" s="121" t="str">
        <f>'Memória de Cálculo'!E23</f>
        <v xml:space="preserve"> </v>
      </c>
      <c r="F25" s="58">
        <v>1.37</v>
      </c>
      <c r="G25" s="48">
        <f t="shared" si="0"/>
        <v>1.7</v>
      </c>
      <c r="H25" s="203" t="e">
        <f t="shared" si="2"/>
        <v>#VALUE!</v>
      </c>
    </row>
    <row r="26" spans="1:8" s="60" customFormat="1" ht="45" customHeight="1">
      <c r="A26" s="204" t="s">
        <v>149</v>
      </c>
      <c r="B26" s="57" t="s">
        <v>99</v>
      </c>
      <c r="C26" s="160" t="s">
        <v>101</v>
      </c>
      <c r="D26" s="57" t="s">
        <v>9</v>
      </c>
      <c r="E26" s="121">
        <v>28.12</v>
      </c>
      <c r="F26" s="58">
        <f>COMPOSIÇÃO!G11</f>
        <v>121.29719</v>
      </c>
      <c r="G26" s="48">
        <f t="shared" si="0"/>
        <v>150.93</v>
      </c>
      <c r="H26" s="203">
        <f t="shared" si="2"/>
        <v>4244.1499999999996</v>
      </c>
    </row>
    <row r="27" spans="1:8" s="60" customFormat="1" ht="20.100000000000001" customHeight="1">
      <c r="A27" s="205"/>
      <c r="B27" s="179"/>
      <c r="C27" s="179" t="s">
        <v>17</v>
      </c>
      <c r="D27" s="179"/>
      <c r="E27" s="179"/>
      <c r="F27" s="179"/>
      <c r="G27" s="179"/>
      <c r="H27" s="206" t="e">
        <f>SUM(H10,H12,H20)</f>
        <v>#VALUE!</v>
      </c>
    </row>
    <row r="28" spans="1:8" s="60" customFormat="1" ht="26.1" customHeight="1">
      <c r="A28" s="207"/>
      <c r="B28" s="187"/>
      <c r="C28" s="187"/>
      <c r="D28" s="187"/>
      <c r="E28" s="187"/>
      <c r="F28" s="188"/>
      <c r="G28" s="187"/>
      <c r="H28" s="208"/>
    </row>
    <row r="29" spans="1:8" s="60" customFormat="1" ht="20.100000000000001" customHeight="1">
      <c r="A29" s="209"/>
      <c r="B29" s="4"/>
      <c r="C29" s="7"/>
      <c r="D29" s="189"/>
      <c r="E29" s="190"/>
      <c r="F29" s="191"/>
      <c r="G29" s="190"/>
      <c r="H29" s="210"/>
    </row>
    <row r="30" spans="1:8" s="60" customFormat="1" ht="12.95" customHeight="1">
      <c r="A30" s="211"/>
      <c r="B30" s="17"/>
      <c r="C30" s="44" t="str">
        <f>'Memória de Cálculo'!C27</f>
        <v>Sebastião Barbosa Pinto Filho</v>
      </c>
      <c r="D30" s="17"/>
      <c r="E30" s="17"/>
      <c r="F30" s="191"/>
      <c r="G30" s="17"/>
      <c r="H30" s="212"/>
    </row>
    <row r="31" spans="1:8" s="60" customFormat="1" ht="12.95" customHeight="1">
      <c r="A31" s="211"/>
      <c r="B31" s="4"/>
      <c r="C31" s="44" t="str">
        <f>'Memória de Cálculo'!C28</f>
        <v>CREA/MG Nº: MG 249.547/D</v>
      </c>
      <c r="D31" s="4"/>
      <c r="E31" s="4"/>
      <c r="F31" s="191"/>
      <c r="G31" s="4"/>
      <c r="H31" s="213"/>
    </row>
    <row r="32" spans="1:8" s="60" customFormat="1" ht="16.5" customHeight="1">
      <c r="A32" s="211"/>
      <c r="B32" s="4"/>
      <c r="C32" s="4"/>
      <c r="D32" s="4"/>
      <c r="E32" s="4"/>
      <c r="F32" s="191"/>
      <c r="G32" s="4"/>
      <c r="H32" s="213"/>
    </row>
    <row r="33" spans="1:8" s="60" customFormat="1" ht="20.25" customHeight="1">
      <c r="A33" s="209"/>
      <c r="B33" s="4"/>
      <c r="C33" s="7"/>
      <c r="D33" s="190"/>
      <c r="E33" s="190"/>
      <c r="F33" s="191"/>
      <c r="G33" s="192"/>
      <c r="H33" s="210"/>
    </row>
    <row r="34" spans="1:8" s="60" customFormat="1" ht="20.100000000000001" customHeight="1">
      <c r="A34" s="214"/>
      <c r="B34" s="17"/>
      <c r="C34" s="43" t="s">
        <v>54</v>
      </c>
      <c r="D34" s="193"/>
      <c r="E34" s="194"/>
      <c r="F34" s="191"/>
      <c r="G34" s="195"/>
      <c r="H34" s="215"/>
    </row>
    <row r="35" spans="1:8" s="41" customFormat="1" ht="12" customHeight="1">
      <c r="A35" s="214"/>
      <c r="B35" s="17"/>
      <c r="C35" s="44" t="str">
        <f>'Memória de Cálculo'!C33</f>
        <v>Sandro Adriano Oliveira Silva</v>
      </c>
      <c r="D35" s="17"/>
      <c r="E35" s="17"/>
      <c r="F35" s="18"/>
      <c r="G35" s="17"/>
      <c r="H35" s="212"/>
    </row>
    <row r="36" spans="1:8" s="41" customFormat="1" ht="12" customHeight="1">
      <c r="A36" s="211"/>
      <c r="B36" s="17"/>
      <c r="C36" s="44"/>
      <c r="D36" s="17"/>
      <c r="E36" s="17"/>
      <c r="F36" s="18"/>
      <c r="G36" s="17"/>
      <c r="H36" s="212"/>
    </row>
    <row r="37" spans="1:8" s="41" customFormat="1" ht="12" customHeight="1" thickBot="1">
      <c r="A37" s="216"/>
      <c r="B37" s="217"/>
      <c r="C37" s="217"/>
      <c r="D37" s="217"/>
      <c r="E37" s="217"/>
      <c r="F37" s="218"/>
      <c r="G37" s="217"/>
      <c r="H37" s="219"/>
    </row>
    <row r="38" spans="1:8" s="41" customFormat="1">
      <c r="A38" s="4"/>
      <c r="B38" s="4"/>
      <c r="C38" s="4"/>
      <c r="D38" s="4"/>
      <c r="E38" s="4"/>
      <c r="F38" s="5"/>
      <c r="G38" s="4"/>
      <c r="H38" s="4"/>
    </row>
    <row r="39" spans="1:8" s="41" customFormat="1">
      <c r="A39" s="4"/>
      <c r="B39" s="4"/>
      <c r="C39" s="4"/>
      <c r="D39" s="4"/>
      <c r="E39" s="4"/>
      <c r="F39" s="4"/>
      <c r="G39" s="4"/>
      <c r="H39" s="4"/>
    </row>
    <row r="40" spans="1:8" s="41" customFormat="1" ht="20.100000000000001" customHeight="1">
      <c r="A40" s="4"/>
      <c r="B40" s="4"/>
      <c r="C40" s="4"/>
      <c r="D40" s="4"/>
      <c r="E40" s="4"/>
      <c r="F40" s="5"/>
      <c r="G40" s="4"/>
      <c r="H40" s="4"/>
    </row>
    <row r="41" spans="1:8" s="41" customFormat="1">
      <c r="A41" s="4"/>
      <c r="B41" s="4"/>
      <c r="C41" s="4"/>
      <c r="D41" s="4"/>
      <c r="E41" s="4"/>
      <c r="F41" s="5"/>
      <c r="G41" s="4"/>
      <c r="H41" s="4"/>
    </row>
    <row r="42" spans="1:8" s="41" customFormat="1">
      <c r="A42" s="4"/>
      <c r="B42" s="4"/>
      <c r="C42" s="4"/>
      <c r="D42" s="4"/>
      <c r="E42" s="4"/>
      <c r="F42" s="5"/>
      <c r="G42" s="4"/>
      <c r="H42" s="4"/>
    </row>
    <row r="43" spans="1:8" s="41" customFormat="1">
      <c r="A43" s="4"/>
      <c r="B43" s="4"/>
      <c r="C43" s="4"/>
      <c r="D43" s="4"/>
      <c r="E43" s="4"/>
      <c r="F43" s="5"/>
      <c r="G43" s="4"/>
      <c r="H43" s="4"/>
    </row>
    <row r="44" spans="1:8" s="41" customFormat="1">
      <c r="A44" s="4"/>
      <c r="B44" s="4"/>
      <c r="C44" s="4"/>
      <c r="D44" s="4"/>
      <c r="E44" s="4"/>
      <c r="F44" s="5"/>
      <c r="G44" s="4"/>
      <c r="H44" s="4"/>
    </row>
    <row r="45" spans="1:8" s="41" customFormat="1">
      <c r="A45" s="4"/>
      <c r="B45" s="4"/>
      <c r="C45" s="4"/>
      <c r="D45" s="4"/>
      <c r="E45" s="4"/>
      <c r="F45" s="5"/>
      <c r="G45" s="4"/>
      <c r="H45" s="4"/>
    </row>
    <row r="46" spans="1:8" s="41" customFormat="1">
      <c r="A46" s="4"/>
      <c r="B46" s="4"/>
      <c r="C46" s="4"/>
      <c r="D46" s="4"/>
      <c r="E46" s="4"/>
      <c r="F46" s="5"/>
      <c r="G46" s="4"/>
      <c r="H46" s="4"/>
    </row>
    <row r="47" spans="1:8" s="41" customFormat="1">
      <c r="A47" s="4"/>
      <c r="B47" s="4"/>
      <c r="C47" s="4"/>
      <c r="D47" s="4"/>
      <c r="E47" s="4"/>
      <c r="F47" s="5"/>
      <c r="G47" s="4"/>
      <c r="H47" s="4"/>
    </row>
    <row r="48" spans="1:8" s="41" customFormat="1">
      <c r="A48" s="4"/>
      <c r="B48" s="4"/>
      <c r="C48" s="4"/>
      <c r="D48" s="4"/>
      <c r="E48" s="4"/>
      <c r="F48" s="5"/>
      <c r="G48" s="4"/>
      <c r="H48" s="4"/>
    </row>
    <row r="49" spans="1:10" s="17" customFormat="1" ht="20.100000000000001" customHeight="1">
      <c r="A49" s="4"/>
      <c r="B49" s="4"/>
      <c r="C49" s="4"/>
      <c r="D49" s="4"/>
      <c r="E49" s="4"/>
      <c r="F49" s="5"/>
      <c r="G49" s="4"/>
      <c r="H49" s="4"/>
      <c r="J49" s="18"/>
    </row>
    <row r="50" spans="1:10" ht="14.25" customHeight="1">
      <c r="J50" s="42"/>
    </row>
    <row r="51" spans="1:10" ht="11.25" customHeight="1"/>
    <row r="52" spans="1:10" ht="11.25" customHeight="1"/>
    <row r="53" spans="1:10" s="17" customFormat="1" ht="12" customHeight="1">
      <c r="A53" s="4"/>
      <c r="B53" s="4"/>
      <c r="C53" s="4"/>
      <c r="D53" s="4"/>
      <c r="E53" s="4"/>
      <c r="F53" s="5"/>
      <c r="G53" s="4"/>
      <c r="H53" s="4"/>
    </row>
    <row r="54" spans="1:10" s="17" customFormat="1">
      <c r="A54" s="4"/>
      <c r="B54" s="4"/>
      <c r="C54" s="4"/>
      <c r="D54" s="4"/>
      <c r="E54" s="4"/>
      <c r="F54" s="5"/>
      <c r="G54" s="4"/>
      <c r="H54" s="4"/>
    </row>
    <row r="58" spans="1:10" ht="11.25" customHeight="1"/>
    <row r="59" spans="1:10" s="17" customFormat="1" ht="12" customHeight="1">
      <c r="A59" s="4"/>
      <c r="B59" s="4"/>
      <c r="C59" s="4"/>
      <c r="D59" s="4"/>
      <c r="E59" s="4"/>
      <c r="F59" s="5"/>
      <c r="G59" s="4"/>
      <c r="H59" s="4"/>
    </row>
    <row r="60" spans="1:10" s="17" customFormat="1" ht="12" customHeight="1">
      <c r="A60" s="4"/>
      <c r="B60" s="4"/>
      <c r="C60" s="4"/>
      <c r="D60" s="4"/>
      <c r="E60" s="4"/>
      <c r="F60" s="5"/>
      <c r="G60" s="4"/>
      <c r="H60" s="4"/>
    </row>
    <row r="61" spans="1:10" s="17" customFormat="1" ht="12" customHeight="1">
      <c r="A61" s="4"/>
      <c r="B61" s="4"/>
      <c r="C61" s="4"/>
      <c r="D61" s="4"/>
      <c r="E61" s="4"/>
      <c r="F61" s="5"/>
      <c r="G61" s="4"/>
      <c r="H61" s="4"/>
    </row>
    <row r="64" spans="1:10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blackAndWhite="1" r:id="rId2"/>
  <headerFooter alignWithMargins="0"/>
  <ignoredErrors>
    <ignoredError sqref="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29"/>
  <sheetViews>
    <sheetView workbookViewId="0">
      <selection activeCell="J13" sqref="J13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23"/>
      <c r="B1" s="369"/>
      <c r="C1" s="369"/>
      <c r="D1" s="369"/>
      <c r="E1" s="369"/>
      <c r="F1" s="369"/>
      <c r="G1" s="370"/>
      <c r="H1" s="124"/>
      <c r="I1" s="125"/>
      <c r="J1" s="125"/>
    </row>
    <row r="2" spans="1:10">
      <c r="A2" s="126"/>
      <c r="B2" s="371"/>
      <c r="C2" s="371"/>
      <c r="D2" s="371"/>
      <c r="E2" s="371"/>
      <c r="F2" s="371"/>
      <c r="G2" s="372"/>
      <c r="H2" s="127"/>
      <c r="I2" s="125"/>
      <c r="J2" s="125"/>
    </row>
    <row r="3" spans="1:10">
      <c r="A3" s="126"/>
      <c r="B3" s="373"/>
      <c r="C3" s="373"/>
      <c r="D3" s="373"/>
      <c r="E3" s="373"/>
      <c r="F3" s="373"/>
      <c r="G3" s="374"/>
      <c r="H3" s="122"/>
      <c r="I3" s="125"/>
      <c r="J3" s="125"/>
    </row>
    <row r="4" spans="1:10">
      <c r="A4" s="375" t="str">
        <f>'Planilha Orcamentária'!A4</f>
        <v>OBRA: PAVIMENTAÇÃO MORRO DO CLAUDIONOR</v>
      </c>
      <c r="B4" s="375"/>
      <c r="C4" s="375"/>
      <c r="D4" s="375"/>
      <c r="E4" s="375"/>
      <c r="F4" s="375"/>
      <c r="G4" s="375"/>
      <c r="H4" s="125"/>
      <c r="I4" s="125"/>
      <c r="J4" s="125"/>
    </row>
    <row r="5" spans="1:10">
      <c r="A5" s="375" t="str">
        <f>'Planilha Orcamentária'!A5</f>
        <v>LOCAL: CÓRREGO DOS LOPES - INHAPIM/MG - CEP: 35330-000</v>
      </c>
      <c r="B5" s="375"/>
      <c r="C5" s="375"/>
      <c r="D5" s="375"/>
      <c r="E5" s="375"/>
      <c r="F5" s="375"/>
      <c r="G5" s="375"/>
      <c r="H5" s="125"/>
      <c r="I5" s="125"/>
      <c r="J5" s="125"/>
    </row>
    <row r="6" spans="1:10">
      <c r="A6" s="376" t="s">
        <v>88</v>
      </c>
      <c r="B6" s="376"/>
      <c r="C6" s="376"/>
      <c r="D6" s="376"/>
      <c r="E6" s="376"/>
      <c r="F6" s="376"/>
      <c r="G6" s="376"/>
      <c r="H6" s="125"/>
      <c r="I6" s="125"/>
      <c r="J6" s="125"/>
    </row>
    <row r="7" spans="1:10">
      <c r="A7" s="128" t="s">
        <v>57</v>
      </c>
      <c r="B7" s="129">
        <v>45868</v>
      </c>
      <c r="C7" s="130"/>
      <c r="D7" s="130"/>
      <c r="E7" s="131"/>
      <c r="F7" s="131"/>
      <c r="G7" s="132"/>
      <c r="H7" s="125"/>
      <c r="I7" s="125"/>
      <c r="J7" s="125"/>
    </row>
    <row r="8" spans="1:10">
      <c r="A8" s="128"/>
      <c r="B8" s="133"/>
      <c r="C8" s="130"/>
      <c r="D8" s="130"/>
      <c r="E8" s="131"/>
      <c r="F8" s="131"/>
      <c r="G8" s="132"/>
      <c r="H8" s="125"/>
      <c r="I8" s="125"/>
      <c r="J8" s="125"/>
    </row>
    <row r="9" spans="1:10" ht="15.75">
      <c r="A9" s="377" t="s">
        <v>89</v>
      </c>
      <c r="B9" s="377"/>
      <c r="C9" s="377"/>
      <c r="D9" s="377"/>
      <c r="E9" s="377"/>
      <c r="F9" s="377"/>
      <c r="G9" s="377"/>
      <c r="H9" s="125"/>
      <c r="I9" s="125"/>
      <c r="J9" s="125"/>
    </row>
    <row r="10" spans="1:10">
      <c r="A10" s="134"/>
      <c r="B10" s="125"/>
      <c r="C10" s="125"/>
      <c r="D10" s="125"/>
      <c r="E10" s="125"/>
      <c r="F10" s="125"/>
      <c r="G10" s="135"/>
      <c r="H10" s="125"/>
      <c r="I10" s="125"/>
      <c r="J10" s="125"/>
    </row>
    <row r="11" spans="1:10">
      <c r="A11" s="136" t="s">
        <v>90</v>
      </c>
      <c r="B11" s="137">
        <v>1</v>
      </c>
      <c r="C11" s="136" t="s">
        <v>101</v>
      </c>
      <c r="D11" s="136" t="s">
        <v>9</v>
      </c>
      <c r="E11" s="138"/>
      <c r="F11" s="139">
        <v>0</v>
      </c>
      <c r="G11" s="139">
        <f>((G12*E12)+(G13*E13)+(G14*E14)+(G15*E15)+(G16*E16))</f>
        <v>121.29719</v>
      </c>
      <c r="H11" s="125"/>
      <c r="I11" s="125"/>
      <c r="J11" s="125"/>
    </row>
    <row r="12" spans="1:10" ht="45">
      <c r="A12" s="140" t="s">
        <v>91</v>
      </c>
      <c r="B12" s="141">
        <v>94970</v>
      </c>
      <c r="C12" s="142" t="s">
        <v>92</v>
      </c>
      <c r="D12" s="143" t="s">
        <v>8</v>
      </c>
      <c r="E12" s="141">
        <v>6.3E-2</v>
      </c>
      <c r="F12" s="144">
        <v>0</v>
      </c>
      <c r="G12" s="146">
        <v>532.08000000000004</v>
      </c>
      <c r="H12" s="145"/>
      <c r="I12" s="125"/>
      <c r="J12" s="125"/>
    </row>
    <row r="13" spans="1:10" ht="33.75">
      <c r="A13" s="140" t="s">
        <v>91</v>
      </c>
      <c r="B13" s="141">
        <v>93358</v>
      </c>
      <c r="C13" s="142" t="s">
        <v>93</v>
      </c>
      <c r="D13" s="143" t="s">
        <v>8</v>
      </c>
      <c r="E13" s="141">
        <v>6.3E-2</v>
      </c>
      <c r="F13" s="144">
        <v>0</v>
      </c>
      <c r="G13" s="146">
        <v>89.55</v>
      </c>
      <c r="H13" s="145"/>
      <c r="I13" s="125"/>
      <c r="J13" s="125"/>
    </row>
    <row r="14" spans="1:10" ht="22.5">
      <c r="A14" s="140" t="s">
        <v>91</v>
      </c>
      <c r="B14" s="141">
        <v>92802</v>
      </c>
      <c r="C14" s="142" t="s">
        <v>94</v>
      </c>
      <c r="D14" s="143" t="s">
        <v>95</v>
      </c>
      <c r="E14" s="141">
        <v>2.2120000000000002</v>
      </c>
      <c r="F14" s="144">
        <v>0</v>
      </c>
      <c r="G14" s="146">
        <v>9.4499999999999993</v>
      </c>
      <c r="H14" s="145"/>
      <c r="I14" s="125"/>
      <c r="J14" s="147"/>
    </row>
    <row r="15" spans="1:10" ht="22.5">
      <c r="A15" s="140" t="s">
        <v>91</v>
      </c>
      <c r="B15" s="141">
        <v>92800</v>
      </c>
      <c r="C15" s="142" t="s">
        <v>96</v>
      </c>
      <c r="D15" s="143" t="s">
        <v>95</v>
      </c>
      <c r="E15" s="141">
        <v>1.0780000000000001</v>
      </c>
      <c r="F15" s="144">
        <v>0</v>
      </c>
      <c r="G15" s="146">
        <v>9.65</v>
      </c>
      <c r="H15" s="145"/>
      <c r="I15" s="125"/>
      <c r="J15" s="125"/>
    </row>
    <row r="16" spans="1:10" ht="33.75">
      <c r="A16" s="148" t="s">
        <v>91</v>
      </c>
      <c r="B16" s="149">
        <v>103796</v>
      </c>
      <c r="C16" s="150" t="s">
        <v>97</v>
      </c>
      <c r="D16" s="151" t="s">
        <v>7</v>
      </c>
      <c r="E16" s="149">
        <v>0.84</v>
      </c>
      <c r="F16" s="152">
        <v>0</v>
      </c>
      <c r="G16" s="146">
        <v>60.51</v>
      </c>
      <c r="H16" s="145"/>
      <c r="I16" s="125"/>
      <c r="J16" s="125"/>
    </row>
    <row r="17" spans="1:8">
      <c r="A17" s="153"/>
      <c r="B17" s="154"/>
      <c r="C17" s="155"/>
      <c r="D17" s="155"/>
      <c r="E17" s="156"/>
      <c r="F17" s="157"/>
      <c r="G17" s="158"/>
      <c r="H17" s="145"/>
    </row>
    <row r="18" spans="1:8">
      <c r="A18" s="134"/>
      <c r="B18" s="125"/>
      <c r="C18" s="125"/>
      <c r="D18" s="125"/>
      <c r="E18" s="125"/>
      <c r="F18" s="125"/>
      <c r="G18" s="135"/>
      <c r="H18" s="145"/>
    </row>
    <row r="19" spans="1:8">
      <c r="A19" s="134"/>
      <c r="B19" s="125"/>
      <c r="D19" s="125"/>
      <c r="E19" s="125"/>
      <c r="F19" s="125"/>
      <c r="G19" s="135"/>
      <c r="H19" s="125"/>
    </row>
    <row r="20" spans="1:8">
      <c r="G20" s="177"/>
    </row>
    <row r="21" spans="1:8">
      <c r="A21" s="134"/>
      <c r="B21" s="125"/>
      <c r="C21" s="125"/>
      <c r="D21" s="125"/>
      <c r="E21" s="125"/>
      <c r="F21" s="125"/>
      <c r="G21" s="135"/>
    </row>
    <row r="22" spans="1:8">
      <c r="A22" s="134"/>
      <c r="B22" s="125"/>
      <c r="C22" s="125"/>
      <c r="D22" s="125"/>
      <c r="E22" s="125"/>
      <c r="F22" s="125"/>
      <c r="G22" s="135"/>
    </row>
    <row r="23" spans="1:8">
      <c r="A23" s="134"/>
      <c r="B23" s="125"/>
      <c r="C23" s="125"/>
      <c r="D23" s="125"/>
      <c r="E23" s="125"/>
      <c r="F23" s="125"/>
      <c r="G23" s="135"/>
    </row>
    <row r="24" spans="1:8">
      <c r="A24" s="378" t="s">
        <v>98</v>
      </c>
      <c r="B24" s="371"/>
      <c r="C24" s="371"/>
      <c r="D24" s="371"/>
      <c r="E24" s="371"/>
      <c r="F24" s="371"/>
      <c r="G24" s="372"/>
    </row>
    <row r="25" spans="1:8">
      <c r="A25" s="366" t="s">
        <v>110</v>
      </c>
      <c r="B25" s="367"/>
      <c r="C25" s="367"/>
      <c r="D25" s="367"/>
      <c r="E25" s="367"/>
      <c r="F25" s="367"/>
      <c r="G25" s="368"/>
    </row>
    <row r="26" spans="1:8">
      <c r="A26" s="366" t="s">
        <v>116</v>
      </c>
      <c r="B26" s="367"/>
      <c r="C26" s="367"/>
      <c r="D26" s="367"/>
      <c r="E26" s="367"/>
      <c r="F26" s="367"/>
      <c r="G26" s="368"/>
    </row>
    <row r="27" spans="1:8">
      <c r="A27" s="134"/>
      <c r="B27" s="125"/>
      <c r="C27" s="125"/>
      <c r="D27" s="125"/>
      <c r="E27" s="125"/>
      <c r="F27" s="125"/>
      <c r="G27" s="135"/>
    </row>
    <row r="28" spans="1:8">
      <c r="A28" s="134"/>
      <c r="B28" s="125"/>
      <c r="C28" s="125"/>
      <c r="D28" s="125"/>
      <c r="E28" s="125"/>
      <c r="F28" s="125"/>
      <c r="G28" s="135"/>
    </row>
    <row r="29" spans="1:8">
      <c r="A29" s="159"/>
      <c r="B29" s="131"/>
      <c r="C29" s="131"/>
      <c r="D29" s="131"/>
      <c r="E29" s="131"/>
      <c r="F29" s="131"/>
      <c r="G29" s="132"/>
    </row>
  </sheetData>
  <mergeCells count="8">
    <mergeCell ref="A25:G25"/>
    <mergeCell ref="A26:G26"/>
    <mergeCell ref="B1:G3"/>
    <mergeCell ref="A4:G4"/>
    <mergeCell ref="A5:G5"/>
    <mergeCell ref="A6:G6"/>
    <mergeCell ref="A9:G9"/>
    <mergeCell ref="A24:G24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showGridLines="0" showZeros="0" view="pageBreakPreview" topLeftCell="A10" zoomScaleSheetLayoutView="100" workbookViewId="0">
      <selection activeCell="F21" sqref="F21"/>
    </sheetView>
  </sheetViews>
  <sheetFormatPr defaultColWidth="9.140625" defaultRowHeight="12.75"/>
  <cols>
    <col min="1" max="1" width="5.7109375" style="1" customWidth="1"/>
    <col min="2" max="2" width="14.140625" style="61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220"/>
      <c r="B1" s="221"/>
      <c r="C1" s="222"/>
      <c r="D1" s="222"/>
      <c r="E1" s="222"/>
      <c r="F1" s="223"/>
      <c r="G1" s="56"/>
      <c r="H1" s="56"/>
    </row>
    <row r="2" spans="1:8" s="16" customFormat="1" ht="20.100000000000001" customHeight="1">
      <c r="A2" s="352" t="s">
        <v>23</v>
      </c>
      <c r="B2" s="353"/>
      <c r="C2" s="353"/>
      <c r="D2" s="353"/>
      <c r="E2" s="353"/>
      <c r="F2" s="354"/>
    </row>
    <row r="3" spans="1:8" s="19" customFormat="1" ht="20.100000000000001" customHeight="1">
      <c r="A3" s="360" t="s">
        <v>38</v>
      </c>
      <c r="B3" s="361"/>
      <c r="C3" s="361"/>
      <c r="D3" s="361"/>
      <c r="E3" s="22"/>
      <c r="F3" s="224"/>
    </row>
    <row r="4" spans="1:8" s="19" customFormat="1" ht="20.100000000000001" customHeight="1">
      <c r="A4" s="357" t="str">
        <f>'Planilha Orcamentária'!A4</f>
        <v>OBRA: PAVIMENTAÇÃO MORRO DO CLAUDIONOR</v>
      </c>
      <c r="B4" s="358"/>
      <c r="C4" s="358"/>
      <c r="D4" s="359"/>
      <c r="E4" s="23" t="s">
        <v>39</v>
      </c>
      <c r="F4" s="225" t="s">
        <v>33</v>
      </c>
    </row>
    <row r="5" spans="1:8" s="19" customFormat="1" ht="20.100000000000001" customHeight="1">
      <c r="A5" s="339" t="str">
        <f>'Planilha Orcamentária'!A5</f>
        <v>LOCAL: CÓRREGO DOS LOPES - INHAPIM/MG - CEP: 35330-000</v>
      </c>
      <c r="B5" s="340"/>
      <c r="C5" s="340"/>
      <c r="D5" s="340"/>
      <c r="E5" s="164" t="s">
        <v>20</v>
      </c>
      <c r="F5" s="226">
        <v>45868</v>
      </c>
    </row>
    <row r="6" spans="1:8" ht="3.75" customHeight="1">
      <c r="A6" s="344"/>
      <c r="B6" s="345"/>
      <c r="C6" s="345"/>
      <c r="D6" s="345"/>
      <c r="E6" s="345"/>
      <c r="F6" s="346"/>
    </row>
    <row r="7" spans="1:8" s="10" customFormat="1" ht="35.1" customHeight="1">
      <c r="A7" s="198" t="s">
        <v>0</v>
      </c>
      <c r="B7" s="20" t="s">
        <v>25</v>
      </c>
      <c r="C7" s="20" t="s">
        <v>26</v>
      </c>
      <c r="D7" s="20" t="s">
        <v>2</v>
      </c>
      <c r="E7" s="20" t="s">
        <v>1</v>
      </c>
      <c r="F7" s="227" t="s">
        <v>35</v>
      </c>
    </row>
    <row r="8" spans="1:8" s="10" customFormat="1" ht="20.100000000000001" customHeight="1">
      <c r="A8" s="228">
        <v>1</v>
      </c>
      <c r="B8" s="11"/>
      <c r="C8" s="50" t="str">
        <f>'Planilha Orcamentária'!C10</f>
        <v>SERVIÇOS PRELIMINARES</v>
      </c>
      <c r="D8" s="12"/>
      <c r="E8" s="13"/>
      <c r="F8" s="229"/>
    </row>
    <row r="9" spans="1:8" s="10" customFormat="1" ht="56.25">
      <c r="A9" s="230">
        <v>1.1000000000000001</v>
      </c>
      <c r="B9" s="47" t="str">
        <f>'Planilha Orcamentária'!B11</f>
        <v>SINAPI-103689</v>
      </c>
      <c r="C9" s="4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7" t="str">
        <f>'Planilha Orcamentária'!D11</f>
        <v>M²</v>
      </c>
      <c r="E9" s="62">
        <f>'Planilha Orcamentária'!E11</f>
        <v>1</v>
      </c>
      <c r="F9" s="231" t="s">
        <v>52</v>
      </c>
    </row>
    <row r="10" spans="1:8" s="10" customFormat="1" ht="11.25">
      <c r="A10" s="232" t="s">
        <v>22</v>
      </c>
      <c r="B10" s="319"/>
      <c r="C10" s="50" t="s">
        <v>126</v>
      </c>
      <c r="D10" s="319"/>
      <c r="E10" s="320"/>
      <c r="F10" s="321"/>
    </row>
    <row r="11" spans="1:8" s="10" customFormat="1" ht="45">
      <c r="A11" s="202" t="s">
        <v>103</v>
      </c>
      <c r="B11" s="305" t="s">
        <v>127</v>
      </c>
      <c r="C11" s="306" t="s">
        <v>128</v>
      </c>
      <c r="D11" s="307" t="s">
        <v>8</v>
      </c>
      <c r="E11" s="322">
        <v>18.55</v>
      </c>
      <c r="F11" s="323" t="s">
        <v>161</v>
      </c>
    </row>
    <row r="12" spans="1:8" s="10" customFormat="1" ht="22.5">
      <c r="A12" s="202" t="s">
        <v>104</v>
      </c>
      <c r="B12" s="308" t="s">
        <v>129</v>
      </c>
      <c r="C12" s="309" t="s">
        <v>130</v>
      </c>
      <c r="D12" s="47" t="s">
        <v>7</v>
      </c>
      <c r="E12" s="322">
        <v>9.27</v>
      </c>
      <c r="F12" s="324" t="s">
        <v>162</v>
      </c>
    </row>
    <row r="13" spans="1:8" s="10" customFormat="1" ht="22.5">
      <c r="A13" s="202" t="s">
        <v>105</v>
      </c>
      <c r="B13" s="308" t="s">
        <v>131</v>
      </c>
      <c r="C13" s="309" t="s">
        <v>132</v>
      </c>
      <c r="D13" s="310" t="s">
        <v>8</v>
      </c>
      <c r="E13" s="322">
        <v>0.54</v>
      </c>
      <c r="F13" s="324" t="s">
        <v>163</v>
      </c>
    </row>
    <row r="14" spans="1:8" s="10" customFormat="1" ht="33.75">
      <c r="A14" s="202" t="s">
        <v>106</v>
      </c>
      <c r="B14" s="308" t="s">
        <v>133</v>
      </c>
      <c r="C14" s="309" t="s">
        <v>134</v>
      </c>
      <c r="D14" s="49" t="s">
        <v>9</v>
      </c>
      <c r="E14" s="322">
        <v>15.46</v>
      </c>
      <c r="F14" s="324" t="s">
        <v>164</v>
      </c>
    </row>
    <row r="15" spans="1:8" s="10" customFormat="1" ht="45">
      <c r="A15" s="202" t="s">
        <v>107</v>
      </c>
      <c r="B15" s="308" t="s">
        <v>135</v>
      </c>
      <c r="C15" s="309" t="s">
        <v>136</v>
      </c>
      <c r="D15" s="49" t="s">
        <v>8</v>
      </c>
      <c r="E15" s="322">
        <v>15.51</v>
      </c>
      <c r="F15" s="324" t="s">
        <v>165</v>
      </c>
    </row>
    <row r="16" spans="1:8" s="10" customFormat="1" ht="22.5">
      <c r="A16" s="202" t="s">
        <v>108</v>
      </c>
      <c r="B16" s="308" t="s">
        <v>137</v>
      </c>
      <c r="C16" s="309" t="s">
        <v>138</v>
      </c>
      <c r="D16" s="57" t="s">
        <v>139</v>
      </c>
      <c r="E16" s="322">
        <v>4</v>
      </c>
      <c r="F16" s="324" t="s">
        <v>150</v>
      </c>
    </row>
    <row r="17" spans="1:6" s="10" customFormat="1" ht="22.5">
      <c r="A17" s="202" t="s">
        <v>142</v>
      </c>
      <c r="B17" s="311" t="s">
        <v>140</v>
      </c>
      <c r="C17" s="312" t="s">
        <v>141</v>
      </c>
      <c r="D17" s="313" t="s">
        <v>139</v>
      </c>
      <c r="E17" s="322">
        <v>2</v>
      </c>
      <c r="F17" s="324" t="s">
        <v>150</v>
      </c>
    </row>
    <row r="18" spans="1:6" s="41" customFormat="1" ht="20.100000000000001" customHeight="1">
      <c r="A18" s="232" t="s">
        <v>22</v>
      </c>
      <c r="B18" s="11"/>
      <c r="C18" s="50" t="str">
        <f>'Planilha Orcamentária'!C20</f>
        <v>CALÇAMENTO DE VIA</v>
      </c>
      <c r="D18" s="12"/>
      <c r="E18" s="9"/>
      <c r="F18" s="229"/>
    </row>
    <row r="19" spans="1:6" s="41" customFormat="1" ht="20.100000000000001" customHeight="1">
      <c r="A19" s="230" t="str">
        <f>'Planilha Orcamentária'!A21</f>
        <v>3.1</v>
      </c>
      <c r="B19" s="49" t="s">
        <v>115</v>
      </c>
      <c r="C19" s="45" t="s">
        <v>114</v>
      </c>
      <c r="D19" s="49" t="s">
        <v>7</v>
      </c>
      <c r="E19" s="62">
        <v>1169.8900000000001</v>
      </c>
      <c r="F19" s="233" t="s">
        <v>166</v>
      </c>
    </row>
    <row r="20" spans="1:6" s="10" customFormat="1" ht="45" customHeight="1">
      <c r="A20" s="230" t="str">
        <f>'Planilha Orcamentária'!A22</f>
        <v>3.2</v>
      </c>
      <c r="B20" s="47" t="str">
        <f>'Planilha Orcamentária'!B22</f>
        <v>SINAPI-94273</v>
      </c>
      <c r="C20" s="47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20" s="47" t="str">
        <f>'Planilha Orcamentária'!D22</f>
        <v>M</v>
      </c>
      <c r="E20" s="62">
        <v>330.54</v>
      </c>
      <c r="F20" s="233" t="s">
        <v>121</v>
      </c>
    </row>
    <row r="21" spans="1:6" s="10" customFormat="1" ht="45" customHeight="1">
      <c r="A21" s="230" t="str">
        <f>'Planilha Orcamentária'!A23</f>
        <v>3.3</v>
      </c>
      <c r="B21" s="47" t="str">
        <f>'Planilha Orcamentária'!B23</f>
        <v>SINAPI-92394</v>
      </c>
      <c r="C21" s="47" t="str">
        <f>'Planilha Orcamentária'!C23</f>
        <v>EXECUÇÃO DE PAVIMENTO EM PISO INTERTRAVADO, COM BLOCO SEXTAVADO DE 25 X 25 CM, ESPESSURA 8 CM. AF_10/2022</v>
      </c>
      <c r="D21" s="47" t="str">
        <f>'Planilha Orcamentária'!D23</f>
        <v>M²</v>
      </c>
      <c r="E21" s="62">
        <v>1019.99</v>
      </c>
      <c r="F21" s="233" t="s">
        <v>122</v>
      </c>
    </row>
    <row r="22" spans="1:6" s="10" customFormat="1" ht="45" customHeight="1">
      <c r="A22" s="230" t="str">
        <f>'Planilha Orcamentária'!A24</f>
        <v>3.4</v>
      </c>
      <c r="B22" s="47" t="str">
        <f>'Planilha Orcamentária'!B24</f>
        <v>SINAPI-94287</v>
      </c>
      <c r="C22" s="47" t="str">
        <f>'Planilha Orcamentária'!C24</f>
        <v>EXECUÇÃO DE SARJETA DE CONCRETO USINADO, MOLDADA  IN LOCO  EM TRECHO RETO, 30 CM BASE X 10 CM ALTURA. AF_06/2016</v>
      </c>
      <c r="D22" s="47" t="str">
        <f>'Planilha Orcamentária'!D24</f>
        <v>M</v>
      </c>
      <c r="E22" s="62">
        <v>345</v>
      </c>
      <c r="F22" s="233" t="s">
        <v>123</v>
      </c>
    </row>
    <row r="23" spans="1:6" s="10" customFormat="1" ht="90" customHeight="1">
      <c r="A23" s="230" t="str">
        <f>'Planilha Orcamentária'!A25</f>
        <v>3.5</v>
      </c>
      <c r="B23" s="47" t="str">
        <f>'Planilha Orcamentária'!B25</f>
        <v>SINAPI-95429</v>
      </c>
      <c r="C23" s="47" t="str">
        <f>'Planilha Orcamentária'!C25</f>
        <v>TRANSPORTE COM CAMINHÃO BASCULANTE DE 18 M³, EM VIA URBANA EM REVESTIMENTO PRIMÁRIO. AF_07/2020</v>
      </c>
      <c r="D23" s="47" t="str">
        <f>'Planilha Orcamentária'!D25</f>
        <v>TXKM</v>
      </c>
      <c r="E23" s="62" t="s">
        <v>170</v>
      </c>
      <c r="F23" s="233" t="s">
        <v>124</v>
      </c>
    </row>
    <row r="24" spans="1:6" s="8" customFormat="1" ht="22.5">
      <c r="A24" s="230" t="str">
        <f>'Planilha Orcamentária'!A26</f>
        <v>3.6</v>
      </c>
      <c r="B24" s="47" t="str">
        <f>'Planilha Orcamentária'!B26</f>
        <v>COMPOSIÇÃO-001</v>
      </c>
      <c r="C24" s="47" t="str">
        <f>'Planilha Orcamentária'!C26</f>
        <v>VIGA EM CONCRETO ARMADO (1,0M)</v>
      </c>
      <c r="D24" s="47" t="str">
        <f>'Planilha Orcamentária'!D26</f>
        <v>M</v>
      </c>
      <c r="E24" s="62">
        <v>42.28</v>
      </c>
      <c r="F24" s="234" t="s">
        <v>125</v>
      </c>
    </row>
    <row r="25" spans="1:6" s="8" customFormat="1" ht="30" customHeight="1">
      <c r="A25" s="235"/>
      <c r="B25" s="61"/>
      <c r="C25" s="236"/>
      <c r="D25" s="1"/>
      <c r="E25" s="1"/>
      <c r="F25" s="237"/>
    </row>
    <row r="26" spans="1:6" s="8" customFormat="1" ht="30" customHeight="1">
      <c r="A26" s="235"/>
      <c r="B26" s="61"/>
      <c r="C26" s="176"/>
      <c r="D26" s="1"/>
      <c r="E26" s="1"/>
      <c r="F26" s="237"/>
    </row>
    <row r="27" spans="1:6" s="8" customFormat="1" ht="12.95" customHeight="1">
      <c r="A27" s="235"/>
      <c r="B27" s="61"/>
      <c r="C27" s="44" t="s">
        <v>110</v>
      </c>
      <c r="D27" s="1"/>
      <c r="E27" s="1"/>
      <c r="F27" s="237"/>
    </row>
    <row r="28" spans="1:6" s="8" customFormat="1" ht="12.95" customHeight="1">
      <c r="A28" s="235"/>
      <c r="B28" s="61"/>
      <c r="C28" s="44" t="s">
        <v>111</v>
      </c>
      <c r="D28" s="1"/>
      <c r="E28" s="1"/>
      <c r="F28" s="237"/>
    </row>
    <row r="29" spans="1:6" s="8" customFormat="1" ht="12.75" customHeight="1">
      <c r="A29" s="235"/>
      <c r="B29" s="61"/>
      <c r="C29" s="4"/>
      <c r="D29" s="1"/>
      <c r="E29" s="1"/>
      <c r="F29" s="237"/>
    </row>
    <row r="30" spans="1:6" s="8" customFormat="1" ht="12.95" customHeight="1">
      <c r="A30" s="235"/>
      <c r="B30" s="61"/>
      <c r="C30" s="4"/>
      <c r="D30" s="1"/>
      <c r="E30" s="1"/>
      <c r="F30" s="237"/>
    </row>
    <row r="31" spans="1:6" s="8" customFormat="1" ht="12.95" customHeight="1">
      <c r="A31" s="235"/>
      <c r="B31" s="61"/>
      <c r="C31" s="7"/>
      <c r="D31" s="1"/>
      <c r="E31" s="1"/>
      <c r="F31" s="237"/>
    </row>
    <row r="32" spans="1:6" s="8" customFormat="1" ht="12.95" customHeight="1">
      <c r="A32" s="235"/>
      <c r="B32" s="61"/>
      <c r="C32" s="43" t="s">
        <v>54</v>
      </c>
      <c r="D32" s="1"/>
      <c r="E32" s="1"/>
      <c r="F32" s="237"/>
    </row>
    <row r="33" spans="1:6" s="8" customFormat="1" ht="12" customHeight="1" thickBot="1">
      <c r="A33" s="238"/>
      <c r="B33" s="239"/>
      <c r="C33" s="240" t="s">
        <v>112</v>
      </c>
      <c r="D33" s="241"/>
      <c r="E33" s="242"/>
      <c r="F33" s="243"/>
    </row>
    <row r="34" spans="1:6">
      <c r="C34" s="44"/>
    </row>
    <row r="41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conditionalFormatting sqref="F9:F10 F19:F22">
    <cfRule type="expression" dxfId="4" priority="9" stopIfTrue="1">
      <formula>$B9=1</formula>
    </cfRule>
    <cfRule type="expression" dxfId="3" priority="10" stopIfTrue="1">
      <formula>OR($B9=0,$B9=2,$B9=3,$B9=4)</formula>
    </cfRule>
  </conditionalFormatting>
  <printOptions horizontalCentered="1"/>
  <pageMargins left="0.25" right="0.25" top="0.75" bottom="0.75" header="0.3" footer="0.3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showGridLines="0" showZeros="0" zoomScale="80" zoomScaleNormal="80" zoomScaleSheetLayoutView="90" workbookViewId="0">
      <selection activeCell="O9" sqref="O9"/>
    </sheetView>
  </sheetViews>
  <sheetFormatPr defaultColWidth="9.140625" defaultRowHeight="12.75"/>
  <cols>
    <col min="1" max="1" width="10.7109375" style="24" customWidth="1"/>
    <col min="2" max="2" width="46.7109375" style="24" customWidth="1"/>
    <col min="3" max="3" width="20.7109375" style="27" customWidth="1"/>
    <col min="4" max="4" width="16.42578125" style="27" customWidth="1"/>
    <col min="5" max="5" width="8.140625" style="24" bestFit="1" customWidth="1"/>
    <col min="6" max="6" width="7.28515625" style="24" customWidth="1"/>
    <col min="7" max="7" width="13" style="24" bestFit="1" customWidth="1"/>
    <col min="8" max="8" width="3.7109375" style="24" customWidth="1"/>
    <col min="9" max="9" width="8.85546875" style="24" customWidth="1"/>
    <col min="10" max="10" width="7.140625" style="24" customWidth="1"/>
    <col min="11" max="11" width="12.5703125" style="24" customWidth="1"/>
    <col min="12" max="12" width="12.85546875" style="24" bestFit="1" customWidth="1"/>
    <col min="13" max="16384" width="9.140625" style="24"/>
  </cols>
  <sheetData>
    <row r="1" spans="1:12" s="4" customFormat="1" ht="87" customHeight="1">
      <c r="A1" s="220"/>
      <c r="B1" s="252"/>
      <c r="C1" s="222"/>
      <c r="D1" s="222"/>
      <c r="E1" s="222"/>
      <c r="F1" s="222"/>
      <c r="G1" s="253"/>
      <c r="H1" s="253"/>
      <c r="I1" s="253"/>
      <c r="J1" s="254"/>
      <c r="K1" s="244"/>
      <c r="L1" s="63"/>
    </row>
    <row r="2" spans="1:12" ht="30" customHeight="1">
      <c r="A2" s="393" t="s">
        <v>11</v>
      </c>
      <c r="B2" s="394"/>
      <c r="C2" s="394"/>
      <c r="D2" s="394"/>
      <c r="E2" s="394"/>
      <c r="F2" s="394"/>
      <c r="G2" s="394"/>
      <c r="H2" s="394"/>
      <c r="I2" s="394"/>
      <c r="J2" s="395"/>
      <c r="K2" s="33"/>
      <c r="L2" s="64"/>
    </row>
    <row r="3" spans="1:12" ht="30" customHeight="1">
      <c r="A3" s="398" t="str">
        <f>'Planilha Orcamentária'!A3</f>
        <v>PREFEITURA MUNICIPAL DE INHAPIM-MG</v>
      </c>
      <c r="B3" s="399"/>
      <c r="C3" s="419" t="s">
        <v>21</v>
      </c>
      <c r="D3" s="412" t="e">
        <f>D14</f>
        <v>#VALUE!</v>
      </c>
      <c r="E3" s="75" t="s">
        <v>20</v>
      </c>
      <c r="F3" s="162"/>
      <c r="G3" s="178">
        <v>45868</v>
      </c>
      <c r="H3" s="163"/>
      <c r="I3" s="387" t="s">
        <v>120</v>
      </c>
      <c r="J3" s="388"/>
      <c r="K3" s="74"/>
      <c r="L3" s="64"/>
    </row>
    <row r="4" spans="1:12" ht="20.100000000000001" customHeight="1">
      <c r="A4" s="256" t="str">
        <f>'Planilha Orcamentária'!A4</f>
        <v>OBRA: PAVIMENTAÇÃO MORRO DO CLAUDIONOR</v>
      </c>
      <c r="B4" s="37"/>
      <c r="C4" s="413"/>
      <c r="D4" s="413"/>
      <c r="E4" s="406" t="s">
        <v>102</v>
      </c>
      <c r="F4" s="407"/>
      <c r="G4" s="407"/>
      <c r="H4" s="407"/>
      <c r="I4" s="407"/>
      <c r="J4" s="408"/>
      <c r="K4" s="33"/>
      <c r="L4" s="64"/>
    </row>
    <row r="5" spans="1:12" ht="24" customHeight="1">
      <c r="A5" s="400" t="str">
        <f>'Planilha Orcamentária'!A5</f>
        <v>LOCAL: CÓRREGO DOS LOPES - INHAPIM/MG - CEP: 35330-000</v>
      </c>
      <c r="B5" s="401"/>
      <c r="C5" s="414"/>
      <c r="D5" s="414"/>
      <c r="E5" s="409"/>
      <c r="F5" s="410"/>
      <c r="G5" s="410"/>
      <c r="H5" s="410"/>
      <c r="I5" s="410"/>
      <c r="J5" s="411"/>
      <c r="K5" s="33"/>
      <c r="L5" s="64"/>
    </row>
    <row r="6" spans="1:12" ht="25.5" customHeight="1">
      <c r="A6" s="257" t="s">
        <v>37</v>
      </c>
      <c r="B6" s="30" t="s">
        <v>12</v>
      </c>
      <c r="C6" s="72" t="s">
        <v>13</v>
      </c>
      <c r="D6" s="72" t="s">
        <v>14</v>
      </c>
      <c r="E6" s="402" t="s">
        <v>41</v>
      </c>
      <c r="F6" s="392"/>
      <c r="G6" s="402" t="s">
        <v>42</v>
      </c>
      <c r="H6" s="392"/>
      <c r="I6" s="403" t="s">
        <v>49</v>
      </c>
      <c r="J6" s="388"/>
      <c r="K6" s="76" t="s">
        <v>58</v>
      </c>
      <c r="L6" s="64"/>
    </row>
    <row r="7" spans="1:12">
      <c r="A7" s="415" t="s">
        <v>151</v>
      </c>
      <c r="B7" s="417" t="str">
        <f>'Planilha Orcamentária'!C10</f>
        <v>SERVIÇOS PRELIMINARES</v>
      </c>
      <c r="C7" s="38" t="s">
        <v>15</v>
      </c>
      <c r="D7" s="54" t="e">
        <f>D8/$D$14</f>
        <v>#VALUE!</v>
      </c>
      <c r="E7" s="383">
        <v>1</v>
      </c>
      <c r="F7" s="384"/>
      <c r="G7" s="73"/>
      <c r="H7" s="74"/>
      <c r="I7" s="75"/>
      <c r="J7" s="255"/>
      <c r="K7" s="245"/>
      <c r="L7" s="64"/>
    </row>
    <row r="8" spans="1:12">
      <c r="A8" s="416"/>
      <c r="B8" s="418"/>
      <c r="C8" s="39" t="s">
        <v>16</v>
      </c>
      <c r="D8" s="55">
        <f>'Planilha Orcamentária'!H10</f>
        <v>1438.65</v>
      </c>
      <c r="E8" s="385">
        <f>E7*$D$8</f>
        <v>1438.65</v>
      </c>
      <c r="F8" s="386"/>
      <c r="G8" s="73"/>
      <c r="H8" s="74"/>
      <c r="I8" s="75"/>
      <c r="J8" s="255"/>
      <c r="K8" s="245"/>
      <c r="L8" s="64"/>
    </row>
    <row r="9" spans="1:12">
      <c r="A9" s="424" t="s">
        <v>22</v>
      </c>
      <c r="B9" s="417" t="str">
        <f>'Planilha Orcamentária'!C12</f>
        <v>REDE PLUVIAL</v>
      </c>
      <c r="C9" s="38" t="s">
        <v>15</v>
      </c>
      <c r="D9" s="54" t="e">
        <f>D10/$D$14</f>
        <v>#VALUE!</v>
      </c>
      <c r="E9" s="383">
        <v>1</v>
      </c>
      <c r="F9" s="384"/>
      <c r="G9" s="73"/>
      <c r="H9" s="74"/>
      <c r="I9" s="75"/>
      <c r="J9" s="255"/>
      <c r="K9" s="245"/>
      <c r="L9" s="64"/>
    </row>
    <row r="10" spans="1:12">
      <c r="A10" s="424"/>
      <c r="B10" s="418"/>
      <c r="C10" s="39" t="s">
        <v>16</v>
      </c>
      <c r="D10" s="55">
        <f>'Planilha Orcamentária'!H12</f>
        <v>9992.5744999999988</v>
      </c>
      <c r="E10" s="385">
        <f>E9*$D$10</f>
        <v>9992.5744999999988</v>
      </c>
      <c r="F10" s="386"/>
      <c r="G10" s="73"/>
      <c r="H10" s="74"/>
      <c r="I10" s="75"/>
      <c r="J10" s="255"/>
      <c r="K10" s="245"/>
      <c r="L10" s="64"/>
    </row>
    <row r="11" spans="1:12" s="25" customFormat="1" ht="15" customHeight="1">
      <c r="A11" s="396" t="str">
        <f>'Planilha Orcamentária'!A20</f>
        <v>3.0</v>
      </c>
      <c r="B11" s="397" t="str">
        <f>'Planilha Orcamentária'!C20</f>
        <v>CALÇAMENTO DE VIA</v>
      </c>
      <c r="C11" s="38" t="s">
        <v>15</v>
      </c>
      <c r="D11" s="54" t="e">
        <f>D12/$D$14</f>
        <v>#VALUE!</v>
      </c>
      <c r="E11" s="383">
        <v>0.6</v>
      </c>
      <c r="F11" s="384"/>
      <c r="G11" s="379">
        <v>0.2</v>
      </c>
      <c r="H11" s="391"/>
      <c r="I11" s="383">
        <v>0.2</v>
      </c>
      <c r="J11" s="404"/>
      <c r="K11" s="246">
        <v>0</v>
      </c>
      <c r="L11" s="65"/>
    </row>
    <row r="12" spans="1:12" s="25" customFormat="1" ht="15" customHeight="1">
      <c r="A12" s="396"/>
      <c r="B12" s="397"/>
      <c r="C12" s="39" t="s">
        <v>16</v>
      </c>
      <c r="D12" s="55" t="e">
        <f>'Planilha Orcamentária'!H20</f>
        <v>#VALUE!</v>
      </c>
      <c r="E12" s="385" t="e">
        <f>E11*$D$12</f>
        <v>#VALUE!</v>
      </c>
      <c r="F12" s="386"/>
      <c r="G12" s="389" t="e">
        <f>G11*$D12</f>
        <v>#VALUE!</v>
      </c>
      <c r="H12" s="390"/>
      <c r="I12" s="385" t="e">
        <f>I11*$D$12</f>
        <v>#VALUE!</v>
      </c>
      <c r="J12" s="405"/>
      <c r="K12" s="247" t="e">
        <f>K11*$D$12</f>
        <v>#VALUE!</v>
      </c>
      <c r="L12" s="65"/>
    </row>
    <row r="13" spans="1:12" s="25" customFormat="1" ht="15" customHeight="1">
      <c r="A13" s="420" t="s">
        <v>17</v>
      </c>
      <c r="B13" s="421"/>
      <c r="C13" s="38" t="s">
        <v>15</v>
      </c>
      <c r="D13" s="54" t="e">
        <f>D11+D7</f>
        <v>#VALUE!</v>
      </c>
      <c r="E13" s="379" t="e">
        <f>E14/$D$14</f>
        <v>#VALUE!</v>
      </c>
      <c r="F13" s="391"/>
      <c r="G13" s="379" t="e">
        <f>G14/$D$14</f>
        <v>#VALUE!</v>
      </c>
      <c r="H13" s="391"/>
      <c r="I13" s="379" t="e">
        <f>I14/$D$14</f>
        <v>#VALUE!</v>
      </c>
      <c r="J13" s="380"/>
      <c r="K13" s="248" t="e">
        <f>K14/$D$14</f>
        <v>#VALUE!</v>
      </c>
      <c r="L13" s="65"/>
    </row>
    <row r="14" spans="1:12" s="25" customFormat="1" ht="15" customHeight="1">
      <c r="A14" s="420"/>
      <c r="B14" s="421"/>
      <c r="C14" s="38" t="s">
        <v>16</v>
      </c>
      <c r="D14" s="71" t="e">
        <f>D8+D10+D12</f>
        <v>#VALUE!</v>
      </c>
      <c r="E14" s="422" t="e">
        <f>E8+E12</f>
        <v>#VALUE!</v>
      </c>
      <c r="F14" s="423"/>
      <c r="G14" s="381" t="e">
        <f>G12</f>
        <v>#VALUE!</v>
      </c>
      <c r="H14" s="392"/>
      <c r="I14" s="381" t="e">
        <f>I12</f>
        <v>#VALUE!</v>
      </c>
      <c r="J14" s="382"/>
      <c r="K14" s="249" t="e">
        <f>K12</f>
        <v>#VALUE!</v>
      </c>
      <c r="L14" s="65"/>
    </row>
    <row r="15" spans="1:12" s="25" customFormat="1" ht="15" customHeight="1">
      <c r="A15" s="258"/>
      <c r="B15" s="259"/>
      <c r="C15" s="259"/>
      <c r="D15" s="259"/>
      <c r="E15" s="259"/>
      <c r="F15" s="259"/>
      <c r="G15" s="259"/>
      <c r="H15" s="259"/>
      <c r="I15" s="69" t="s">
        <v>18</v>
      </c>
      <c r="J15" s="260"/>
      <c r="K15" s="250"/>
      <c r="L15" s="65"/>
    </row>
    <row r="16" spans="1:12" s="25" customFormat="1" ht="15" customHeight="1">
      <c r="A16" s="261"/>
      <c r="B16" s="259"/>
      <c r="C16" s="259"/>
      <c r="D16" s="259"/>
      <c r="E16" s="259"/>
      <c r="F16" s="259"/>
      <c r="G16" s="259"/>
      <c r="H16" s="259"/>
      <c r="I16" s="35"/>
      <c r="J16" s="262"/>
      <c r="K16" s="251"/>
      <c r="L16" s="65"/>
    </row>
    <row r="17" spans="1:12" s="25" customFormat="1" ht="19.5" customHeight="1">
      <c r="A17" s="261"/>
      <c r="B17" s="26"/>
      <c r="C17" s="259"/>
      <c r="D17" s="27"/>
      <c r="E17" s="24"/>
      <c r="F17" s="24"/>
      <c r="G17" s="24"/>
      <c r="H17" s="24"/>
      <c r="I17" s="28"/>
      <c r="J17" s="263"/>
      <c r="K17" s="175"/>
      <c r="L17" s="65"/>
    </row>
    <row r="18" spans="1:12" s="25" customFormat="1" ht="19.5" customHeight="1">
      <c r="A18" s="264"/>
      <c r="B18" s="265" t="str">
        <f>'Memória de Cálculo'!C27</f>
        <v>Sebastião Barbosa Pinto Filho</v>
      </c>
      <c r="C18" s="266"/>
      <c r="D18" s="266"/>
      <c r="E18" s="31"/>
      <c r="F18" s="31"/>
      <c r="G18" s="31"/>
      <c r="H18" s="31"/>
      <c r="I18" s="32"/>
      <c r="J18" s="267"/>
      <c r="K18" s="34"/>
      <c r="L18" s="68" t="e">
        <f>SUM(E13:J13)</f>
        <v>#VALUE!</v>
      </c>
    </row>
    <row r="19" spans="1:12" ht="14.25" customHeight="1">
      <c r="A19" s="264"/>
      <c r="B19" s="265" t="str">
        <f>'Memória de Cálculo'!C28</f>
        <v>CREA/MG Nº: MG 249.547/D</v>
      </c>
      <c r="C19" s="266"/>
      <c r="D19" s="266"/>
      <c r="E19" s="31"/>
      <c r="F19" s="31"/>
      <c r="G19" s="31"/>
      <c r="H19" s="31"/>
      <c r="I19" s="32"/>
      <c r="J19" s="267"/>
      <c r="K19" s="34"/>
      <c r="L19" s="70" t="e">
        <f>SUM(E14:K14)</f>
        <v>#VALUE!</v>
      </c>
    </row>
    <row r="20" spans="1:12" s="31" customFormat="1" ht="19.5" customHeight="1">
      <c r="A20" s="268"/>
      <c r="B20" s="269"/>
      <c r="C20" s="27"/>
      <c r="D20" s="27"/>
      <c r="E20" s="24"/>
      <c r="F20" s="24"/>
      <c r="G20" s="24"/>
      <c r="H20" s="24"/>
      <c r="I20" s="28"/>
      <c r="J20" s="263"/>
      <c r="K20" s="33"/>
      <c r="L20" s="66"/>
    </row>
    <row r="21" spans="1:12" s="31" customFormat="1" ht="19.5" customHeight="1">
      <c r="A21" s="270"/>
      <c r="B21" s="29"/>
      <c r="C21" s="271"/>
      <c r="D21" s="271"/>
      <c r="E21" s="272"/>
      <c r="F21" s="272"/>
      <c r="G21" s="272"/>
      <c r="H21" s="272"/>
      <c r="I21" s="36"/>
      <c r="J21" s="263"/>
      <c r="K21" s="33"/>
      <c r="L21" s="66"/>
    </row>
    <row r="22" spans="1:12" s="31" customFormat="1" ht="19.5" customHeight="1">
      <c r="A22" s="264"/>
      <c r="B22" s="40" t="str">
        <f>'Memória de Cálculo'!C32</f>
        <v>Prefeito Municipal de Inhapim-MG</v>
      </c>
      <c r="C22" s="266"/>
      <c r="D22" s="266"/>
      <c r="I22" s="32"/>
      <c r="J22" s="267"/>
      <c r="K22" s="34"/>
      <c r="L22" s="66"/>
    </row>
    <row r="23" spans="1:12" s="31" customFormat="1" ht="19.5" customHeight="1" thickBot="1">
      <c r="A23" s="273"/>
      <c r="B23" s="274" t="str">
        <f>'Memória de Cálculo'!C33</f>
        <v>Sandro Adriano Oliveira Silva</v>
      </c>
      <c r="C23" s="275"/>
      <c r="D23" s="275"/>
      <c r="E23" s="276"/>
      <c r="F23" s="276"/>
      <c r="G23" s="276"/>
      <c r="H23" s="276"/>
      <c r="I23" s="277"/>
      <c r="J23" s="278"/>
      <c r="K23" s="34"/>
      <c r="L23" s="66"/>
    </row>
    <row r="24" spans="1:12" s="31" customFormat="1" ht="14.1" customHeight="1">
      <c r="A24" s="24"/>
      <c r="B24" s="24"/>
      <c r="C24" s="27"/>
      <c r="D24" s="27"/>
      <c r="E24" s="24"/>
      <c r="F24" s="24"/>
      <c r="G24" s="24"/>
      <c r="H24" s="24"/>
      <c r="I24" s="24"/>
      <c r="J24" s="24"/>
      <c r="K24" s="24"/>
      <c r="L24" s="66"/>
    </row>
    <row r="25" spans="1:12" ht="14.1" customHeight="1">
      <c r="L25" s="64"/>
    </row>
    <row r="26" spans="1:12" ht="14.1" customHeight="1">
      <c r="L26" s="64"/>
    </row>
    <row r="27" spans="1:12">
      <c r="L27" s="67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3">
    <mergeCell ref="B7:B8"/>
    <mergeCell ref="C3:C5"/>
    <mergeCell ref="A13:B14"/>
    <mergeCell ref="E13:F13"/>
    <mergeCell ref="E14:F14"/>
    <mergeCell ref="A9:A10"/>
    <mergeCell ref="B9:B10"/>
    <mergeCell ref="A2:J2"/>
    <mergeCell ref="A11:A12"/>
    <mergeCell ref="B11:B12"/>
    <mergeCell ref="A3:B3"/>
    <mergeCell ref="A5:B5"/>
    <mergeCell ref="E6:F6"/>
    <mergeCell ref="E11:F11"/>
    <mergeCell ref="E12:F12"/>
    <mergeCell ref="I6:J6"/>
    <mergeCell ref="I11:J11"/>
    <mergeCell ref="I12:J12"/>
    <mergeCell ref="G6:H6"/>
    <mergeCell ref="G11:H11"/>
    <mergeCell ref="E4:J5"/>
    <mergeCell ref="D3:D5"/>
    <mergeCell ref="A7:A8"/>
    <mergeCell ref="I13:J13"/>
    <mergeCell ref="I14:J14"/>
    <mergeCell ref="E7:F7"/>
    <mergeCell ref="E8:F8"/>
    <mergeCell ref="I3:J3"/>
    <mergeCell ref="G12:H12"/>
    <mergeCell ref="G13:H13"/>
    <mergeCell ref="G14:H14"/>
    <mergeCell ref="E10:F10"/>
    <mergeCell ref="E9:F9"/>
  </mergeCells>
  <phoneticPr fontId="14" type="noConversion"/>
  <printOptions horizontalCentered="1"/>
  <pageMargins left="0.25" right="0.25" top="0.75" bottom="0.75" header="0.3" footer="0.3"/>
  <pageSetup paperSize="9" orientation="landscape" blackAndWhite="1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F38"/>
  <sheetViews>
    <sheetView showGridLines="0" zoomScale="90" zoomScaleNormal="90" zoomScaleSheetLayoutView="90" workbookViewId="0">
      <selection activeCell="K40" sqref="K40"/>
    </sheetView>
  </sheetViews>
  <sheetFormatPr defaultColWidth="9.140625" defaultRowHeight="12.75"/>
  <cols>
    <col min="1" max="1" width="5.7109375" style="1" customWidth="1"/>
    <col min="2" max="2" width="13.14062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6" ht="84.95" customHeight="1">
      <c r="A1" s="445"/>
      <c r="B1" s="446"/>
      <c r="C1" s="335"/>
      <c r="D1" s="335"/>
      <c r="E1" s="335"/>
      <c r="F1" s="336"/>
    </row>
    <row r="2" spans="1:6" s="16" customFormat="1" ht="20.100000000000001" customHeight="1">
      <c r="A2" s="352" t="s">
        <v>44</v>
      </c>
      <c r="B2" s="353"/>
      <c r="C2" s="353"/>
      <c r="D2" s="353"/>
      <c r="E2" s="353"/>
      <c r="F2" s="354"/>
    </row>
    <row r="3" spans="1:6" s="19" customFormat="1" ht="20.100000000000001" customHeight="1">
      <c r="A3" s="360" t="s">
        <v>38</v>
      </c>
      <c r="B3" s="361"/>
      <c r="C3" s="361"/>
      <c r="D3" s="361"/>
      <c r="E3" s="22"/>
      <c r="F3" s="224"/>
    </row>
    <row r="4" spans="1:6" s="19" customFormat="1" ht="20.100000000000001" customHeight="1">
      <c r="A4" s="357" t="str">
        <f>'Planilha Orcamentária'!A4</f>
        <v>OBRA: PAVIMENTAÇÃO MORRO DO CLAUDIONOR</v>
      </c>
      <c r="B4" s="358"/>
      <c r="C4" s="358"/>
      <c r="D4" s="359"/>
      <c r="E4" s="23" t="s">
        <v>39</v>
      </c>
      <c r="F4" s="225" t="s">
        <v>33</v>
      </c>
    </row>
    <row r="5" spans="1:6" s="19" customFormat="1" ht="20.100000000000001" customHeight="1">
      <c r="A5" s="339" t="str">
        <f>'Planilha Orcamentária'!A5</f>
        <v>LOCAL: CÓRREGO DOS LOPES - INHAPIM/MG - CEP: 35330-000</v>
      </c>
      <c r="B5" s="340"/>
      <c r="C5" s="340"/>
      <c r="D5" s="340"/>
      <c r="E5" s="164" t="s">
        <v>20</v>
      </c>
      <c r="F5" s="226">
        <v>45868</v>
      </c>
    </row>
    <row r="6" spans="1:6" ht="3.75" customHeight="1">
      <c r="A6" s="344"/>
      <c r="B6" s="345"/>
      <c r="C6" s="345"/>
      <c r="D6" s="345"/>
      <c r="E6" s="345"/>
      <c r="F6" s="346"/>
    </row>
    <row r="7" spans="1:6" s="10" customFormat="1" ht="35.1" customHeight="1">
      <c r="A7" s="198" t="s">
        <v>0</v>
      </c>
      <c r="B7" s="165" t="s">
        <v>25</v>
      </c>
      <c r="C7" s="165" t="s">
        <v>26</v>
      </c>
      <c r="D7" s="442" t="s">
        <v>43</v>
      </c>
      <c r="E7" s="443"/>
      <c r="F7" s="444"/>
    </row>
    <row r="8" spans="1:6" s="10" customFormat="1" ht="20.100000000000001" customHeight="1">
      <c r="A8" s="228" t="s">
        <v>151</v>
      </c>
      <c r="B8" s="166"/>
      <c r="C8" s="167" t="str">
        <f>'Planilha Orcamentária'!C10</f>
        <v>SERVIÇOS PRELIMINARES</v>
      </c>
      <c r="D8" s="168"/>
      <c r="E8" s="169"/>
      <c r="F8" s="279"/>
    </row>
    <row r="9" spans="1:6" s="10" customFormat="1" ht="76.5">
      <c r="A9" s="232" t="s">
        <v>152</v>
      </c>
      <c r="B9" s="170" t="str">
        <f>'Planilha Orcamentária'!B11</f>
        <v>SINAPI-103689</v>
      </c>
      <c r="C9" s="171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25" t="s">
        <v>53</v>
      </c>
      <c r="E9" s="426"/>
      <c r="F9" s="427"/>
    </row>
    <row r="10" spans="1:6" s="10" customFormat="1">
      <c r="A10" s="232" t="s">
        <v>22</v>
      </c>
      <c r="B10" s="325"/>
      <c r="C10" s="167" t="s">
        <v>126</v>
      </c>
      <c r="D10" s="425"/>
      <c r="E10" s="426"/>
      <c r="F10" s="427"/>
    </row>
    <row r="11" spans="1:6" s="10" customFormat="1" ht="45">
      <c r="A11" s="326" t="s">
        <v>103</v>
      </c>
      <c r="B11" s="305" t="s">
        <v>127</v>
      </c>
      <c r="C11" s="306" t="s">
        <v>128</v>
      </c>
      <c r="D11" s="434" t="s">
        <v>153</v>
      </c>
      <c r="E11" s="434"/>
      <c r="F11" s="435"/>
    </row>
    <row r="12" spans="1:6" s="10" customFormat="1" ht="36" customHeight="1">
      <c r="A12" s="326" t="s">
        <v>104</v>
      </c>
      <c r="B12" s="308" t="s">
        <v>129</v>
      </c>
      <c r="C12" s="309" t="s">
        <v>130</v>
      </c>
      <c r="D12" s="425" t="s">
        <v>154</v>
      </c>
      <c r="E12" s="426"/>
      <c r="F12" s="427"/>
    </row>
    <row r="13" spans="1:6" s="10" customFormat="1" ht="37.5" customHeight="1">
      <c r="A13" s="326" t="s">
        <v>105</v>
      </c>
      <c r="B13" s="308" t="s">
        <v>131</v>
      </c>
      <c r="C13" s="309" t="s">
        <v>132</v>
      </c>
      <c r="D13" s="425" t="s">
        <v>155</v>
      </c>
      <c r="E13" s="426"/>
      <c r="F13" s="427"/>
    </row>
    <row r="14" spans="1:6" s="10" customFormat="1" ht="33.75">
      <c r="A14" s="326" t="s">
        <v>106</v>
      </c>
      <c r="B14" s="308" t="s">
        <v>133</v>
      </c>
      <c r="C14" s="309" t="s">
        <v>134</v>
      </c>
      <c r="D14" s="425" t="s">
        <v>156</v>
      </c>
      <c r="E14" s="426"/>
      <c r="F14" s="427"/>
    </row>
    <row r="15" spans="1:6" s="10" customFormat="1" ht="45">
      <c r="A15" s="326" t="s">
        <v>107</v>
      </c>
      <c r="B15" s="308" t="s">
        <v>135</v>
      </c>
      <c r="C15" s="309" t="s">
        <v>136</v>
      </c>
      <c r="D15" s="425" t="s">
        <v>157</v>
      </c>
      <c r="E15" s="426"/>
      <c r="F15" s="427"/>
    </row>
    <row r="16" spans="1:6" s="10" customFormat="1" ht="37.5" customHeight="1">
      <c r="A16" s="326" t="s">
        <v>108</v>
      </c>
      <c r="B16" s="308" t="s">
        <v>137</v>
      </c>
      <c r="C16" s="309" t="s">
        <v>138</v>
      </c>
      <c r="D16" s="425" t="s">
        <v>158</v>
      </c>
      <c r="E16" s="426"/>
      <c r="F16" s="427"/>
    </row>
    <row r="17" spans="1:6" s="10" customFormat="1" ht="35.25" customHeight="1">
      <c r="A17" s="326" t="s">
        <v>142</v>
      </c>
      <c r="B17" s="311" t="s">
        <v>140</v>
      </c>
      <c r="C17" s="312" t="s">
        <v>159</v>
      </c>
      <c r="D17" s="425" t="s">
        <v>160</v>
      </c>
      <c r="E17" s="426"/>
      <c r="F17" s="427"/>
    </row>
    <row r="18" spans="1:6" s="10" customFormat="1" ht="20.100000000000001" customHeight="1">
      <c r="A18" s="232" t="s">
        <v>143</v>
      </c>
      <c r="B18" s="166"/>
      <c r="C18" s="167" t="str">
        <f>'Planilha Orcamentária'!C20</f>
        <v>CALÇAMENTO DE VIA</v>
      </c>
      <c r="D18" s="172"/>
      <c r="E18" s="173"/>
      <c r="F18" s="280"/>
    </row>
    <row r="19" spans="1:6" s="10" customFormat="1" ht="33.75">
      <c r="A19" s="230" t="str">
        <f>'Planilha Orcamentária'!A21</f>
        <v>3.1</v>
      </c>
      <c r="B19" s="49" t="s">
        <v>115</v>
      </c>
      <c r="C19" s="45" t="s">
        <v>114</v>
      </c>
      <c r="D19" s="434" t="s">
        <v>118</v>
      </c>
      <c r="E19" s="434"/>
      <c r="F19" s="435"/>
    </row>
    <row r="20" spans="1:6" s="10" customFormat="1" ht="65.099999999999994" customHeight="1">
      <c r="A20" s="230" t="str">
        <f>'Planilha Orcamentária'!A22</f>
        <v>3.2</v>
      </c>
      <c r="B20" s="170" t="str">
        <f>'Planilha Orcamentária'!B22</f>
        <v>SINAPI-94273</v>
      </c>
      <c r="C20" s="174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20" s="434" t="s">
        <v>61</v>
      </c>
      <c r="E20" s="434"/>
      <c r="F20" s="435"/>
    </row>
    <row r="21" spans="1:6" s="10" customFormat="1" ht="25.5">
      <c r="A21" s="230" t="str">
        <f>'Planilha Orcamentária'!A23</f>
        <v>3.3</v>
      </c>
      <c r="B21" s="170" t="str">
        <f>'Planilha Orcamentária'!B23</f>
        <v>SINAPI-92394</v>
      </c>
      <c r="C21" s="174" t="str">
        <f>'Planilha Orcamentária'!C23</f>
        <v>EXECUÇÃO DE PAVIMENTO EM PISO INTERTRAVADO, COM BLOCO SEXTAVADO DE 25 X 25 CM, ESPESSURA 8 CM. AF_10/2022</v>
      </c>
      <c r="D21" s="434" t="s">
        <v>62</v>
      </c>
      <c r="E21" s="434"/>
      <c r="F21" s="435"/>
    </row>
    <row r="22" spans="1:6" s="10" customFormat="1" ht="38.25">
      <c r="A22" s="230" t="str">
        <f>'Planilha Orcamentária'!A24</f>
        <v>3.4</v>
      </c>
      <c r="B22" s="170" t="str">
        <f>'Planilha Orcamentária'!B24</f>
        <v>SINAPI-94287</v>
      </c>
      <c r="C22" s="174" t="str">
        <f>'Planilha Orcamentária'!C24</f>
        <v>EXECUÇÃO DE SARJETA DE CONCRETO USINADO, MOLDADA  IN LOCO  EM TRECHO RETO, 30 CM BASE X 10 CM ALTURA. AF_06/2016</v>
      </c>
      <c r="D22" s="434" t="s">
        <v>63</v>
      </c>
      <c r="E22" s="434"/>
      <c r="F22" s="435"/>
    </row>
    <row r="23" spans="1:6" s="10" customFormat="1" ht="25.5">
      <c r="A23" s="230" t="str">
        <f>'Planilha Orcamentária'!A25</f>
        <v>3.5</v>
      </c>
      <c r="B23" s="170" t="str">
        <f>'Planilha Orcamentária'!B25</f>
        <v>SINAPI-95429</v>
      </c>
      <c r="C23" s="174" t="str">
        <f>'Planilha Orcamentária'!C25</f>
        <v>TRANSPORTE COM CAMINHÃO BASCULANTE DE 18 M³, EM VIA URBANA EM REVESTIMENTO PRIMÁRIO. AF_07/2020</v>
      </c>
      <c r="D23" s="436" t="s">
        <v>119</v>
      </c>
      <c r="E23" s="437"/>
      <c r="F23" s="438"/>
    </row>
    <row r="24" spans="1:6" ht="159.94999999999999" customHeight="1">
      <c r="A24" s="230" t="str">
        <f>'Planilha Orcamentária'!A26</f>
        <v>3.6</v>
      </c>
      <c r="B24" s="170" t="str">
        <f>'Planilha Orcamentária'!B26</f>
        <v>COMPOSIÇÃO-001</v>
      </c>
      <c r="C24" s="171" t="str">
        <f>'Planilha Orcamentária'!C26</f>
        <v>VIGA EM CONCRETO ARMADO (1,0M)</v>
      </c>
      <c r="D24" s="439" t="s">
        <v>100</v>
      </c>
      <c r="E24" s="440"/>
      <c r="F24" s="441"/>
    </row>
    <row r="25" spans="1:6" ht="39.950000000000003" customHeight="1">
      <c r="A25" s="281"/>
      <c r="B25" s="236"/>
      <c r="C25" s="236"/>
      <c r="D25" s="161"/>
      <c r="E25" s="161"/>
      <c r="F25" s="282"/>
    </row>
    <row r="26" spans="1:6" ht="39.950000000000003" customHeight="1">
      <c r="A26" s="283"/>
      <c r="B26" s="327"/>
      <c r="C26" s="52"/>
      <c r="D26" s="432"/>
      <c r="E26" s="432"/>
      <c r="F26" s="433"/>
    </row>
    <row r="27" spans="1:6" ht="12.95" customHeight="1">
      <c r="A27" s="284"/>
      <c r="B27" s="328"/>
      <c r="C27" s="53" t="s">
        <v>28</v>
      </c>
      <c r="D27" s="329"/>
      <c r="E27" s="428"/>
      <c r="F27" s="429"/>
    </row>
    <row r="28" spans="1:6" ht="12.95" customHeight="1">
      <c r="A28" s="285"/>
      <c r="B28" s="328"/>
      <c r="C28" s="330" t="str">
        <f>'Planilha Orcamentária'!C30</f>
        <v>Sebastião Barbosa Pinto Filho</v>
      </c>
      <c r="D28" s="328"/>
      <c r="E28" s="330"/>
      <c r="F28" s="286"/>
    </row>
    <row r="29" spans="1:6" ht="12.95" customHeight="1">
      <c r="A29" s="287"/>
      <c r="B29" s="327"/>
      <c r="C29" s="330" t="str">
        <f>'Planilha Orcamentária'!C31</f>
        <v>CREA/MG Nº: MG 249.547/D</v>
      </c>
      <c r="D29" s="327"/>
      <c r="E29" s="327"/>
      <c r="F29" s="288"/>
    </row>
    <row r="30" spans="1:6" ht="12.95" customHeight="1">
      <c r="A30" s="287"/>
      <c r="B30" s="327"/>
      <c r="C30" s="327"/>
      <c r="D30" s="327"/>
      <c r="E30" s="327"/>
      <c r="F30" s="288"/>
    </row>
    <row r="31" spans="1:6" ht="12.95" customHeight="1">
      <c r="A31" s="287"/>
      <c r="B31" s="327"/>
      <c r="C31" s="327"/>
      <c r="D31" s="327"/>
      <c r="E31" s="327"/>
      <c r="F31" s="288"/>
    </row>
    <row r="32" spans="1:6" ht="12.95" customHeight="1">
      <c r="A32" s="287"/>
      <c r="B32" s="327"/>
      <c r="C32" s="327"/>
      <c r="D32" s="327"/>
      <c r="E32" s="327"/>
      <c r="F32" s="288"/>
    </row>
    <row r="33" spans="1:6" ht="12.95" customHeight="1">
      <c r="A33" s="283"/>
      <c r="B33" s="327"/>
      <c r="C33" s="52"/>
      <c r="D33" s="331"/>
      <c r="E33" s="430"/>
      <c r="F33" s="431"/>
    </row>
    <row r="34" spans="1:6" ht="12.95" customHeight="1">
      <c r="A34" s="284"/>
      <c r="B34" s="328"/>
      <c r="C34" s="53" t="s">
        <v>29</v>
      </c>
      <c r="D34" s="329"/>
      <c r="E34" s="428"/>
      <c r="F34" s="429"/>
    </row>
    <row r="35" spans="1:6" ht="12.95" customHeight="1">
      <c r="A35" s="285"/>
      <c r="B35" s="328"/>
      <c r="C35" s="330" t="s">
        <v>40</v>
      </c>
      <c r="D35" s="328"/>
      <c r="E35" s="328"/>
      <c r="F35" s="286"/>
    </row>
    <row r="36" spans="1:6" s="8" customFormat="1" thickBot="1">
      <c r="A36" s="289"/>
      <c r="B36" s="290"/>
      <c r="C36" s="291"/>
      <c r="D36" s="290"/>
      <c r="E36" s="290"/>
      <c r="F36" s="292"/>
    </row>
    <row r="37" spans="1:6" s="8" customFormat="1" ht="12" customHeight="1" thickBot="1">
      <c r="A37" s="332"/>
      <c r="B37" s="333"/>
      <c r="C37" s="333"/>
      <c r="D37" s="333"/>
      <c r="E37" s="333"/>
      <c r="F37" s="334"/>
    </row>
    <row r="38" spans="1:6" s="8" customFormat="1" ht="12" customHeight="1">
      <c r="A38" s="1"/>
      <c r="B38" s="1"/>
      <c r="C38" s="1"/>
      <c r="D38" s="1"/>
      <c r="E38" s="1"/>
      <c r="F38" s="2"/>
    </row>
  </sheetData>
  <protectedRanges>
    <protectedRange sqref="D20" name="Intervalo1_2_4_1"/>
  </protectedRanges>
  <mergeCells count="27">
    <mergeCell ref="D7:F7"/>
    <mergeCell ref="D9:F9"/>
    <mergeCell ref="D20:F20"/>
    <mergeCell ref="A6:F6"/>
    <mergeCell ref="A1:B1"/>
    <mergeCell ref="A2:F2"/>
    <mergeCell ref="A3:D3"/>
    <mergeCell ref="A4:D4"/>
    <mergeCell ref="A5:D5"/>
    <mergeCell ref="C1:F1"/>
    <mergeCell ref="D10:F10"/>
    <mergeCell ref="D11:F11"/>
    <mergeCell ref="D12:F12"/>
    <mergeCell ref="D13:F13"/>
    <mergeCell ref="D14:F14"/>
    <mergeCell ref="D15:F15"/>
    <mergeCell ref="D16:F16"/>
    <mergeCell ref="D17:F17"/>
    <mergeCell ref="E34:F34"/>
    <mergeCell ref="E27:F27"/>
    <mergeCell ref="E33:F33"/>
    <mergeCell ref="D26:F26"/>
    <mergeCell ref="D19:F19"/>
    <mergeCell ref="D21:F21"/>
    <mergeCell ref="D22:F22"/>
    <mergeCell ref="D23:F23"/>
    <mergeCell ref="D24:F24"/>
  </mergeCells>
  <phoneticPr fontId="86" type="noConversion"/>
  <conditionalFormatting sqref="D11">
    <cfRule type="expression" dxfId="2" priority="1" stopIfTrue="1">
      <formula>OR($M11="M",$M11="A")</formula>
    </cfRule>
  </conditionalFormatting>
  <conditionalFormatting sqref="D19:D20 D23:D24">
    <cfRule type="expression" dxfId="1" priority="37" stopIfTrue="1">
      <formula>OR($M19="M",$M19="A")</formula>
    </cfRule>
  </conditionalFormatting>
  <conditionalFormatting sqref="D25">
    <cfRule type="expression" dxfId="0" priority="49" stopIfTrue="1">
      <formula>OR($M35="M",$M35="A")</formula>
    </cfRule>
  </conditionalFormatting>
  <pageMargins left="0.25" right="0.25" top="0.75" bottom="0.75" header="0.3" footer="0.3"/>
  <pageSetup paperSize="9" scale="65" fitToHeight="0" orientation="portrait" r:id="rId1"/>
  <rowBreaks count="1" manualBreakCount="1">
    <brk id="37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tabSelected="1" zoomScale="80" zoomScaleNormal="80" workbookViewId="0">
      <selection activeCell="F20" sqref="F20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55"/>
      <c r="B1" s="369"/>
      <c r="C1" s="369"/>
      <c r="D1" s="369"/>
      <c r="E1" s="369"/>
      <c r="F1" s="370"/>
      <c r="G1" s="77"/>
      <c r="H1" s="77"/>
    </row>
    <row r="2" spans="1:8">
      <c r="A2" s="378"/>
      <c r="B2" s="371"/>
      <c r="C2" s="371"/>
      <c r="D2" s="371"/>
      <c r="E2" s="371"/>
      <c r="F2" s="372"/>
      <c r="G2" s="78"/>
      <c r="H2" s="78"/>
    </row>
    <row r="3" spans="1:8">
      <c r="A3" s="456"/>
      <c r="B3" s="373"/>
      <c r="C3" s="373"/>
      <c r="D3" s="373"/>
      <c r="E3" s="373"/>
      <c r="F3" s="374"/>
      <c r="G3" s="79"/>
      <c r="H3" s="79"/>
    </row>
    <row r="4" spans="1:8">
      <c r="A4" s="340" t="str">
        <f>'Planilha Orcamentária'!A4</f>
        <v>OBRA: PAVIMENTAÇÃO MORRO DO CLAUDIONOR</v>
      </c>
      <c r="B4" s="340"/>
      <c r="C4" s="340"/>
      <c r="D4" s="340"/>
      <c r="E4" s="340"/>
      <c r="F4" s="340"/>
    </row>
    <row r="5" spans="1:8">
      <c r="A5" s="340" t="str">
        <f>'Planilha Orcamentária'!A5</f>
        <v>LOCAL: CÓRREGO DOS LOPES - INHAPIM/MG - CEP: 35330-000</v>
      </c>
      <c r="B5" s="340"/>
      <c r="C5" s="340"/>
      <c r="D5" s="340"/>
      <c r="E5" s="340"/>
      <c r="F5" s="340"/>
    </row>
    <row r="6" spans="1:8">
      <c r="A6" s="457" t="s">
        <v>65</v>
      </c>
      <c r="B6" s="457"/>
      <c r="C6" s="457"/>
      <c r="D6" s="457"/>
      <c r="E6" s="457"/>
      <c r="F6" s="457"/>
    </row>
    <row r="7" spans="1:8">
      <c r="A7" s="80" t="s">
        <v>57</v>
      </c>
      <c r="B7" s="81">
        <v>45868</v>
      </c>
      <c r="C7" s="82"/>
      <c r="D7" s="82"/>
      <c r="E7" s="83"/>
      <c r="F7" s="84"/>
    </row>
    <row r="8" spans="1:8">
      <c r="A8" s="85"/>
      <c r="B8" s="458"/>
      <c r="C8" s="459"/>
      <c r="D8" s="459"/>
      <c r="E8" s="459"/>
      <c r="F8" s="460"/>
    </row>
    <row r="9" spans="1:8" ht="15.75">
      <c r="A9" s="86"/>
      <c r="B9" s="461" t="s">
        <v>66</v>
      </c>
      <c r="C9" s="461"/>
      <c r="D9" s="461"/>
      <c r="E9" s="293"/>
      <c r="F9" s="87"/>
    </row>
    <row r="10" spans="1:8">
      <c r="A10" s="88"/>
      <c r="B10" s="294"/>
      <c r="C10" s="294"/>
      <c r="D10" s="295"/>
      <c r="E10" s="89"/>
      <c r="F10" s="90"/>
    </row>
    <row r="11" spans="1:8" ht="12.75" customHeight="1">
      <c r="A11" s="3"/>
      <c r="B11" s="91" t="s">
        <v>67</v>
      </c>
      <c r="C11" s="92"/>
      <c r="D11" s="93" t="s">
        <v>68</v>
      </c>
      <c r="E11" s="94"/>
      <c r="F11" s="6"/>
    </row>
    <row r="12" spans="1:8" ht="12.75" customHeight="1">
      <c r="A12" s="3"/>
      <c r="B12" s="95" t="s">
        <v>69</v>
      </c>
      <c r="C12" s="96" t="s">
        <v>70</v>
      </c>
      <c r="D12" s="97">
        <v>4.67</v>
      </c>
      <c r="E12" s="94"/>
      <c r="F12" s="98"/>
      <c r="H12" s="79">
        <v>3.7999999999999999E-2</v>
      </c>
    </row>
    <row r="13" spans="1:8" ht="12.75" customHeight="1">
      <c r="A13" s="3"/>
      <c r="B13" s="99" t="s">
        <v>71</v>
      </c>
      <c r="C13" s="100" t="s">
        <v>72</v>
      </c>
      <c r="D13" s="97">
        <v>1.71</v>
      </c>
      <c r="E13" s="94"/>
      <c r="F13" s="98"/>
      <c r="H13" s="79">
        <v>3.2000000000000002E-3</v>
      </c>
    </row>
    <row r="14" spans="1:8" ht="12.75" customHeight="1">
      <c r="A14" s="3"/>
      <c r="B14" s="95" t="s">
        <v>73</v>
      </c>
      <c r="C14" s="96" t="s">
        <v>74</v>
      </c>
      <c r="D14" s="97">
        <v>0.97</v>
      </c>
      <c r="E14" s="94"/>
      <c r="F14" s="98"/>
      <c r="H14" s="79">
        <v>5.0000000000000001E-3</v>
      </c>
    </row>
    <row r="15" spans="1:8" ht="12.75" customHeight="1">
      <c r="A15" s="3"/>
      <c r="B15" s="99" t="s">
        <v>75</v>
      </c>
      <c r="C15" s="100" t="s">
        <v>76</v>
      </c>
      <c r="D15" s="97">
        <v>1</v>
      </c>
      <c r="E15" s="94"/>
      <c r="F15" s="98"/>
      <c r="H15" s="79">
        <v>1.0200000000000001E-2</v>
      </c>
    </row>
    <row r="16" spans="1:8" ht="12.75" customHeight="1">
      <c r="A16" s="3"/>
      <c r="B16" s="99" t="s">
        <v>77</v>
      </c>
      <c r="C16" s="100" t="s">
        <v>78</v>
      </c>
      <c r="D16" s="97">
        <v>7.53</v>
      </c>
      <c r="E16" s="94"/>
      <c r="F16" s="98"/>
      <c r="H16" s="79">
        <v>6.6400000000000001E-2</v>
      </c>
    </row>
    <row r="17" spans="1:8" ht="12.75" customHeight="1">
      <c r="A17" s="3"/>
      <c r="B17" s="95" t="s">
        <v>79</v>
      </c>
      <c r="C17" s="96" t="s">
        <v>80</v>
      </c>
      <c r="D17" s="97">
        <v>7.15</v>
      </c>
      <c r="E17" s="94"/>
      <c r="F17" s="98"/>
      <c r="H17" s="79">
        <v>3.6499999999999998E-2</v>
      </c>
    </row>
    <row r="18" spans="1:8" ht="12.75" customHeight="1">
      <c r="A18" s="3"/>
      <c r="B18" s="99" t="s">
        <v>81</v>
      </c>
      <c r="C18" s="100" t="s">
        <v>82</v>
      </c>
      <c r="D18" s="97">
        <v>3.5</v>
      </c>
      <c r="E18" s="94"/>
      <c r="F18" s="98"/>
      <c r="H18" s="79">
        <v>2.5000000000000001E-2</v>
      </c>
    </row>
    <row r="19" spans="1:8" ht="12.75" customHeight="1">
      <c r="A19" s="3"/>
      <c r="B19" s="101" t="s">
        <v>83</v>
      </c>
      <c r="C19" s="102" t="s">
        <v>84</v>
      </c>
      <c r="D19" s="103">
        <v>0</v>
      </c>
      <c r="E19" s="94"/>
      <c r="F19" s="98"/>
      <c r="H19" s="79">
        <v>0</v>
      </c>
    </row>
    <row r="20" spans="1:8" ht="14.25">
      <c r="A20" s="104"/>
      <c r="B20" s="296"/>
      <c r="C20" s="296"/>
      <c r="D20" s="297"/>
      <c r="E20" s="105"/>
      <c r="F20" s="106"/>
    </row>
    <row r="21" spans="1:8" ht="14.25">
      <c r="A21" s="104"/>
      <c r="B21" s="298"/>
      <c r="C21" s="107"/>
      <c r="D21" s="297"/>
      <c r="E21" s="297"/>
      <c r="F21" s="106"/>
    </row>
    <row r="22" spans="1:8" ht="14.25">
      <c r="A22" s="104"/>
      <c r="B22" s="296"/>
      <c r="C22" s="296"/>
      <c r="D22" s="297"/>
      <c r="E22" s="297"/>
      <c r="F22" s="108"/>
    </row>
    <row r="23" spans="1:8" ht="14.25">
      <c r="A23" s="447" t="s">
        <v>85</v>
      </c>
      <c r="B23" s="448"/>
      <c r="C23" s="448"/>
      <c r="D23" s="448"/>
      <c r="E23" s="448"/>
      <c r="F23" s="449"/>
    </row>
    <row r="24" spans="1:8" ht="14.25">
      <c r="A24" s="104"/>
      <c r="B24" s="296"/>
      <c r="C24" s="296"/>
      <c r="D24" s="105"/>
      <c r="E24" s="105"/>
      <c r="F24" s="108"/>
    </row>
    <row r="25" spans="1:8" ht="14.25">
      <c r="A25" s="104"/>
      <c r="B25" s="299"/>
      <c r="C25" s="299" t="s">
        <v>86</v>
      </c>
      <c r="D25" s="109">
        <v>0.20090302646350544</v>
      </c>
      <c r="E25" s="105"/>
      <c r="F25" s="108"/>
    </row>
    <row r="26" spans="1:8" ht="14.25">
      <c r="A26" s="104"/>
      <c r="B26" s="296"/>
      <c r="C26" s="300"/>
      <c r="D26" s="301"/>
      <c r="E26" s="105"/>
      <c r="F26" s="108"/>
    </row>
    <row r="27" spans="1:8" ht="15" thickBot="1">
      <c r="A27" s="104"/>
      <c r="B27" s="296"/>
      <c r="C27" s="300"/>
      <c r="D27" s="296"/>
      <c r="E27" s="105"/>
      <c r="F27" s="108"/>
    </row>
    <row r="28" spans="1:8" ht="15" thickBot="1">
      <c r="A28" s="104"/>
      <c r="B28" s="296"/>
      <c r="C28" s="110" t="s">
        <v>87</v>
      </c>
      <c r="D28" s="111">
        <v>0.24429999999999999</v>
      </c>
      <c r="E28" s="105"/>
      <c r="F28" s="108"/>
    </row>
    <row r="29" spans="1:8" ht="14.25">
      <c r="A29" s="104"/>
      <c r="B29" s="296"/>
      <c r="C29" s="296"/>
      <c r="D29" s="297"/>
      <c r="E29" s="105"/>
      <c r="F29" s="108"/>
    </row>
    <row r="30" spans="1:8" ht="14.25">
      <c r="A30" s="112"/>
      <c r="B30" s="302"/>
      <c r="C30" s="450"/>
      <c r="D30" s="450"/>
      <c r="E30" s="450"/>
      <c r="F30" s="113"/>
    </row>
    <row r="31" spans="1:8" ht="14.25">
      <c r="A31" s="112"/>
      <c r="B31" s="302"/>
      <c r="C31" s="303"/>
      <c r="D31" s="303"/>
      <c r="E31" s="303"/>
      <c r="F31" s="113"/>
    </row>
    <row r="32" spans="1:8" ht="14.25">
      <c r="A32" s="112"/>
      <c r="B32" s="302"/>
      <c r="C32" s="303"/>
      <c r="D32" s="303"/>
      <c r="E32" s="303"/>
      <c r="F32" s="113"/>
    </row>
    <row r="33" spans="1:6" ht="14.25">
      <c r="A33" s="112"/>
      <c r="B33" s="302"/>
      <c r="C33" s="303"/>
      <c r="D33" s="303"/>
      <c r="E33" s="303"/>
      <c r="F33" s="113"/>
    </row>
    <row r="34" spans="1:6" ht="14.25">
      <c r="A34" s="112"/>
      <c r="B34" s="302"/>
      <c r="C34" s="303"/>
      <c r="D34" s="303"/>
      <c r="E34" s="303"/>
      <c r="F34" s="113"/>
    </row>
    <row r="35" spans="1:6" ht="14.25">
      <c r="A35" s="112"/>
      <c r="B35" s="302"/>
      <c r="C35" s="303"/>
      <c r="D35" s="303"/>
      <c r="E35" s="303"/>
      <c r="F35" s="113"/>
    </row>
    <row r="36" spans="1:6" ht="14.25">
      <c r="A36" s="112"/>
      <c r="B36" s="302"/>
      <c r="C36" s="303"/>
      <c r="D36" s="303"/>
      <c r="E36" s="303"/>
      <c r="F36" s="113"/>
    </row>
    <row r="37" spans="1:6" ht="14.25">
      <c r="A37" s="112"/>
      <c r="B37" s="302"/>
      <c r="C37" s="302"/>
      <c r="D37" s="304"/>
      <c r="F37" s="114"/>
    </row>
    <row r="38" spans="1:6" ht="14.25">
      <c r="A38" s="112"/>
      <c r="B38" s="302"/>
      <c r="C38" s="302"/>
      <c r="D38" s="304"/>
      <c r="F38" s="114"/>
    </row>
    <row r="39" spans="1:6">
      <c r="A39" s="451" t="s">
        <v>113</v>
      </c>
      <c r="B39" s="452"/>
      <c r="C39" s="452"/>
      <c r="D39" s="452"/>
      <c r="E39" s="452"/>
      <c r="F39" s="453"/>
    </row>
    <row r="40" spans="1:6">
      <c r="A40" s="454"/>
      <c r="B40" s="452"/>
      <c r="C40" s="452"/>
      <c r="D40" s="452"/>
      <c r="E40" s="452"/>
      <c r="F40" s="453"/>
    </row>
    <row r="41" spans="1:6">
      <c r="A41" s="454"/>
      <c r="B41" s="452"/>
      <c r="C41" s="452"/>
      <c r="D41" s="452"/>
      <c r="E41" s="452"/>
      <c r="F41" s="453"/>
    </row>
    <row r="42" spans="1:6">
      <c r="A42" s="454"/>
      <c r="B42" s="452"/>
      <c r="C42" s="452"/>
      <c r="D42" s="452"/>
      <c r="E42" s="452"/>
      <c r="F42" s="453"/>
    </row>
    <row r="43" spans="1:6" ht="14.25">
      <c r="A43" s="112"/>
      <c r="B43" s="302"/>
      <c r="C43" s="302"/>
      <c r="D43" s="304"/>
      <c r="F43" s="114"/>
    </row>
    <row r="44" spans="1:6" ht="14.25">
      <c r="A44" s="112"/>
      <c r="B44" s="302"/>
      <c r="C44" s="302"/>
      <c r="D44" s="304"/>
      <c r="F44" s="114"/>
    </row>
    <row r="45" spans="1:6" ht="14.25">
      <c r="A45" s="115"/>
      <c r="B45" s="116"/>
      <c r="C45" s="116"/>
      <c r="D45" s="117"/>
      <c r="E45" s="118"/>
      <c r="F45" s="119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2025-08-11T18:41:54Z</cp:lastPrinted>
  <dcterms:created xsi:type="dcterms:W3CDTF">2006-09-22T13:55:22Z</dcterms:created>
  <dcterms:modified xsi:type="dcterms:W3CDTF">2025-08-11T18:53:18Z</dcterms:modified>
</cp:coreProperties>
</file>