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ACKUP\SEBASTIÃO\SECRETARIA PLANEJAMENTO  E ENGENHARIA\06 - PRAÇA NOVO HORIZONTE\"/>
    </mc:Choice>
  </mc:AlternateContent>
  <xr:revisionPtr revIDLastSave="0" documentId="13_ncr:1_{DBE0379D-3BB1-41F3-B4C6-43199FB7548B}" xr6:coauthVersionLast="47" xr6:coauthVersionMax="47" xr10:uidLastSave="{00000000-0000-0000-0000-000000000000}"/>
  <bookViews>
    <workbookView xWindow="-120" yWindow="-120" windowWidth="29040" windowHeight="15840" tabRatio="628" activeTab="5" xr2:uid="{00000000-000D-0000-FFFF-FFFF00000000}"/>
  </bookViews>
  <sheets>
    <sheet name="Planilha Orcamentária" sheetId="5" r:id="rId1"/>
    <sheet name="COMPOSIÇÃO" sheetId="18" r:id="rId2"/>
    <sheet name="Memória de Cálculo" sheetId="13" r:id="rId3"/>
    <sheet name="Cronograma" sheetId="10" r:id="rId4"/>
    <sheet name="Memorial Descritivo" sheetId="14" r:id="rId5"/>
    <sheet name="BDI" sheetId="17" r:id="rId6"/>
  </sheets>
  <externalReferences>
    <externalReference r:id="rId7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5">BDI!$A$1:$F$45</definedName>
    <definedName name="_xlnm.Print_Area" localSheetId="1">COMPOSIÇÃO!$A$1:$G$29</definedName>
    <definedName name="_xlnm.Print_Area" localSheetId="3">Cronograma!$A$1:$J$23</definedName>
    <definedName name="_xlnm.Print_Area" localSheetId="2">'Memória de Cálculo'!$A$1:$F$35</definedName>
    <definedName name="_xlnm.Print_Area" localSheetId="4">'Memorial Descritivo'!$A$1:$F$37</definedName>
    <definedName name="_xlnm.Print_Area" localSheetId="0">'Planilha Orcamentária'!$A$1:$H$38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2">'Memória de Cálculo'!$1:$7</definedName>
    <definedName name="_xlnm.Print_Titles" localSheetId="4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Cronograma!$A$1:$J$23</definedName>
    <definedName name="Z_46B44D95_2370_4419_BD85_88291A251F92_.wvu.PrintArea" localSheetId="2" hidden="1">'Memória de Cálculo'!$A$1:$F$21</definedName>
    <definedName name="Z_46B44D95_2370_4419_BD85_88291A251F92_.wvu.PrintArea" localSheetId="0" hidden="1">'Planilha Orcamentária'!$A$1:$H$38</definedName>
    <definedName name="Z_46B44D95_2370_4419_BD85_88291A251F92_.wvu.PrintTitles" localSheetId="2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C36" i="14" l="1"/>
  <c r="C20" i="14" l="1"/>
  <c r="C21" i="14"/>
  <c r="C22" i="14"/>
  <c r="C23" i="14"/>
  <c r="C24" i="14"/>
  <c r="C25" i="14"/>
  <c r="B24" i="14"/>
  <c r="B25" i="14"/>
  <c r="A20" i="14"/>
  <c r="A21" i="14"/>
  <c r="A22" i="14"/>
  <c r="A23" i="14"/>
  <c r="A24" i="14"/>
  <c r="A25" i="14"/>
  <c r="B19" i="14"/>
  <c r="B20" i="14"/>
  <c r="B21" i="14"/>
  <c r="B22" i="14"/>
  <c r="B23" i="14"/>
  <c r="B18" i="14"/>
  <c r="C18" i="14"/>
  <c r="B12" i="14"/>
  <c r="B13" i="14"/>
  <c r="B14" i="14"/>
  <c r="B15" i="14"/>
  <c r="B16" i="14"/>
  <c r="B11" i="14"/>
  <c r="C12" i="14"/>
  <c r="C13" i="14"/>
  <c r="C14" i="14"/>
  <c r="C15" i="14"/>
  <c r="C16" i="14"/>
  <c r="C10" i="14"/>
  <c r="C31" i="5"/>
  <c r="C32" i="5"/>
  <c r="D25" i="13"/>
  <c r="B25" i="13"/>
  <c r="C25" i="13"/>
  <c r="E22" i="13" l="1"/>
  <c r="E26" i="5"/>
  <c r="D24" i="13"/>
  <c r="C24" i="13"/>
  <c r="B24" i="13"/>
  <c r="D15" i="13"/>
  <c r="B23" i="13"/>
  <c r="C23" i="13"/>
  <c r="E24" i="5" l="1"/>
  <c r="B16" i="13"/>
  <c r="B15" i="13"/>
  <c r="B14" i="13"/>
  <c r="B13" i="13"/>
  <c r="B12" i="13"/>
  <c r="C16" i="13"/>
  <c r="C15" i="13"/>
  <c r="C14" i="13"/>
  <c r="C13" i="13"/>
  <c r="C12" i="13"/>
  <c r="C13" i="5"/>
  <c r="C11" i="14" s="1"/>
  <c r="E23" i="5"/>
  <c r="E22" i="5"/>
  <c r="E21" i="5"/>
  <c r="E20" i="5"/>
  <c r="B9" i="10"/>
  <c r="E18" i="5"/>
  <c r="E17" i="5"/>
  <c r="E16" i="5"/>
  <c r="E15" i="5"/>
  <c r="E14" i="5"/>
  <c r="E13" i="5"/>
  <c r="A18" i="14" l="1"/>
  <c r="C19" i="14"/>
  <c r="C9" i="14"/>
  <c r="G11" i="18"/>
  <c r="H7" i="5"/>
  <c r="C36" i="5"/>
  <c r="A18" i="13"/>
  <c r="G27" i="5" l="1"/>
  <c r="H27" i="5" s="1"/>
  <c r="G26" i="5"/>
  <c r="H26" i="5" s="1"/>
  <c r="G25" i="5"/>
  <c r="G20" i="5"/>
  <c r="H20" i="5" s="1"/>
  <c r="G16" i="5"/>
  <c r="H16" i="5" s="1"/>
  <c r="G13" i="5"/>
  <c r="H13" i="5" s="1"/>
  <c r="G14" i="5"/>
  <c r="H14" i="5" s="1"/>
  <c r="G15" i="5"/>
  <c r="H15" i="5" s="1"/>
  <c r="G17" i="5"/>
  <c r="H17" i="5" s="1"/>
  <c r="G18" i="5"/>
  <c r="H18" i="5" s="1"/>
  <c r="G19" i="5"/>
  <c r="G11" i="5"/>
  <c r="B11" i="10"/>
  <c r="H12" i="5" l="1"/>
  <c r="D10" i="10" s="1"/>
  <c r="B7" i="10"/>
  <c r="E10" i="10" l="1"/>
  <c r="G10" i="10"/>
  <c r="G24" i="5"/>
  <c r="H24" i="5" s="1"/>
  <c r="G23" i="5"/>
  <c r="H23" i="5" s="1"/>
  <c r="D22" i="13" l="1"/>
  <c r="C22" i="13"/>
  <c r="B22" i="13"/>
  <c r="A22" i="13"/>
  <c r="A5" i="18" l="1"/>
  <c r="A5" i="17" l="1"/>
  <c r="A5" i="13"/>
  <c r="A5" i="14"/>
  <c r="A5" i="10" l="1"/>
  <c r="D21" i="13" l="1"/>
  <c r="C21" i="13"/>
  <c r="B21" i="13"/>
  <c r="A21" i="13"/>
  <c r="A20" i="13"/>
  <c r="A11" i="10" l="1"/>
  <c r="G21" i="5"/>
  <c r="G22" i="5"/>
  <c r="H22" i="5" s="1"/>
  <c r="C8" i="13"/>
  <c r="C17" i="14"/>
  <c r="A19" i="14"/>
  <c r="H21" i="5" l="1"/>
  <c r="B23" i="10" l="1"/>
  <c r="B22" i="10"/>
  <c r="B19" i="10"/>
  <c r="B18" i="10"/>
  <c r="D20" i="13"/>
  <c r="D19" i="13"/>
  <c r="A19" i="13"/>
  <c r="C20" i="13"/>
  <c r="B20" i="13"/>
  <c r="B19" i="13"/>
  <c r="C19" i="13"/>
  <c r="C17" i="13"/>
  <c r="B9" i="13"/>
  <c r="C30" i="14" l="1"/>
  <c r="C29" i="14"/>
  <c r="B9" i="14" l="1"/>
  <c r="C8" i="14"/>
  <c r="D9" i="13"/>
  <c r="C9" i="13"/>
  <c r="A3" i="10" l="1"/>
  <c r="E9" i="13" l="1"/>
  <c r="H11" i="5"/>
  <c r="H10" i="5" s="1"/>
  <c r="D8" i="10" l="1"/>
  <c r="E8" i="10" l="1"/>
  <c r="E25" i="5"/>
  <c r="H25" i="5" s="1"/>
  <c r="H19" i="5" s="1"/>
  <c r="D12" i="10" s="1"/>
  <c r="H28" i="5" l="1"/>
  <c r="D14" i="10" l="1"/>
  <c r="D11" i="10" s="1"/>
  <c r="K12" i="10"/>
  <c r="K14" i="10" s="1"/>
  <c r="I12" i="10"/>
  <c r="I14" i="10" s="1"/>
  <c r="E12" i="10"/>
  <c r="E14" i="10" s="1"/>
  <c r="G12" i="10"/>
  <c r="G14" i="10" s="1"/>
  <c r="G13" i="10" l="1"/>
  <c r="E13" i="10"/>
  <c r="L19" i="10"/>
  <c r="I13" i="10"/>
  <c r="K13" i="10"/>
  <c r="D7" i="10"/>
  <c r="D3" i="10"/>
  <c r="D9" i="10"/>
  <c r="D13" i="10" l="1"/>
  <c r="L18" i="10"/>
  <c r="A4" i="10"/>
  <c r="A4" i="14"/>
  <c r="A4" i="17"/>
  <c r="A4" i="18"/>
  <c r="A4" i="13"/>
</calcChain>
</file>

<file path=xl/sharedStrings.xml><?xml version="1.0" encoding="utf-8"?>
<sst xmlns="http://schemas.openxmlformats.org/spreadsheetml/2006/main" count="253" uniqueCount="165">
  <si>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</si>
  <si>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</si>
  <si>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</si>
  <si>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</si>
  <si>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</si>
  <si>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</si>
  <si>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</si>
  <si>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</si>
  <si>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M3</t>
  </si>
  <si>
    <t>M</t>
  </si>
  <si>
    <t>SERVIÇOS PRELIMINARES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</si>
  <si>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</si>
  <si>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</si>
  <si>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</si>
  <si>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</si>
  <si>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</si>
  <si>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</si>
  <si>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</si>
  <si>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</si>
  <si>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</si>
  <si>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</si>
  <si>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</si>
  <si>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</si>
  <si>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</si>
  <si>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</si>
  <si>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</si>
  <si>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</si>
  <si>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</si>
  <si>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Nome do(a) Responsável Técnico(a)</t>
  </si>
  <si>
    <t>Nome do(a) Prefeito(a) Municipal</t>
  </si>
  <si>
    <t>PREÇO UNITÁRIO S/ BDI</t>
  </si>
  <si>
    <t>PREÇO UNITÁRIO C/ BDI</t>
  </si>
  <si>
    <t>BDI:</t>
  </si>
  <si>
    <t>01/01.</t>
  </si>
  <si>
    <t>( X )</t>
  </si>
  <si>
    <t>FÓRMULA DO CÁLCULO</t>
  </si>
  <si>
    <t>COMPOSIÇÃO/DEMONSTRATIVO DE BDI - EM ANEXO</t>
  </si>
  <si>
    <t>ITENS</t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</si>
  <si>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</si>
  <si>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</si>
  <si>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MÊS 1</t>
  </si>
  <si>
    <t>MÊS 2</t>
  </si>
  <si>
    <t>DETALHAMENTO</t>
  </si>
  <si>
    <t>MEMORIAL DESCRITIVO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</si>
  <si>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</si>
  <si>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</si>
  <si>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EXECUÇÃO DE PAVIMENTO EM PISO INTERTRAVADO, COM BLOCO SEXTAVADO DE 25 X 25 CM, ESPESSURA 8 CM. AF_10/2022</t>
  </si>
  <si>
    <t>SINAPI-92394</t>
  </si>
  <si>
    <t>MÊS 3</t>
  </si>
  <si>
    <t>SINAPI-103689</t>
  </si>
  <si>
    <t>CALÇAMENTO DE VIA</t>
  </si>
  <si>
    <t>placa de obra de acordo com as exisgências do CREA-MG</t>
  </si>
  <si>
    <t>Para a execução da placa de obras a empresa ganhadora deverá atender a especificação do manual de placa de obra de acordo com a descrição e as especificações do CREA.</t>
  </si>
  <si>
    <t>Prefeito Municipal de Inhapim-MG</t>
  </si>
  <si>
    <t>EXECUÇÃO DE SARJETA DE CONCRETO USINADO, MOLDADA  IN LOCO  EM TRECHO RETO, 30 CM BASE X 10 CM ALTURA. AF_06/2016</t>
  </si>
  <si>
    <t>SINAPI-94287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</si>
  <si>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</si>
  <si>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MÊS 4</t>
  </si>
  <si>
    <t>TXKM</t>
  </si>
  <si>
    <t>TRANSPORTE COM CAMINHÃO BASCULANTE DE 18 M³, EM VIA URBANA EM REVESTIMENTO PRIMÁRIO. AF_07/2020</t>
  </si>
  <si>
    <t>Serão locadas conforme projeto. Será realizada uma abertura de uma pequena vala de 15 cm de largura e profundidade, na qual, posteriormente serão posicionadas as guias, seguindo o alinhamento e nivelamento de projeto.</t>
  </si>
  <si>
    <t>Sobre o leito da rua preparado, serão assentados os blocos de concreto sobre colchão de areia com espessura não inferior a 06cm. Após o assentamento serão rejuntados com pó de pedra ou areia e compactados com  placa vibratória.</t>
  </si>
  <si>
    <t>Serão construídas em concreto usinado e bombeado C= 20Mpa , medindo 20cm de largura e espessura de 10 cm, sobre o subleito já previamente preparado, respeitando a declividade do pavimento (i &gt; ou = 3%), para o perfeito escoamento das águas.</t>
  </si>
  <si>
    <t>SINAPI-95429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</si>
  <si>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 INHAPIM/MG - CEP: 35330-000</t>
    </r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</si>
  <si>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</si>
  <si>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</si>
  <si>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</si>
  <si>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</si>
  <si>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</si>
  <si>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</si>
  <si>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</si>
  <si>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</si>
  <si>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</si>
  <si>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</si>
  <si>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</si>
  <si>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</si>
  <si>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</si>
  <si>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</si>
  <si>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</si>
  <si>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</si>
  <si>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</si>
  <si>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</si>
  <si>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</si>
  <si>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</si>
  <si>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</si>
  <si>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</si>
  <si>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INHAPIM/MG - CEP: 35330-000</t>
    </r>
  </si>
  <si>
    <t xml:space="preserve">QUADRO DE COMPOSIÇÕES </t>
  </si>
  <si>
    <t>COMPOSIÇÃO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</si>
  <si>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</si>
  <si>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</si>
  <si>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</si>
  <si>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</si>
  <si>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</si>
  <si>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</si>
  <si>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</si>
  <si>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_________________________________</t>
  </si>
  <si>
    <t>COMPOSIÇÃO-001</t>
  </si>
  <si>
    <t xml:space="preserve">Será realizado todo o processo de escavação, armação das ferragens, montagem e desmontagem das formas e concretagem de acordo com as normas da NBR-6118.Irão abrir valas de 30 cm de profundidade e 15 de largura com o comprimento de meio-fio a meio-fio. Forma em tábuas de madeira para concreto armado, reaproveitamento 2x, incluso montagem e desmontagem. As formas deverão ser executadas em tábuas de madeira serrada de boa qualidade . As amarrações que atravessam as formas deverão ser feitas com espaçamento regular. A armadura não poderá ficar em contato direto com a fôrma, obedecendo-se para isso a distância mínima prevista na NBR-6118 e no projeto estrutural. Deverão ser empregados afastadores de armadura dos tipos "clips" plásticos ou pastilhas de argamassa. </t>
  </si>
  <si>
    <t>VIGA EM CONCRETO ARMADO (1,0M)</t>
  </si>
  <si>
    <t>PREVISÃO DE EXECUÇÃO DAS OBRAS: 3 MESES</t>
  </si>
  <si>
    <t>2.1</t>
  </si>
  <si>
    <t>2.2</t>
  </si>
  <si>
    <t>2.3</t>
  </si>
  <si>
    <t>2.4</t>
  </si>
  <si>
    <t>2.5</t>
  </si>
  <si>
    <t>2.6</t>
  </si>
  <si>
    <t>M²</t>
  </si>
  <si>
    <t>Sebastião Barbosa Pinto Filho</t>
  </si>
  <si>
    <t>CREA/MG Nº: MG 249.547/D</t>
  </si>
  <si>
    <t>Sandro Adriano Oliveira Silva</t>
  </si>
  <si>
    <t>___________________________                
Sebastião Barbosa Pinto Filho                       
Engenheiro Civil                                 
Crea-MG 249.547/D</t>
  </si>
  <si>
    <t>REGULARIZAÇÃO E COMPACTAÇÃO MECÂNICA DE TERRENO COM ROLO VIBRATÓRIO, EXCLUSIVE DESMATAMENTO, DESTOCAMENTO, LIMPEZA/ROÇADA DO TERRENO</t>
  </si>
  <si>
    <t>ED-51124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</si>
  <si>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249.547/D</t>
    </r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</si>
  <si>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</si>
  <si>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Será realizada a regularização do subleito para nivelamento do solo e posteriormente a compactação do solo usando rolo vibratório para melhor coesão do solo.</t>
  </si>
  <si>
    <t>Este ítem compete ao transporte de bloquetes e meios-fios até o local da obra tendo em vista que o mesmo é distante de qualquer fábrica de pré moldado. Foi feita uma relação entre o peso dos materiais e  a distância média até a fábrica mais próxima.</t>
  </si>
  <si>
    <t>FOLHA Nº:01/01</t>
  </si>
  <si>
    <t>UNID</t>
  </si>
  <si>
    <t>3.0</t>
  </si>
  <si>
    <t>3.1</t>
  </si>
  <si>
    <t>3.2</t>
  </si>
  <si>
    <t>3.3</t>
  </si>
  <si>
    <t>3.4</t>
  </si>
  <si>
    <t>3.5</t>
  </si>
  <si>
    <t>3.6</t>
  </si>
  <si>
    <t>1.0</t>
  </si>
  <si>
    <t>1.1</t>
  </si>
  <si>
    <t>Será realizada execução de um concreto magro no fundo da vala com a finalidade de fazer a regularização do mesmo a fim de garantir estabilidade dos tubos de concreto que serão instalados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</si>
  <si>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04/2025 - SEM DESONERAÇÃO - SICOR 04/2025 - 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</si>
  <si>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NOVO HORIZONTE - INHAPIM/MG - CEP: 35330-000</t>
    </r>
  </si>
  <si>
    <t>20//08/2025</t>
  </si>
  <si>
    <t>PRAÇA NOVO HORIZONTE</t>
  </si>
  <si>
    <t>EXECUÇÃO DE PASSEIO EM PISO INTERTRAVADO, COM BLOCO RETANGULAR COR NATURAL DE 20 X 10 CM, ESPESSURA 6 CM. AF_10/2022</t>
  </si>
  <si>
    <t>SINAPI-92396</t>
  </si>
  <si>
    <t>Somatória dos meios-fios (bordas) = 123,85 m</t>
  </si>
  <si>
    <t>Somatória total de acordo com o projeto = 113,05 m</t>
  </si>
  <si>
    <t>Somatória total de acordo com o projeto = 383,64 m</t>
  </si>
  <si>
    <t>Somatória dos meios-fios (bordas) = 191,73 m</t>
  </si>
  <si>
    <t>Conforme projeto em AutoCad = 549,73 m²</t>
  </si>
  <si>
    <t>Somatória total de acordo com o projeto = 191,73 m</t>
  </si>
  <si>
    <t>Somatório das vigas de travamento = 26,62 m</t>
  </si>
  <si>
    <t>PISO EM LADRILHO HIDRÁULICO APLICADO EM AMBIENTES EXTERNOS. AF_05/2020</t>
  </si>
  <si>
    <t>SINAPI - 101091</t>
  </si>
  <si>
    <t>EXECUÇÃO DE PASSEIO (CALÇADA) OU PISO DE CONCRETO COM CONCRETO MOLDADO IN LOCO, FEITO EM OBRA, ACABAMENTO CONVENCIONAL, ESPESSURA 8CM, ARMADO . AF _ 08/2022</t>
  </si>
  <si>
    <t>3.7</t>
  </si>
  <si>
    <t>3.8</t>
  </si>
  <si>
    <t>EXECUÇÃO DE PASSEIO (CALÇADA) OU PISO DE CONCRETO COM CONCRETO MOLDADO IN LOCO, FEITO EM OBRA, ACABAMENTO CONVENCIONAL, NÃO ARMADO. AF_08/2022</t>
  </si>
  <si>
    <t>SINAPI-94990</t>
  </si>
  <si>
    <t>M³</t>
  </si>
  <si>
    <t>Conforme projeto em AutoCad = 11,08m³</t>
  </si>
  <si>
    <t>Somatória total de acordo com o projeto = 639,59 m</t>
  </si>
  <si>
    <t>Peso do bloquete = (Área do calçamento x espessura do bloquete x massa específica) 1000 x km; Peso do meio-fio = {[(B+b)/2xhxH] x massa específica}/1000 x km; [(549,73x0,08x2400)/1000]x51,90  = 5.477,94 TXKM</t>
  </si>
  <si>
    <t>Peso do paver = (Área do calçamento x espessura do paver x massa específica) 1000 x km; Peso do meio-fio = {[(B+b)/2xhxH] x massa específica}/1000 x km; [(113,05x0,06x167,5)/1000]x51,90  = 5.477,94 TXKM</t>
  </si>
  <si>
    <t>Somatória total de acordo com o projeto = 217,85m</t>
  </si>
  <si>
    <t>PLANTIO DE GRAMA ESMERALDA EM PLACAS, INCLUSIVE TERRAVEGETAL E CONSERVAÇÃO POR TRINTA (30) DIAS</t>
  </si>
  <si>
    <t>ED-50437</t>
  </si>
  <si>
    <t>Somatória total de acordo com o projeto = 41,12m</t>
  </si>
  <si>
    <t>A execução inicia-se com a preparação e compactação do subleito, seguida da aplicação de camada de base em brita graduada ou pó de pedra. Instalam-se  formas e juntas de dilatação, posicionando-se a armadura no terço médio da espessura. O concreto é lançado, adensado e nivelado por sarrafeamento, recebendo acabamento convencional desempenado. em seguida realiza-se a cura úmida ou química por no mínimo 7 dias, garantindo a resistência e durabilidade, send  a área lieada ao tráfego após o tempo adequado de endurecimento.</t>
  </si>
  <si>
    <t>A execução inicia-se coma preparação do subleito e execução do comtrapiso nivelado. Sobre ele aplica-se argamassa de assentamento, garantindo aderência e alinhamento das peças. Os ladrilhos são assentados com juntas uniformes e caimento adequado.</t>
  </si>
  <si>
    <t>A execução inicia-se com a preparação e compactação do subleito, seguida da aplicação de camada de base em brita graduada ou pó de pedra. Instalam-se  formas e juntas de dilatação. O concreto é lançado, adensado e nivelado por sarrafeamento, recebendo acabamento convencional desempenado. em seguida realiza-se a cura úmida ou química por no mínimo 7 dias, garantindo a resistência e durabilidade, send  a área lieada ao tráfego após o tempo adequado de endurecimento.</t>
  </si>
  <si>
    <t>A execução inicia-se com prepara~ção do solo com a aplicada de regularização do solo e camada de erra vegetal adequada, seguida da colocação das placas de grama de forma alinhada e nivelada para garantir uniformidade do gramado. Após a implantação, realiza-se a irrigação e manutenção incial, abrangendo adubação, controle de pragas e ervas dainhas, além de tratos culturais necessários. o serviço inclui ainda a conservação e acompanhamento por 30 dias, assegurando o enraizamento e a adaptação da vegetação ao terreno.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</si>
  <si>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CONSTRUÇÃO DE PRAÇA, PARQUINHO E CALÇAMENTO DE RUAS NO NOVO HORIZONTE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</si>
</sst>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0.000%"/>
    <numFmt numFmtId="183" formatCode="_(* #,##0.00000_);_(* \(#,##0.00000\);_(* &quot;-&quot;??_);_(@_)"/>
    <numFmt numFmtId="184" formatCode="_(* #,##0_);_(* \(#,##0\);_(* &quot;-&quot;??_);_(@_)"/>
    <numFmt numFmtId="185" formatCode="_(* #,##0.0000_);_(* \(#,##0.0000\);_(* &quot;-&quot;??_);_(@_)"/>
    <numFmt numFmtId="186" formatCode="_-* #,##0.00000_-;\-* #,##0.00000_-;_-* &quot;-&quot;?????_-;_-@_-"/>
  </numFmts>
  <fonts count="8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20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indexed="20"/>
      <name val="Arial"/>
      <family val="2"/>
    </font>
    <font>
      <b/>
      <sz val="8"/>
      <name val="Calibri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</font>
  </fonts>
  <fills count="2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5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6" fillId="20" borderId="23" applyNumberFormat="0" applyAlignment="0" applyProtection="0"/>
    <xf numFmtId="0" fontId="3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9" fillId="0" borderId="20" applyNumberFormat="0" applyFill="0" applyAlignment="0" applyProtection="0"/>
    <xf numFmtId="0" fontId="60" fillId="0" borderId="24" applyNumberFormat="0" applyFill="0" applyAlignment="0" applyProtection="0"/>
    <xf numFmtId="0" fontId="61" fillId="0" borderId="25" applyNumberFormat="0" applyFill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8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442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37" fillId="0" borderId="11" xfId="0" applyFont="1" applyBorder="1"/>
    <xf numFmtId="0" fontId="37" fillId="0" borderId="0" xfId="0" applyFont="1"/>
    <xf numFmtId="4" fontId="37" fillId="0" borderId="0" xfId="0" applyNumberFormat="1" applyFont="1"/>
    <xf numFmtId="0" fontId="37" fillId="0" borderId="10" xfId="0" applyFont="1" applyBorder="1"/>
    <xf numFmtId="0" fontId="37" fillId="0" borderId="9" xfId="0" applyFont="1" applyBorder="1" applyAlignment="1">
      <alignment vertical="center"/>
    </xf>
    <xf numFmtId="0" fontId="46" fillId="0" borderId="0" xfId="0" applyFont="1"/>
    <xf numFmtId="4" fontId="41" fillId="2" borderId="1" xfId="0" applyNumberFormat="1" applyFont="1" applyFill="1" applyBorder="1" applyAlignment="1">
      <alignment horizontal="center" vertical="center" wrapText="1"/>
    </xf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0" xfId="0" applyFont="1"/>
    <xf numFmtId="4" fontId="42" fillId="0" borderId="0" xfId="0" applyNumberFormat="1" applyFont="1"/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42" fillId="11" borderId="10" xfId="3" applyFont="1" applyFill="1" applyBorder="1"/>
    <xf numFmtId="0" fontId="40" fillId="0" borderId="11" xfId="3" applyFont="1" applyBorder="1" applyAlignment="1">
      <alignment vertical="center"/>
    </xf>
    <xf numFmtId="0" fontId="38" fillId="11" borderId="11" xfId="3" applyFont="1" applyFill="1" applyBorder="1" applyAlignment="1">
      <alignment horizontal="right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" xfId="0" applyFont="1" applyBorder="1" applyAlignment="1">
      <alignment horizontal="center" vertical="center" wrapText="1"/>
    </xf>
    <xf numFmtId="10" fontId="50" fillId="12" borderId="4" xfId="0" applyNumberFormat="1" applyFont="1" applyFill="1" applyBorder="1" applyAlignment="1">
      <alignment horizontal="center" vertical="center"/>
    </xf>
    <xf numFmtId="0" fontId="49" fillId="0" borderId="4" xfId="0" applyFont="1" applyBorder="1" applyAlignment="1">
      <alignment horizontal="center" vertical="center" wrapText="1"/>
    </xf>
    <xf numFmtId="174" fontId="49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0" fontId="53" fillId="0" borderId="9" xfId="0" applyFont="1" applyBorder="1" applyAlignment="1">
      <alignment vertical="center"/>
    </xf>
    <xf numFmtId="0" fontId="52" fillId="0" borderId="8" xfId="0" applyFont="1" applyBorder="1" applyAlignment="1">
      <alignment horizontal="center" vertical="center"/>
    </xf>
    <xf numFmtId="10" fontId="40" fillId="11" borderId="4" xfId="3" applyNumberFormat="1" applyFont="1" applyFill="1" applyBorder="1" applyAlignment="1">
      <alignment horizontal="center" vertical="center" wrapText="1"/>
    </xf>
    <xf numFmtId="174" fontId="42" fillId="11" borderId="4" xfId="64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63" fillId="0" borderId="4" xfId="0" applyFont="1" applyBorder="1" applyAlignment="1">
      <alignment horizontal="center" vertical="center"/>
    </xf>
    <xf numFmtId="175" fontId="63" fillId="0" borderId="4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0" fillId="0" borderId="5" xfId="0" applyNumberFormat="1" applyFont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10" fontId="42" fillId="12" borderId="21" xfId="3" applyNumberFormat="1" applyFont="1" applyFill="1" applyBorder="1" applyAlignment="1">
      <alignment vertical="center"/>
    </xf>
    <xf numFmtId="0" fontId="40" fillId="0" borderId="5" xfId="3" applyFont="1" applyBorder="1" applyAlignment="1">
      <alignment vertical="center"/>
    </xf>
    <xf numFmtId="174" fontId="42" fillId="12" borderId="12" xfId="3" applyNumberFormat="1" applyFont="1" applyFill="1" applyBorder="1"/>
    <xf numFmtId="174" fontId="52" fillId="11" borderId="4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66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37" fillId="0" borderId="14" xfId="0" applyFont="1" applyBorder="1" applyAlignment="1">
      <alignment vertical="top"/>
    </xf>
    <xf numFmtId="14" fontId="43" fillId="0" borderId="9" xfId="0" applyNumberFormat="1" applyFont="1" applyBorder="1" applyAlignment="1">
      <alignment horizontal="left" vertical="top"/>
    </xf>
    <xf numFmtId="0" fontId="37" fillId="0" borderId="9" xfId="0" applyFont="1" applyBorder="1" applyAlignment="1">
      <alignment vertical="top"/>
    </xf>
    <xf numFmtId="0" fontId="0" fillId="0" borderId="9" xfId="0" applyBorder="1"/>
    <xf numFmtId="0" fontId="0" fillId="0" borderId="15" xfId="0" applyBorder="1"/>
    <xf numFmtId="0" fontId="68" fillId="0" borderId="11" xfId="0" applyFont="1" applyBorder="1" applyAlignment="1">
      <alignment vertical="distributed"/>
    </xf>
    <xf numFmtId="0" fontId="67" fillId="0" borderId="11" xfId="0" applyFont="1" applyBorder="1" applyAlignment="1">
      <alignment vertical="distributed"/>
    </xf>
    <xf numFmtId="0" fontId="67" fillId="0" borderId="10" xfId="0" applyFont="1" applyBorder="1" applyAlignment="1">
      <alignment vertical="distributed"/>
    </xf>
    <xf numFmtId="0" fontId="13" fillId="0" borderId="11" xfId="0" applyFont="1" applyBorder="1"/>
    <xf numFmtId="43" fontId="13" fillId="0" borderId="0" xfId="139" applyFont="1" applyBorder="1"/>
    <xf numFmtId="0" fontId="13" fillId="0" borderId="10" xfId="0" applyFont="1" applyBorder="1"/>
    <xf numFmtId="0" fontId="38" fillId="0" borderId="5" xfId="0" applyFont="1" applyBorder="1" applyAlignment="1">
      <alignment vertical="top" wrapText="1"/>
    </xf>
    <xf numFmtId="43" fontId="70" fillId="0" borderId="6" xfId="139" applyFont="1" applyBorder="1" applyAlignment="1">
      <alignment horizontal="center" vertical="top" wrapText="1"/>
    </xf>
    <xf numFmtId="0" fontId="38" fillId="0" borderId="6" xfId="0" applyFont="1" applyBorder="1" applyAlignment="1">
      <alignment horizontal="center"/>
    </xf>
    <xf numFmtId="43" fontId="37" fillId="0" borderId="0" xfId="139" applyFont="1" applyBorder="1"/>
    <xf numFmtId="0" fontId="37" fillId="0" borderId="11" xfId="0" applyFont="1" applyBorder="1" applyAlignment="1">
      <alignment vertical="top" wrapText="1"/>
    </xf>
    <xf numFmtId="183" fontId="37" fillId="0" borderId="10" xfId="139" applyNumberFormat="1" applyFont="1" applyBorder="1" applyAlignment="1">
      <alignment horizontal="center" vertical="top" wrapText="1"/>
    </xf>
    <xf numFmtId="43" fontId="38" fillId="0" borderId="6" xfId="139" applyFont="1" applyBorder="1" applyAlignment="1">
      <alignment vertical="center"/>
    </xf>
    <xf numFmtId="0" fontId="71" fillId="0" borderId="10" xfId="0" applyFont="1" applyBorder="1"/>
    <xf numFmtId="0" fontId="37" fillId="0" borderId="5" xfId="0" applyFont="1" applyBorder="1" applyAlignment="1">
      <alignment vertical="top" wrapText="1"/>
    </xf>
    <xf numFmtId="183" fontId="37" fillId="0" borderId="6" xfId="139" applyNumberFormat="1" applyFont="1" applyBorder="1" applyAlignment="1">
      <alignment horizontal="center" vertical="top" wrapText="1"/>
    </xf>
    <xf numFmtId="0" fontId="37" fillId="0" borderId="14" xfId="0" applyFont="1" applyBorder="1" applyAlignment="1">
      <alignment vertical="top" wrapText="1"/>
    </xf>
    <xf numFmtId="183" fontId="37" fillId="0" borderId="15" xfId="139" applyNumberFormat="1" applyFont="1" applyBorder="1" applyAlignment="1">
      <alignment horizontal="center" vertical="top" wrapText="1"/>
    </xf>
    <xf numFmtId="2" fontId="38" fillId="0" borderId="15" xfId="139" applyNumberFormat="1" applyFont="1" applyBorder="1" applyAlignment="1">
      <alignment vertical="center"/>
    </xf>
    <xf numFmtId="0" fontId="72" fillId="0" borderId="11" xfId="0" applyFont="1" applyBorder="1"/>
    <xf numFmtId="43" fontId="72" fillId="0" borderId="0" xfId="139" applyFont="1" applyBorder="1"/>
    <xf numFmtId="0" fontId="73" fillId="0" borderId="10" xfId="0" applyFont="1" applyBorder="1"/>
    <xf numFmtId="184" fontId="72" fillId="0" borderId="0" xfId="139" applyNumberFormat="1" applyFont="1" applyBorder="1"/>
    <xf numFmtId="0" fontId="72" fillId="0" borderId="10" xfId="0" applyFont="1" applyBorder="1"/>
    <xf numFmtId="185" fontId="72" fillId="0" borderId="0" xfId="139" applyNumberFormat="1" applyFont="1" applyBorder="1" applyAlignment="1">
      <alignment horizontal="center" vertical="center"/>
    </xf>
    <xf numFmtId="0" fontId="74" fillId="0" borderId="27" xfId="0" applyFont="1" applyBorder="1" applyAlignment="1">
      <alignment horizontal="right"/>
    </xf>
    <xf numFmtId="10" fontId="74" fillId="0" borderId="28" xfId="0" applyNumberFormat="1" applyFont="1" applyBorder="1" applyAlignment="1">
      <alignment horizontal="center" vertical="center"/>
    </xf>
    <xf numFmtId="0" fontId="75" fillId="0" borderId="11" xfId="0" applyFont="1" applyBorder="1"/>
    <xf numFmtId="0" fontId="76" fillId="0" borderId="10" xfId="0" applyFont="1" applyBorder="1" applyAlignment="1">
      <alignment vertical="distributed"/>
    </xf>
    <xf numFmtId="0" fontId="75" fillId="0" borderId="10" xfId="0" applyFont="1" applyBorder="1"/>
    <xf numFmtId="0" fontId="75" fillId="0" borderId="14" xfId="0" applyFont="1" applyBorder="1"/>
    <xf numFmtId="0" fontId="75" fillId="0" borderId="9" xfId="0" applyFont="1" applyBorder="1"/>
    <xf numFmtId="0" fontId="77" fillId="0" borderId="9" xfId="0" applyFont="1" applyBorder="1"/>
    <xf numFmtId="43" fontId="75" fillId="0" borderId="9" xfId="139" applyFont="1" applyBorder="1"/>
    <xf numFmtId="0" fontId="75" fillId="0" borderId="15" xfId="0" applyFont="1" applyBorder="1"/>
    <xf numFmtId="4" fontId="49" fillId="0" borderId="4" xfId="0" applyNumberFormat="1" applyFont="1" applyBorder="1" applyAlignment="1">
      <alignment horizontal="center" vertical="center" wrapText="1"/>
    </xf>
    <xf numFmtId="4" fontId="63" fillId="0" borderId="4" xfId="0" applyNumberFormat="1" applyFont="1" applyBorder="1" applyAlignment="1">
      <alignment horizontal="center" vertical="center"/>
    </xf>
    <xf numFmtId="0" fontId="13" fillId="0" borderId="0" xfId="123" applyAlignment="1">
      <alignment horizontal="center"/>
    </xf>
    <xf numFmtId="0" fontId="13" fillId="0" borderId="3" xfId="123" applyBorder="1" applyAlignment="1">
      <alignment horizontal="center"/>
    </xf>
    <xf numFmtId="0" fontId="66" fillId="0" borderId="0" xfId="123" applyFont="1" applyAlignment="1">
      <alignment horizontal="left"/>
    </xf>
    <xf numFmtId="0" fontId="13" fillId="0" borderId="0" xfId="123"/>
    <xf numFmtId="0" fontId="13" fillId="0" borderId="11" xfId="123" applyBorder="1" applyAlignment="1">
      <alignment horizontal="center"/>
    </xf>
    <xf numFmtId="0" fontId="13" fillId="0" borderId="0" xfId="123" applyAlignment="1">
      <alignment horizontal="left" vertical="top"/>
    </xf>
    <xf numFmtId="0" fontId="37" fillId="0" borderId="14" xfId="123" applyFont="1" applyBorder="1" applyAlignment="1">
      <alignment vertical="top"/>
    </xf>
    <xf numFmtId="14" fontId="43" fillId="0" borderId="9" xfId="123" applyNumberFormat="1" applyFont="1" applyBorder="1" applyAlignment="1">
      <alignment horizontal="left" vertical="top"/>
    </xf>
    <xf numFmtId="0" fontId="37" fillId="0" borderId="9" xfId="123" applyFont="1" applyBorder="1" applyAlignment="1">
      <alignment vertical="top"/>
    </xf>
    <xf numFmtId="0" fontId="13" fillId="0" borderId="9" xfId="123" applyBorder="1"/>
    <xf numFmtId="0" fontId="13" fillId="0" borderId="15" xfId="123" applyBorder="1"/>
    <xf numFmtId="14" fontId="37" fillId="0" borderId="9" xfId="123" applyNumberFormat="1" applyFont="1" applyBorder="1" applyAlignment="1">
      <alignment horizontal="left" vertical="top"/>
    </xf>
    <xf numFmtId="0" fontId="13" fillId="0" borderId="11" xfId="123" applyBorder="1"/>
    <xf numFmtId="0" fontId="13" fillId="0" borderId="10" xfId="123" applyBorder="1"/>
    <xf numFmtId="49" fontId="78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78" fillId="25" borderId="4" xfId="123" applyFont="1" applyFill="1" applyBorder="1" applyAlignment="1" applyProtection="1">
      <alignment horizontal="center" vertical="center" wrapText="1"/>
      <protection locked="0"/>
    </xf>
    <xf numFmtId="0" fontId="78" fillId="3" borderId="4" xfId="123" applyFont="1" applyFill="1" applyBorder="1" applyAlignment="1">
      <alignment horizontal="center" vertical="center"/>
    </xf>
    <xf numFmtId="4" fontId="78" fillId="3" borderId="4" xfId="123" applyNumberFormat="1" applyFont="1" applyFill="1" applyBorder="1" applyAlignment="1">
      <alignment horizontal="center" vertical="center"/>
    </xf>
    <xf numFmtId="49" fontId="63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63" fillId="25" borderId="4" xfId="123" applyFont="1" applyFill="1" applyBorder="1" applyAlignment="1" applyProtection="1">
      <alignment horizontal="center" vertical="center" wrapText="1"/>
      <protection locked="0"/>
    </xf>
    <xf numFmtId="0" fontId="63" fillId="0" borderId="4" xfId="0" applyFont="1" applyBorder="1" applyAlignment="1">
      <alignment wrapText="1"/>
    </xf>
    <xf numFmtId="0" fontId="63" fillId="0" borderId="4" xfId="123" applyFont="1" applyBorder="1" applyAlignment="1">
      <alignment horizontal="center" vertical="center" wrapText="1"/>
    </xf>
    <xf numFmtId="4" fontId="63" fillId="0" borderId="4" xfId="123" applyNumberFormat="1" applyFont="1" applyBorder="1" applyAlignment="1">
      <alignment horizontal="center" vertical="center" wrapText="1"/>
    </xf>
    <xf numFmtId="2" fontId="13" fillId="0" borderId="0" xfId="123" applyNumberFormat="1"/>
    <xf numFmtId="0" fontId="64" fillId="0" borderId="4" xfId="123" applyFont="1" applyBorder="1" applyAlignment="1">
      <alignment horizontal="center" vertical="center"/>
    </xf>
    <xf numFmtId="4" fontId="13" fillId="0" borderId="0" xfId="123" applyNumberFormat="1"/>
    <xf numFmtId="49" fontId="63" fillId="25" borderId="13" xfId="123" applyNumberFormat="1" applyFont="1" applyFill="1" applyBorder="1" applyAlignment="1" applyProtection="1">
      <alignment horizontal="center" vertical="center" wrapText="1"/>
      <protection locked="0"/>
    </xf>
    <xf numFmtId="0" fontId="63" fillId="25" borderId="13" xfId="123" applyFont="1" applyFill="1" applyBorder="1" applyAlignment="1" applyProtection="1">
      <alignment horizontal="center" vertical="center" wrapText="1"/>
      <protection locked="0"/>
    </xf>
    <xf numFmtId="0" fontId="63" fillId="0" borderId="13" xfId="0" applyFont="1" applyBorder="1" applyAlignment="1">
      <alignment wrapText="1"/>
    </xf>
    <xf numFmtId="0" fontId="63" fillId="0" borderId="13" xfId="123" applyFont="1" applyBorder="1" applyAlignment="1">
      <alignment horizontal="center" vertical="center" wrapText="1"/>
    </xf>
    <xf numFmtId="4" fontId="63" fillId="0" borderId="13" xfId="123" applyNumberFormat="1" applyFont="1" applyBorder="1" applyAlignment="1">
      <alignment horizontal="center" vertical="center" wrapText="1"/>
    </xf>
    <xf numFmtId="49" fontId="63" fillId="12" borderId="3" xfId="123" applyNumberFormat="1" applyFont="1" applyFill="1" applyBorder="1" applyAlignment="1" applyProtection="1">
      <alignment horizontal="center" vertical="center" wrapText="1"/>
      <protection locked="0"/>
    </xf>
    <xf numFmtId="49" fontId="63" fillId="12" borderId="8" xfId="123" applyNumberFormat="1" applyFont="1" applyFill="1" applyBorder="1" applyAlignment="1" applyProtection="1">
      <alignment horizontal="center" vertical="center" wrapText="1"/>
      <protection locked="0"/>
    </xf>
    <xf numFmtId="0" fontId="63" fillId="0" borderId="8" xfId="123" applyFont="1" applyBorder="1" applyAlignment="1">
      <alignment horizontal="center" vertical="center" wrapText="1"/>
    </xf>
    <xf numFmtId="0" fontId="63" fillId="12" borderId="8" xfId="123" applyFont="1" applyFill="1" applyBorder="1" applyAlignment="1" applyProtection="1">
      <alignment horizontal="center" vertical="center" wrapText="1"/>
      <protection locked="0"/>
    </xf>
    <xf numFmtId="4" fontId="63" fillId="0" borderId="8" xfId="123" applyNumberFormat="1" applyFont="1" applyBorder="1" applyAlignment="1">
      <alignment horizontal="center" vertical="center" wrapText="1"/>
    </xf>
    <xf numFmtId="0" fontId="64" fillId="0" borderId="2" xfId="123" applyFont="1" applyBorder="1" applyAlignment="1">
      <alignment horizontal="center" vertical="center"/>
    </xf>
    <xf numFmtId="0" fontId="13" fillId="0" borderId="14" xfId="123" applyBorder="1"/>
    <xf numFmtId="49" fontId="63" fillId="12" borderId="4" xfId="123" applyNumberFormat="1" applyFont="1" applyFill="1" applyBorder="1" applyAlignment="1" applyProtection="1">
      <alignment horizontal="center" vertical="center" wrapText="1"/>
      <protection locked="0"/>
    </xf>
    <xf numFmtId="2" fontId="65" fillId="12" borderId="0" xfId="114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49" fontId="82" fillId="2" borderId="1" xfId="0" applyNumberFormat="1" applyFont="1" applyFill="1" applyBorder="1" applyAlignment="1">
      <alignment horizontal="center" vertical="center" wrapText="1"/>
    </xf>
    <xf numFmtId="0" fontId="80" fillId="2" borderId="1" xfId="0" applyFont="1" applyFill="1" applyBorder="1" applyAlignment="1">
      <alignment horizontal="center" vertical="center" wrapText="1"/>
    </xf>
    <xf numFmtId="2" fontId="14" fillId="2" borderId="1" xfId="2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81" fillId="0" borderId="4" xfId="0" applyFont="1" applyBorder="1" applyAlignment="1">
      <alignment horizontal="center" vertical="center" wrapText="1"/>
    </xf>
    <xf numFmtId="2" fontId="14" fillId="2" borderId="8" xfId="2" applyNumberFormat="1" applyFont="1" applyFill="1" applyBorder="1" applyAlignment="1">
      <alignment horizontal="center" vertical="center" wrapText="1"/>
    </xf>
    <xf numFmtId="4" fontId="14" fillId="2" borderId="8" xfId="0" applyNumberFormat="1" applyFont="1" applyFill="1" applyBorder="1" applyAlignment="1">
      <alignment horizontal="center" vertical="center" wrapText="1"/>
    </xf>
    <xf numFmtId="0" fontId="81" fillId="0" borderId="5" xfId="0" applyFont="1" applyBorder="1" applyAlignment="1">
      <alignment horizontal="center" vertical="center" wrapText="1"/>
    </xf>
    <xf numFmtId="0" fontId="37" fillId="11" borderId="2" xfId="3" applyFont="1" applyFill="1" applyBorder="1"/>
    <xf numFmtId="0" fontId="49" fillId="0" borderId="9" xfId="0" applyFont="1" applyBorder="1" applyAlignment="1">
      <alignment horizontal="center" vertical="center" wrapText="1"/>
    </xf>
    <xf numFmtId="0" fontId="0" fillId="0" borderId="10" xfId="0" applyBorder="1"/>
    <xf numFmtId="14" fontId="40" fillId="11" borderId="1" xfId="3" applyNumberFormat="1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 wrapText="1"/>
    </xf>
    <xf numFmtId="4" fontId="43" fillId="0" borderId="4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10" fontId="50" fillId="12" borderId="35" xfId="1" applyNumberFormat="1" applyFont="1" applyFill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3" fillId="0" borderId="34" xfId="0" applyFont="1" applyBorder="1" applyAlignment="1">
      <alignment horizontal="center" vertical="center" wrapText="1"/>
    </xf>
    <xf numFmtId="174" fontId="49" fillId="0" borderId="35" xfId="0" applyNumberFormat="1" applyFont="1" applyBorder="1" applyAlignment="1">
      <alignment horizontal="center" vertical="center" wrapText="1"/>
    </xf>
    <xf numFmtId="0" fontId="43" fillId="2" borderId="34" xfId="0" applyFont="1" applyFill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 wrapText="1"/>
    </xf>
    <xf numFmtId="174" fontId="52" fillId="0" borderId="35" xfId="0" applyNumberFormat="1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4" fontId="41" fillId="0" borderId="37" xfId="0" applyNumberFormat="1" applyFont="1" applyBorder="1" applyAlignment="1">
      <alignment horizontal="center" vertical="center" wrapText="1"/>
    </xf>
    <xf numFmtId="0" fontId="42" fillId="0" borderId="36" xfId="0" applyFont="1" applyBorder="1" applyAlignment="1">
      <alignment vertical="center"/>
    </xf>
    <xf numFmtId="0" fontId="37" fillId="0" borderId="37" xfId="0" applyFont="1" applyBorder="1" applyAlignment="1">
      <alignment vertical="center"/>
    </xf>
    <xf numFmtId="0" fontId="37" fillId="0" borderId="36" xfId="0" applyFont="1" applyBorder="1"/>
    <xf numFmtId="0" fontId="42" fillId="0" borderId="37" xfId="0" applyFont="1" applyBorder="1"/>
    <xf numFmtId="0" fontId="37" fillId="0" borderId="37" xfId="0" applyFont="1" applyBorder="1"/>
    <xf numFmtId="0" fontId="42" fillId="0" borderId="36" xfId="0" applyFont="1" applyBorder="1"/>
    <xf numFmtId="0" fontId="42" fillId="0" borderId="37" xfId="0" applyFont="1" applyBorder="1" applyAlignment="1">
      <alignment vertical="center"/>
    </xf>
    <xf numFmtId="0" fontId="37" fillId="0" borderId="38" xfId="0" applyFont="1" applyBorder="1"/>
    <xf numFmtId="0" fontId="37" fillId="0" borderId="7" xfId="0" applyFont="1" applyBorder="1"/>
    <xf numFmtId="4" fontId="37" fillId="0" borderId="7" xfId="0" applyNumberFormat="1" applyFont="1" applyBorder="1"/>
    <xf numFmtId="0" fontId="37" fillId="0" borderId="39" xfId="0" applyFont="1" applyBorder="1"/>
    <xf numFmtId="0" fontId="37" fillId="0" borderId="29" xfId="0" applyFont="1" applyBorder="1"/>
    <xf numFmtId="0" fontId="37" fillId="0" borderId="30" xfId="0" applyFont="1" applyBorder="1" applyAlignment="1">
      <alignment horizontal="center" vertical="center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48" fillId="0" borderId="37" xfId="0" applyFont="1" applyBorder="1"/>
    <xf numFmtId="0" fontId="50" fillId="0" borderId="33" xfId="0" applyFont="1" applyBorder="1" applyAlignment="1">
      <alignment vertical="center"/>
    </xf>
    <xf numFmtId="14" fontId="41" fillId="0" borderId="33" xfId="0" applyNumberFormat="1" applyFont="1" applyBorder="1" applyAlignment="1">
      <alignment horizontal="left" vertical="center"/>
    </xf>
    <xf numFmtId="4" fontId="41" fillId="0" borderId="35" xfId="0" applyNumberFormat="1" applyFont="1" applyBorder="1" applyAlignment="1">
      <alignment horizontal="center" vertical="center" wrapText="1"/>
    </xf>
    <xf numFmtId="181" fontId="41" fillId="2" borderId="32" xfId="0" applyNumberFormat="1" applyFont="1" applyFill="1" applyBorder="1" applyAlignment="1">
      <alignment horizontal="center" vertical="center" wrapText="1"/>
    </xf>
    <xf numFmtId="4" fontId="43" fillId="2" borderId="33" xfId="0" applyNumberFormat="1" applyFont="1" applyFill="1" applyBorder="1" applyAlignment="1">
      <alignment horizontal="center" vertical="center" wrapText="1"/>
    </xf>
    <xf numFmtId="0" fontId="49" fillId="0" borderId="34" xfId="0" applyFont="1" applyBorder="1" applyAlignment="1">
      <alignment horizontal="center" vertical="center" wrapText="1"/>
    </xf>
    <xf numFmtId="49" fontId="43" fillId="0" borderId="35" xfId="2" applyNumberFormat="1" applyFont="1" applyFill="1" applyBorder="1" applyAlignment="1" applyProtection="1">
      <alignment horizontal="center" vertical="center" wrapText="1" shrinkToFit="1"/>
      <protection locked="0"/>
    </xf>
    <xf numFmtId="0" fontId="41" fillId="2" borderId="32" xfId="0" applyFont="1" applyFill="1" applyBorder="1" applyAlignment="1">
      <alignment horizontal="center" vertical="center" wrapText="1"/>
    </xf>
    <xf numFmtId="49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4" fontId="49" fillId="0" borderId="35" xfId="0" applyNumberFormat="1" applyFont="1" applyBorder="1" applyAlignment="1">
      <alignment vertical="center" wrapText="1"/>
    </xf>
    <xf numFmtId="0" fontId="39" fillId="0" borderId="36" xfId="0" applyFont="1" applyBorder="1"/>
    <xf numFmtId="0" fontId="49" fillId="0" borderId="0" xfId="0" applyFont="1" applyAlignment="1">
      <alignment horizontal="center" vertical="center" wrapText="1"/>
    </xf>
    <xf numFmtId="4" fontId="39" fillId="0" borderId="37" xfId="0" applyNumberFormat="1" applyFont="1" applyBorder="1"/>
    <xf numFmtId="0" fontId="39" fillId="0" borderId="38" xfId="0" applyFont="1" applyBorder="1"/>
    <xf numFmtId="0" fontId="39" fillId="0" borderId="7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/>
    </xf>
    <xf numFmtId="0" fontId="39" fillId="0" borderId="7" xfId="0" applyFont="1" applyBorder="1"/>
    <xf numFmtId="4" fontId="39" fillId="0" borderId="7" xfId="0" applyNumberFormat="1" applyFont="1" applyBorder="1"/>
    <xf numFmtId="0" fontId="39" fillId="0" borderId="39" xfId="0" applyFont="1" applyBorder="1"/>
    <xf numFmtId="0" fontId="37" fillId="0" borderId="2" xfId="0" applyFont="1" applyBorder="1"/>
    <xf numFmtId="0" fontId="42" fillId="11" borderId="6" xfId="3" applyFont="1" applyFill="1" applyBorder="1" applyAlignment="1">
      <alignment horizontal="center" vertical="center"/>
    </xf>
    <xf numFmtId="182" fontId="40" fillId="11" borderId="6" xfId="3" applyNumberFormat="1" applyFont="1" applyFill="1" applyBorder="1" applyAlignment="1">
      <alignment horizontal="center" vertical="center"/>
    </xf>
    <xf numFmtId="175" fontId="42" fillId="11" borderId="6" xfId="3" applyNumberFormat="1" applyFont="1" applyFill="1" applyBorder="1" applyAlignment="1">
      <alignment horizontal="center" vertical="center"/>
    </xf>
    <xf numFmtId="10" fontId="40" fillId="11" borderId="6" xfId="3" applyNumberFormat="1" applyFont="1" applyFill="1" applyBorder="1" applyAlignment="1">
      <alignment horizontal="center" vertical="center"/>
    </xf>
    <xf numFmtId="175" fontId="40" fillId="11" borderId="6" xfId="3" applyNumberFormat="1" applyFont="1" applyFill="1" applyBorder="1" applyAlignment="1">
      <alignment horizontal="center" vertical="center"/>
    </xf>
    <xf numFmtId="175" fontId="37" fillId="11" borderId="15" xfId="3" applyNumberFormat="1" applyFont="1" applyFill="1" applyBorder="1"/>
    <xf numFmtId="175" fontId="37" fillId="11" borderId="10" xfId="3" applyNumberFormat="1" applyFont="1" applyFill="1" applyBorder="1"/>
    <xf numFmtId="0" fontId="37" fillId="0" borderId="30" xfId="0" applyFont="1" applyBorder="1"/>
    <xf numFmtId="0" fontId="38" fillId="0" borderId="40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42" fillId="11" borderId="32" xfId="3" applyFont="1" applyFill="1" applyBorder="1" applyAlignment="1">
      <alignment vertical="center"/>
    </xf>
    <xf numFmtId="0" fontId="40" fillId="11" borderId="34" xfId="3" applyFont="1" applyFill="1" applyBorder="1" applyAlignment="1">
      <alignment horizontal="center" vertical="center"/>
    </xf>
    <xf numFmtId="0" fontId="38" fillId="11" borderId="46" xfId="3" applyFont="1" applyFill="1" applyBorder="1" applyAlignment="1">
      <alignment wrapText="1"/>
    </xf>
    <xf numFmtId="0" fontId="38" fillId="11" borderId="0" xfId="3" applyFont="1" applyFill="1" applyAlignment="1">
      <alignment wrapText="1"/>
    </xf>
    <xf numFmtId="0" fontId="37" fillId="11" borderId="43" xfId="3" applyFont="1" applyFill="1" applyBorder="1"/>
    <xf numFmtId="0" fontId="38" fillId="11" borderId="36" xfId="3" applyFont="1" applyFill="1" applyBorder="1" applyAlignment="1">
      <alignment wrapText="1"/>
    </xf>
    <xf numFmtId="0" fontId="37" fillId="11" borderId="42" xfId="3" applyFont="1" applyFill="1" applyBorder="1"/>
    <xf numFmtId="0" fontId="37" fillId="11" borderId="37" xfId="3" applyFont="1" applyFill="1" applyBorder="1"/>
    <xf numFmtId="0" fontId="42" fillId="11" borderId="36" xfId="3" applyFont="1" applyFill="1" applyBorder="1"/>
    <xf numFmtId="0" fontId="42" fillId="0" borderId="0" xfId="3" applyFont="1" applyAlignment="1">
      <alignment horizontal="center" vertical="center"/>
    </xf>
    <xf numFmtId="0" fontId="42" fillId="11" borderId="0" xfId="3" applyFont="1" applyFill="1" applyAlignment="1">
      <alignment wrapText="1"/>
    </xf>
    <xf numFmtId="0" fontId="42" fillId="11" borderId="37" xfId="3" applyFont="1" applyFill="1" applyBorder="1"/>
    <xf numFmtId="0" fontId="37" fillId="11" borderId="36" xfId="3" applyFont="1" applyFill="1" applyBorder="1"/>
    <xf numFmtId="0" fontId="37" fillId="0" borderId="0" xfId="3" applyFont="1" applyAlignment="1">
      <alignment horizontal="center" vertical="center"/>
    </xf>
    <xf numFmtId="0" fontId="40" fillId="11" borderId="36" xfId="3" applyFont="1" applyFill="1" applyBorder="1"/>
    <xf numFmtId="0" fontId="40" fillId="11" borderId="0" xfId="3" applyFont="1" applyFill="1" applyAlignment="1">
      <alignment wrapText="1"/>
    </xf>
    <xf numFmtId="0" fontId="38" fillId="11" borderId="0" xfId="3" applyFont="1" applyFill="1" applyAlignment="1">
      <alignment horizontal="right"/>
    </xf>
    <xf numFmtId="0" fontId="42" fillId="11" borderId="38" xfId="3" applyFont="1" applyFill="1" applyBorder="1"/>
    <xf numFmtId="0" fontId="42" fillId="11" borderId="7" xfId="3" applyFont="1" applyFill="1" applyBorder="1" applyAlignment="1">
      <alignment horizontal="center" vertical="center"/>
    </xf>
    <xf numFmtId="0" fontId="42" fillId="11" borderId="7" xfId="3" applyFont="1" applyFill="1" applyBorder="1" applyAlignment="1">
      <alignment wrapText="1"/>
    </xf>
    <xf numFmtId="0" fontId="42" fillId="11" borderId="7" xfId="3" applyFont="1" applyFill="1" applyBorder="1"/>
    <xf numFmtId="0" fontId="42" fillId="11" borderId="47" xfId="3" applyFont="1" applyFill="1" applyBorder="1"/>
    <xf numFmtId="0" fontId="42" fillId="11" borderId="39" xfId="3" applyFont="1" applyFill="1" applyBorder="1"/>
    <xf numFmtId="4" fontId="14" fillId="2" borderId="33" xfId="0" applyNumberFormat="1" applyFont="1" applyFill="1" applyBorder="1" applyAlignment="1">
      <alignment horizontal="center" vertical="center" wrapText="1"/>
    </xf>
    <xf numFmtId="4" fontId="14" fillId="2" borderId="42" xfId="0" applyNumberFormat="1" applyFont="1" applyFill="1" applyBorder="1" applyAlignment="1">
      <alignment horizontal="center" vertical="center" wrapText="1"/>
    </xf>
    <xf numFmtId="0" fontId="49" fillId="0" borderId="36" xfId="0" applyFont="1" applyBorder="1" applyAlignment="1">
      <alignment horizontal="center" vertical="center" wrapText="1"/>
    </xf>
    <xf numFmtId="2" fontId="65" fillId="12" borderId="37" xfId="114" applyNumberFormat="1" applyFont="1" applyFill="1" applyBorder="1" applyAlignment="1" applyProtection="1">
      <alignment horizontal="center" vertical="center" wrapText="1"/>
      <protection locked="0"/>
    </xf>
    <xf numFmtId="0" fontId="53" fillId="0" borderId="36" xfId="0" applyFont="1" applyBorder="1" applyAlignment="1">
      <alignment vertical="center"/>
    </xf>
    <xf numFmtId="0" fontId="51" fillId="0" borderId="36" xfId="0" applyFont="1" applyBorder="1" applyAlignment="1">
      <alignment vertical="center"/>
    </xf>
    <xf numFmtId="0" fontId="51" fillId="0" borderId="36" xfId="0" applyFont="1" applyBorder="1"/>
    <xf numFmtId="4" fontId="51" fillId="0" borderId="37" xfId="0" applyNumberFormat="1" applyFont="1" applyBorder="1"/>
    <xf numFmtId="0" fontId="53" fillId="0" borderId="36" xfId="0" applyFont="1" applyBorder="1"/>
    <xf numFmtId="4" fontId="53" fillId="0" borderId="37" xfId="0" applyNumberFormat="1" applyFont="1" applyBorder="1"/>
    <xf numFmtId="0" fontId="51" fillId="0" borderId="38" xfId="0" applyFont="1" applyBorder="1"/>
    <xf numFmtId="0" fontId="51" fillId="0" borderId="7" xfId="0" applyFont="1" applyBorder="1"/>
    <xf numFmtId="0" fontId="51" fillId="0" borderId="7" xfId="0" applyFont="1" applyBorder="1" applyAlignment="1">
      <alignment horizontal="center"/>
    </xf>
    <xf numFmtId="4" fontId="51" fillId="0" borderId="39" xfId="0" applyNumberFormat="1" applyFont="1" applyBorder="1"/>
    <xf numFmtId="0" fontId="67" fillId="0" borderId="0" xfId="0" applyFont="1" applyAlignment="1">
      <alignment vertical="distributed"/>
    </xf>
    <xf numFmtId="0" fontId="13" fillId="0" borderId="0" xfId="0" applyFont="1"/>
    <xf numFmtId="0" fontId="69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 applyAlignment="1">
      <alignment horizontal="center"/>
    </xf>
    <xf numFmtId="0" fontId="74" fillId="0" borderId="0" xfId="0" applyFont="1" applyAlignment="1">
      <alignment horizontal="right"/>
    </xf>
    <xf numFmtId="0" fontId="72" fillId="0" borderId="0" xfId="0" applyFont="1" applyAlignment="1">
      <alignment horizontal="center" vertical="center"/>
    </xf>
    <xf numFmtId="186" fontId="72" fillId="0" borderId="0" xfId="0" applyNumberFormat="1" applyFont="1"/>
    <xf numFmtId="0" fontId="75" fillId="0" borderId="0" xfId="0" applyFont="1"/>
    <xf numFmtId="0" fontId="76" fillId="0" borderId="0" xfId="0" applyFont="1" applyAlignment="1">
      <alignment horizontal="center" vertical="distributed"/>
    </xf>
    <xf numFmtId="0" fontId="77" fillId="0" borderId="0" xfId="0" applyFont="1"/>
    <xf numFmtId="0" fontId="43" fillId="0" borderId="12" xfId="123" applyFont="1" applyBorder="1" applyAlignment="1">
      <alignment horizontal="center" vertical="center" wrapText="1"/>
    </xf>
    <xf numFmtId="0" fontId="43" fillId="2" borderId="4" xfId="0" applyFont="1" applyFill="1" applyBorder="1" applyAlignment="1">
      <alignment horizontal="center" vertical="center" wrapText="1"/>
    </xf>
    <xf numFmtId="2" fontId="43" fillId="0" borderId="4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4" fontId="50" fillId="0" borderId="1" xfId="0" applyNumberFormat="1" applyFont="1" applyBorder="1" applyAlignment="1">
      <alignment horizontal="center" vertical="center" wrapText="1"/>
    </xf>
    <xf numFmtId="4" fontId="50" fillId="0" borderId="4" xfId="0" applyNumberFormat="1" applyFont="1" applyBorder="1" applyAlignment="1">
      <alignment horizontal="center" vertical="center" wrapText="1"/>
    </xf>
    <xf numFmtId="0" fontId="83" fillId="0" borderId="1" xfId="0" applyFont="1" applyBorder="1" applyAlignment="1">
      <alignment horizontal="center" vertical="center" wrapText="1"/>
    </xf>
    <xf numFmtId="0" fontId="41" fillId="2" borderId="34" xfId="0" applyFont="1" applyFill="1" applyBorder="1" applyAlignment="1">
      <alignment horizontal="center" vertical="center" wrapText="1"/>
    </xf>
    <xf numFmtId="0" fontId="41" fillId="26" borderId="34" xfId="0" applyFont="1" applyFill="1" applyBorder="1" applyAlignment="1">
      <alignment horizontal="center" vertical="center"/>
    </xf>
    <xf numFmtId="0" fontId="41" fillId="26" borderId="4" xfId="0" applyFont="1" applyFill="1" applyBorder="1" applyAlignment="1">
      <alignment horizontal="center" vertical="center"/>
    </xf>
    <xf numFmtId="4" fontId="41" fillId="26" borderId="4" xfId="0" applyNumberFormat="1" applyFont="1" applyFill="1" applyBorder="1" applyAlignment="1">
      <alignment horizontal="center" vertical="center" wrapText="1"/>
    </xf>
    <xf numFmtId="0" fontId="41" fillId="26" borderId="4" xfId="0" applyFont="1" applyFill="1" applyBorder="1" applyAlignment="1">
      <alignment horizontal="center" vertical="center" wrapText="1"/>
    </xf>
    <xf numFmtId="0" fontId="41" fillId="26" borderId="35" xfId="0" applyFont="1" applyFill="1" applyBorder="1" applyAlignment="1">
      <alignment horizontal="center" vertical="center" wrapText="1"/>
    </xf>
    <xf numFmtId="181" fontId="41" fillId="27" borderId="34" xfId="0" applyNumberFormat="1" applyFont="1" applyFill="1" applyBorder="1" applyAlignment="1">
      <alignment horizontal="center" vertical="center" wrapText="1"/>
    </xf>
    <xf numFmtId="49" fontId="41" fillId="27" borderId="4" xfId="0" applyNumberFormat="1" applyFont="1" applyFill="1" applyBorder="1" applyAlignment="1">
      <alignment horizontal="center" vertical="center" wrapText="1"/>
    </xf>
    <xf numFmtId="0" fontId="50" fillId="27" borderId="4" xfId="0" applyFont="1" applyFill="1" applyBorder="1" applyAlignment="1">
      <alignment horizontal="center" vertical="center" wrapText="1"/>
    </xf>
    <xf numFmtId="2" fontId="43" fillId="27" borderId="4" xfId="2" applyNumberFormat="1" applyFont="1" applyFill="1" applyBorder="1" applyAlignment="1">
      <alignment horizontal="center" vertical="center" wrapText="1"/>
    </xf>
    <xf numFmtId="4" fontId="43" fillId="27" borderId="4" xfId="0" applyNumberFormat="1" applyFont="1" applyFill="1" applyBorder="1" applyAlignment="1">
      <alignment horizontal="center" vertical="center" wrapText="1"/>
    </xf>
    <xf numFmtId="174" fontId="50" fillId="27" borderId="35" xfId="0" applyNumberFormat="1" applyFont="1" applyFill="1" applyBorder="1" applyAlignment="1">
      <alignment horizontal="center" vertical="center" wrapText="1"/>
    </xf>
    <xf numFmtId="0" fontId="80" fillId="2" borderId="33" xfId="0" applyFont="1" applyFill="1" applyBorder="1" applyAlignment="1">
      <alignment horizontal="center" vertical="center" wrapText="1"/>
    </xf>
    <xf numFmtId="0" fontId="53" fillId="0" borderId="0" xfId="0" applyFont="1"/>
    <xf numFmtId="0" fontId="51" fillId="0" borderId="0" xfId="0" applyFont="1"/>
    <xf numFmtId="0" fontId="52" fillId="0" borderId="0" xfId="0" applyFont="1" applyAlignment="1">
      <alignment vertical="center"/>
    </xf>
    <xf numFmtId="0" fontId="51" fillId="0" borderId="0" xfId="0" applyFont="1" applyAlignment="1">
      <alignment horizontal="center"/>
    </xf>
    <xf numFmtId="0" fontId="53" fillId="0" borderId="0" xfId="0" applyFont="1" applyAlignment="1">
      <alignment vertical="center"/>
    </xf>
    <xf numFmtId="4" fontId="53" fillId="0" borderId="0" xfId="0" applyNumberFormat="1" applyFont="1"/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49" fillId="0" borderId="34" xfId="0" applyFont="1" applyBorder="1" applyAlignment="1">
      <alignment horizontal="left" vertical="center"/>
    </xf>
    <xf numFmtId="0" fontId="49" fillId="0" borderId="4" xfId="0" applyFont="1" applyBorder="1" applyAlignment="1">
      <alignment horizontal="left" vertical="center"/>
    </xf>
    <xf numFmtId="0" fontId="49" fillId="12" borderId="32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33" xfId="0" applyNumberFormat="1" applyFont="1" applyBorder="1" applyAlignment="1">
      <alignment horizontal="center" vertical="center"/>
    </xf>
    <xf numFmtId="0" fontId="49" fillId="0" borderId="32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9" fillId="0" borderId="6" xfId="0" applyFont="1" applyBorder="1" applyAlignment="1">
      <alignment horizontal="left" vertical="center"/>
    </xf>
    <xf numFmtId="0" fontId="41" fillId="0" borderId="32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0" fillId="0" borderId="1" xfId="0" applyNumberFormat="1" applyFont="1" applyBorder="1" applyAlignment="1">
      <alignment horizontal="center" vertical="center"/>
    </xf>
    <xf numFmtId="2" fontId="50" fillId="0" borderId="33" xfId="0" applyNumberFormat="1" applyFont="1" applyBorder="1" applyAlignment="1">
      <alignment horizontal="center" vertical="center"/>
    </xf>
    <xf numFmtId="0" fontId="51" fillId="0" borderId="11" xfId="123" applyFont="1" applyBorder="1" applyAlignment="1">
      <alignment horizontal="center"/>
    </xf>
    <xf numFmtId="0" fontId="51" fillId="0" borderId="0" xfId="123" applyFont="1" applyAlignment="1">
      <alignment horizontal="center"/>
    </xf>
    <xf numFmtId="0" fontId="51" fillId="0" borderId="10" xfId="123" applyFont="1" applyBorder="1" applyAlignment="1">
      <alignment horizontal="center"/>
    </xf>
    <xf numFmtId="0" fontId="13" fillId="0" borderId="8" xfId="123" applyBorder="1" applyAlignment="1">
      <alignment horizontal="center"/>
    </xf>
    <xf numFmtId="0" fontId="13" fillId="0" borderId="2" xfId="123" applyBorder="1" applyAlignment="1">
      <alignment horizontal="center"/>
    </xf>
    <xf numFmtId="0" fontId="13" fillId="0" borderId="0" xfId="123" applyAlignment="1">
      <alignment horizontal="center"/>
    </xf>
    <xf numFmtId="0" fontId="13" fillId="0" borderId="10" xfId="123" applyBorder="1" applyAlignment="1">
      <alignment horizontal="center"/>
    </xf>
    <xf numFmtId="0" fontId="13" fillId="0" borderId="9" xfId="123" applyBorder="1" applyAlignment="1">
      <alignment horizontal="center"/>
    </xf>
    <xf numFmtId="0" fontId="13" fillId="0" borderId="15" xfId="123" applyBorder="1" applyAlignment="1">
      <alignment horizontal="center"/>
    </xf>
    <xf numFmtId="0" fontId="49" fillId="0" borderId="4" xfId="123" applyFont="1" applyBorder="1" applyAlignment="1">
      <alignment horizontal="left" vertical="center"/>
    </xf>
    <xf numFmtId="0" fontId="43" fillId="0" borderId="4" xfId="123" applyFont="1" applyBorder="1" applyAlignment="1">
      <alignment horizontal="left" vertical="top"/>
    </xf>
    <xf numFmtId="0" fontId="67" fillId="0" borderId="12" xfId="123" applyFont="1" applyBorder="1" applyAlignment="1">
      <alignment horizontal="center"/>
    </xf>
    <xf numFmtId="0" fontId="13" fillId="0" borderId="11" xfId="123" applyBorder="1" applyAlignment="1">
      <alignment horizontal="center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33" xfId="3" applyNumberFormat="1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174" fontId="40" fillId="11" borderId="33" xfId="3" applyNumberFormat="1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0" fontId="40" fillId="11" borderId="33" xfId="3" applyFont="1" applyFill="1" applyBorder="1" applyAlignment="1">
      <alignment horizontal="center" vertical="center"/>
    </xf>
    <xf numFmtId="175" fontId="42" fillId="11" borderId="5" xfId="3" applyNumberFormat="1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5" fillId="11" borderId="32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42" xfId="3" applyFont="1" applyFill="1" applyBorder="1" applyAlignment="1">
      <alignment horizontal="center" vertical="center"/>
    </xf>
    <xf numFmtId="0" fontId="40" fillId="11" borderId="34" xfId="3" applyFont="1" applyFill="1" applyBorder="1" applyAlignment="1">
      <alignment horizontal="center" vertical="center" wrapText="1"/>
    </xf>
    <xf numFmtId="0" fontId="52" fillId="11" borderId="4" xfId="3" applyFont="1" applyFill="1" applyBorder="1" applyAlignment="1">
      <alignment horizontal="center" vertical="center" wrapText="1"/>
    </xf>
    <xf numFmtId="0" fontId="40" fillId="11" borderId="34" xfId="3" applyFont="1" applyFill="1" applyBorder="1" applyAlignment="1">
      <alignment horizontal="left" vertical="center"/>
    </xf>
    <xf numFmtId="0" fontId="40" fillId="11" borderId="4" xfId="3" applyFont="1" applyFill="1" applyBorder="1" applyAlignment="1">
      <alignment horizontal="left" vertical="center"/>
    </xf>
    <xf numFmtId="0" fontId="42" fillId="11" borderId="32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5" xfId="3" applyFont="1" applyFill="1" applyBorder="1" applyAlignment="1">
      <alignment horizontal="center" vertical="center" wrapText="1"/>
    </xf>
    <xf numFmtId="10" fontId="40" fillId="0" borderId="33" xfId="3" applyNumberFormat="1" applyFont="1" applyBorder="1" applyAlignment="1">
      <alignment horizontal="center" vertical="center" wrapText="1"/>
    </xf>
    <xf numFmtId="174" fontId="42" fillId="11" borderId="33" xfId="64" applyNumberFormat="1" applyFont="1" applyFill="1" applyBorder="1" applyAlignment="1">
      <alignment horizontal="center" vertical="center" wrapText="1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37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43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0" fillId="11" borderId="44" xfId="3" applyFont="1" applyFill="1" applyBorder="1" applyAlignment="1">
      <alignment horizontal="center" vertical="center"/>
    </xf>
    <xf numFmtId="0" fontId="40" fillId="11" borderId="45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2" fillId="11" borderId="34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175" fontId="40" fillId="11" borderId="5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1" fillId="0" borderId="37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37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37" xfId="0" applyFont="1" applyBorder="1" applyAlignment="1">
      <alignment horizontal="center" vertical="center"/>
    </xf>
    <xf numFmtId="2" fontId="84" fillId="0" borderId="4" xfId="65" applyNumberFormat="1" applyFont="1" applyFill="1" applyBorder="1" applyAlignment="1" applyProtection="1">
      <alignment horizontal="center" vertical="center" wrapText="1"/>
      <protection locked="0"/>
    </xf>
    <xf numFmtId="2" fontId="84" fillId="0" borderId="35" xfId="65" applyNumberFormat="1" applyFont="1" applyFill="1" applyBorder="1" applyAlignment="1" applyProtection="1">
      <alignment horizontal="center" vertical="center" wrapText="1"/>
      <protection locked="0"/>
    </xf>
    <xf numFmtId="0" fontId="81" fillId="0" borderId="5" xfId="123" applyFont="1" applyBorder="1" applyAlignment="1">
      <alignment horizontal="center" vertical="center" wrapText="1"/>
    </xf>
    <xf numFmtId="0" fontId="81" fillId="0" borderId="1" xfId="123" applyFont="1" applyBorder="1" applyAlignment="1">
      <alignment horizontal="center" vertical="center" wrapText="1"/>
    </xf>
    <xf numFmtId="0" fontId="81" fillId="0" borderId="33" xfId="123" applyFont="1" applyBorder="1" applyAlignment="1">
      <alignment horizontal="center" vertical="center" wrapText="1"/>
    </xf>
    <xf numFmtId="2" fontId="84" fillId="12" borderId="5" xfId="114" applyNumberFormat="1" applyFont="1" applyFill="1" applyBorder="1" applyAlignment="1" applyProtection="1">
      <alignment horizontal="center" vertical="center" wrapText="1"/>
      <protection locked="0"/>
    </xf>
    <xf numFmtId="2" fontId="84" fillId="12" borderId="1" xfId="114" applyNumberFormat="1" applyFont="1" applyFill="1" applyBorder="1" applyAlignment="1" applyProtection="1">
      <alignment horizontal="center" vertical="center" wrapText="1"/>
      <protection locked="0"/>
    </xf>
    <xf numFmtId="2" fontId="84" fillId="12" borderId="33" xfId="114" applyNumberFormat="1" applyFont="1" applyFill="1" applyBorder="1" applyAlignment="1" applyProtection="1">
      <alignment horizontal="center" vertical="center" wrapText="1"/>
      <protection locked="0"/>
    </xf>
    <xf numFmtId="0" fontId="82" fillId="0" borderId="5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2" fillId="0" borderId="33" xfId="0" applyFont="1" applyBorder="1" applyAlignment="1">
      <alignment horizontal="center" vertical="center"/>
    </xf>
    <xf numFmtId="0" fontId="81" fillId="0" borderId="5" xfId="0" applyFont="1" applyBorder="1" applyAlignment="1">
      <alignment horizontal="center" vertical="center" wrapText="1"/>
    </xf>
    <xf numFmtId="0" fontId="81" fillId="0" borderId="1" xfId="0" applyFont="1" applyBorder="1" applyAlignment="1">
      <alignment horizontal="center" vertical="center" wrapText="1"/>
    </xf>
    <xf numFmtId="0" fontId="81" fillId="0" borderId="33" xfId="0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0" fontId="74" fillId="0" borderId="11" xfId="0" applyFont="1" applyBorder="1" applyAlignment="1">
      <alignment horizontal="center"/>
    </xf>
    <xf numFmtId="0" fontId="74" fillId="0" borderId="0" xfId="0" applyFont="1" applyAlignment="1">
      <alignment horizontal="center"/>
    </xf>
    <xf numFmtId="0" fontId="74" fillId="0" borderId="10" xfId="0" applyFont="1" applyBorder="1" applyAlignment="1">
      <alignment horizontal="center"/>
    </xf>
    <xf numFmtId="0" fontId="76" fillId="0" borderId="0" xfId="0" applyFont="1" applyAlignment="1">
      <alignment horizontal="center" vertical="distributed"/>
    </xf>
    <xf numFmtId="0" fontId="75" fillId="0" borderId="11" xfId="0" applyFont="1" applyBorder="1" applyAlignment="1">
      <alignment horizontal="center" wrapText="1"/>
    </xf>
    <xf numFmtId="0" fontId="75" fillId="0" borderId="0" xfId="0" applyFont="1" applyAlignment="1">
      <alignment horizontal="center"/>
    </xf>
    <xf numFmtId="0" fontId="75" fillId="0" borderId="10" xfId="0" applyFont="1" applyBorder="1" applyAlignment="1">
      <alignment horizontal="center"/>
    </xf>
    <xf numFmtId="0" fontId="75" fillId="0" borderId="11" xfId="0" applyFont="1" applyBorder="1" applyAlignment="1">
      <alignment horizontal="center"/>
    </xf>
    <xf numFmtId="0" fontId="13" fillId="0" borderId="3" xfId="123" applyBorder="1" applyAlignment="1">
      <alignment horizontal="center"/>
    </xf>
    <xf numFmtId="0" fontId="13" fillId="0" borderId="14" xfId="123" applyBorder="1" applyAlignment="1">
      <alignment horizontal="center"/>
    </xf>
    <xf numFmtId="0" fontId="43" fillId="0" borderId="4" xfId="0" applyFont="1" applyBorder="1" applyAlignment="1">
      <alignment horizontal="left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67" fillId="0" borderId="0" xfId="0" applyFont="1" applyAlignment="1">
      <alignment horizontal="center" vertical="distributed"/>
    </xf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8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289895</xdr:colOff>
      <xdr:row>0</xdr:row>
      <xdr:rowOff>47627</xdr:rowOff>
    </xdr:from>
    <xdr:to>
      <xdr:col>1</xdr:col>
      <xdr:colOff>931363</xdr:colOff>
      <xdr:row>0</xdr:row>
      <xdr:rowOff>1152525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9895" y="47627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154781</xdr:colOff>
      <xdr:row>28</xdr:row>
      <xdr:rowOff>119063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310312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5172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2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266083</xdr:colOff>
      <xdr:row>0</xdr:row>
      <xdr:rowOff>57152</xdr:rowOff>
    </xdr:from>
    <xdr:to>
      <xdr:col>1</xdr:col>
      <xdr:colOff>907551</xdr:colOff>
      <xdr:row>0</xdr:row>
      <xdr:rowOff>1162050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083" y="57152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393576</xdr:colOff>
      <xdr:row>0</xdr:row>
      <xdr:rowOff>72474</xdr:rowOff>
    </xdr:from>
    <xdr:to>
      <xdr:col>1</xdr:col>
      <xdr:colOff>572592</xdr:colOff>
      <xdr:row>0</xdr:row>
      <xdr:rowOff>1043608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93576" y="72474"/>
          <a:ext cx="898683" cy="971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298384</xdr:colOff>
      <xdr:row>0</xdr:row>
      <xdr:rowOff>89646</xdr:rowOff>
    </xdr:from>
    <xdr:to>
      <xdr:col>1</xdr:col>
      <xdr:colOff>816602</xdr:colOff>
      <xdr:row>0</xdr:row>
      <xdr:rowOff>1061357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98384" y="89646"/>
          <a:ext cx="899218" cy="971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1221441</xdr:colOff>
      <xdr:row>0</xdr:row>
      <xdr:rowOff>112060</xdr:rowOff>
    </xdr:from>
    <xdr:to>
      <xdr:col>5</xdr:col>
      <xdr:colOff>712134</xdr:colOff>
      <xdr:row>0</xdr:row>
      <xdr:rowOff>963706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386853" y="112060"/>
          <a:ext cx="5172075" cy="851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129146</xdr:colOff>
      <xdr:row>0</xdr:row>
      <xdr:rowOff>28575</xdr:rowOff>
    </xdr:from>
    <xdr:to>
      <xdr:col>1</xdr:col>
      <xdr:colOff>333374</xdr:colOff>
      <xdr:row>3</xdr:row>
      <xdr:rowOff>8824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146" y="28575"/>
          <a:ext cx="766203" cy="827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76200</xdr:rowOff>
    </xdr:from>
    <xdr:to>
      <xdr:col>6</xdr:col>
      <xdr:colOff>0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657225" y="76200"/>
          <a:ext cx="57150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5"/>
  <sheetViews>
    <sheetView showGridLines="0" showZeros="0" zoomScale="73" zoomScaleNormal="73" zoomScaleSheetLayoutView="80" workbookViewId="0">
      <selection activeCell="P15" sqref="P15"/>
    </sheetView>
  </sheetViews>
  <sheetFormatPr defaultColWidth="9.140625" defaultRowHeight="12.75"/>
  <cols>
    <col min="1" max="1" width="5.7109375" style="4" customWidth="1"/>
    <col min="2" max="2" width="15.7109375" style="4" bestFit="1" customWidth="1"/>
    <col min="3" max="3" width="60.7109375" style="4" customWidth="1"/>
    <col min="4" max="4" width="10.140625" style="4" customWidth="1"/>
    <col min="5" max="5" width="13.28515625" style="4" bestFit="1" customWidth="1"/>
    <col min="6" max="6" width="11.7109375" style="5" customWidth="1"/>
    <col min="7" max="7" width="10.5703125" style="4" customWidth="1"/>
    <col min="8" max="8" width="15.140625" style="4" bestFit="1" customWidth="1"/>
    <col min="9" max="9" width="11.85546875" style="4" bestFit="1" customWidth="1"/>
    <col min="10" max="16384" width="9.140625" style="4"/>
  </cols>
  <sheetData>
    <row r="1" spans="1:9" ht="94.5" customHeight="1">
      <c r="A1" s="320"/>
      <c r="B1" s="321"/>
      <c r="C1" s="318"/>
      <c r="D1" s="318"/>
      <c r="E1" s="318"/>
      <c r="F1" s="318"/>
      <c r="G1" s="318"/>
      <c r="H1" s="319"/>
    </row>
    <row r="2" spans="1:9" s="16" customFormat="1" ht="20.100000000000001" customHeight="1">
      <c r="A2" s="332" t="s">
        <v>27</v>
      </c>
      <c r="B2" s="333"/>
      <c r="C2" s="333"/>
      <c r="D2" s="333"/>
      <c r="E2" s="333"/>
      <c r="F2" s="333"/>
      <c r="G2" s="333"/>
      <c r="H2" s="334"/>
    </row>
    <row r="3" spans="1:9" s="40" customFormat="1" ht="20.100000000000001" customHeight="1">
      <c r="A3" s="340" t="s">
        <v>38</v>
      </c>
      <c r="B3" s="341"/>
      <c r="C3" s="341"/>
      <c r="D3" s="341"/>
      <c r="E3" s="342" t="s">
        <v>39</v>
      </c>
      <c r="F3" s="343"/>
      <c r="G3" s="344" t="s">
        <v>33</v>
      </c>
      <c r="H3" s="345"/>
    </row>
    <row r="4" spans="1:9" s="40" customFormat="1" ht="20.100000000000001" customHeight="1">
      <c r="A4" s="337" t="s">
        <v>164</v>
      </c>
      <c r="B4" s="338"/>
      <c r="C4" s="338"/>
      <c r="D4" s="339"/>
      <c r="E4" s="342" t="s">
        <v>20</v>
      </c>
      <c r="F4" s="343"/>
      <c r="G4" s="335" t="s">
        <v>133</v>
      </c>
      <c r="H4" s="336"/>
    </row>
    <row r="5" spans="1:9" s="40" customFormat="1" ht="20.100000000000001" customHeight="1">
      <c r="A5" s="322" t="s">
        <v>132</v>
      </c>
      <c r="B5" s="323"/>
      <c r="C5" s="323"/>
      <c r="D5" s="323"/>
      <c r="E5" s="330" t="s">
        <v>6</v>
      </c>
      <c r="F5" s="330"/>
      <c r="G5" s="330"/>
      <c r="H5" s="331"/>
      <c r="I5" s="50"/>
    </row>
    <row r="6" spans="1:9" s="40" customFormat="1" ht="24.95" customHeight="1">
      <c r="A6" s="324" t="s">
        <v>131</v>
      </c>
      <c r="B6" s="325"/>
      <c r="C6" s="325"/>
      <c r="D6" s="326"/>
      <c r="E6" s="19" t="s">
        <v>19</v>
      </c>
      <c r="F6" s="20" t="s">
        <v>3</v>
      </c>
      <c r="G6" s="19" t="s">
        <v>34</v>
      </c>
      <c r="H6" s="187" t="s">
        <v>4</v>
      </c>
    </row>
    <row r="7" spans="1:9" s="40" customFormat="1" ht="24.95" customHeight="1">
      <c r="A7" s="324" t="s">
        <v>36</v>
      </c>
      <c r="B7" s="325"/>
      <c r="C7" s="325"/>
      <c r="D7" s="326"/>
      <c r="E7" s="14" t="s">
        <v>24</v>
      </c>
      <c r="F7" s="45">
        <v>0.05</v>
      </c>
      <c r="G7" s="19" t="s">
        <v>32</v>
      </c>
      <c r="H7" s="188">
        <f>BDI!D28</f>
        <v>0.24429999999999999</v>
      </c>
    </row>
    <row r="8" spans="1:9" ht="3.75" customHeight="1">
      <c r="A8" s="327"/>
      <c r="B8" s="328"/>
      <c r="C8" s="328"/>
      <c r="D8" s="328"/>
      <c r="E8" s="328"/>
      <c r="F8" s="328"/>
      <c r="G8" s="328"/>
      <c r="H8" s="329"/>
    </row>
    <row r="9" spans="1:9" s="40" customFormat="1" ht="35.1" customHeight="1">
      <c r="A9" s="300" t="s">
        <v>0</v>
      </c>
      <c r="B9" s="301" t="s">
        <v>25</v>
      </c>
      <c r="C9" s="301" t="s">
        <v>26</v>
      </c>
      <c r="D9" s="301" t="s">
        <v>2</v>
      </c>
      <c r="E9" s="301" t="s">
        <v>1</v>
      </c>
      <c r="F9" s="302" t="s">
        <v>30</v>
      </c>
      <c r="G9" s="303" t="s">
        <v>31</v>
      </c>
      <c r="H9" s="304" t="s">
        <v>5</v>
      </c>
    </row>
    <row r="10" spans="1:9" s="40" customFormat="1" ht="20.100000000000001" customHeight="1">
      <c r="A10" s="305">
        <v>1</v>
      </c>
      <c r="B10" s="306"/>
      <c r="C10" s="307" t="s">
        <v>10</v>
      </c>
      <c r="D10" s="308"/>
      <c r="E10" s="309"/>
      <c r="F10" s="309"/>
      <c r="G10" s="309"/>
      <c r="H10" s="310">
        <f>H11</f>
        <v>1438.65</v>
      </c>
    </row>
    <row r="11" spans="1:9" s="40" customFormat="1" ht="56.25">
      <c r="A11" s="190">
        <v>1.1000000000000001</v>
      </c>
      <c r="B11" s="48" t="s">
        <v>49</v>
      </c>
      <c r="C11" s="44" t="s">
        <v>116</v>
      </c>
      <c r="D11" s="48" t="s">
        <v>108</v>
      </c>
      <c r="E11" s="118">
        <v>1</v>
      </c>
      <c r="F11" s="177">
        <v>1156.19</v>
      </c>
      <c r="G11" s="47">
        <f t="shared" ref="G11:G27" si="0">ROUND(F11+(F11*$H$7),2)</f>
        <v>1438.65</v>
      </c>
      <c r="H11" s="191">
        <f>E11*G11</f>
        <v>1438.65</v>
      </c>
    </row>
    <row r="12" spans="1:9" s="40" customFormat="1" ht="11.25">
      <c r="A12" s="305" t="s">
        <v>22</v>
      </c>
      <c r="B12" s="306"/>
      <c r="C12" s="307" t="s">
        <v>50</v>
      </c>
      <c r="D12" s="308"/>
      <c r="E12" s="309"/>
      <c r="F12" s="309"/>
      <c r="G12" s="309"/>
      <c r="H12" s="310">
        <f>SUM(H13:H18)</f>
        <v>104933.31060000001</v>
      </c>
    </row>
    <row r="13" spans="1:9" s="40" customFormat="1" ht="33.75">
      <c r="A13" s="190" t="s">
        <v>102</v>
      </c>
      <c r="B13" s="48" t="s">
        <v>114</v>
      </c>
      <c r="C13" s="292" t="str">
        <f>'Memória de Cálculo'!C11</f>
        <v>REGULARIZAÇÃO E COMPACTAÇÃO MECÂNICA DE TERRENO COM ROLO VIBRATÓRIO, EXCLUSIVE DESMATAMENTO, DESTOCAMENTO, LIMPEZA/ROÇADA DO TERRENO</v>
      </c>
      <c r="D13" s="48" t="s">
        <v>7</v>
      </c>
      <c r="E13" s="294">
        <f>'Memória de Cálculo'!E11</f>
        <v>639.59</v>
      </c>
      <c r="F13" s="47">
        <v>2.87</v>
      </c>
      <c r="G13" s="47">
        <f t="shared" si="0"/>
        <v>3.57</v>
      </c>
      <c r="H13" s="191">
        <f>E13*G13</f>
        <v>2283.3362999999999</v>
      </c>
    </row>
    <row r="14" spans="1:9" s="40" customFormat="1" ht="45">
      <c r="A14" s="190" t="s">
        <v>103</v>
      </c>
      <c r="B14" s="48" t="s">
        <v>45</v>
      </c>
      <c r="C14" s="44" t="s">
        <v>44</v>
      </c>
      <c r="D14" s="48" t="s">
        <v>9</v>
      </c>
      <c r="E14" s="294">
        <f>'Memória de Cálculo'!E12</f>
        <v>191.73</v>
      </c>
      <c r="F14" s="47">
        <v>64.36</v>
      </c>
      <c r="G14" s="47">
        <f t="shared" si="0"/>
        <v>80.08</v>
      </c>
      <c r="H14" s="191">
        <f t="shared" ref="H14:H18" si="1">E14*G14</f>
        <v>15353.738399999998</v>
      </c>
    </row>
    <row r="15" spans="1:9" s="40" customFormat="1" ht="22.5">
      <c r="A15" s="190" t="s">
        <v>104</v>
      </c>
      <c r="B15" s="48" t="s">
        <v>47</v>
      </c>
      <c r="C15" s="44" t="s">
        <v>46</v>
      </c>
      <c r="D15" s="48" t="s">
        <v>108</v>
      </c>
      <c r="E15" s="294">
        <f>'Memória de Cálculo'!E13</f>
        <v>549.73</v>
      </c>
      <c r="F15" s="57">
        <v>101.61</v>
      </c>
      <c r="G15" s="47">
        <f t="shared" si="0"/>
        <v>126.43</v>
      </c>
      <c r="H15" s="191">
        <f t="shared" si="1"/>
        <v>69502.363900000011</v>
      </c>
    </row>
    <row r="16" spans="1:9" s="40" customFormat="1" ht="22.5">
      <c r="A16" s="190" t="s">
        <v>105</v>
      </c>
      <c r="B16" s="48" t="s">
        <v>55</v>
      </c>
      <c r="C16" s="44" t="s">
        <v>54</v>
      </c>
      <c r="D16" s="48" t="s">
        <v>9</v>
      </c>
      <c r="E16" s="118">
        <f>'Memória de Cálculo'!E14</f>
        <v>191.73</v>
      </c>
      <c r="F16" s="57">
        <v>35.36</v>
      </c>
      <c r="G16" s="47">
        <f t="shared" si="0"/>
        <v>44</v>
      </c>
      <c r="H16" s="191">
        <f t="shared" si="1"/>
        <v>8436.119999999999</v>
      </c>
    </row>
    <row r="17" spans="1:8" s="40" customFormat="1" ht="22.5">
      <c r="A17" s="190" t="s">
        <v>106</v>
      </c>
      <c r="B17" s="48" t="s">
        <v>63</v>
      </c>
      <c r="C17" s="44" t="s">
        <v>59</v>
      </c>
      <c r="D17" s="56" t="s">
        <v>58</v>
      </c>
      <c r="E17" s="118">
        <f>'Memória de Cálculo'!E15</f>
        <v>5477.94</v>
      </c>
      <c r="F17" s="57">
        <v>1.37</v>
      </c>
      <c r="G17" s="47">
        <f t="shared" si="0"/>
        <v>1.7</v>
      </c>
      <c r="H17" s="191">
        <f t="shared" si="1"/>
        <v>9312.4979999999996</v>
      </c>
    </row>
    <row r="18" spans="1:8" s="40" customFormat="1" ht="11.25">
      <c r="A18" s="190" t="s">
        <v>107</v>
      </c>
      <c r="B18" s="48" t="s">
        <v>98</v>
      </c>
      <c r="C18" s="158" t="s">
        <v>100</v>
      </c>
      <c r="D18" s="56" t="s">
        <v>9</v>
      </c>
      <c r="E18" s="118">
        <f>'Memória de Cálculo'!E16</f>
        <v>26.62</v>
      </c>
      <c r="F18" s="57">
        <v>1.37</v>
      </c>
      <c r="G18" s="47">
        <f t="shared" si="0"/>
        <v>1.7</v>
      </c>
      <c r="H18" s="191">
        <f t="shared" si="1"/>
        <v>45.253999999999998</v>
      </c>
    </row>
    <row r="19" spans="1:8" s="40" customFormat="1" ht="20.100000000000001" customHeight="1">
      <c r="A19" s="305" t="s">
        <v>121</v>
      </c>
      <c r="B19" s="306"/>
      <c r="C19" s="307" t="s">
        <v>134</v>
      </c>
      <c r="D19" s="308"/>
      <c r="E19" s="309"/>
      <c r="F19" s="309"/>
      <c r="G19" s="309">
        <f t="shared" si="0"/>
        <v>0</v>
      </c>
      <c r="H19" s="310">
        <f>SUM(H20:H27)</f>
        <v>108847.7</v>
      </c>
    </row>
    <row r="20" spans="1:8" s="40" customFormat="1" ht="33.75">
      <c r="A20" s="192" t="s">
        <v>122</v>
      </c>
      <c r="B20" s="48" t="s">
        <v>114</v>
      </c>
      <c r="C20" s="44" t="s">
        <v>113</v>
      </c>
      <c r="D20" s="48" t="s">
        <v>7</v>
      </c>
      <c r="E20" s="177">
        <f>'Memória de Cálculo'!E18</f>
        <v>383.64</v>
      </c>
      <c r="F20" s="47">
        <v>2.87</v>
      </c>
      <c r="G20" s="47">
        <f t="shared" si="0"/>
        <v>3.57</v>
      </c>
      <c r="H20" s="191">
        <f t="shared" ref="H20:H27" si="2">ROUND((E20*G20),2)</f>
        <v>1369.59</v>
      </c>
    </row>
    <row r="21" spans="1:8" s="40" customFormat="1" ht="45" customHeight="1">
      <c r="A21" s="192" t="s">
        <v>123</v>
      </c>
      <c r="B21" s="48" t="s">
        <v>45</v>
      </c>
      <c r="C21" s="44" t="s">
        <v>44</v>
      </c>
      <c r="D21" s="48" t="s">
        <v>9</v>
      </c>
      <c r="E21" s="118">
        <f>'Memória de Cálculo'!E19</f>
        <v>123.85</v>
      </c>
      <c r="F21" s="47">
        <v>64.36</v>
      </c>
      <c r="G21" s="47">
        <f t="shared" si="0"/>
        <v>80.08</v>
      </c>
      <c r="H21" s="191">
        <f t="shared" si="2"/>
        <v>9917.91</v>
      </c>
    </row>
    <row r="22" spans="1:8" s="40" customFormat="1" ht="22.5">
      <c r="A22" s="192" t="s">
        <v>124</v>
      </c>
      <c r="B22" s="48" t="s">
        <v>136</v>
      </c>
      <c r="C22" s="44" t="s">
        <v>135</v>
      </c>
      <c r="D22" s="48" t="s">
        <v>108</v>
      </c>
      <c r="E22" s="118">
        <f>'Memória de Cálculo'!E20</f>
        <v>113.05</v>
      </c>
      <c r="F22" s="57">
        <v>35.36</v>
      </c>
      <c r="G22" s="47">
        <f t="shared" si="0"/>
        <v>44</v>
      </c>
      <c r="H22" s="191">
        <f t="shared" si="2"/>
        <v>4974.2</v>
      </c>
    </row>
    <row r="23" spans="1:8" s="58" customFormat="1" ht="33.75">
      <c r="A23" s="192" t="s">
        <v>125</v>
      </c>
      <c r="B23" s="48" t="s">
        <v>136</v>
      </c>
      <c r="C23" s="44" t="s">
        <v>146</v>
      </c>
      <c r="D23" s="56" t="s">
        <v>108</v>
      </c>
      <c r="E23" s="119">
        <f>'Memória de Cálculo'!E21</f>
        <v>217.85</v>
      </c>
      <c r="F23" s="57">
        <v>104.19</v>
      </c>
      <c r="G23" s="47">
        <f t="shared" si="0"/>
        <v>129.63999999999999</v>
      </c>
      <c r="H23" s="191">
        <f t="shared" si="2"/>
        <v>28242.07</v>
      </c>
    </row>
    <row r="24" spans="1:8" s="58" customFormat="1" ht="22.5">
      <c r="A24" s="192" t="s">
        <v>126</v>
      </c>
      <c r="B24" s="48" t="s">
        <v>145</v>
      </c>
      <c r="C24" s="44" t="s">
        <v>144</v>
      </c>
      <c r="D24" s="56" t="s">
        <v>9</v>
      </c>
      <c r="E24" s="119">
        <f>'Memória de Cálculo'!E22</f>
        <v>217.85</v>
      </c>
      <c r="F24" s="57">
        <v>167.76</v>
      </c>
      <c r="G24" s="47">
        <f t="shared" si="0"/>
        <v>208.74</v>
      </c>
      <c r="H24" s="191">
        <f t="shared" si="2"/>
        <v>45474.01</v>
      </c>
    </row>
    <row r="25" spans="1:8" s="58" customFormat="1" ht="33.75">
      <c r="A25" s="192" t="s">
        <v>127</v>
      </c>
      <c r="B25" s="48" t="s">
        <v>150</v>
      </c>
      <c r="C25" s="44" t="s">
        <v>149</v>
      </c>
      <c r="D25" s="56" t="s">
        <v>151</v>
      </c>
      <c r="E25" s="119">
        <f>'Memória de Cálculo'!E23</f>
        <v>11.08</v>
      </c>
      <c r="F25" s="57">
        <v>861.65</v>
      </c>
      <c r="G25" s="47">
        <f t="shared" si="0"/>
        <v>1072.1500000000001</v>
      </c>
      <c r="H25" s="191">
        <f t="shared" si="2"/>
        <v>11879.42</v>
      </c>
    </row>
    <row r="26" spans="1:8" s="58" customFormat="1" ht="22.5">
      <c r="A26" s="192" t="s">
        <v>147</v>
      </c>
      <c r="B26" s="48" t="s">
        <v>63</v>
      </c>
      <c r="C26" s="44" t="s">
        <v>59</v>
      </c>
      <c r="D26" s="56" t="s">
        <v>58</v>
      </c>
      <c r="E26" s="119">
        <f>'Memória de Cálculo'!E24</f>
        <v>3060.35</v>
      </c>
      <c r="F26" s="57">
        <v>1.37</v>
      </c>
      <c r="G26" s="47">
        <f t="shared" si="0"/>
        <v>1.7</v>
      </c>
      <c r="H26" s="191">
        <f t="shared" si="2"/>
        <v>5202.6000000000004</v>
      </c>
    </row>
    <row r="27" spans="1:8" s="58" customFormat="1" ht="22.5">
      <c r="A27" s="192" t="s">
        <v>148</v>
      </c>
      <c r="B27" s="48" t="s">
        <v>158</v>
      </c>
      <c r="C27" s="44" t="s">
        <v>157</v>
      </c>
      <c r="D27" s="56" t="s">
        <v>108</v>
      </c>
      <c r="E27" s="119">
        <v>41.12</v>
      </c>
      <c r="F27" s="57">
        <v>34.94</v>
      </c>
      <c r="G27" s="47">
        <f t="shared" si="0"/>
        <v>43.48</v>
      </c>
      <c r="H27" s="191">
        <f t="shared" si="2"/>
        <v>1787.9</v>
      </c>
    </row>
    <row r="28" spans="1:8" s="58" customFormat="1" ht="20.100000000000001" customHeight="1">
      <c r="A28" s="193"/>
      <c r="B28" s="176"/>
      <c r="C28" s="176" t="s">
        <v>17</v>
      </c>
      <c r="D28" s="176"/>
      <c r="E28" s="176"/>
      <c r="F28" s="176"/>
      <c r="G28" s="176"/>
      <c r="H28" s="194">
        <f>SUM(H10,H12,H19)</f>
        <v>215219.6606</v>
      </c>
    </row>
    <row r="29" spans="1:8" s="58" customFormat="1" ht="26.1" customHeight="1">
      <c r="A29" s="195"/>
      <c r="B29" s="178"/>
      <c r="C29" s="178"/>
      <c r="D29" s="178"/>
      <c r="E29" s="178"/>
      <c r="F29" s="179"/>
      <c r="G29" s="178"/>
      <c r="H29" s="196"/>
    </row>
    <row r="30" spans="1:8" s="58" customFormat="1" ht="20.100000000000001" customHeight="1">
      <c r="A30" s="197"/>
      <c r="B30" s="4"/>
      <c r="C30" s="7"/>
      <c r="D30" s="180"/>
      <c r="E30" s="181"/>
      <c r="F30" s="182"/>
      <c r="G30" s="181"/>
      <c r="H30" s="198"/>
    </row>
    <row r="31" spans="1:8" s="58" customFormat="1" ht="12.95" customHeight="1">
      <c r="A31" s="199"/>
      <c r="B31" s="16"/>
      <c r="C31" s="43" t="str">
        <f>'Memória de Cálculo'!C29</f>
        <v>Sebastião Barbosa Pinto Filho</v>
      </c>
      <c r="D31" s="16"/>
      <c r="E31" s="16"/>
      <c r="F31" s="182"/>
      <c r="G31" s="16"/>
      <c r="H31" s="200"/>
    </row>
    <row r="32" spans="1:8" s="58" customFormat="1" ht="12.95" customHeight="1">
      <c r="A32" s="199"/>
      <c r="B32" s="4"/>
      <c r="C32" s="43" t="str">
        <f>'Memória de Cálculo'!C30</f>
        <v>CREA/MG Nº: MG 249.547/D</v>
      </c>
      <c r="D32" s="4"/>
      <c r="E32" s="4"/>
      <c r="F32" s="182"/>
      <c r="G32" s="4"/>
      <c r="H32" s="201"/>
    </row>
    <row r="33" spans="1:8" s="58" customFormat="1" ht="16.5" customHeight="1">
      <c r="A33" s="199"/>
      <c r="B33" s="4"/>
      <c r="C33" s="4"/>
      <c r="D33" s="4"/>
      <c r="E33" s="4"/>
      <c r="F33" s="182"/>
      <c r="G33" s="4"/>
      <c r="H33" s="201"/>
    </row>
    <row r="34" spans="1:8" s="58" customFormat="1" ht="20.25" customHeight="1">
      <c r="A34" s="197"/>
      <c r="B34" s="4"/>
      <c r="C34" s="7"/>
      <c r="D34" s="181"/>
      <c r="E34" s="181"/>
      <c r="F34" s="182"/>
      <c r="G34" s="183"/>
      <c r="H34" s="198"/>
    </row>
    <row r="35" spans="1:8" s="58" customFormat="1" ht="20.100000000000001" customHeight="1">
      <c r="A35" s="202"/>
      <c r="B35" s="16"/>
      <c r="C35" s="42" t="s">
        <v>53</v>
      </c>
      <c r="D35" s="184"/>
      <c r="E35" s="185"/>
      <c r="F35" s="182"/>
      <c r="G35" s="186"/>
      <c r="H35" s="203"/>
    </row>
    <row r="36" spans="1:8" s="40" customFormat="1" ht="12" customHeight="1">
      <c r="A36" s="202"/>
      <c r="B36" s="16"/>
      <c r="C36" s="43" t="str">
        <f>'Memória de Cálculo'!C35</f>
        <v>Sandro Adriano Oliveira Silva</v>
      </c>
      <c r="D36" s="16"/>
      <c r="E36" s="16"/>
      <c r="F36" s="17"/>
      <c r="G36" s="16"/>
      <c r="H36" s="200"/>
    </row>
    <row r="37" spans="1:8" s="40" customFormat="1" ht="12" customHeight="1">
      <c r="A37" s="199"/>
      <c r="B37" s="16"/>
      <c r="C37" s="43"/>
      <c r="D37" s="16"/>
      <c r="E37" s="16"/>
      <c r="F37" s="17"/>
      <c r="G37" s="16"/>
      <c r="H37" s="200"/>
    </row>
    <row r="38" spans="1:8" s="40" customFormat="1" ht="12" customHeight="1" thickBot="1">
      <c r="A38" s="204"/>
      <c r="B38" s="205"/>
      <c r="C38" s="205"/>
      <c r="D38" s="205"/>
      <c r="E38" s="205"/>
      <c r="F38" s="206"/>
      <c r="G38" s="205"/>
      <c r="H38" s="207"/>
    </row>
    <row r="39" spans="1:8" s="40" customFormat="1">
      <c r="A39" s="4"/>
      <c r="B39" s="4"/>
      <c r="C39" s="4"/>
      <c r="D39" s="4"/>
      <c r="E39" s="4"/>
      <c r="F39" s="5"/>
      <c r="G39" s="4"/>
      <c r="H39" s="4"/>
    </row>
    <row r="40" spans="1:8" s="40" customFormat="1">
      <c r="A40" s="4"/>
      <c r="B40" s="4"/>
      <c r="C40" s="4"/>
      <c r="D40" s="4"/>
      <c r="E40" s="4"/>
      <c r="F40" s="4"/>
      <c r="G40" s="4"/>
      <c r="H40" s="4"/>
    </row>
    <row r="41" spans="1:8" s="40" customFormat="1" ht="20.100000000000001" customHeight="1">
      <c r="A41" s="4"/>
      <c r="B41" s="4"/>
      <c r="C41" s="4"/>
      <c r="D41" s="4"/>
      <c r="E41" s="4"/>
      <c r="F41" s="5"/>
      <c r="G41" s="4"/>
      <c r="H41" s="4"/>
    </row>
    <row r="42" spans="1:8" s="40" customFormat="1">
      <c r="A42" s="4"/>
      <c r="B42" s="4"/>
      <c r="C42" s="4"/>
      <c r="D42" s="4"/>
      <c r="E42" s="4"/>
      <c r="F42" s="5"/>
      <c r="G42" s="4"/>
      <c r="H42" s="4"/>
    </row>
    <row r="43" spans="1:8" s="40" customFormat="1">
      <c r="A43" s="4"/>
      <c r="B43" s="4"/>
      <c r="C43" s="4"/>
      <c r="D43" s="4"/>
      <c r="E43" s="4"/>
      <c r="F43" s="5"/>
      <c r="G43" s="4"/>
      <c r="H43" s="4"/>
    </row>
    <row r="44" spans="1:8" s="40" customFormat="1">
      <c r="A44" s="4"/>
      <c r="B44" s="4"/>
      <c r="C44" s="4"/>
      <c r="D44" s="4"/>
      <c r="E44" s="4"/>
      <c r="F44" s="5"/>
      <c r="G44" s="4"/>
      <c r="H44" s="4"/>
    </row>
    <row r="45" spans="1:8" s="40" customFormat="1">
      <c r="A45" s="4"/>
      <c r="B45" s="4"/>
      <c r="C45" s="4"/>
      <c r="D45" s="4"/>
      <c r="E45" s="4"/>
      <c r="F45" s="5"/>
      <c r="G45" s="4"/>
      <c r="H45" s="4"/>
    </row>
    <row r="46" spans="1:8" s="40" customFormat="1">
      <c r="A46" s="4"/>
      <c r="B46" s="4"/>
      <c r="C46" s="4"/>
      <c r="D46" s="4"/>
      <c r="E46" s="4"/>
      <c r="F46" s="5"/>
      <c r="G46" s="4"/>
      <c r="H46" s="4"/>
    </row>
    <row r="47" spans="1:8" s="40" customFormat="1">
      <c r="A47" s="4"/>
      <c r="B47" s="4"/>
      <c r="C47" s="4"/>
      <c r="D47" s="4"/>
      <c r="E47" s="4"/>
      <c r="F47" s="5"/>
      <c r="G47" s="4"/>
      <c r="H47" s="4"/>
    </row>
    <row r="48" spans="1:8" s="40" customFormat="1">
      <c r="A48" s="4"/>
      <c r="B48" s="4"/>
      <c r="C48" s="4"/>
      <c r="D48" s="4"/>
      <c r="E48" s="4"/>
      <c r="F48" s="5"/>
      <c r="G48" s="4"/>
      <c r="H48" s="4"/>
    </row>
    <row r="49" spans="1:10" s="40" customFormat="1">
      <c r="A49" s="4"/>
      <c r="B49" s="4"/>
      <c r="C49" s="4"/>
      <c r="D49" s="4"/>
      <c r="E49" s="4"/>
      <c r="F49" s="5"/>
      <c r="G49" s="4"/>
      <c r="H49" s="4"/>
    </row>
    <row r="50" spans="1:10" s="16" customFormat="1" ht="20.100000000000001" customHeight="1">
      <c r="A50" s="4"/>
      <c r="B50" s="4"/>
      <c r="C50" s="4"/>
      <c r="D50" s="4"/>
      <c r="E50" s="4"/>
      <c r="F50" s="5"/>
      <c r="G50" s="4"/>
      <c r="H50" s="4"/>
      <c r="J50" s="17"/>
    </row>
    <row r="51" spans="1:10" ht="14.25" customHeight="1">
      <c r="J51" s="41"/>
    </row>
    <row r="52" spans="1:10" ht="11.25" customHeight="1"/>
    <row r="53" spans="1:10" ht="11.25" customHeight="1"/>
    <row r="54" spans="1:10" s="16" customFormat="1" ht="12" customHeight="1">
      <c r="A54" s="4"/>
      <c r="B54" s="4"/>
      <c r="C54" s="4"/>
      <c r="D54" s="4"/>
      <c r="E54" s="4"/>
      <c r="F54" s="5"/>
      <c r="G54" s="4"/>
      <c r="H54" s="4"/>
    </row>
    <row r="55" spans="1:10" s="16" customFormat="1">
      <c r="A55" s="4"/>
      <c r="B55" s="4"/>
      <c r="C55" s="4"/>
      <c r="D55" s="4"/>
      <c r="E55" s="4"/>
      <c r="F55" s="5"/>
      <c r="G55" s="4"/>
      <c r="H55" s="4"/>
    </row>
    <row r="59" spans="1:10" ht="11.25" customHeight="1"/>
    <row r="60" spans="1:10" s="16" customFormat="1" ht="12" customHeight="1">
      <c r="A60" s="4"/>
      <c r="B60" s="4"/>
      <c r="C60" s="4"/>
      <c r="D60" s="4"/>
      <c r="E60" s="4"/>
      <c r="F60" s="5"/>
      <c r="G60" s="4"/>
      <c r="H60" s="4"/>
    </row>
    <row r="61" spans="1:10" s="16" customFormat="1" ht="12" customHeight="1">
      <c r="A61" s="4"/>
      <c r="B61" s="4"/>
      <c r="C61" s="4"/>
      <c r="D61" s="4"/>
      <c r="E61" s="4"/>
      <c r="F61" s="5"/>
      <c r="G61" s="4"/>
      <c r="H61" s="4"/>
    </row>
    <row r="62" spans="1:10" s="16" customFormat="1" ht="12" customHeight="1">
      <c r="A62" s="4"/>
      <c r="B62" s="4"/>
      <c r="C62" s="4"/>
      <c r="D62" s="4"/>
      <c r="E62" s="4"/>
      <c r="F62" s="5"/>
      <c r="G62" s="4"/>
      <c r="H62" s="4"/>
    </row>
    <row r="65" ht="69.95" customHeight="1"/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4">
    <mergeCell ref="C1:H1"/>
    <mergeCell ref="A1:B1"/>
    <mergeCell ref="A5:D5"/>
    <mergeCell ref="A6:D6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</mergeCells>
  <phoneticPr fontId="1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0" orientation="landscape" blackAndWhite="1" r:id="rId2"/>
  <headerFooter alignWithMargins="0"/>
  <ignoredErrors>
    <ignoredError sqref="H12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4292-094C-48D3-9BDE-05AA3893E8D6}">
  <dimension ref="A1:J29"/>
  <sheetViews>
    <sheetView workbookViewId="0">
      <selection activeCell="A4" sqref="A4:G4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121"/>
      <c r="B1" s="349"/>
      <c r="C1" s="349"/>
      <c r="D1" s="349"/>
      <c r="E1" s="349"/>
      <c r="F1" s="349"/>
      <c r="G1" s="350"/>
      <c r="H1" s="122"/>
      <c r="I1" s="123"/>
      <c r="J1" s="123"/>
    </row>
    <row r="2" spans="1:10">
      <c r="A2" s="124"/>
      <c r="B2" s="351"/>
      <c r="C2" s="351"/>
      <c r="D2" s="351"/>
      <c r="E2" s="351"/>
      <c r="F2" s="351"/>
      <c r="G2" s="352"/>
      <c r="H2" s="125"/>
      <c r="I2" s="123"/>
      <c r="J2" s="123"/>
    </row>
    <row r="3" spans="1:10">
      <c r="A3" s="124"/>
      <c r="B3" s="353"/>
      <c r="C3" s="353"/>
      <c r="D3" s="353"/>
      <c r="E3" s="353"/>
      <c r="F3" s="353"/>
      <c r="G3" s="354"/>
      <c r="H3" s="120"/>
      <c r="I3" s="123"/>
      <c r="J3" s="123"/>
    </row>
    <row r="4" spans="1:10">
      <c r="A4" s="355" t="str">
        <f>'Planilha Orcamentária'!A4</f>
        <v>OBRA: CONSTRUÇÃO DE PRAÇA, PARQUINHO E CALÇAMENTO DE RUAS NO NOVO HORIZONTE</v>
      </c>
      <c r="B4" s="355"/>
      <c r="C4" s="355"/>
      <c r="D4" s="355"/>
      <c r="E4" s="355"/>
      <c r="F4" s="355"/>
      <c r="G4" s="355"/>
      <c r="H4" s="123"/>
      <c r="I4" s="123"/>
      <c r="J4" s="123"/>
    </row>
    <row r="5" spans="1:10">
      <c r="A5" s="355" t="str">
        <f>'Planilha Orcamentária'!A5</f>
        <v>LOCAL: NOVO HORIZONTE - INHAPIM/MG - CEP: 35330-000</v>
      </c>
      <c r="B5" s="355"/>
      <c r="C5" s="355"/>
      <c r="D5" s="355"/>
      <c r="E5" s="355"/>
      <c r="F5" s="355"/>
      <c r="G5" s="355"/>
      <c r="H5" s="123"/>
      <c r="I5" s="123"/>
      <c r="J5" s="123"/>
    </row>
    <row r="6" spans="1:10">
      <c r="A6" s="356" t="s">
        <v>87</v>
      </c>
      <c r="B6" s="356"/>
      <c r="C6" s="356"/>
      <c r="D6" s="356"/>
      <c r="E6" s="356"/>
      <c r="F6" s="356"/>
      <c r="G6" s="356"/>
      <c r="H6" s="123"/>
      <c r="I6" s="123"/>
      <c r="J6" s="123"/>
    </row>
    <row r="7" spans="1:10">
      <c r="A7" s="126" t="s">
        <v>56</v>
      </c>
      <c r="B7" s="127">
        <v>45889</v>
      </c>
      <c r="C7" s="128"/>
      <c r="D7" s="128"/>
      <c r="E7" s="129"/>
      <c r="F7" s="129"/>
      <c r="G7" s="130"/>
      <c r="H7" s="123"/>
      <c r="I7" s="123"/>
      <c r="J7" s="123"/>
    </row>
    <row r="8" spans="1:10">
      <c r="A8" s="126"/>
      <c r="B8" s="131"/>
      <c r="C8" s="128"/>
      <c r="D8" s="128"/>
      <c r="E8" s="129"/>
      <c r="F8" s="129"/>
      <c r="G8" s="130"/>
      <c r="H8" s="123"/>
      <c r="I8" s="123"/>
      <c r="J8" s="123"/>
    </row>
    <row r="9" spans="1:10" ht="15.75">
      <c r="A9" s="357" t="s">
        <v>88</v>
      </c>
      <c r="B9" s="357"/>
      <c r="C9" s="357"/>
      <c r="D9" s="357"/>
      <c r="E9" s="357"/>
      <c r="F9" s="357"/>
      <c r="G9" s="357"/>
      <c r="H9" s="123"/>
      <c r="I9" s="123"/>
      <c r="J9" s="123"/>
    </row>
    <row r="10" spans="1:10">
      <c r="A10" s="132"/>
      <c r="B10" s="123"/>
      <c r="C10" s="123"/>
      <c r="D10" s="123"/>
      <c r="E10" s="123"/>
      <c r="F10" s="123"/>
      <c r="G10" s="133"/>
      <c r="H10" s="123"/>
      <c r="I10" s="123"/>
      <c r="J10" s="123"/>
    </row>
    <row r="11" spans="1:10">
      <c r="A11" s="134" t="s">
        <v>89</v>
      </c>
      <c r="B11" s="135">
        <v>1</v>
      </c>
      <c r="C11" s="134" t="s">
        <v>100</v>
      </c>
      <c r="D11" s="134" t="s">
        <v>9</v>
      </c>
      <c r="E11" s="136"/>
      <c r="F11" s="137">
        <v>0</v>
      </c>
      <c r="G11" s="137">
        <f>((G12*E12)+(G13*E13)+(G14*E14)+(G15*E15)+(G16*E16))</f>
        <v>121.29719</v>
      </c>
      <c r="H11" s="123"/>
      <c r="I11" s="123"/>
      <c r="J11" s="123"/>
    </row>
    <row r="12" spans="1:10" ht="45">
      <c r="A12" s="138" t="s">
        <v>90</v>
      </c>
      <c r="B12" s="139">
        <v>94970</v>
      </c>
      <c r="C12" s="140" t="s">
        <v>91</v>
      </c>
      <c r="D12" s="141" t="s">
        <v>8</v>
      </c>
      <c r="E12" s="139">
        <v>6.3E-2</v>
      </c>
      <c r="F12" s="142">
        <v>0</v>
      </c>
      <c r="G12" s="144">
        <v>532.08000000000004</v>
      </c>
      <c r="H12" s="143"/>
      <c r="I12" s="123"/>
      <c r="J12" s="123"/>
    </row>
    <row r="13" spans="1:10" ht="33.75">
      <c r="A13" s="138" t="s">
        <v>90</v>
      </c>
      <c r="B13" s="139">
        <v>93358</v>
      </c>
      <c r="C13" s="140" t="s">
        <v>92</v>
      </c>
      <c r="D13" s="141" t="s">
        <v>8</v>
      </c>
      <c r="E13" s="139">
        <v>6.3E-2</v>
      </c>
      <c r="F13" s="142">
        <v>0</v>
      </c>
      <c r="G13" s="144">
        <v>89.55</v>
      </c>
      <c r="H13" s="143"/>
      <c r="I13" s="123"/>
      <c r="J13" s="123"/>
    </row>
    <row r="14" spans="1:10" ht="22.5">
      <c r="A14" s="138" t="s">
        <v>90</v>
      </c>
      <c r="B14" s="139">
        <v>92802</v>
      </c>
      <c r="C14" s="140" t="s">
        <v>93</v>
      </c>
      <c r="D14" s="141" t="s">
        <v>94</v>
      </c>
      <c r="E14" s="139">
        <v>2.2120000000000002</v>
      </c>
      <c r="F14" s="142">
        <v>0</v>
      </c>
      <c r="G14" s="144">
        <v>9.4499999999999993</v>
      </c>
      <c r="H14" s="143"/>
      <c r="I14" s="123"/>
      <c r="J14" s="145"/>
    </row>
    <row r="15" spans="1:10" ht="22.5">
      <c r="A15" s="138" t="s">
        <v>90</v>
      </c>
      <c r="B15" s="139">
        <v>92800</v>
      </c>
      <c r="C15" s="140" t="s">
        <v>95</v>
      </c>
      <c r="D15" s="141" t="s">
        <v>94</v>
      </c>
      <c r="E15" s="139">
        <v>1.0780000000000001</v>
      </c>
      <c r="F15" s="142">
        <v>0</v>
      </c>
      <c r="G15" s="144">
        <v>9.65</v>
      </c>
      <c r="H15" s="143"/>
      <c r="I15" s="123"/>
      <c r="J15" s="123"/>
    </row>
    <row r="16" spans="1:10" ht="33.75">
      <c r="A16" s="146" t="s">
        <v>90</v>
      </c>
      <c r="B16" s="147">
        <v>103796</v>
      </c>
      <c r="C16" s="148" t="s">
        <v>96</v>
      </c>
      <c r="D16" s="149" t="s">
        <v>7</v>
      </c>
      <c r="E16" s="147">
        <v>0.84</v>
      </c>
      <c r="F16" s="150">
        <v>0</v>
      </c>
      <c r="G16" s="144">
        <v>60.51</v>
      </c>
      <c r="H16" s="143"/>
      <c r="I16" s="123"/>
      <c r="J16" s="123"/>
    </row>
    <row r="17" spans="1:8">
      <c r="A17" s="151"/>
      <c r="B17" s="152"/>
      <c r="C17" s="153"/>
      <c r="D17" s="153"/>
      <c r="E17" s="154"/>
      <c r="F17" s="155"/>
      <c r="G17" s="156"/>
      <c r="H17" s="143"/>
    </row>
    <row r="18" spans="1:8">
      <c r="A18" s="132"/>
      <c r="B18" s="123"/>
      <c r="C18" s="123"/>
      <c r="D18" s="123"/>
      <c r="E18" s="123"/>
      <c r="F18" s="123"/>
      <c r="G18" s="133"/>
      <c r="H18" s="143"/>
    </row>
    <row r="19" spans="1:8">
      <c r="A19" s="132"/>
      <c r="B19" s="123"/>
      <c r="D19" s="123"/>
      <c r="E19" s="123"/>
      <c r="F19" s="123"/>
      <c r="G19" s="133"/>
      <c r="H19" s="123"/>
    </row>
    <row r="20" spans="1:8">
      <c r="G20" s="174"/>
    </row>
    <row r="21" spans="1:8">
      <c r="A21" s="132"/>
      <c r="B21" s="123"/>
      <c r="C21" s="123"/>
      <c r="D21" s="123"/>
      <c r="E21" s="123"/>
      <c r="F21" s="123"/>
      <c r="G21" s="133"/>
    </row>
    <row r="22" spans="1:8">
      <c r="A22" s="132"/>
      <c r="B22" s="123"/>
      <c r="C22" s="123"/>
      <c r="D22" s="123"/>
      <c r="E22" s="123"/>
      <c r="F22" s="123"/>
      <c r="G22" s="133"/>
    </row>
    <row r="23" spans="1:8">
      <c r="A23" s="132"/>
      <c r="B23" s="123"/>
      <c r="C23" s="123"/>
      <c r="D23" s="123"/>
      <c r="E23" s="123"/>
      <c r="F23" s="123"/>
      <c r="G23" s="133"/>
    </row>
    <row r="24" spans="1:8">
      <c r="A24" s="358" t="s">
        <v>97</v>
      </c>
      <c r="B24" s="351"/>
      <c r="C24" s="351"/>
      <c r="D24" s="351"/>
      <c r="E24" s="351"/>
      <c r="F24" s="351"/>
      <c r="G24" s="352"/>
    </row>
    <row r="25" spans="1:8">
      <c r="A25" s="346" t="s">
        <v>109</v>
      </c>
      <c r="B25" s="347"/>
      <c r="C25" s="347"/>
      <c r="D25" s="347"/>
      <c r="E25" s="347"/>
      <c r="F25" s="347"/>
      <c r="G25" s="348"/>
    </row>
    <row r="26" spans="1:8">
      <c r="A26" s="346" t="s">
        <v>115</v>
      </c>
      <c r="B26" s="347"/>
      <c r="C26" s="347"/>
      <c r="D26" s="347"/>
      <c r="E26" s="347"/>
      <c r="F26" s="347"/>
      <c r="G26" s="348"/>
    </row>
    <row r="27" spans="1:8">
      <c r="A27" s="132"/>
      <c r="B27" s="123"/>
      <c r="C27" s="123"/>
      <c r="D27" s="123"/>
      <c r="E27" s="123"/>
      <c r="F27" s="123"/>
      <c r="G27" s="133"/>
    </row>
    <row r="28" spans="1:8">
      <c r="A28" s="132"/>
      <c r="B28" s="123"/>
      <c r="C28" s="123"/>
      <c r="D28" s="123"/>
      <c r="E28" s="123"/>
      <c r="F28" s="123"/>
      <c r="G28" s="133"/>
    </row>
    <row r="29" spans="1:8">
      <c r="A29" s="157"/>
      <c r="B29" s="129"/>
      <c r="C29" s="129"/>
      <c r="D29" s="129"/>
      <c r="E29" s="129"/>
      <c r="F29" s="129"/>
      <c r="G29" s="130"/>
    </row>
  </sheetData>
  <mergeCells count="8">
    <mergeCell ref="A25:G25"/>
    <mergeCell ref="A26:G26"/>
    <mergeCell ref="B1:G3"/>
    <mergeCell ref="A4:G4"/>
    <mergeCell ref="A5:G5"/>
    <mergeCell ref="A6:G6"/>
    <mergeCell ref="A9:G9"/>
    <mergeCell ref="A24:G24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3"/>
  <sheetViews>
    <sheetView showGridLines="0" showZeros="0" view="pageBreakPreview" zoomScale="74" zoomScaleSheetLayoutView="74" workbookViewId="0">
      <selection activeCell="K23" sqref="K23"/>
    </sheetView>
  </sheetViews>
  <sheetFormatPr defaultColWidth="9.140625" defaultRowHeight="12.75"/>
  <cols>
    <col min="1" max="1" width="5.7109375" style="1" customWidth="1"/>
    <col min="2" max="2" width="14.140625" style="59" customWidth="1"/>
    <col min="3" max="3" width="60.7109375" style="1" customWidth="1"/>
    <col min="4" max="4" width="9.42578125" style="1" customWidth="1"/>
    <col min="5" max="5" width="12.28515625" style="1" customWidth="1"/>
    <col min="6" max="6" width="40.7109375" style="2" customWidth="1"/>
    <col min="7" max="16384" width="9.140625" style="1"/>
  </cols>
  <sheetData>
    <row r="1" spans="1:8" s="4" customFormat="1" ht="94.5" customHeight="1">
      <c r="A1" s="208"/>
      <c r="B1" s="209"/>
      <c r="C1" s="210"/>
      <c r="D1" s="210"/>
      <c r="E1" s="210"/>
      <c r="F1" s="211"/>
      <c r="G1" s="55"/>
      <c r="H1" s="55"/>
    </row>
    <row r="2" spans="1:8" s="15" customFormat="1" ht="20.100000000000001" customHeight="1">
      <c r="A2" s="332" t="s">
        <v>23</v>
      </c>
      <c r="B2" s="333"/>
      <c r="C2" s="333"/>
      <c r="D2" s="333"/>
      <c r="E2" s="333"/>
      <c r="F2" s="334"/>
    </row>
    <row r="3" spans="1:8" s="18" customFormat="1" ht="20.100000000000001" customHeight="1">
      <c r="A3" s="340" t="s">
        <v>38</v>
      </c>
      <c r="B3" s="341"/>
      <c r="C3" s="341"/>
      <c r="D3" s="341"/>
      <c r="E3" s="21"/>
      <c r="F3" s="212"/>
    </row>
    <row r="4" spans="1:8" s="18" customFormat="1" ht="20.100000000000001" customHeight="1">
      <c r="A4" s="337" t="str">
        <f>'Planilha Orcamentária'!A4</f>
        <v>OBRA: CONSTRUÇÃO DE PRAÇA, PARQUINHO E CALÇAMENTO DE RUAS NO NOVO HORIZONTE</v>
      </c>
      <c r="B4" s="338"/>
      <c r="C4" s="338"/>
      <c r="D4" s="339"/>
      <c r="E4" s="22" t="s">
        <v>39</v>
      </c>
      <c r="F4" s="213" t="s">
        <v>33</v>
      </c>
    </row>
    <row r="5" spans="1:8" s="18" customFormat="1" ht="20.100000000000001" customHeight="1">
      <c r="A5" s="322" t="str">
        <f>'Planilha Orcamentária'!A5</f>
        <v>LOCAL: NOVO HORIZONTE - INHAPIM/MG - CEP: 35330-000</v>
      </c>
      <c r="B5" s="323"/>
      <c r="C5" s="323"/>
      <c r="D5" s="323"/>
      <c r="E5" s="162" t="s">
        <v>20</v>
      </c>
      <c r="F5" s="214">
        <v>45889</v>
      </c>
    </row>
    <row r="6" spans="1:8" ht="3.75" customHeight="1">
      <c r="A6" s="327"/>
      <c r="B6" s="328"/>
      <c r="C6" s="328"/>
      <c r="D6" s="328"/>
      <c r="E6" s="328"/>
      <c r="F6" s="329"/>
    </row>
    <row r="7" spans="1:8" s="10" customFormat="1" ht="35.1" customHeight="1">
      <c r="A7" s="189" t="s">
        <v>0</v>
      </c>
      <c r="B7" s="19" t="s">
        <v>25</v>
      </c>
      <c r="C7" s="19" t="s">
        <v>26</v>
      </c>
      <c r="D7" s="19" t="s">
        <v>2</v>
      </c>
      <c r="E7" s="19" t="s">
        <v>1</v>
      </c>
      <c r="F7" s="215" t="s">
        <v>35</v>
      </c>
    </row>
    <row r="8" spans="1:8" s="10" customFormat="1" ht="20.100000000000001" customHeight="1">
      <c r="A8" s="216">
        <v>1</v>
      </c>
      <c r="B8" s="11"/>
      <c r="C8" s="49" t="str">
        <f>'Planilha Orcamentária'!C10</f>
        <v>SERVIÇOS PRELIMINARES</v>
      </c>
      <c r="D8" s="12"/>
      <c r="E8" s="13"/>
      <c r="F8" s="217"/>
    </row>
    <row r="9" spans="1:8" s="10" customFormat="1" ht="56.25">
      <c r="A9" s="218">
        <v>1.1000000000000001</v>
      </c>
      <c r="B9" s="46" t="str">
        <f>'Planilha Orcamentária'!B11</f>
        <v>SINAPI-103689</v>
      </c>
      <c r="C9" s="46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6" t="str">
        <f>'Planilha Orcamentária'!D11</f>
        <v>M²</v>
      </c>
      <c r="E9" s="60">
        <f>'Planilha Orcamentária'!E11</f>
        <v>1</v>
      </c>
      <c r="F9" s="219" t="s">
        <v>51</v>
      </c>
    </row>
    <row r="10" spans="1:8" s="10" customFormat="1" ht="11.25">
      <c r="A10" s="220" t="s">
        <v>22</v>
      </c>
      <c r="B10" s="295"/>
      <c r="C10" s="49" t="s">
        <v>50</v>
      </c>
      <c r="D10" s="295"/>
      <c r="E10" s="296"/>
      <c r="F10" s="217"/>
    </row>
    <row r="11" spans="1:8" s="10" customFormat="1" ht="33.75">
      <c r="A11" s="190" t="s">
        <v>102</v>
      </c>
      <c r="B11" s="48" t="s">
        <v>114</v>
      </c>
      <c r="C11" s="44" t="s">
        <v>113</v>
      </c>
      <c r="D11" s="46" t="s">
        <v>108</v>
      </c>
      <c r="E11" s="297">
        <v>639.59</v>
      </c>
      <c r="F11" s="221" t="s">
        <v>153</v>
      </c>
    </row>
    <row r="12" spans="1:8" s="10" customFormat="1" ht="45">
      <c r="A12" s="190" t="s">
        <v>103</v>
      </c>
      <c r="B12" s="46" t="str">
        <f>'Planilha Orcamentária'!B14</f>
        <v>SINAPI-94273</v>
      </c>
      <c r="C12" s="46" t="str">
        <f>'Planilha Orcamentária'!C14</f>
        <v>ASSENTAMENTO DE GUIA (MEIO-FIO) EM TRECHO RETO, CONFECCIONADA EM CONCRETO PRÉ-FABRICADO, DIMENSÕES 100X15X13X30 CM (COMPRIMENTO X BASE INFERIOR X BASE SUPERIOR X ALTURA), PARA VIAS URBANAS (USO VIÁRIO). AF_06/2016</v>
      </c>
      <c r="D12" s="46" t="s">
        <v>9</v>
      </c>
      <c r="E12" s="297">
        <v>191.73</v>
      </c>
      <c r="F12" s="221" t="s">
        <v>140</v>
      </c>
    </row>
    <row r="13" spans="1:8" s="10" customFormat="1" ht="22.5">
      <c r="A13" s="190" t="s">
        <v>104</v>
      </c>
      <c r="B13" s="46" t="str">
        <f>'Planilha Orcamentária'!B15</f>
        <v>SINAPI-92394</v>
      </c>
      <c r="C13" s="46" t="str">
        <f>'Planilha Orcamentária'!C15</f>
        <v>EXECUÇÃO DE PAVIMENTO EM PISO INTERTRAVADO, COM BLOCO SEXTAVADO DE 25 X 25 CM, ESPESSURA 8 CM. AF_10/2022</v>
      </c>
      <c r="D13" s="293" t="s">
        <v>108</v>
      </c>
      <c r="E13" s="297">
        <v>549.73</v>
      </c>
      <c r="F13" s="221" t="s">
        <v>141</v>
      </c>
    </row>
    <row r="14" spans="1:8" s="10" customFormat="1" ht="22.5">
      <c r="A14" s="190" t="s">
        <v>105</v>
      </c>
      <c r="B14" s="46" t="str">
        <f>'Planilha Orcamentária'!B16</f>
        <v>SINAPI-94287</v>
      </c>
      <c r="C14" s="46" t="str">
        <f>'Planilha Orcamentária'!C16</f>
        <v>EXECUÇÃO DE SARJETA DE CONCRETO USINADO, MOLDADA  IN LOCO  EM TRECHO RETO, 30 CM BASE X 10 CM ALTURA. AF_06/2016</v>
      </c>
      <c r="D14" s="48" t="s">
        <v>9</v>
      </c>
      <c r="E14" s="297">
        <v>191.73</v>
      </c>
      <c r="F14" s="221" t="s">
        <v>142</v>
      </c>
    </row>
    <row r="15" spans="1:8" s="10" customFormat="1" ht="45">
      <c r="A15" s="190" t="s">
        <v>106</v>
      </c>
      <c r="B15" s="46" t="str">
        <f>'Planilha Orcamentária'!B17</f>
        <v>SINAPI-95429</v>
      </c>
      <c r="C15" s="46" t="str">
        <f>'Planilha Orcamentária'!C17</f>
        <v>TRANSPORTE COM CAMINHÃO BASCULANTE DE 18 M³, EM VIA URBANA EM REVESTIMENTO PRIMÁRIO. AF_07/2020</v>
      </c>
      <c r="D15" s="48" t="str">
        <f>'Planilha Orcamentária'!D17</f>
        <v>TXKM</v>
      </c>
      <c r="E15" s="297">
        <v>5477.94</v>
      </c>
      <c r="F15" s="221" t="s">
        <v>154</v>
      </c>
    </row>
    <row r="16" spans="1:8" s="10" customFormat="1" ht="22.5">
      <c r="A16" s="190" t="s">
        <v>107</v>
      </c>
      <c r="B16" s="46" t="str">
        <f>'Planilha Orcamentária'!B18</f>
        <v>COMPOSIÇÃO-001</v>
      </c>
      <c r="C16" s="46" t="str">
        <f>'Planilha Orcamentária'!C18</f>
        <v>VIGA EM CONCRETO ARMADO (1,0M)</v>
      </c>
      <c r="D16" s="56" t="s">
        <v>120</v>
      </c>
      <c r="E16" s="297">
        <v>26.62</v>
      </c>
      <c r="F16" s="222" t="s">
        <v>143</v>
      </c>
    </row>
    <row r="17" spans="1:6" s="40" customFormat="1" ht="20.100000000000001" customHeight="1">
      <c r="A17" s="220" t="s">
        <v>22</v>
      </c>
      <c r="B17" s="11"/>
      <c r="C17" s="49" t="str">
        <f>'Planilha Orcamentária'!C19</f>
        <v>PRAÇA NOVO HORIZONTE</v>
      </c>
      <c r="D17" s="12"/>
      <c r="E17" s="9"/>
      <c r="F17" s="217"/>
    </row>
    <row r="18" spans="1:6" s="40" customFormat="1" ht="20.100000000000001" customHeight="1">
      <c r="A18" s="218" t="str">
        <f>'Planilha Orcamentária'!A20</f>
        <v>3.1</v>
      </c>
      <c r="B18" s="48" t="s">
        <v>114</v>
      </c>
      <c r="C18" s="44" t="s">
        <v>113</v>
      </c>
      <c r="D18" s="48" t="s">
        <v>7</v>
      </c>
      <c r="E18" s="60">
        <v>383.64</v>
      </c>
      <c r="F18" s="221" t="s">
        <v>139</v>
      </c>
    </row>
    <row r="19" spans="1:6" s="10" customFormat="1" ht="45" customHeight="1">
      <c r="A19" s="218" t="str">
        <f>'Planilha Orcamentária'!A21</f>
        <v>3.2</v>
      </c>
      <c r="B19" s="46" t="str">
        <f>'Planilha Orcamentária'!B21</f>
        <v>SINAPI-94273</v>
      </c>
      <c r="C19" s="46" t="str">
        <f>'Planilha Orcamentária'!C21</f>
        <v>ASSENTAMENTO DE GUIA (MEIO-FIO) EM TRECHO RETO, CONFECCIONADA EM CONCRETO PRÉ-FABRICADO, DIMENSÕES 100X15X13X30 CM (COMPRIMENTO X BASE INFERIOR X BASE SUPERIOR X ALTURA), PARA VIAS URBANAS (USO VIÁRIO). AF_06/2016</v>
      </c>
      <c r="D19" s="46" t="str">
        <f>'Planilha Orcamentária'!D21</f>
        <v>M</v>
      </c>
      <c r="E19" s="60">
        <v>123.85</v>
      </c>
      <c r="F19" s="221" t="s">
        <v>137</v>
      </c>
    </row>
    <row r="20" spans="1:6" s="10" customFormat="1" ht="22.5">
      <c r="A20" s="218" t="str">
        <f>'Planilha Orcamentária'!A22</f>
        <v>3.3</v>
      </c>
      <c r="B20" s="46" t="str">
        <f>'Planilha Orcamentária'!B22</f>
        <v>SINAPI-92396</v>
      </c>
      <c r="C20" s="46" t="str">
        <f>'Planilha Orcamentária'!C22</f>
        <v>EXECUÇÃO DE PASSEIO EM PISO INTERTRAVADO, COM BLOCO RETANGULAR COR NATURAL DE 20 X 10 CM, ESPESSURA 6 CM. AF_10/2022</v>
      </c>
      <c r="D20" s="46" t="str">
        <f>'Planilha Orcamentária'!D22</f>
        <v>M²</v>
      </c>
      <c r="E20" s="60">
        <v>113.05</v>
      </c>
      <c r="F20" s="221" t="s">
        <v>138</v>
      </c>
    </row>
    <row r="21" spans="1:6" s="10" customFormat="1" ht="33.75">
      <c r="A21" s="218" t="str">
        <f>'Planilha Orcamentária'!A23</f>
        <v>3.4</v>
      </c>
      <c r="B21" s="46" t="str">
        <f>'Planilha Orcamentária'!B23</f>
        <v>SINAPI-92396</v>
      </c>
      <c r="C21" s="46" t="str">
        <f>'Planilha Orcamentária'!C23</f>
        <v>EXECUÇÃO DE PASSEIO (CALÇADA) OU PISO DE CONCRETO COM CONCRETO MOLDADO IN LOCO, FEITO EM OBRA, ACABAMENTO CONVENCIONAL, ESPESSURA 8CM, ARMADO . AF _ 08/2022</v>
      </c>
      <c r="D21" s="46" t="str">
        <f>'Planilha Orcamentária'!D23</f>
        <v>M²</v>
      </c>
      <c r="E21" s="60">
        <v>217.85</v>
      </c>
      <c r="F21" s="221" t="s">
        <v>156</v>
      </c>
    </row>
    <row r="22" spans="1:6" s="8" customFormat="1" ht="22.5">
      <c r="A22" s="218" t="str">
        <f>'Planilha Orcamentária'!A24</f>
        <v>3.5</v>
      </c>
      <c r="B22" s="46" t="str">
        <f>'Planilha Orcamentária'!B24</f>
        <v>SINAPI - 101091</v>
      </c>
      <c r="C22" s="46" t="str">
        <f>'Planilha Orcamentária'!C24</f>
        <v>PISO EM LADRILHO HIDRÁULICO APLICADO EM AMBIENTES EXTERNOS. AF_05/2020</v>
      </c>
      <c r="D22" s="46" t="str">
        <f>'Planilha Orcamentária'!D24</f>
        <v>M</v>
      </c>
      <c r="E22" s="60">
        <f>E21</f>
        <v>217.85</v>
      </c>
      <c r="F22" s="221" t="s">
        <v>156</v>
      </c>
    </row>
    <row r="23" spans="1:6" s="8" customFormat="1" ht="33.75">
      <c r="A23" s="218" t="s">
        <v>127</v>
      </c>
      <c r="B23" s="46" t="str">
        <f>'Planilha Orcamentária'!B25</f>
        <v>SINAPI-94990</v>
      </c>
      <c r="C23" s="46" t="str">
        <f>'Planilha Orcamentária'!C25</f>
        <v>EXECUÇÃO DE PASSEIO (CALÇADA) OU PISO DE CONCRETO COM CONCRETO MOLDADO IN LOCO, FEITO EM OBRA, ACABAMENTO CONVENCIONAL, NÃO ARMADO. AF_08/2022</v>
      </c>
      <c r="D23" s="46" t="s">
        <v>151</v>
      </c>
      <c r="E23" s="60">
        <v>11.08</v>
      </c>
      <c r="F23" s="221" t="s">
        <v>152</v>
      </c>
    </row>
    <row r="24" spans="1:6" s="8" customFormat="1" ht="45">
      <c r="A24" s="218" t="s">
        <v>147</v>
      </c>
      <c r="B24" s="46" t="str">
        <f>'Planilha Orcamentária'!B26</f>
        <v>SINAPI-95429</v>
      </c>
      <c r="C24" s="46" t="str">
        <f>'Planilha Orcamentária'!C26</f>
        <v>TRANSPORTE COM CAMINHÃO BASCULANTE DE 18 M³, EM VIA URBANA EM REVESTIMENTO PRIMÁRIO. AF_07/2020</v>
      </c>
      <c r="D24" s="46" t="str">
        <f>'Planilha Orcamentária'!D26</f>
        <v>TXKM</v>
      </c>
      <c r="E24" s="60">
        <v>3060.35</v>
      </c>
      <c r="F24" s="221" t="s">
        <v>155</v>
      </c>
    </row>
    <row r="25" spans="1:6" s="8" customFormat="1" ht="22.5">
      <c r="A25" s="218" t="s">
        <v>148</v>
      </c>
      <c r="B25" s="46" t="str">
        <f>'Planilha Orcamentária'!B27</f>
        <v>ED-50437</v>
      </c>
      <c r="C25" s="46" t="str">
        <f>'Planilha Orcamentária'!C27</f>
        <v>PLANTIO DE GRAMA ESMERALDA EM PLACAS, INCLUSIVE TERRAVEGETAL E CONSERVAÇÃO POR TRINTA (30) DIAS</v>
      </c>
      <c r="D25" s="46" t="str">
        <f>'Planilha Orcamentária'!D27</f>
        <v>M²</v>
      </c>
      <c r="E25" s="60">
        <v>41.12</v>
      </c>
      <c r="F25" s="221" t="s">
        <v>159</v>
      </c>
    </row>
    <row r="26" spans="1:6" s="8" customFormat="1" ht="12">
      <c r="A26" s="218"/>
      <c r="B26" s="46"/>
      <c r="C26" s="46"/>
      <c r="D26" s="46"/>
      <c r="E26" s="60"/>
      <c r="F26" s="221"/>
    </row>
    <row r="27" spans="1:6" s="8" customFormat="1" ht="30" customHeight="1">
      <c r="A27" s="223"/>
      <c r="B27" s="59"/>
      <c r="C27" s="224"/>
      <c r="D27" s="1"/>
      <c r="E27" s="1"/>
      <c r="F27" s="225"/>
    </row>
    <row r="28" spans="1:6" s="8" customFormat="1" ht="30" customHeight="1">
      <c r="A28" s="223"/>
      <c r="B28" s="59"/>
      <c r="C28" s="173"/>
      <c r="D28" s="1"/>
      <c r="E28" s="1"/>
      <c r="F28" s="225"/>
    </row>
    <row r="29" spans="1:6" s="8" customFormat="1" ht="12.95" customHeight="1">
      <c r="A29" s="223"/>
      <c r="B29" s="59"/>
      <c r="C29" s="43" t="s">
        <v>109</v>
      </c>
      <c r="D29" s="1"/>
      <c r="E29" s="1"/>
      <c r="F29" s="225"/>
    </row>
    <row r="30" spans="1:6" s="8" customFormat="1" ht="12.95" customHeight="1">
      <c r="A30" s="223"/>
      <c r="B30" s="59"/>
      <c r="C30" s="43" t="s">
        <v>110</v>
      </c>
      <c r="D30" s="1"/>
      <c r="E30" s="1"/>
      <c r="F30" s="225"/>
    </row>
    <row r="31" spans="1:6" s="8" customFormat="1" ht="12.75" customHeight="1">
      <c r="A31" s="223"/>
      <c r="B31" s="59"/>
      <c r="C31" s="4"/>
      <c r="D31" s="1"/>
      <c r="E31" s="1"/>
      <c r="F31" s="225"/>
    </row>
    <row r="32" spans="1:6" s="8" customFormat="1" ht="12.95" customHeight="1">
      <c r="A32" s="223"/>
      <c r="B32" s="59"/>
      <c r="C32" s="4"/>
      <c r="D32" s="1"/>
      <c r="E32" s="1"/>
      <c r="F32" s="225"/>
    </row>
    <row r="33" spans="1:6" s="8" customFormat="1" ht="12.95" customHeight="1">
      <c r="A33" s="223"/>
      <c r="B33" s="59"/>
      <c r="C33" s="7"/>
      <c r="D33" s="1"/>
      <c r="E33" s="1"/>
      <c r="F33" s="225"/>
    </row>
    <row r="34" spans="1:6" s="8" customFormat="1" ht="12.95" customHeight="1">
      <c r="A34" s="223"/>
      <c r="B34" s="59"/>
      <c r="C34" s="42" t="s">
        <v>53</v>
      </c>
      <c r="D34" s="1"/>
      <c r="E34" s="1"/>
      <c r="F34" s="225"/>
    </row>
    <row r="35" spans="1:6" s="8" customFormat="1" ht="12" customHeight="1" thickBot="1">
      <c r="A35" s="226"/>
      <c r="B35" s="227"/>
      <c r="C35" s="228" t="s">
        <v>111</v>
      </c>
      <c r="D35" s="229"/>
      <c r="E35" s="230"/>
      <c r="F35" s="231"/>
    </row>
    <row r="36" spans="1:6">
      <c r="C36" s="43"/>
    </row>
    <row r="43" spans="1:6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phoneticPr fontId="85" type="noConversion"/>
  <conditionalFormatting sqref="F9 F11:F14 F18:F23">
    <cfRule type="expression" dxfId="7" priority="11" stopIfTrue="1">
      <formula>$B9=1</formula>
    </cfRule>
    <cfRule type="expression" dxfId="6" priority="12" stopIfTrue="1">
      <formula>OR($B9=0,$B9=2,$B9=3,$B9=4)</formula>
    </cfRule>
  </conditionalFormatting>
  <conditionalFormatting sqref="F25">
    <cfRule type="expression" dxfId="5" priority="1" stopIfTrue="1">
      <formula>$B25=1</formula>
    </cfRule>
    <cfRule type="expression" dxfId="4" priority="2" stopIfTrue="1">
      <formula>OR($B25=0,$B25=2,$B25=3,$B25=4)</formula>
    </cfRule>
  </conditionalFormatting>
  <printOptions horizontalCentered="1"/>
  <pageMargins left="0.25" right="0.25" top="0.75" bottom="0.75" header="0.3" footer="0.3"/>
  <pageSetup paperSize="9" scale="70" fitToHeight="0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7"/>
  <sheetViews>
    <sheetView showGridLines="0" showZeros="0" zoomScale="80" zoomScaleNormal="80" zoomScaleSheetLayoutView="90" workbookViewId="0">
      <selection activeCell="G52" sqref="G52"/>
    </sheetView>
  </sheetViews>
  <sheetFormatPr defaultColWidth="9.140625" defaultRowHeight="12.75"/>
  <cols>
    <col min="1" max="1" width="10.7109375" style="23" customWidth="1"/>
    <col min="2" max="2" width="70.7109375" style="23" customWidth="1"/>
    <col min="3" max="3" width="20.7109375" style="26" customWidth="1"/>
    <col min="4" max="4" width="16.42578125" style="26" customWidth="1"/>
    <col min="5" max="5" width="8.140625" style="23" bestFit="1" customWidth="1"/>
    <col min="6" max="6" width="9.140625" style="23" customWidth="1"/>
    <col min="7" max="7" width="16.42578125" style="23" customWidth="1"/>
    <col min="8" max="8" width="3.140625" style="23" customWidth="1"/>
    <col min="9" max="9" width="8.85546875" style="23" customWidth="1"/>
    <col min="10" max="10" width="7.140625" style="23" customWidth="1"/>
    <col min="11" max="11" width="12.5703125" style="23" customWidth="1"/>
    <col min="12" max="12" width="12.85546875" style="23" bestFit="1" customWidth="1"/>
    <col min="13" max="16384" width="9.140625" style="23"/>
  </cols>
  <sheetData>
    <row r="1" spans="1:12" s="4" customFormat="1" ht="87" customHeight="1">
      <c r="A1" s="208"/>
      <c r="B1" s="240"/>
      <c r="C1" s="210"/>
      <c r="D1" s="210"/>
      <c r="E1" s="210"/>
      <c r="F1" s="210"/>
      <c r="G1" s="241"/>
      <c r="H1" s="241"/>
      <c r="I1" s="241"/>
      <c r="J1" s="242"/>
      <c r="K1" s="232"/>
      <c r="L1" s="61"/>
    </row>
    <row r="2" spans="1:12" ht="30" customHeight="1">
      <c r="A2" s="374" t="s">
        <v>11</v>
      </c>
      <c r="B2" s="375"/>
      <c r="C2" s="375"/>
      <c r="D2" s="375"/>
      <c r="E2" s="375"/>
      <c r="F2" s="375"/>
      <c r="G2" s="375"/>
      <c r="H2" s="375"/>
      <c r="I2" s="375"/>
      <c r="J2" s="376"/>
      <c r="K2" s="32"/>
      <c r="L2" s="62"/>
    </row>
    <row r="3" spans="1:12" ht="30" customHeight="1">
      <c r="A3" s="379" t="str">
        <f>'Planilha Orcamentária'!A3</f>
        <v>PREFEITURA MUNICIPAL DE INHAPIM-MG</v>
      </c>
      <c r="B3" s="380"/>
      <c r="C3" s="399" t="s">
        <v>21</v>
      </c>
      <c r="D3" s="392">
        <f>D14</f>
        <v>215219.6606</v>
      </c>
      <c r="E3" s="73" t="s">
        <v>20</v>
      </c>
      <c r="F3" s="160"/>
      <c r="G3" s="175">
        <v>45889</v>
      </c>
      <c r="H3" s="161"/>
      <c r="I3" s="367" t="s">
        <v>119</v>
      </c>
      <c r="J3" s="368"/>
      <c r="K3" s="72"/>
      <c r="L3" s="62"/>
    </row>
    <row r="4" spans="1:12" ht="20.100000000000001" customHeight="1">
      <c r="A4" s="243" t="str">
        <f>'Planilha Orcamentária'!A4</f>
        <v>OBRA: CONSTRUÇÃO DE PRAÇA, PARQUINHO E CALÇAMENTO DE RUAS NO NOVO HORIZONTE</v>
      </c>
      <c r="B4" s="36"/>
      <c r="C4" s="393"/>
      <c r="D4" s="393"/>
      <c r="E4" s="386" t="s">
        <v>101</v>
      </c>
      <c r="F4" s="387"/>
      <c r="G4" s="387"/>
      <c r="H4" s="387"/>
      <c r="I4" s="387"/>
      <c r="J4" s="388"/>
      <c r="K4" s="32"/>
      <c r="L4" s="62"/>
    </row>
    <row r="5" spans="1:12" ht="24" customHeight="1">
      <c r="A5" s="381" t="str">
        <f>'Planilha Orcamentária'!A5</f>
        <v>LOCAL: NOVO HORIZONTE - INHAPIM/MG - CEP: 35330-000</v>
      </c>
      <c r="B5" s="382"/>
      <c r="C5" s="394"/>
      <c r="D5" s="394"/>
      <c r="E5" s="389"/>
      <c r="F5" s="390"/>
      <c r="G5" s="390"/>
      <c r="H5" s="390"/>
      <c r="I5" s="390"/>
      <c r="J5" s="391"/>
      <c r="K5" s="32"/>
      <c r="L5" s="62"/>
    </row>
    <row r="6" spans="1:12" ht="25.5" customHeight="1">
      <c r="A6" s="244" t="s">
        <v>37</v>
      </c>
      <c r="B6" s="29" t="s">
        <v>12</v>
      </c>
      <c r="C6" s="70" t="s">
        <v>13</v>
      </c>
      <c r="D6" s="70" t="s">
        <v>14</v>
      </c>
      <c r="E6" s="383" t="s">
        <v>40</v>
      </c>
      <c r="F6" s="372"/>
      <c r="G6" s="383" t="s">
        <v>41</v>
      </c>
      <c r="H6" s="372"/>
      <c r="I6" s="373" t="s">
        <v>48</v>
      </c>
      <c r="J6" s="368"/>
      <c r="K6" s="74" t="s">
        <v>57</v>
      </c>
      <c r="L6" s="62"/>
    </row>
    <row r="7" spans="1:12">
      <c r="A7" s="395" t="s">
        <v>128</v>
      </c>
      <c r="B7" s="397" t="str">
        <f>'Planilha Orcamentária'!C10</f>
        <v>SERVIÇOS PRELIMINARES</v>
      </c>
      <c r="C7" s="37" t="s">
        <v>15</v>
      </c>
      <c r="D7" s="53">
        <f>D8/$D$14</f>
        <v>6.6845658802233057E-3</v>
      </c>
      <c r="E7" s="363">
        <v>1</v>
      </c>
      <c r="F7" s="364"/>
      <c r="G7" s="71"/>
      <c r="H7" s="72"/>
      <c r="I7" s="373"/>
      <c r="J7" s="368"/>
      <c r="K7" s="233"/>
      <c r="L7" s="62"/>
    </row>
    <row r="8" spans="1:12">
      <c r="A8" s="396"/>
      <c r="B8" s="398"/>
      <c r="C8" s="38" t="s">
        <v>16</v>
      </c>
      <c r="D8" s="54">
        <f>'Planilha Orcamentária'!H10</f>
        <v>1438.65</v>
      </c>
      <c r="E8" s="365">
        <f>E7*$D$8</f>
        <v>1438.65</v>
      </c>
      <c r="F8" s="366"/>
      <c r="G8" s="71"/>
      <c r="H8" s="72"/>
      <c r="I8" s="373"/>
      <c r="J8" s="368"/>
      <c r="K8" s="233"/>
      <c r="L8" s="62"/>
    </row>
    <row r="9" spans="1:12">
      <c r="A9" s="404" t="s">
        <v>22</v>
      </c>
      <c r="B9" s="397" t="str">
        <f>'Planilha Orcamentária'!C12</f>
        <v>CALÇAMENTO DE VIA</v>
      </c>
      <c r="C9" s="37" t="s">
        <v>15</v>
      </c>
      <c r="D9" s="53">
        <f>D10/$D$14</f>
        <v>0.48756377696843189</v>
      </c>
      <c r="E9" s="363">
        <v>0.5</v>
      </c>
      <c r="F9" s="364"/>
      <c r="G9" s="363">
        <v>0.5</v>
      </c>
      <c r="H9" s="364"/>
      <c r="I9" s="373"/>
      <c r="J9" s="368"/>
      <c r="K9" s="233"/>
      <c r="L9" s="62"/>
    </row>
    <row r="10" spans="1:12">
      <c r="A10" s="404"/>
      <c r="B10" s="398"/>
      <c r="C10" s="38" t="s">
        <v>16</v>
      </c>
      <c r="D10" s="54">
        <f>'Planilha Orcamentária'!H12</f>
        <v>104933.31060000001</v>
      </c>
      <c r="E10" s="365">
        <f>E9*$D$10</f>
        <v>52466.655300000006</v>
      </c>
      <c r="F10" s="366"/>
      <c r="G10" s="365">
        <f>G9*$D$10</f>
        <v>52466.655300000006</v>
      </c>
      <c r="H10" s="366"/>
      <c r="I10" s="373"/>
      <c r="J10" s="368"/>
      <c r="K10" s="233"/>
      <c r="L10" s="62"/>
    </row>
    <row r="11" spans="1:12" s="24" customFormat="1" ht="15" customHeight="1">
      <c r="A11" s="377" t="str">
        <f>'Planilha Orcamentária'!A19</f>
        <v>3.0</v>
      </c>
      <c r="B11" s="378" t="str">
        <f>'Planilha Orcamentária'!C19</f>
        <v>PRAÇA NOVO HORIZONTE</v>
      </c>
      <c r="C11" s="37" t="s">
        <v>15</v>
      </c>
      <c r="D11" s="53">
        <f>D12/$D$14</f>
        <v>0.50575165715134485</v>
      </c>
      <c r="E11" s="363">
        <v>0.6</v>
      </c>
      <c r="F11" s="364"/>
      <c r="G11" s="359">
        <v>0.2</v>
      </c>
      <c r="H11" s="371"/>
      <c r="I11" s="363">
        <v>0.2</v>
      </c>
      <c r="J11" s="384"/>
      <c r="K11" s="234">
        <v>0</v>
      </c>
      <c r="L11" s="63"/>
    </row>
    <row r="12" spans="1:12" s="24" customFormat="1" ht="15" customHeight="1">
      <c r="A12" s="377"/>
      <c r="B12" s="378"/>
      <c r="C12" s="38" t="s">
        <v>16</v>
      </c>
      <c r="D12" s="54">
        <f>'Planilha Orcamentária'!H19</f>
        <v>108847.7</v>
      </c>
      <c r="E12" s="365">
        <f>E11*$D$12</f>
        <v>65308.619999999995</v>
      </c>
      <c r="F12" s="366"/>
      <c r="G12" s="369">
        <f>G11*$D12</f>
        <v>21769.54</v>
      </c>
      <c r="H12" s="370"/>
      <c r="I12" s="365">
        <f>I11*$D$12</f>
        <v>21769.54</v>
      </c>
      <c r="J12" s="385"/>
      <c r="K12" s="235">
        <f>K11*$D$12</f>
        <v>0</v>
      </c>
      <c r="L12" s="63"/>
    </row>
    <row r="13" spans="1:12" s="24" customFormat="1" ht="15" customHeight="1">
      <c r="A13" s="400" t="s">
        <v>17</v>
      </c>
      <c r="B13" s="401"/>
      <c r="C13" s="37" t="s">
        <v>15</v>
      </c>
      <c r="D13" s="53">
        <f>D11+D9+D7</f>
        <v>1</v>
      </c>
      <c r="E13" s="359">
        <f>E14/$D$14</f>
        <v>0.55391744865524617</v>
      </c>
      <c r="F13" s="371"/>
      <c r="G13" s="359">
        <f>G14/$D$14</f>
        <v>0.34493221991448492</v>
      </c>
      <c r="H13" s="371"/>
      <c r="I13" s="359">
        <f>I14/$D$14</f>
        <v>0.10115033143026897</v>
      </c>
      <c r="J13" s="360"/>
      <c r="K13" s="236">
        <f>K14/$D$14</f>
        <v>0</v>
      </c>
      <c r="L13" s="63"/>
    </row>
    <row r="14" spans="1:12" s="24" customFormat="1" ht="15" customHeight="1">
      <c r="A14" s="400"/>
      <c r="B14" s="401"/>
      <c r="C14" s="37" t="s">
        <v>16</v>
      </c>
      <c r="D14" s="69">
        <f>D8+D10+D12</f>
        <v>215219.6606</v>
      </c>
      <c r="E14" s="402">
        <f>E8+E10+E12</f>
        <v>119213.9253</v>
      </c>
      <c r="F14" s="403"/>
      <c r="G14" s="361">
        <f>G8+G10+G12</f>
        <v>74236.195300000007</v>
      </c>
      <c r="H14" s="372"/>
      <c r="I14" s="361">
        <f>I8+I10+I12</f>
        <v>21769.54</v>
      </c>
      <c r="J14" s="362"/>
      <c r="K14" s="237">
        <f>K12</f>
        <v>0</v>
      </c>
      <c r="L14" s="63"/>
    </row>
    <row r="15" spans="1:12" s="24" customFormat="1" ht="15" customHeight="1">
      <c r="A15" s="245"/>
      <c r="B15" s="246"/>
      <c r="C15" s="246"/>
      <c r="D15" s="246"/>
      <c r="E15" s="246"/>
      <c r="F15" s="246"/>
      <c r="G15" s="246"/>
      <c r="H15" s="246"/>
      <c r="I15" s="67" t="s">
        <v>18</v>
      </c>
      <c r="J15" s="247"/>
      <c r="K15" s="238"/>
      <c r="L15" s="63"/>
    </row>
    <row r="16" spans="1:12" s="24" customFormat="1" ht="15" customHeight="1">
      <c r="A16" s="248"/>
      <c r="B16" s="246"/>
      <c r="C16" s="246"/>
      <c r="D16" s="246"/>
      <c r="E16" s="246"/>
      <c r="F16" s="246"/>
      <c r="G16" s="246"/>
      <c r="H16" s="246"/>
      <c r="I16" s="34"/>
      <c r="J16" s="249"/>
      <c r="K16" s="239"/>
      <c r="L16" s="63"/>
    </row>
    <row r="17" spans="1:12" s="24" customFormat="1" ht="19.5" customHeight="1">
      <c r="A17" s="248"/>
      <c r="B17" s="25"/>
      <c r="C17" s="246"/>
      <c r="D17" s="26"/>
      <c r="E17" s="23"/>
      <c r="F17" s="23"/>
      <c r="G17" s="23"/>
      <c r="H17" s="23"/>
      <c r="I17" s="27"/>
      <c r="J17" s="250"/>
      <c r="K17" s="172"/>
      <c r="L17" s="63"/>
    </row>
    <row r="18" spans="1:12" s="24" customFormat="1" ht="19.5" customHeight="1">
      <c r="A18" s="251"/>
      <c r="B18" s="252" t="str">
        <f>'Memória de Cálculo'!C29</f>
        <v>Sebastião Barbosa Pinto Filho</v>
      </c>
      <c r="C18" s="253"/>
      <c r="D18" s="253"/>
      <c r="E18" s="30"/>
      <c r="F18" s="30"/>
      <c r="G18" s="30"/>
      <c r="H18" s="30"/>
      <c r="I18" s="31"/>
      <c r="J18" s="254"/>
      <c r="K18" s="33"/>
      <c r="L18" s="66">
        <f>SUM(E13:J13)</f>
        <v>1</v>
      </c>
    </row>
    <row r="19" spans="1:12" ht="14.25" customHeight="1">
      <c r="A19" s="251"/>
      <c r="B19" s="252" t="str">
        <f>'Memória de Cálculo'!C30</f>
        <v>CREA/MG Nº: MG 249.547/D</v>
      </c>
      <c r="C19" s="253"/>
      <c r="D19" s="253"/>
      <c r="E19" s="30"/>
      <c r="F19" s="30"/>
      <c r="G19" s="30"/>
      <c r="H19" s="30"/>
      <c r="I19" s="31"/>
      <c r="J19" s="254"/>
      <c r="K19" s="33"/>
      <c r="L19" s="68">
        <f>SUM(E14:K14)</f>
        <v>215219.66060000003</v>
      </c>
    </row>
    <row r="20" spans="1:12" s="30" customFormat="1" ht="19.5" customHeight="1">
      <c r="A20" s="255"/>
      <c r="B20" s="256"/>
      <c r="C20" s="26"/>
      <c r="D20" s="26"/>
      <c r="E20" s="23"/>
      <c r="F20" s="23"/>
      <c r="G20" s="23"/>
      <c r="H20" s="23"/>
      <c r="I20" s="27"/>
      <c r="J20" s="250"/>
      <c r="K20" s="32"/>
      <c r="L20" s="64"/>
    </row>
    <row r="21" spans="1:12" s="30" customFormat="1" ht="19.5" customHeight="1">
      <c r="A21" s="257"/>
      <c r="B21" s="28"/>
      <c r="C21" s="258"/>
      <c r="D21" s="258"/>
      <c r="E21" s="259"/>
      <c r="F21" s="259"/>
      <c r="G21" s="259"/>
      <c r="H21" s="259"/>
      <c r="I21" s="35"/>
      <c r="J21" s="250"/>
      <c r="K21" s="32"/>
      <c r="L21" s="64"/>
    </row>
    <row r="22" spans="1:12" s="30" customFormat="1" ht="19.5" customHeight="1">
      <c r="A22" s="251"/>
      <c r="B22" s="39" t="str">
        <f>'Memória de Cálculo'!C34</f>
        <v>Prefeito Municipal de Inhapim-MG</v>
      </c>
      <c r="C22" s="253"/>
      <c r="D22" s="253"/>
      <c r="I22" s="31"/>
      <c r="J22" s="254"/>
      <c r="K22" s="33"/>
      <c r="L22" s="64"/>
    </row>
    <row r="23" spans="1:12" s="30" customFormat="1" ht="19.5" customHeight="1" thickBot="1">
      <c r="A23" s="260"/>
      <c r="B23" s="261" t="str">
        <f>'Memória de Cálculo'!C35</f>
        <v>Sandro Adriano Oliveira Silva</v>
      </c>
      <c r="C23" s="262"/>
      <c r="D23" s="262"/>
      <c r="E23" s="263"/>
      <c r="F23" s="263"/>
      <c r="G23" s="263"/>
      <c r="H23" s="263"/>
      <c r="I23" s="264"/>
      <c r="J23" s="265"/>
      <c r="K23" s="33"/>
      <c r="L23" s="64"/>
    </row>
    <row r="24" spans="1:12" s="30" customFormat="1" ht="14.1" customHeight="1">
      <c r="A24" s="23"/>
      <c r="B24" s="23"/>
      <c r="C24" s="26"/>
      <c r="D24" s="26"/>
      <c r="E24" s="23"/>
      <c r="F24" s="23"/>
      <c r="G24" s="23"/>
      <c r="H24" s="23"/>
      <c r="I24" s="23"/>
      <c r="J24" s="23"/>
      <c r="K24" s="23"/>
      <c r="L24" s="64"/>
    </row>
    <row r="25" spans="1:12" ht="14.1" customHeight="1">
      <c r="L25" s="62"/>
    </row>
    <row r="26" spans="1:12" ht="14.1" customHeight="1">
      <c r="L26" s="62"/>
    </row>
    <row r="27" spans="1:12">
      <c r="L27" s="65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39">
    <mergeCell ref="B7:B8"/>
    <mergeCell ref="C3:C5"/>
    <mergeCell ref="A13:B14"/>
    <mergeCell ref="E13:F13"/>
    <mergeCell ref="E14:F14"/>
    <mergeCell ref="A9:A10"/>
    <mergeCell ref="B9:B10"/>
    <mergeCell ref="A2:J2"/>
    <mergeCell ref="A11:A12"/>
    <mergeCell ref="B11:B12"/>
    <mergeCell ref="A3:B3"/>
    <mergeCell ref="A5:B5"/>
    <mergeCell ref="E6:F6"/>
    <mergeCell ref="E11:F11"/>
    <mergeCell ref="E12:F12"/>
    <mergeCell ref="I6:J6"/>
    <mergeCell ref="I11:J11"/>
    <mergeCell ref="I12:J12"/>
    <mergeCell ref="G6:H6"/>
    <mergeCell ref="G11:H11"/>
    <mergeCell ref="E4:J5"/>
    <mergeCell ref="D3:D5"/>
    <mergeCell ref="A7:A8"/>
    <mergeCell ref="I13:J13"/>
    <mergeCell ref="I14:J14"/>
    <mergeCell ref="E7:F7"/>
    <mergeCell ref="E8:F8"/>
    <mergeCell ref="I3:J3"/>
    <mergeCell ref="G12:H12"/>
    <mergeCell ref="G13:H13"/>
    <mergeCell ref="G14:H14"/>
    <mergeCell ref="E10:F10"/>
    <mergeCell ref="E9:F9"/>
    <mergeCell ref="G9:H9"/>
    <mergeCell ref="G10:H10"/>
    <mergeCell ref="I7:J7"/>
    <mergeCell ref="I8:J8"/>
    <mergeCell ref="I9:J9"/>
    <mergeCell ref="I10:J10"/>
  </mergeCells>
  <phoneticPr fontId="14" type="noConversion"/>
  <printOptions horizontalCentered="1"/>
  <pageMargins left="0.25" right="0.25" top="0.75" bottom="0.75" header="0.3" footer="0.3"/>
  <pageSetup paperSize="9" scale="85" orientation="landscape" blackAndWhite="1" r:id="rId2"/>
  <headerFooter alignWithMargins="0"/>
  <ignoredErrors>
    <ignoredError sqref="G12" formula="1"/>
  </ignoredErrors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sheetPr>
    <pageSetUpPr fitToPage="1"/>
  </sheetPr>
  <dimension ref="A1:F39"/>
  <sheetViews>
    <sheetView showGridLines="0" zoomScale="90" zoomScaleNormal="90" zoomScaleSheetLayoutView="90" workbookViewId="0">
      <selection activeCell="A26" sqref="A26:XFD26"/>
    </sheetView>
  </sheetViews>
  <sheetFormatPr defaultColWidth="9.140625" defaultRowHeight="12.75"/>
  <cols>
    <col min="1" max="1" width="5.7109375" style="1" customWidth="1"/>
    <col min="2" max="2" width="19.7109375" style="1" customWidth="1"/>
    <col min="3" max="3" width="63.28515625" style="1" bestFit="1" customWidth="1"/>
    <col min="4" max="4" width="10.140625" style="1" customWidth="1"/>
    <col min="5" max="5" width="11.7109375" style="1" customWidth="1"/>
    <col min="6" max="6" width="49.42578125" style="2" customWidth="1"/>
    <col min="7" max="16384" width="9.140625" style="1"/>
  </cols>
  <sheetData>
    <row r="1" spans="1:6" ht="84.95" customHeight="1">
      <c r="A1" s="425"/>
      <c r="B1" s="426"/>
      <c r="C1" s="318"/>
      <c r="D1" s="318"/>
      <c r="E1" s="318"/>
      <c r="F1" s="319"/>
    </row>
    <row r="2" spans="1:6" s="15" customFormat="1" ht="20.100000000000001" customHeight="1">
      <c r="A2" s="332" t="s">
        <v>43</v>
      </c>
      <c r="B2" s="333"/>
      <c r="C2" s="333"/>
      <c r="D2" s="333"/>
      <c r="E2" s="333"/>
      <c r="F2" s="334"/>
    </row>
    <row r="3" spans="1:6" s="18" customFormat="1" ht="20.100000000000001" customHeight="1">
      <c r="A3" s="340" t="s">
        <v>38</v>
      </c>
      <c r="B3" s="341"/>
      <c r="C3" s="341"/>
      <c r="D3" s="341"/>
      <c r="E3" s="21"/>
      <c r="F3" s="212"/>
    </row>
    <row r="4" spans="1:6" s="18" customFormat="1" ht="20.100000000000001" customHeight="1">
      <c r="A4" s="337" t="str">
        <f>'Planilha Orcamentária'!A4</f>
        <v>OBRA: CONSTRUÇÃO DE PRAÇA, PARQUINHO E CALÇAMENTO DE RUAS NO NOVO HORIZONTE</v>
      </c>
      <c r="B4" s="338"/>
      <c r="C4" s="338"/>
      <c r="D4" s="339"/>
      <c r="E4" s="22" t="s">
        <v>39</v>
      </c>
      <c r="F4" s="213" t="s">
        <v>33</v>
      </c>
    </row>
    <row r="5" spans="1:6" s="18" customFormat="1" ht="20.100000000000001" customHeight="1">
      <c r="A5" s="322" t="str">
        <f>'Planilha Orcamentária'!A5</f>
        <v>LOCAL: NOVO HORIZONTE - INHAPIM/MG - CEP: 35330-000</v>
      </c>
      <c r="B5" s="323"/>
      <c r="C5" s="323"/>
      <c r="D5" s="323"/>
      <c r="E5" s="162" t="s">
        <v>20</v>
      </c>
      <c r="F5" s="214">
        <v>45889</v>
      </c>
    </row>
    <row r="6" spans="1:6" ht="3.75" customHeight="1">
      <c r="A6" s="327"/>
      <c r="B6" s="328"/>
      <c r="C6" s="328"/>
      <c r="D6" s="328"/>
      <c r="E6" s="328"/>
      <c r="F6" s="329"/>
    </row>
    <row r="7" spans="1:6" s="10" customFormat="1" ht="35.1" customHeight="1">
      <c r="A7" s="189" t="s">
        <v>0</v>
      </c>
      <c r="B7" s="163" t="s">
        <v>25</v>
      </c>
      <c r="C7" s="163" t="s">
        <v>26</v>
      </c>
      <c r="D7" s="419" t="s">
        <v>42</v>
      </c>
      <c r="E7" s="420"/>
      <c r="F7" s="421"/>
    </row>
    <row r="8" spans="1:6" s="10" customFormat="1" ht="11.25">
      <c r="A8" s="216" t="s">
        <v>128</v>
      </c>
      <c r="B8" s="164"/>
      <c r="C8" s="165" t="str">
        <f>'Planilha Orcamentária'!C10</f>
        <v>SERVIÇOS PRELIMINARES</v>
      </c>
      <c r="D8" s="166"/>
      <c r="E8" s="167"/>
      <c r="F8" s="266"/>
    </row>
    <row r="9" spans="1:6" s="10" customFormat="1" ht="76.5">
      <c r="A9" s="220" t="s">
        <v>129</v>
      </c>
      <c r="B9" s="168" t="str">
        <f>'Planilha Orcamentária'!B11</f>
        <v>SINAPI-103689</v>
      </c>
      <c r="C9" s="168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22" t="s">
        <v>52</v>
      </c>
      <c r="E9" s="423"/>
      <c r="F9" s="424"/>
    </row>
    <row r="10" spans="1:6" s="10" customFormat="1" ht="11.25">
      <c r="A10" s="220" t="s">
        <v>22</v>
      </c>
      <c r="B10" s="298"/>
      <c r="C10" s="165" t="str">
        <f>'Planilha Orcamentária'!C12</f>
        <v>CALÇAMENTO DE VIA</v>
      </c>
      <c r="D10" s="165"/>
      <c r="E10" s="165"/>
      <c r="F10" s="311"/>
    </row>
    <row r="11" spans="1:6" s="10" customFormat="1" ht="38.25" customHeight="1">
      <c r="A11" s="299" t="s">
        <v>102</v>
      </c>
      <c r="B11" s="168" t="str">
        <f>'Planilha Orcamentária'!B13</f>
        <v>ED-51124</v>
      </c>
      <c r="C11" s="168" t="str">
        <f>'Planilha Orcamentária'!C13</f>
        <v>REGULARIZAÇÃO E COMPACTAÇÃO MECÂNICA DE TERRENO COM ROLO VIBRATÓRIO, EXCLUSIVE DESMATAMENTO, DESTOCAMENTO, LIMPEZA/ROÇADA DO TERRENO</v>
      </c>
      <c r="D11" s="411" t="s">
        <v>117</v>
      </c>
      <c r="E11" s="411"/>
      <c r="F11" s="412"/>
    </row>
    <row r="12" spans="1:6" s="10" customFormat="1" ht="63.75" customHeight="1">
      <c r="A12" s="299" t="s">
        <v>103</v>
      </c>
      <c r="B12" s="168" t="str">
        <f>'Planilha Orcamentária'!B14</f>
        <v>SINAPI-94273</v>
      </c>
      <c r="C12" s="168" t="str">
        <f>'Planilha Orcamentária'!C14</f>
        <v>ASSENTAMENTO DE GUIA (MEIO-FIO) EM TRECHO RETO, CONFECCIONADA EM CONCRETO PRÉ-FABRICADO, DIMENSÕES 100X15X13X30 CM (COMPRIMENTO X BASE INFERIOR X BASE SUPERIOR X ALTURA), PARA VIAS URBANAS (USO VIÁRIO). AF_06/2016</v>
      </c>
      <c r="D12" s="411" t="s">
        <v>60</v>
      </c>
      <c r="E12" s="411"/>
      <c r="F12" s="412"/>
    </row>
    <row r="13" spans="1:6" s="10" customFormat="1" ht="37.5" customHeight="1">
      <c r="A13" s="299" t="s">
        <v>104</v>
      </c>
      <c r="B13" s="168" t="str">
        <f>'Planilha Orcamentária'!B15</f>
        <v>SINAPI-92394</v>
      </c>
      <c r="C13" s="168" t="str">
        <f>'Planilha Orcamentária'!C15</f>
        <v>EXECUÇÃO DE PAVIMENTO EM PISO INTERTRAVADO, COM BLOCO SEXTAVADO DE 25 X 25 CM, ESPESSURA 8 CM. AF_10/2022</v>
      </c>
      <c r="D13" s="422" t="s">
        <v>130</v>
      </c>
      <c r="E13" s="423"/>
      <c r="F13" s="424"/>
    </row>
    <row r="14" spans="1:6" s="10" customFormat="1" ht="38.25" customHeight="1">
      <c r="A14" s="299" t="s">
        <v>105</v>
      </c>
      <c r="B14" s="168" t="str">
        <f>'Planilha Orcamentária'!B16</f>
        <v>SINAPI-94287</v>
      </c>
      <c r="C14" s="168" t="str">
        <f>'Planilha Orcamentária'!C16</f>
        <v>EXECUÇÃO DE SARJETA DE CONCRETO USINADO, MOLDADA  IN LOCO  EM TRECHO RETO, 30 CM BASE X 10 CM ALTURA. AF_06/2016</v>
      </c>
      <c r="D14" s="411" t="s">
        <v>62</v>
      </c>
      <c r="E14" s="411"/>
      <c r="F14" s="412"/>
    </row>
    <row r="15" spans="1:6" s="10" customFormat="1" ht="25.5" customHeight="1">
      <c r="A15" s="299" t="s">
        <v>106</v>
      </c>
      <c r="B15" s="168" t="str">
        <f>'Planilha Orcamentária'!B17</f>
        <v>SINAPI-95429</v>
      </c>
      <c r="C15" s="168" t="str">
        <f>'Planilha Orcamentária'!C17</f>
        <v>TRANSPORTE COM CAMINHÃO BASCULANTE DE 18 M³, EM VIA URBANA EM REVESTIMENTO PRIMÁRIO. AF_07/2020</v>
      </c>
      <c r="D15" s="413" t="s">
        <v>118</v>
      </c>
      <c r="E15" s="414"/>
      <c r="F15" s="415"/>
    </row>
    <row r="16" spans="1:6" s="10" customFormat="1" ht="37.5" customHeight="1">
      <c r="A16" s="299" t="s">
        <v>107</v>
      </c>
      <c r="B16" s="168" t="str">
        <f>'Planilha Orcamentária'!B18</f>
        <v>COMPOSIÇÃO-001</v>
      </c>
      <c r="C16" s="168" t="str">
        <f>'Planilha Orcamentária'!C18</f>
        <v>VIGA EM CONCRETO ARMADO (1,0M)</v>
      </c>
      <c r="D16" s="416" t="s">
        <v>99</v>
      </c>
      <c r="E16" s="417"/>
      <c r="F16" s="418"/>
    </row>
    <row r="17" spans="1:6" s="10" customFormat="1" ht="11.25">
      <c r="A17" s="220" t="s">
        <v>121</v>
      </c>
      <c r="B17" s="164"/>
      <c r="C17" s="165" t="str">
        <f>'Planilha Orcamentária'!C19</f>
        <v>PRAÇA NOVO HORIZONTE</v>
      </c>
      <c r="D17" s="169"/>
      <c r="E17" s="170"/>
      <c r="F17" s="267"/>
    </row>
    <row r="18" spans="1:6" s="10" customFormat="1" ht="38.25">
      <c r="A18" s="299" t="str">
        <f>'Planilha Orcamentária'!A20</f>
        <v>3.1</v>
      </c>
      <c r="B18" s="168" t="str">
        <f>'Planilha Orcamentária'!B20</f>
        <v>ED-51124</v>
      </c>
      <c r="C18" s="171" t="str">
        <f>'Planilha Orcamentária'!C20</f>
        <v>REGULARIZAÇÃO E COMPACTAÇÃO MECÂNICA DE TERRENO COM ROLO VIBRATÓRIO, EXCLUSIVE DESMATAMENTO, DESTOCAMENTO, LIMPEZA/ROÇADA DO TERRENO</v>
      </c>
      <c r="D18" s="411" t="s">
        <v>117</v>
      </c>
      <c r="E18" s="411"/>
      <c r="F18" s="412"/>
    </row>
    <row r="19" spans="1:6" s="10" customFormat="1" ht="65.099999999999994" customHeight="1">
      <c r="A19" s="299" t="str">
        <f>'Planilha Orcamentária'!A21</f>
        <v>3.2</v>
      </c>
      <c r="B19" s="168" t="str">
        <f>'Planilha Orcamentária'!B21</f>
        <v>SINAPI-94273</v>
      </c>
      <c r="C19" s="171" t="str">
        <f>'Planilha Orcamentária'!C21</f>
        <v>ASSENTAMENTO DE GUIA (MEIO-FIO) EM TRECHO RETO, CONFECCIONADA EM CONCRETO PRÉ-FABRICADO, DIMENSÕES 100X15X13X30 CM (COMPRIMENTO X BASE INFERIOR X BASE SUPERIOR X ALTURA), PARA VIAS URBANAS (USO VIÁRIO). AF_06/2016</v>
      </c>
      <c r="D19" s="411" t="s">
        <v>60</v>
      </c>
      <c r="E19" s="411"/>
      <c r="F19" s="412"/>
    </row>
    <row r="20" spans="1:6" s="10" customFormat="1" ht="38.25">
      <c r="A20" s="299" t="str">
        <f>'Planilha Orcamentária'!A22</f>
        <v>3.3</v>
      </c>
      <c r="B20" s="168" t="str">
        <f>'Planilha Orcamentária'!B22</f>
        <v>SINAPI-92396</v>
      </c>
      <c r="C20" s="171" t="str">
        <f>'Planilha Orcamentária'!C22</f>
        <v>EXECUÇÃO DE PASSEIO EM PISO INTERTRAVADO, COM BLOCO RETANGULAR COR NATURAL DE 20 X 10 CM, ESPESSURA 6 CM. AF_10/2022</v>
      </c>
      <c r="D20" s="411" t="s">
        <v>61</v>
      </c>
      <c r="E20" s="411"/>
      <c r="F20" s="412"/>
    </row>
    <row r="21" spans="1:6" s="10" customFormat="1" ht="103.5" customHeight="1">
      <c r="A21" s="299" t="str">
        <f>'Planilha Orcamentária'!A23</f>
        <v>3.4</v>
      </c>
      <c r="B21" s="168" t="str">
        <f>'Planilha Orcamentária'!B23</f>
        <v>SINAPI-92396</v>
      </c>
      <c r="C21" s="171" t="str">
        <f>'Planilha Orcamentária'!C23</f>
        <v>EXECUÇÃO DE PASSEIO (CALÇADA) OU PISO DE CONCRETO COM CONCRETO MOLDADO IN LOCO, FEITO EM OBRA, ACABAMENTO CONVENCIONAL, ESPESSURA 8CM, ARMADO . AF _ 08/2022</v>
      </c>
      <c r="D21" s="411" t="s">
        <v>160</v>
      </c>
      <c r="E21" s="411"/>
      <c r="F21" s="412"/>
    </row>
    <row r="22" spans="1:6" s="10" customFormat="1" ht="54" customHeight="1">
      <c r="A22" s="299" t="str">
        <f>'Planilha Orcamentária'!A24</f>
        <v>3.5</v>
      </c>
      <c r="B22" s="168" t="str">
        <f>'Planilha Orcamentária'!B24</f>
        <v>SINAPI - 101091</v>
      </c>
      <c r="C22" s="171" t="str">
        <f>'Planilha Orcamentária'!C24</f>
        <v>PISO EM LADRILHO HIDRÁULICO APLICADO EM AMBIENTES EXTERNOS. AF_05/2020</v>
      </c>
      <c r="D22" s="413" t="s">
        <v>161</v>
      </c>
      <c r="E22" s="414"/>
      <c r="F22" s="415"/>
    </row>
    <row r="23" spans="1:6" ht="95.25" customHeight="1">
      <c r="A23" s="299" t="str">
        <f>'Planilha Orcamentária'!A25</f>
        <v>3.6</v>
      </c>
      <c r="B23" s="168" t="str">
        <f>'Planilha Orcamentária'!B25</f>
        <v>SINAPI-94990</v>
      </c>
      <c r="C23" s="171" t="str">
        <f>'Planilha Orcamentária'!C25</f>
        <v>EXECUÇÃO DE PASSEIO (CALÇADA) OU PISO DE CONCRETO COM CONCRETO MOLDADO IN LOCO, FEITO EM OBRA, ACABAMENTO CONVENCIONAL, NÃO ARMADO. AF_08/2022</v>
      </c>
      <c r="D23" s="411" t="s">
        <v>162</v>
      </c>
      <c r="E23" s="411"/>
      <c r="F23" s="412"/>
    </row>
    <row r="24" spans="1:6" ht="25.5">
      <c r="A24" s="299" t="str">
        <f>'Planilha Orcamentária'!A26</f>
        <v>3.7</v>
      </c>
      <c r="B24" s="168" t="str">
        <f>'Planilha Orcamentária'!B26</f>
        <v>SINAPI-95429</v>
      </c>
      <c r="C24" s="171" t="str">
        <f>'Planilha Orcamentária'!C26</f>
        <v>TRANSPORTE COM CAMINHÃO BASCULANTE DE 18 M³, EM VIA URBANA EM REVESTIMENTO PRIMÁRIO. AF_07/2020</v>
      </c>
      <c r="D24" s="413" t="s">
        <v>118</v>
      </c>
      <c r="E24" s="414"/>
      <c r="F24" s="415"/>
    </row>
    <row r="25" spans="1:6" ht="99" customHeight="1">
      <c r="A25" s="299" t="str">
        <f>'Planilha Orcamentária'!A27</f>
        <v>3.8</v>
      </c>
      <c r="B25" s="168" t="str">
        <f>'Planilha Orcamentária'!B27</f>
        <v>ED-50437</v>
      </c>
      <c r="C25" s="171" t="str">
        <f>'Planilha Orcamentária'!C27</f>
        <v>PLANTIO DE GRAMA ESMERALDA EM PLACAS, INCLUSIVE TERRAVEGETAL E CONSERVAÇÃO POR TRINTA (30) DIAS</v>
      </c>
      <c r="D25" s="416" t="s">
        <v>163</v>
      </c>
      <c r="E25" s="417"/>
      <c r="F25" s="418"/>
    </row>
    <row r="26" spans="1:6" ht="39.950000000000003" customHeight="1">
      <c r="A26" s="268"/>
      <c r="B26" s="224"/>
      <c r="C26" s="224"/>
      <c r="D26" s="159"/>
      <c r="E26" s="159"/>
      <c r="F26" s="269"/>
    </row>
    <row r="27" spans="1:6" ht="39.950000000000003" customHeight="1">
      <c r="A27" s="270"/>
      <c r="B27" s="312"/>
      <c r="C27" s="51"/>
      <c r="D27" s="409"/>
      <c r="E27" s="409"/>
      <c r="F27" s="410"/>
    </row>
    <row r="28" spans="1:6" ht="12.95" customHeight="1">
      <c r="A28" s="271"/>
      <c r="B28" s="313"/>
      <c r="C28" s="52" t="s">
        <v>28</v>
      </c>
      <c r="D28" s="314"/>
      <c r="E28" s="405"/>
      <c r="F28" s="406"/>
    </row>
    <row r="29" spans="1:6" ht="12.95" customHeight="1">
      <c r="A29" s="272"/>
      <c r="B29" s="313"/>
      <c r="C29" s="315" t="str">
        <f>'Planilha Orcamentária'!C31</f>
        <v>Sebastião Barbosa Pinto Filho</v>
      </c>
      <c r="D29" s="313"/>
      <c r="E29" s="315"/>
      <c r="F29" s="273"/>
    </row>
    <row r="30" spans="1:6" ht="12.95" customHeight="1">
      <c r="A30" s="274"/>
      <c r="B30" s="312"/>
      <c r="C30" s="315" t="str">
        <f>'Planilha Orcamentária'!C32</f>
        <v>CREA/MG Nº: MG 249.547/D</v>
      </c>
      <c r="D30" s="312"/>
      <c r="E30" s="312"/>
      <c r="F30" s="275"/>
    </row>
    <row r="31" spans="1:6" ht="12.95" customHeight="1">
      <c r="A31" s="274"/>
      <c r="B31" s="312"/>
      <c r="C31" s="312"/>
      <c r="D31" s="312"/>
      <c r="E31" s="312"/>
      <c r="F31" s="275"/>
    </row>
    <row r="32" spans="1:6" ht="12.95" customHeight="1">
      <c r="A32" s="274"/>
      <c r="B32" s="312"/>
      <c r="C32" s="312"/>
      <c r="D32" s="312"/>
      <c r="E32" s="312"/>
      <c r="F32" s="275"/>
    </row>
    <row r="33" spans="1:6" ht="12.95" customHeight="1">
      <c r="A33" s="274"/>
      <c r="B33" s="312"/>
      <c r="C33" s="312"/>
      <c r="D33" s="312"/>
      <c r="E33" s="312"/>
      <c r="F33" s="275"/>
    </row>
    <row r="34" spans="1:6" ht="12.95" customHeight="1">
      <c r="A34" s="270"/>
      <c r="B34" s="312"/>
      <c r="C34" s="51"/>
      <c r="D34" s="316"/>
      <c r="E34" s="407"/>
      <c r="F34" s="408"/>
    </row>
    <row r="35" spans="1:6" ht="12.95" customHeight="1">
      <c r="A35" s="271"/>
      <c r="B35" s="313"/>
      <c r="C35" s="52" t="s">
        <v>29</v>
      </c>
      <c r="D35" s="314"/>
      <c r="E35" s="405"/>
      <c r="F35" s="406"/>
    </row>
    <row r="36" spans="1:6" ht="12.95" customHeight="1">
      <c r="A36" s="272"/>
      <c r="B36" s="313"/>
      <c r="C36" s="43" t="str">
        <f>'Memória de Cálculo'!C35</f>
        <v>Sandro Adriano Oliveira Silva</v>
      </c>
      <c r="D36" s="313"/>
      <c r="E36" s="313"/>
      <c r="F36" s="273"/>
    </row>
    <row r="37" spans="1:6" s="8" customFormat="1" thickBot="1">
      <c r="A37" s="276"/>
      <c r="B37" s="277"/>
      <c r="C37" s="278"/>
      <c r="D37" s="277"/>
      <c r="E37" s="277"/>
      <c r="F37" s="279"/>
    </row>
    <row r="38" spans="1:6" s="8" customFormat="1" ht="12" customHeight="1">
      <c r="A38" s="312"/>
      <c r="B38" s="312"/>
      <c r="C38" s="312"/>
      <c r="D38" s="312"/>
      <c r="E38" s="312"/>
      <c r="F38" s="317"/>
    </row>
    <row r="39" spans="1:6" s="8" customFormat="1" ht="12" customHeight="1">
      <c r="A39" s="1"/>
      <c r="B39" s="1"/>
      <c r="C39" s="1"/>
      <c r="D39" s="1"/>
      <c r="E39" s="1"/>
      <c r="F39" s="2"/>
    </row>
  </sheetData>
  <protectedRanges>
    <protectedRange sqref="D19 D12" name="Intervalo1_2_4_1"/>
  </protectedRanges>
  <mergeCells count="27">
    <mergeCell ref="D7:F7"/>
    <mergeCell ref="D9:F9"/>
    <mergeCell ref="D19:F19"/>
    <mergeCell ref="A6:F6"/>
    <mergeCell ref="A1:B1"/>
    <mergeCell ref="A2:F2"/>
    <mergeCell ref="A3:D3"/>
    <mergeCell ref="A4:D4"/>
    <mergeCell ref="A5:D5"/>
    <mergeCell ref="C1:F1"/>
    <mergeCell ref="D11:F11"/>
    <mergeCell ref="D12:F12"/>
    <mergeCell ref="D13:F13"/>
    <mergeCell ref="D14:F14"/>
    <mergeCell ref="D15:F15"/>
    <mergeCell ref="D16:F16"/>
    <mergeCell ref="E35:F35"/>
    <mergeCell ref="E28:F28"/>
    <mergeCell ref="E34:F34"/>
    <mergeCell ref="D27:F27"/>
    <mergeCell ref="D18:F18"/>
    <mergeCell ref="D20:F20"/>
    <mergeCell ref="D21:F21"/>
    <mergeCell ref="D22:F22"/>
    <mergeCell ref="D23:F23"/>
    <mergeCell ref="D24:F24"/>
    <mergeCell ref="D25:F25"/>
  </mergeCells>
  <phoneticPr fontId="85" type="noConversion"/>
  <conditionalFormatting sqref="D11:D12 D24:D25">
    <cfRule type="expression" dxfId="3" priority="4" stopIfTrue="1">
      <formula>OR($M11="M",$M11="A")</formula>
    </cfRule>
  </conditionalFormatting>
  <conditionalFormatting sqref="D15:D16">
    <cfRule type="expression" dxfId="2" priority="2" stopIfTrue="1">
      <formula>OR($M15="M",$M15="A")</formula>
    </cfRule>
  </conditionalFormatting>
  <conditionalFormatting sqref="D18:D19 D22">
    <cfRule type="expression" dxfId="1" priority="42" stopIfTrue="1">
      <formula>OR($M18="M",$M18="A")</formula>
    </cfRule>
  </conditionalFormatting>
  <conditionalFormatting sqref="D26">
    <cfRule type="expression" dxfId="0" priority="54" stopIfTrue="1">
      <formula>OR($M36="M",$M36="A")</formula>
    </cfRule>
  </conditionalFormatting>
  <pageMargins left="0.25" right="0.25" top="0.75" bottom="0.75" header="0.3" footer="0.3"/>
  <pageSetup paperSize="9" scale="63" fitToHeight="0" orientation="portrait" r:id="rId1"/>
  <rowBreaks count="1" manualBreakCount="1">
    <brk id="38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48F6-0C74-4FDC-8F5C-130B94E7CA70}">
  <dimension ref="A1:H45"/>
  <sheetViews>
    <sheetView tabSelected="1" zoomScale="80" zoomScaleNormal="80" workbookViewId="0">
      <selection activeCell="L23" sqref="L23"/>
    </sheetView>
  </sheetViews>
  <sheetFormatPr defaultRowHeight="12.75"/>
  <cols>
    <col min="1" max="1" width="8.42578125" customWidth="1"/>
    <col min="2" max="2" width="44.85546875" customWidth="1"/>
    <col min="3" max="3" width="14.85546875" customWidth="1"/>
  </cols>
  <sheetData>
    <row r="1" spans="1:8" ht="41.25">
      <c r="A1" s="435"/>
      <c r="B1" s="349"/>
      <c r="C1" s="349"/>
      <c r="D1" s="349"/>
      <c r="E1" s="349"/>
      <c r="F1" s="350"/>
      <c r="G1" s="75"/>
      <c r="H1" s="75"/>
    </row>
    <row r="2" spans="1:8">
      <c r="A2" s="358"/>
      <c r="B2" s="351"/>
      <c r="C2" s="351"/>
      <c r="D2" s="351"/>
      <c r="E2" s="351"/>
      <c r="F2" s="352"/>
      <c r="G2" s="76"/>
      <c r="H2" s="76"/>
    </row>
    <row r="3" spans="1:8">
      <c r="A3" s="436"/>
      <c r="B3" s="353"/>
      <c r="C3" s="353"/>
      <c r="D3" s="353"/>
      <c r="E3" s="353"/>
      <c r="F3" s="354"/>
      <c r="G3" s="77"/>
      <c r="H3" s="77"/>
    </row>
    <row r="4" spans="1:8">
      <c r="A4" s="323" t="str">
        <f>'Planilha Orcamentária'!A4</f>
        <v>OBRA: CONSTRUÇÃO DE PRAÇA, PARQUINHO E CALÇAMENTO DE RUAS NO NOVO HORIZONTE</v>
      </c>
      <c r="B4" s="323"/>
      <c r="C4" s="323"/>
      <c r="D4" s="323"/>
      <c r="E4" s="323"/>
      <c r="F4" s="323"/>
    </row>
    <row r="5" spans="1:8">
      <c r="A5" s="323" t="str">
        <f>'Planilha Orcamentária'!A5</f>
        <v>LOCAL: NOVO HORIZONTE - INHAPIM/MG - CEP: 35330-000</v>
      </c>
      <c r="B5" s="323"/>
      <c r="C5" s="323"/>
      <c r="D5" s="323"/>
      <c r="E5" s="323"/>
      <c r="F5" s="323"/>
    </row>
    <row r="6" spans="1:8">
      <c r="A6" s="437" t="s">
        <v>64</v>
      </c>
      <c r="B6" s="437"/>
      <c r="C6" s="437"/>
      <c r="D6" s="437"/>
      <c r="E6" s="437"/>
      <c r="F6" s="437"/>
    </row>
    <row r="7" spans="1:8">
      <c r="A7" s="78" t="s">
        <v>56</v>
      </c>
      <c r="B7" s="79">
        <v>45889</v>
      </c>
      <c r="C7" s="80"/>
      <c r="D7" s="80"/>
      <c r="E7" s="81"/>
      <c r="F7" s="82"/>
    </row>
    <row r="8" spans="1:8">
      <c r="A8" s="83"/>
      <c r="B8" s="438"/>
      <c r="C8" s="439"/>
      <c r="D8" s="439"/>
      <c r="E8" s="439"/>
      <c r="F8" s="440"/>
    </row>
    <row r="9" spans="1:8" ht="15.75">
      <c r="A9" s="84"/>
      <c r="B9" s="441" t="s">
        <v>65</v>
      </c>
      <c r="C9" s="441"/>
      <c r="D9" s="441"/>
      <c r="E9" s="280"/>
      <c r="F9" s="85"/>
    </row>
    <row r="10" spans="1:8">
      <c r="A10" s="86"/>
      <c r="B10" s="281"/>
      <c r="C10" s="281"/>
      <c r="D10" s="282"/>
      <c r="E10" s="87"/>
      <c r="F10" s="88"/>
    </row>
    <row r="11" spans="1:8" ht="12.75" customHeight="1">
      <c r="A11" s="3"/>
      <c r="B11" s="89" t="s">
        <v>66</v>
      </c>
      <c r="C11" s="90"/>
      <c r="D11" s="91" t="s">
        <v>67</v>
      </c>
      <c r="E11" s="92"/>
      <c r="F11" s="6"/>
    </row>
    <row r="12" spans="1:8" ht="12.75" customHeight="1">
      <c r="A12" s="3"/>
      <c r="B12" s="93" t="s">
        <v>68</v>
      </c>
      <c r="C12" s="94" t="s">
        <v>69</v>
      </c>
      <c r="D12" s="95">
        <v>4.67</v>
      </c>
      <c r="E12" s="92"/>
      <c r="F12" s="96"/>
      <c r="H12" s="77">
        <v>3.7999999999999999E-2</v>
      </c>
    </row>
    <row r="13" spans="1:8" ht="12.75" customHeight="1">
      <c r="A13" s="3"/>
      <c r="B13" s="97" t="s">
        <v>70</v>
      </c>
      <c r="C13" s="98" t="s">
        <v>71</v>
      </c>
      <c r="D13" s="95">
        <v>1.71</v>
      </c>
      <c r="E13" s="92"/>
      <c r="F13" s="96"/>
      <c r="H13" s="77">
        <v>3.2000000000000002E-3</v>
      </c>
    </row>
    <row r="14" spans="1:8" ht="12.75" customHeight="1">
      <c r="A14" s="3"/>
      <c r="B14" s="93" t="s">
        <v>72</v>
      </c>
      <c r="C14" s="94" t="s">
        <v>73</v>
      </c>
      <c r="D14" s="95">
        <v>0.97</v>
      </c>
      <c r="E14" s="92"/>
      <c r="F14" s="96"/>
      <c r="H14" s="77">
        <v>5.0000000000000001E-3</v>
      </c>
    </row>
    <row r="15" spans="1:8" ht="12.75" customHeight="1">
      <c r="A15" s="3"/>
      <c r="B15" s="97" t="s">
        <v>74</v>
      </c>
      <c r="C15" s="98" t="s">
        <v>75</v>
      </c>
      <c r="D15" s="95">
        <v>1</v>
      </c>
      <c r="E15" s="92"/>
      <c r="F15" s="96"/>
      <c r="H15" s="77">
        <v>1.0200000000000001E-2</v>
      </c>
    </row>
    <row r="16" spans="1:8" ht="12.75" customHeight="1">
      <c r="A16" s="3"/>
      <c r="B16" s="97" t="s">
        <v>76</v>
      </c>
      <c r="C16" s="98" t="s">
        <v>77</v>
      </c>
      <c r="D16" s="95">
        <v>7.53</v>
      </c>
      <c r="E16" s="92"/>
      <c r="F16" s="96"/>
      <c r="H16" s="77">
        <v>6.6400000000000001E-2</v>
      </c>
    </row>
    <row r="17" spans="1:8" ht="12.75" customHeight="1">
      <c r="A17" s="3"/>
      <c r="B17" s="93" t="s">
        <v>78</v>
      </c>
      <c r="C17" s="94" t="s">
        <v>79</v>
      </c>
      <c r="D17" s="95">
        <v>7.15</v>
      </c>
      <c r="E17" s="92"/>
      <c r="F17" s="96"/>
      <c r="H17" s="77">
        <v>3.6499999999999998E-2</v>
      </c>
    </row>
    <row r="18" spans="1:8" ht="12.75" customHeight="1">
      <c r="A18" s="3"/>
      <c r="B18" s="97" t="s">
        <v>80</v>
      </c>
      <c r="C18" s="98" t="s">
        <v>81</v>
      </c>
      <c r="D18" s="95">
        <v>3.5</v>
      </c>
      <c r="E18" s="92"/>
      <c r="F18" s="96"/>
      <c r="H18" s="77">
        <v>2.5000000000000001E-2</v>
      </c>
    </row>
    <row r="19" spans="1:8" ht="12.75" customHeight="1">
      <c r="A19" s="3"/>
      <c r="B19" s="99" t="s">
        <v>82</v>
      </c>
      <c r="C19" s="100" t="s">
        <v>83</v>
      </c>
      <c r="D19" s="101">
        <v>0</v>
      </c>
      <c r="E19" s="92"/>
      <c r="F19" s="96"/>
      <c r="H19" s="77">
        <v>0</v>
      </c>
    </row>
    <row r="20" spans="1:8" ht="14.25">
      <c r="A20" s="102"/>
      <c r="B20" s="283"/>
      <c r="C20" s="283"/>
      <c r="D20" s="284"/>
      <c r="E20" s="103"/>
      <c r="F20" s="104"/>
    </row>
    <row r="21" spans="1:8" ht="14.25">
      <c r="A21" s="102"/>
      <c r="B21" s="285"/>
      <c r="C21" s="105"/>
      <c r="D21" s="284"/>
      <c r="E21" s="284"/>
      <c r="F21" s="104"/>
    </row>
    <row r="22" spans="1:8" ht="14.25">
      <c r="A22" s="102"/>
      <c r="B22" s="283"/>
      <c r="C22" s="283"/>
      <c r="D22" s="284"/>
      <c r="E22" s="284"/>
      <c r="F22" s="106"/>
    </row>
    <row r="23" spans="1:8" ht="14.25">
      <c r="A23" s="427" t="s">
        <v>84</v>
      </c>
      <c r="B23" s="428"/>
      <c r="C23" s="428"/>
      <c r="D23" s="428"/>
      <c r="E23" s="428"/>
      <c r="F23" s="429"/>
    </row>
    <row r="24" spans="1:8" ht="14.25">
      <c r="A24" s="102"/>
      <c r="B24" s="283"/>
      <c r="C24" s="283"/>
      <c r="D24" s="103"/>
      <c r="E24" s="103"/>
      <c r="F24" s="106"/>
    </row>
    <row r="25" spans="1:8" ht="14.25">
      <c r="A25" s="102"/>
      <c r="B25" s="286"/>
      <c r="C25" s="286" t="s">
        <v>85</v>
      </c>
      <c r="D25" s="107">
        <v>0.20090302646350544</v>
      </c>
      <c r="E25" s="103"/>
      <c r="F25" s="106"/>
    </row>
    <row r="26" spans="1:8" ht="14.25">
      <c r="A26" s="102"/>
      <c r="B26" s="283"/>
      <c r="C26" s="287"/>
      <c r="D26" s="288"/>
      <c r="E26" s="103"/>
      <c r="F26" s="106"/>
    </row>
    <row r="27" spans="1:8" ht="15" thickBot="1">
      <c r="A27" s="102"/>
      <c r="B27" s="283"/>
      <c r="C27" s="287"/>
      <c r="D27" s="283"/>
      <c r="E27" s="103"/>
      <c r="F27" s="106"/>
    </row>
    <row r="28" spans="1:8" ht="15" thickBot="1">
      <c r="A28" s="102"/>
      <c r="B28" s="283"/>
      <c r="C28" s="108" t="s">
        <v>86</v>
      </c>
      <c r="D28" s="109">
        <v>0.24429999999999999</v>
      </c>
      <c r="E28" s="103"/>
      <c r="F28" s="106"/>
    </row>
    <row r="29" spans="1:8" ht="14.25">
      <c r="A29" s="102"/>
      <c r="B29" s="283"/>
      <c r="C29" s="283"/>
      <c r="D29" s="284"/>
      <c r="E29" s="103"/>
      <c r="F29" s="106"/>
    </row>
    <row r="30" spans="1:8" ht="14.25">
      <c r="A30" s="110"/>
      <c r="B30" s="289"/>
      <c r="C30" s="430"/>
      <c r="D30" s="430"/>
      <c r="E30" s="430"/>
      <c r="F30" s="111"/>
    </row>
    <row r="31" spans="1:8" ht="14.25">
      <c r="A31" s="110"/>
      <c r="B31" s="289"/>
      <c r="C31" s="290"/>
      <c r="D31" s="290"/>
      <c r="E31" s="290"/>
      <c r="F31" s="111"/>
    </row>
    <row r="32" spans="1:8" ht="14.25">
      <c r="A32" s="110"/>
      <c r="B32" s="289"/>
      <c r="C32" s="290"/>
      <c r="D32" s="290"/>
      <c r="E32" s="290"/>
      <c r="F32" s="111"/>
    </row>
    <row r="33" spans="1:6" ht="14.25">
      <c r="A33" s="110"/>
      <c r="B33" s="289"/>
      <c r="C33" s="290"/>
      <c r="D33" s="290"/>
      <c r="E33" s="290"/>
      <c r="F33" s="111"/>
    </row>
    <row r="34" spans="1:6" ht="14.25">
      <c r="A34" s="110"/>
      <c r="B34" s="289"/>
      <c r="C34" s="290"/>
      <c r="D34" s="290"/>
      <c r="E34" s="290"/>
      <c r="F34" s="111"/>
    </row>
    <row r="35" spans="1:6" ht="14.25">
      <c r="A35" s="110"/>
      <c r="B35" s="289"/>
      <c r="C35" s="290"/>
      <c r="D35" s="290"/>
      <c r="E35" s="290"/>
      <c r="F35" s="111"/>
    </row>
    <row r="36" spans="1:6" ht="14.25">
      <c r="A36" s="110"/>
      <c r="B36" s="289"/>
      <c r="C36" s="290"/>
      <c r="D36" s="290"/>
      <c r="E36" s="290"/>
      <c r="F36" s="111"/>
    </row>
    <row r="37" spans="1:6" ht="14.25">
      <c r="A37" s="110"/>
      <c r="B37" s="289"/>
      <c r="C37" s="289"/>
      <c r="D37" s="291"/>
      <c r="F37" s="112"/>
    </row>
    <row r="38" spans="1:6" ht="14.25">
      <c r="A38" s="110"/>
      <c r="B38" s="289"/>
      <c r="C38" s="289"/>
      <c r="D38" s="291"/>
      <c r="F38" s="112"/>
    </row>
    <row r="39" spans="1:6">
      <c r="A39" s="431" t="s">
        <v>112</v>
      </c>
      <c r="B39" s="432"/>
      <c r="C39" s="432"/>
      <c r="D39" s="432"/>
      <c r="E39" s="432"/>
      <c r="F39" s="433"/>
    </row>
    <row r="40" spans="1:6">
      <c r="A40" s="434"/>
      <c r="B40" s="432"/>
      <c r="C40" s="432"/>
      <c r="D40" s="432"/>
      <c r="E40" s="432"/>
      <c r="F40" s="433"/>
    </row>
    <row r="41" spans="1:6">
      <c r="A41" s="434"/>
      <c r="B41" s="432"/>
      <c r="C41" s="432"/>
      <c r="D41" s="432"/>
      <c r="E41" s="432"/>
      <c r="F41" s="433"/>
    </row>
    <row r="42" spans="1:6">
      <c r="A42" s="434"/>
      <c r="B42" s="432"/>
      <c r="C42" s="432"/>
      <c r="D42" s="432"/>
      <c r="E42" s="432"/>
      <c r="F42" s="433"/>
    </row>
    <row r="43" spans="1:6" ht="14.25">
      <c r="A43" s="110"/>
      <c r="B43" s="289"/>
      <c r="C43" s="289"/>
      <c r="D43" s="291"/>
      <c r="F43" s="112"/>
    </row>
    <row r="44" spans="1:6" ht="14.25">
      <c r="A44" s="110"/>
      <c r="B44" s="289"/>
      <c r="C44" s="289"/>
      <c r="D44" s="291"/>
      <c r="F44" s="112"/>
    </row>
    <row r="45" spans="1:6" ht="14.25">
      <c r="A45" s="113"/>
      <c r="B45" s="114"/>
      <c r="C45" s="114"/>
      <c r="D45" s="115"/>
      <c r="E45" s="116"/>
      <c r="F45" s="117"/>
    </row>
  </sheetData>
  <mergeCells count="9">
    <mergeCell ref="A23:F23"/>
    <mergeCell ref="C30:E30"/>
    <mergeCell ref="A39:F42"/>
    <mergeCell ref="A1:F3"/>
    <mergeCell ref="A4:F4"/>
    <mergeCell ref="A5:F5"/>
    <mergeCell ref="A6:F6"/>
    <mergeCell ref="B8:F8"/>
    <mergeCell ref="B9:D9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Planilha Orcamentária</vt:lpstr>
      <vt:lpstr>COMPOSIÇÃO</vt:lpstr>
      <vt:lpstr>Memória de Cálculo</vt:lpstr>
      <vt:lpstr>Cronograma</vt:lpstr>
      <vt:lpstr>Memorial Descritivo</vt:lpstr>
      <vt:lpstr>BDI</vt:lpstr>
      <vt:lpstr>BDI!Area_de_impressao</vt:lpstr>
      <vt:lpstr>COMPOSIÇÃO!Area_de_impressao</vt:lpstr>
      <vt:lpstr>Cronograma!Area_de_impressao</vt:lpstr>
      <vt:lpstr>'Memória de Cálculo'!Area_de_impressao</vt:lpstr>
      <vt:lpstr>'Memorial Descritivo'!Area_de_impressao</vt:lpstr>
      <vt:lpstr>'Planilha Orcamentária'!Area_de_impressao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2025-08-22T17:47:10Z</cp:lastPrinted>
  <dcterms:created xsi:type="dcterms:W3CDTF">2006-09-22T13:55:22Z</dcterms:created>
  <dcterms:modified xsi:type="dcterms:W3CDTF">2025-08-22T18:13:20Z</dcterms:modified>
</cp:coreProperties>
</file>