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NGENHARIA\Desktop\CALÇAMENTO VILA MARQUES\"/>
    </mc:Choice>
  </mc:AlternateContent>
  <xr:revisionPtr revIDLastSave="0" documentId="13_ncr:1_{FC15E94D-5311-478B-8373-09F35882D7F3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Planilha Orcamentária" sheetId="5" r:id="rId1"/>
    <sheet name="Memória de Cálculo" sheetId="13" r:id="rId2"/>
    <sheet name="Cronograma" sheetId="10" r:id="rId3"/>
    <sheet name="Memorial Descritivo" sheetId="14" r:id="rId4"/>
    <sheet name="BDI" sheetId="15" r:id="rId5"/>
    <sheet name="Composição" sheetId="16" r:id="rId6"/>
  </sheets>
  <externalReferences>
    <externalReference r:id="rId7"/>
    <externalReference r:id="rId8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4">BDI!$A$1:$F$45</definedName>
    <definedName name="_xlnm.Print_Area" localSheetId="2">Cronograma!$A$1:$J$25</definedName>
    <definedName name="_xlnm.Print_Area" localSheetId="1">'Memória de Cálculo'!$A$1:$F$37</definedName>
    <definedName name="_xlnm.Print_Area" localSheetId="0">'Planilha Orcamentária'!$A$1:$H$44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ORÇAMENTO.BancoRef" hidden="1">'Planilha Orcamentária'!$F$8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REFERENCIA.Descricao" hidden="1">IF(ISNUMBER('Planilha Orcamentária'!$AF1),OFFSET(INDIRECT(ORÇAMENTO.BancoRef),'Planilha Orcamentária'!$AF1-1,3,1),'Planilha Orcamentária'!$AF1)</definedName>
    <definedName name="REFERENCIA.Unidade" hidden="1">IF(ISNUMBER('Planilha Orcamentária'!$AF1),OFFSET(INDIRECT(ORÇAMENTO.BancoRef),'Planilha Orcamentária'!$AF1-1,4,1),"-")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5">Composição!$1:$9</definedName>
    <definedName name="_xlnm.Print_Titles" localSheetId="1">'Memória de Cálculo'!$1:$7</definedName>
    <definedName name="_xlnm.Print_Titles" localSheetId="3">'Memorial Descritivo'!$1:$7</definedName>
    <definedName name="_xlnm.Print_Titles" localSheetId="0">'Planilha Orcamentária'!$1:$9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2" hidden="1">Cronograma!$A$1:$J$25</definedName>
    <definedName name="Z_46B44D95_2370_4419_BD85_88291A251F92_.wvu.PrintArea" localSheetId="1" hidden="1">'Memória de Cálculo'!$A$1:$F$37</definedName>
    <definedName name="Z_46B44D95_2370_4419_BD85_88291A251F92_.wvu.PrintArea" localSheetId="0" hidden="1">'Planilha Orcamentária'!$A$1:$H$43</definedName>
    <definedName name="Z_46B44D95_2370_4419_BD85_88291A251F92_.wvu.PrintTitles" localSheetId="1" hidden="1">'Memória de Cálculo'!$1:$7</definedName>
    <definedName name="Z_46B44D95_2370_4419_BD85_88291A251F92_.wvu.PrintTitles" localSheetId="0" hidden="1">'Planilha Orcamentária'!$1:$9</definedName>
  </definedNames>
  <calcPr calcId="191029"/>
  <customWorkbookViews>
    <customWorkbookView name="Observações" guid="{46B44D95-2370-4419-BD85-88291A251F92}" maximized="1" xWindow="-8" yWindow="-8" windowWidth="1382" windowHeight="744" activeSheetId="5"/>
  </customWorkbookViews>
</workbook>
</file>

<file path=xl/calcChain.xml><?xml version="1.0" encoding="utf-8"?>
<calcChain xmlns="http://schemas.openxmlformats.org/spreadsheetml/2006/main">
  <c r="F16" i="5" l="1"/>
  <c r="G31" i="16"/>
  <c r="A4" i="16"/>
  <c r="A16" i="14"/>
  <c r="B16" i="14"/>
  <c r="C16" i="14"/>
  <c r="A15" i="14"/>
  <c r="B15" i="14"/>
  <c r="C15" i="14"/>
  <c r="A14" i="14"/>
  <c r="B14" i="14"/>
  <c r="C14" i="14"/>
  <c r="A15" i="13"/>
  <c r="B15" i="13"/>
  <c r="C15" i="13"/>
  <c r="D15" i="13"/>
  <c r="E15" i="13"/>
  <c r="G17" i="5"/>
  <c r="H17" i="5" s="1"/>
  <c r="A41" i="5" l="1"/>
  <c r="B22" i="10"/>
  <c r="A18" i="14"/>
  <c r="B18" i="14"/>
  <c r="C18" i="14"/>
  <c r="A18" i="13"/>
  <c r="B18" i="13"/>
  <c r="C18" i="13"/>
  <c r="D18" i="13"/>
  <c r="E18" i="13"/>
  <c r="A16" i="13"/>
  <c r="B16" i="13"/>
  <c r="C16" i="13"/>
  <c r="D16" i="13"/>
  <c r="E16" i="13"/>
  <c r="A17" i="13"/>
  <c r="G20" i="5"/>
  <c r="H20" i="5" s="1"/>
  <c r="A24" i="14" l="1"/>
  <c r="B24" i="14"/>
  <c r="C24" i="14"/>
  <c r="A20" i="14"/>
  <c r="B20" i="14"/>
  <c r="C20" i="14"/>
  <c r="A24" i="13"/>
  <c r="B24" i="13"/>
  <c r="C24" i="13"/>
  <c r="D24" i="13"/>
  <c r="E24" i="13"/>
  <c r="A20" i="13" l="1"/>
  <c r="B20" i="13"/>
  <c r="C20" i="13"/>
  <c r="D20" i="13"/>
  <c r="E20" i="13"/>
  <c r="G22" i="5"/>
  <c r="H22" i="5" s="1"/>
  <c r="G11" i="16" l="1"/>
  <c r="F18" i="5" s="1"/>
  <c r="G24" i="16"/>
  <c r="F26" i="5" s="1"/>
  <c r="F22" i="16"/>
  <c r="F21" i="16"/>
  <c r="F20" i="16"/>
  <c r="F19" i="16"/>
  <c r="F18" i="16"/>
  <c r="F17" i="16"/>
  <c r="F16" i="16"/>
  <c r="F15" i="16"/>
  <c r="F14" i="16"/>
  <c r="F13" i="16"/>
  <c r="F12" i="16"/>
  <c r="F11" i="16"/>
  <c r="A6" i="16" l="1"/>
  <c r="A5" i="16"/>
  <c r="G26" i="5"/>
  <c r="H26" i="5" s="1"/>
  <c r="G18" i="5" l="1"/>
  <c r="H18" i="5" s="1"/>
  <c r="A17" i="14" l="1"/>
  <c r="B17" i="14"/>
  <c r="C17" i="14"/>
  <c r="A13" i="14"/>
  <c r="B13" i="14"/>
  <c r="C13" i="14"/>
  <c r="B21" i="13" l="1"/>
  <c r="C21" i="13"/>
  <c r="D21" i="13"/>
  <c r="E21" i="13"/>
  <c r="B22" i="13"/>
  <c r="C22" i="13"/>
  <c r="D22" i="13"/>
  <c r="E22" i="13"/>
  <c r="B23" i="13"/>
  <c r="C23" i="13"/>
  <c r="D23" i="13"/>
  <c r="E23" i="13"/>
  <c r="B12" i="13"/>
  <c r="C12" i="13"/>
  <c r="D12" i="13"/>
  <c r="E12" i="13"/>
  <c r="B13" i="13"/>
  <c r="C13" i="13"/>
  <c r="D13" i="13"/>
  <c r="E13" i="13"/>
  <c r="B14" i="13"/>
  <c r="C14" i="13"/>
  <c r="D14" i="13"/>
  <c r="E14" i="13"/>
  <c r="B17" i="13"/>
  <c r="C17" i="13"/>
  <c r="D17" i="13"/>
  <c r="E17" i="13"/>
  <c r="A12" i="13"/>
  <c r="A13" i="13"/>
  <c r="A14" i="13"/>
  <c r="G15" i="5" l="1"/>
  <c r="H15" i="5" s="1"/>
  <c r="G19" i="5"/>
  <c r="H19" i="5" s="1"/>
  <c r="C19" i="13" l="1"/>
  <c r="C10" i="13"/>
  <c r="A12" i="14"/>
  <c r="B7" i="16"/>
  <c r="C9" i="14" l="1"/>
  <c r="B9" i="14"/>
  <c r="A9" i="14"/>
  <c r="C8" i="14"/>
  <c r="E9" i="13"/>
  <c r="B9" i="13"/>
  <c r="C9" i="13"/>
  <c r="D9" i="13"/>
  <c r="A9" i="13"/>
  <c r="C8" i="13"/>
  <c r="G11" i="5"/>
  <c r="H11" i="5" s="1"/>
  <c r="D8" i="10" s="1"/>
  <c r="E8" i="10" s="1"/>
  <c r="B7" i="10"/>
  <c r="A7" i="10"/>
  <c r="G10" i="5"/>
  <c r="H10" i="5" l="1"/>
  <c r="B7" i="15" l="1"/>
  <c r="A40" i="5"/>
  <c r="D25" i="15"/>
  <c r="D28" i="15" s="1"/>
  <c r="D19" i="15"/>
  <c r="D18" i="15"/>
  <c r="D17" i="15"/>
  <c r="D16" i="15"/>
  <c r="D15" i="15"/>
  <c r="D14" i="15"/>
  <c r="D13" i="15"/>
  <c r="D12" i="15"/>
  <c r="C19" i="14"/>
  <c r="C10" i="14"/>
  <c r="B17" i="10"/>
  <c r="I3" i="10"/>
  <c r="C23" i="14"/>
  <c r="B23" i="14"/>
  <c r="A23" i="14"/>
  <c r="C22" i="14"/>
  <c r="B22" i="14"/>
  <c r="A22" i="14"/>
  <c r="C21" i="14"/>
  <c r="B21" i="14"/>
  <c r="A21" i="14"/>
  <c r="C12" i="14"/>
  <c r="B12" i="14"/>
  <c r="B11" i="14"/>
  <c r="A11" i="14"/>
  <c r="F5" i="14"/>
  <c r="D11" i="13" l="1"/>
  <c r="B11" i="13"/>
  <c r="E11" i="13"/>
  <c r="A11" i="13"/>
  <c r="A21" i="13"/>
  <c r="A22" i="13"/>
  <c r="A23" i="13"/>
  <c r="A11" i="10"/>
  <c r="B11" i="10"/>
  <c r="G14" i="5"/>
  <c r="H14" i="5" s="1"/>
  <c r="G23" i="5" l="1"/>
  <c r="H23" i="5" s="1"/>
  <c r="G24" i="5"/>
  <c r="H24" i="5" s="1"/>
  <c r="G25" i="5"/>
  <c r="H25" i="5" s="1"/>
  <c r="G21" i="5"/>
  <c r="H21" i="5" l="1"/>
  <c r="B21" i="10"/>
  <c r="B18" i="10"/>
  <c r="A35" i="5"/>
  <c r="A34" i="5"/>
  <c r="A4" i="10"/>
  <c r="F5" i="13"/>
  <c r="G16" i="5"/>
  <c r="H16" i="5" s="1"/>
  <c r="H12" i="5" s="1"/>
  <c r="D12" i="10" l="1"/>
  <c r="I12" i="10" l="1"/>
  <c r="I14" i="10" s="1"/>
  <c r="G12" i="10"/>
  <c r="G14" i="10" s="1"/>
  <c r="G4" i="5"/>
  <c r="A3" i="10"/>
  <c r="A5" i="10"/>
  <c r="G12" i="5" l="1"/>
  <c r="G13" i="5"/>
  <c r="H13" i="5" s="1"/>
  <c r="H28" i="5" l="1"/>
  <c r="D14" i="10" s="1"/>
  <c r="D10" i="10"/>
  <c r="E10" i="10" l="1"/>
  <c r="D7" i="10"/>
  <c r="I10" i="10"/>
  <c r="A9" i="10"/>
  <c r="B9" i="10"/>
  <c r="D9" i="10" l="1"/>
  <c r="D3" i="10"/>
  <c r="G13" i="10"/>
  <c r="D11" i="10"/>
  <c r="I13" i="10"/>
  <c r="C11" i="13"/>
  <c r="C11" i="14"/>
  <c r="D13" i="10" l="1"/>
  <c r="E12" i="10"/>
  <c r="E14" i="10" s="1"/>
  <c r="E13" i="10" s="1"/>
  <c r="K15" i="10" l="1"/>
  <c r="K14" i="10" l="1"/>
</calcChain>
</file>

<file path=xl/sharedStrings.xml><?xml version="1.0" encoding="utf-8"?>
<sst xmlns="http://schemas.openxmlformats.org/spreadsheetml/2006/main" count="291" uniqueCount="203">
  <si>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</si>
  <si>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</si>
  <si>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</si>
  <si>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</si>
  <si>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</si>
  <si>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</si>
  <si>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</si>
  <si>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M2</t>
  </si>
  <si>
    <t>1.1</t>
  </si>
  <si>
    <t>2.1</t>
  </si>
  <si>
    <t>2.2</t>
  </si>
  <si>
    <t>2.3</t>
  </si>
  <si>
    <t>M3</t>
  </si>
  <si>
    <t>M</t>
  </si>
  <si>
    <t>CRONOGRAMA FÍSICO-FINANCEIRO</t>
  </si>
  <si>
    <t>ETAPAS/DESCRIÇÃO</t>
  </si>
  <si>
    <t>FÍSICO/ FINANCEIRO</t>
  </si>
  <si>
    <t>TOTAL  ETAPAS</t>
  </si>
  <si>
    <t>Físico %</t>
  </si>
  <si>
    <t>Financeiro</t>
  </si>
  <si>
    <t>Observações:</t>
  </si>
  <si>
    <t>(    )</t>
  </si>
  <si>
    <t>DATA:</t>
  </si>
  <si>
    <t>VALOR DO CONVÊNIO:</t>
  </si>
  <si>
    <t>1.0</t>
  </si>
  <si>
    <t>2.0</t>
  </si>
  <si>
    <t>MEMÓRIA DE CÁLCULO DE QUANTITATIVOS</t>
  </si>
  <si>
    <t>% ISS MUNICIPAL:</t>
  </si>
  <si>
    <t>CÓDIGO</t>
  </si>
  <si>
    <t>DESCRIÇÃO</t>
  </si>
  <si>
    <t>PLANILHA ORÇAMENTÁRIA DE CUSTOS</t>
  </si>
  <si>
    <t>PREÇO UNITÁRIO S/ BDI</t>
  </si>
  <si>
    <t>PREÇO UNITÁRIO C/ BDI</t>
  </si>
  <si>
    <t>BDI:</t>
  </si>
  <si>
    <t>01/01.</t>
  </si>
  <si>
    <t>( X )</t>
  </si>
  <si>
    <t>VALOR TOTAL DA OBRA</t>
  </si>
  <si>
    <t>FÓRMULA DO CÁLCULO</t>
  </si>
  <si>
    <t>COMPOSIÇÃO/DEMONSTRATIVO DE BDI - EM ANEXO</t>
  </si>
  <si>
    <t>ITENS</t>
  </si>
  <si>
    <r>
      <rPr>
        <u/>
        <sz val="10"/>
        <color rgb="FFFF0000"/>
        <rFont val="Arial Nova"/>
        <family val="2"/>
      </rPr>
      <t>Observações</t>
    </r>
    <r>
      <rPr>
        <sz val="10"/>
        <color rgb="FFFF0000"/>
        <rFont val="Arial Nova"/>
        <family val="2"/>
      </rPr>
      <t xml:space="preserve">: Os textos destacados na cor vermelho deverão ser preenchidos e revisados de acordo com a aplicabilidade de cada obra, no tocante à: 
</t>
    </r>
    <r>
      <rPr>
        <u/>
        <sz val="10"/>
        <color rgb="FFFF0000"/>
        <rFont val="Arial Nova"/>
        <family val="2"/>
      </rPr>
      <t>região da Tabela de Referencial de Preços Unitários a ser adotada; percentuais de ISS e dos parâmetros adotados no demonstrativo/composição BDI a ser apresentado pelo(a) Responsável Técnico(a) do Município dos quais deverão estar em conformidade com os critérios vigentes e aplicáveis; quantitativos; preços vigentes da Tabela Referencial de Preços Unitários e demais informações pertinentes aos serviços para execução das obras.</t>
    </r>
  </si>
  <si>
    <t>PREFEITURA MUNICIPAL DE INHAPIM-MG</t>
  </si>
  <si>
    <r>
      <t xml:space="preserve">FOLHA N </t>
    </r>
    <r>
      <rPr>
        <b/>
        <sz val="8"/>
        <rFont val="Calibri"/>
        <family val="2"/>
        <scheme val="minor"/>
      </rPr>
      <t>º</t>
    </r>
    <r>
      <rPr>
        <b/>
        <sz val="8"/>
        <rFont val="Arial Nova"/>
        <family val="2"/>
      </rPr>
      <t xml:space="preserve">: </t>
    </r>
  </si>
  <si>
    <t>2.4</t>
  </si>
  <si>
    <t>UN</t>
  </si>
  <si>
    <r>
      <t>FOLHA N</t>
    </r>
    <r>
      <rPr>
        <b/>
        <sz val="9"/>
        <rFont val="Calibri"/>
        <family val="2"/>
        <scheme val="minor"/>
      </rPr>
      <t>º</t>
    </r>
    <r>
      <rPr>
        <b/>
        <sz val="9"/>
        <rFont val="Arial Nova"/>
        <family val="2"/>
      </rPr>
      <t>: 01/01</t>
    </r>
  </si>
  <si>
    <t>MÊS 1</t>
  </si>
  <si>
    <t>MÊS 2</t>
  </si>
  <si>
    <t>DETALHAMENTO</t>
  </si>
  <si>
    <t>MEMORIAL DESCRITIVO</t>
  </si>
  <si>
    <t>ASSENTAMENTO DE GUIA (MEIO-FIO) EM TRECHO RETO, CONFECCIONADA EM CONCRETO PRÉ-FABRICADO, DIMENSÕES 100X15X13X30 CM (COMPRIMENTO X BASE INFERIOR X BASE SUPERIOR X ALTURA), PARA VIAS URBANAS (USO VIÁRIO). AF_06/2016</t>
  </si>
  <si>
    <t>SINAPI-94273</t>
  </si>
  <si>
    <t>EXECUÇÃO DE PAVIMENTO EM PISO INTERTRAVADO, COM BLOCO SEXTAVADO DE 25 X 25 CM, ESPESSURA 8 CM. AF_10/2022</t>
  </si>
  <si>
    <t>SINAPI-92394</t>
  </si>
  <si>
    <t xml:space="preserve">Conforme projeto em AutoCad = 2 UND </t>
  </si>
  <si>
    <t>MÊS 3</t>
  </si>
  <si>
    <t>Serão locadas conforme projeto. Será realizada uma abertura de uma pequena vala de 15 cm de largura e profundidade, na qual, posteriormente serão posicionadas as guias, seguindo o alinhamento e nivelamento de projeto.</t>
  </si>
  <si>
    <t>Sobre o leito da rua preparado, serão assentados os blocos de concreto sobre colchão de areia com espessura não inferior a 06cm. Após o assentamento serão rejuntados com pó de pedra ou areia e compactados com  placa vibratória.</t>
  </si>
  <si>
    <t>DETALHAMENTO DE BDI</t>
  </si>
  <si>
    <t xml:space="preserve">ITEM COMPONENTE DO BDI </t>
  </si>
  <si>
    <t>%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</si>
  <si>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</si>
  <si>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</si>
  <si>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</si>
  <si>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</si>
  <si>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</si>
  <si>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</si>
  <si>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</si>
  <si>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</si>
  <si>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</si>
  <si>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</si>
  <si>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Tibutos ( Impostos COFINS, 3% E PIS 0,65)</t>
  </si>
  <si>
    <t>CP</t>
  </si>
  <si>
    <t xml:space="preserve">Tributos (ISS, variável de acordo com o município)  </t>
  </si>
  <si>
    <t>ISS</t>
  </si>
  <si>
    <t>Tributos (Contribuição Previdenciária - 0% ou 4,5%, conforme Lei 12.844/2013 - Desoneração)</t>
  </si>
  <si>
    <t>CPRB</t>
  </si>
  <si>
    <t>BDI = [((1+AC + DF+RE+GA)*(1+DF)*(1+L)) /(1-CP-ISS-CPRB)]-1</t>
  </si>
  <si>
    <t>BDI=</t>
  </si>
  <si>
    <t xml:space="preserve"> BDI =</t>
  </si>
  <si>
    <t>Prefeito Municipal de Inhapim-MG</t>
  </si>
  <si>
    <t>COMPOSIÇÃO</t>
  </si>
  <si>
    <t>001</t>
  </si>
  <si>
    <t>PEDREIRO COM ENCARGOS COMPLEMENTARES</t>
  </si>
  <si>
    <t>SERVENTE COM ENCARGOS COMPLEMENTARES</t>
  </si>
  <si>
    <t xml:space="preserve">QUADRO DE COMPOSIÇÕES </t>
  </si>
  <si>
    <t>_________________________________</t>
  </si>
  <si>
    <t>___________________________________________</t>
  </si>
  <si>
    <t>2.5</t>
  </si>
  <si>
    <t>2.6</t>
  </si>
  <si>
    <t>2.7</t>
  </si>
  <si>
    <t>3.0</t>
  </si>
  <si>
    <t>3.1</t>
  </si>
  <si>
    <t>3.2</t>
  </si>
  <si>
    <t>3.3</t>
  </si>
  <si>
    <t>3.4</t>
  </si>
  <si>
    <t>Para a execução da placa de obras a empresa ganhadora deverá atender a especificação do manual de placa de obra de acordo com a descrição.</t>
  </si>
  <si>
    <t>COMPOSIÇÃO 001</t>
  </si>
  <si>
    <t xml:space="preserve">CONJUNTO QUADRO E GRELHA DE FERRO FUNDIDO
P=199KG PARA BOCA DE LOBO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</si>
  <si>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MATED12826</t>
  </si>
  <si>
    <t>UND</t>
  </si>
  <si>
    <t xml:space="preserve">ALVENARIA DE VEDAÇÃO COM TIJOLO MACIÇO REQUEIMADO, ESP. 20CM, PARA REVESTIMENTO, INCLUSIVE ARGAMASSA PARA ASSENTAMENTO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</si>
  <si>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TRANSPORTE, LANÇAMENTO E ADENSAMENTO DE CONCRETO EM RADIER, PISO OU ELEMENTO PRÉMOLDADO, INCLUSIVE ACABAMENTO</t>
  </si>
  <si>
    <t>TRANSPORTE DE MATERIAL DE QUALQUER NATUREZA EM CAMINHÃO, DISTÂNCIA MENOR OU IGUAL A 1KM, DENTRO DO PERÍMETRO URBANO, EXCLUSIVE CARGA , INCLUSIVE DESCARGA</t>
  </si>
  <si>
    <t>FÔRMA E DESFORMA DE TÁBUA E SARRAFO, REAPROVEITAMENTO (3X) ( FUNDAÇÃO)</t>
  </si>
  <si>
    <t>ESCAVAÇÃO MANUAL DE VALA COM PROFUNDIDADE MENOR OU IGUAL A 1,5M, INCLUSIVE DESCARGA LATERAL</t>
  </si>
  <si>
    <t>CONCRETO ESTRUTURAL, PREPARADO EM OBRA COM BETONEIRA, CONTROLE "B", COM FCK 20MPA, BRITA Nº (1 E 2), CONSISTÊNCIA PARA VIBRAÇÃO (FABRICAÇÃO)</t>
  </si>
  <si>
    <t>CARGA MECÂNICA DE MATERIAL DE QUALQUER NATUREZA SOBRE CAMINHÃO, EXCLUSIVE TRANSPORTE</t>
  </si>
  <si>
    <t>ARGAMASSA, TRAÇO 1:3 ( CIMENTO E AREIA), PREPARO MECÂNICO</t>
  </si>
  <si>
    <t xml:space="preserve">ED-48324 </t>
  </si>
  <si>
    <t>ED-29229</t>
  </si>
  <si>
    <t>ED-50367</t>
  </si>
  <si>
    <t>ED-50381</t>
  </si>
  <si>
    <t xml:space="preserve">ED-49810 </t>
  </si>
  <si>
    <t xml:space="preserve">ED-51107 </t>
  </si>
  <si>
    <t xml:space="preserve">ED-48317 </t>
  </si>
  <si>
    <t>ED-51132</t>
  </si>
  <si>
    <t xml:space="preserve">ED-48302 </t>
  </si>
  <si>
    <t xml:space="preserve">ED-48228 </t>
  </si>
  <si>
    <t>HORA</t>
  </si>
  <si>
    <t>SINAPI-94287</t>
  </si>
  <si>
    <t xml:space="preserve">EXECUÇÃO DE SARJETA DE CONCRETO USINADO, MOLDADO IN LOCO EM TRECHO RETO, 30 CM BASE X 10 CM </t>
  </si>
  <si>
    <r>
      <rPr>
        <b/>
        <sz val="8"/>
        <rFont val="Arial Nova"/>
        <family val="2"/>
      </rPr>
      <t>DATA:</t>
    </r>
    <r>
      <rPr>
        <sz val="10"/>
        <rFont val="Arial Nova"/>
        <family val="2"/>
      </rPr>
      <t xml:space="preserve"> </t>
    </r>
  </si>
  <si>
    <t>Serão construídas em concreto usinado e bombeado C= 20Mpa , medindo 30cm de largura e espessura de 10 cm, sobre o subleito já previamente preparado, respeitando a declividade do pavimento (i &gt; ou = 3%), para o perfeito escoamento das águas.</t>
  </si>
  <si>
    <t>PREVISÃO DE EXECUÇÃO DAS OBRAS: 3 MESES</t>
  </si>
  <si>
    <t xml:space="preserve">Conforme projeto em AutoCad = 1 UND </t>
  </si>
  <si>
    <t>TOTAL:</t>
  </si>
  <si>
    <t>As águas coletadas pelas bocas de lobo serão lançadas por rede de drenagem em tubos de concreto tipo C1 de D=600mm (encaixe ponta e bolsa) nos PV's. Os tubos serão colocados em valas escavadas , perfeitamente alinhados e rejuntados, com declive conforme projeto.</t>
  </si>
  <si>
    <t>Caio Henrique da Silva Carvalho</t>
  </si>
  <si>
    <r>
      <t>CREA/MG N</t>
    </r>
    <r>
      <rPr>
        <sz val="9"/>
        <color theme="1"/>
        <rFont val="Calibri"/>
        <family val="2"/>
        <scheme val="minor"/>
      </rPr>
      <t>º</t>
    </r>
    <r>
      <rPr>
        <sz val="9"/>
        <color theme="1"/>
        <rFont val="Arial Nova"/>
        <family val="2"/>
      </rPr>
      <t>: MG 240.713/D</t>
    </r>
  </si>
  <si>
    <t>___________________________                
Caio Henrique da Silva Carvalho                       
Engenheiro Civil                                 
Crea-MG 240.713/D</t>
  </si>
  <si>
    <t>CREA/MG Nº: MG 240.713/D</t>
  </si>
  <si>
    <t>2.8</t>
  </si>
  <si>
    <t>SINAPI-92212</t>
  </si>
  <si>
    <t>TUBO DE CONCRETO PARA REDES COLETORAS DE ÁGUAS PLUVIAIS, DIÂMETRO DE 600 MM, JUNTA RÍGIDA, INSTALADO EM LOCAL COM BAIXO NÍVEL DE INTERFERÊNCIAS - FORNECIMENTO E ASSENTAMENTO. AF_12/2015</t>
  </si>
  <si>
    <t>_____________________________________________</t>
  </si>
  <si>
    <t>MUNICIPIO:  INHAPIM/MG - CEP: 35330-000</t>
  </si>
  <si>
    <t>COMPOSIÇÃO 002</t>
  </si>
  <si>
    <t>BOCA DE LOBO DUPLA (TIPO A - FERRO FUNDIDO), QUADRO E GRELHA, INCLUSIVE ESCAVAÇÃO, REATERRO E BOTA-FORA</t>
  </si>
  <si>
    <t>3.5</t>
  </si>
  <si>
    <t>VIGA EM VIGA DE CONCRETO ARMADO</t>
  </si>
  <si>
    <t>002</t>
  </si>
  <si>
    <t xml:space="preserve">VIGA EM CONCRETO ARMADO </t>
  </si>
  <si>
    <t>SINAPI</t>
  </si>
  <si>
    <t>CONCRETO FCK = 20MPA, TRAÇO 1:2,7:3 (EM MASSA SECA DE CIMENTO/ AREIA MÉDIA/ BRITA 1) - PREPARO MECÂNICO COM BETONEIRA 600 L. AF_05/2021</t>
  </si>
  <si>
    <t>ESCAVAÇÃO MANUAL DE VALA COM PROFUNDIDADE MENOR OU IGUAL A 1,30 M. AF_02/2021</t>
  </si>
  <si>
    <t>CORTE E DOBRA DE AÇO CA-50, DIÂMETRO DE 8,0 MM. AF_06/2022</t>
  </si>
  <si>
    <t>KG</t>
  </si>
  <si>
    <t>CORTE E DOBRA DE AÇO CA-60, DIÂMETRO DE 5,0 MM. AF_06/2022</t>
  </si>
  <si>
    <t>FABRICAÇÃO, MONTAGEM E DESMONTAGEM DE FÔRMA PARA BACIA DE DISSIPAÇÃO, EM MADEIRA SERRADA, E = 25 MM, 2 UTILIZAÇÕES. AF_08/2022</t>
  </si>
  <si>
    <t>SINAPI-95429</t>
  </si>
  <si>
    <t>TRANSPORTE COM CAMINHÃO BASCULANTE DE 18 M³, EM VIA URBANA EM REVESTIMENTO PRIMÁRIO (UNIDADE: TXKM). AF_07/2020</t>
  </si>
  <si>
    <t>TXKM</t>
  </si>
  <si>
    <t>Este ítem compete ao transporte de bloquetes e meios-fios até o local da obra tendo em vista que o mesmo é distante de qualquer fábrica de pré moldado. Foi feita uma relação entre o peso dos materiais e e a distância média até a fábrica mais próxima.</t>
  </si>
  <si>
    <t xml:space="preserve">Será realizado todo o processo de escavação, armação das ferragens, montagem e desmontagem das formas e concretagem de acordo com as normas da NBR-6118.Irão abrir valas de 30 cm de profundidade e 15 de largura com o comprimento de meio-fio a meio-fio. Forma em tábuas de madeira para concreto armado, reaproveitamento 2x, incluso montagem e desmontagem. As formas deverão ser executadas em tábuas de madeira serrada de boa qualidade . As amarrações que atravessam as formas deverão ser feitas com espaçamento regular. A armadura não poderá ficar em contato direto com a fôrma, obedecendo-se para isso a distância mínima prevista na NBR-6118 e no projeto estrutural. Deverão ser empregados afastadores de armadura dos tipos "clips" plásticos ou pastilhas de argamassa. </t>
  </si>
  <si>
    <t>,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</si>
  <si>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</si>
  <si>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SICRO-2003349</t>
  </si>
  <si>
    <t>Sarjeta triangular de canteiro central de concreto - STCC 100-25 - areia e brita comerciais</t>
  </si>
  <si>
    <t>1 UND</t>
  </si>
  <si>
    <t>SICOR-ED-28427</t>
  </si>
  <si>
    <t>SICOR</t>
  </si>
  <si>
    <t>A sarjeta triangular de canteiro central de concreto é moldada in loco com concreto fck ≥ 20 MPa, composta por cimento CP II, areia média lavada, brita 1 ou 2 e água potável, lançada sobre base compactada, com dimensões típicas de 100 cm de base e 25 cm de profundidade. Sua função é captar e conduzir águas pluviais no canteiro central, protegendo o pavimento. A execução inclui escavação, compactação da base, lançamento e acabamento do concreto com juntas de retração a cada 3 m, seguido de cura úmida ou com agente químico. O controle tecnológico envolve verificação da resistência do concreto, geometria da peça e inspeção visual de acabamento e declividade.</t>
  </si>
  <si>
    <t>Sandro Adriano Oliveira Silva</t>
  </si>
  <si>
    <r>
      <rPr>
        <b/>
        <sz val="8"/>
        <color theme="1"/>
        <rFont val="Arial Nova"/>
        <family val="2"/>
      </rPr>
      <t>OBRA:</t>
    </r>
    <r>
      <rPr>
        <sz val="8"/>
        <color theme="1"/>
        <rFont val="Arial Nova"/>
        <family val="2"/>
      </rPr>
      <t xml:space="preserve"> PAVIMENTAÇÃO DE RUA NA VILA MARQUES - TRECHO PRÓXIMO A BR-116</t>
    </r>
  </si>
  <si>
    <r>
      <rPr>
        <b/>
        <sz val="8"/>
        <color theme="1"/>
        <rFont val="Arial Nova"/>
        <family val="2"/>
      </rPr>
      <t>LOCAL:</t>
    </r>
    <r>
      <rPr>
        <sz val="8"/>
        <color theme="1"/>
        <rFont val="Arial Nova"/>
        <family val="2"/>
      </rPr>
      <t xml:space="preserve"> VILA MARQUES - INHAPIM/MG - CEP: 35330-000</t>
    </r>
  </si>
  <si>
    <r>
      <rPr>
        <b/>
        <sz val="8"/>
        <color theme="1"/>
        <rFont val="Arial Nova"/>
        <family val="2"/>
      </rPr>
      <t>REGIÃO/MÊS DE REFERÊNCIA:</t>
    </r>
    <r>
      <rPr>
        <sz val="8"/>
        <color theme="1"/>
        <rFont val="Arial Nova"/>
        <family val="2"/>
      </rPr>
      <t xml:space="preserve"> TABELA SICOR - REGIÃO LESTE - 07/2025 - SEM DESONERAÇÃO / SINAPI 09/2025 - SEM DESONERAÇÃO / SICRO MG 07/2025</t>
    </r>
  </si>
  <si>
    <t xml:space="preserve">SERVIÇOS PRELIMINARES </t>
  </si>
  <si>
    <t xml:space="preserve">SINAPI-94319 </t>
  </si>
  <si>
    <t>ATERRO MANUAL DE VALAS COM SOLO ARGILO-ARENOSO. AF_08/2023</t>
  </si>
  <si>
    <t>SINAPI-92216</t>
  </si>
  <si>
    <t>TUBO DE CONCRETO PARA REDES COLETORAS DE ÁGUAS PLUVIAIS, DIÂMETRO DE 1000 MM, JUNTA RÍGIDA, INSTALADO EM LOCAL COM BAIXO NÍVEL DE INTERFERÊNCIAS - FORNECIMENTO E ASSENTAMENTO. AF_03/2024</t>
  </si>
  <si>
    <t>BOCA DE LOBO SIMPLES (TIPO A - FERRO FUNDIDO), QUADRO E GRELHA, INCLUSIVE ESCAVAÇÃO, REATERRO E BOTA-FORA</t>
  </si>
  <si>
    <t>003</t>
  </si>
  <si>
    <t>Sarjeta triangular de canteiro central de concreto - STCC 60-15 - areia e brita comerciais</t>
  </si>
  <si>
    <t>SICRO</t>
  </si>
  <si>
    <t>Argamassa de cimento e areia 1:3 - confecção em betoneira e lançamento manual - areia comercial</t>
  </si>
  <si>
    <t>Concreto fck = 20 MPa - confecção em betoneira e lançamento manual - areia e brita comerciais</t>
  </si>
  <si>
    <t>Guia de madeira de 2,5 x 8,0 cm - confecção e instalação</t>
  </si>
  <si>
    <t>COMPOSIÇÃO 003</t>
  </si>
  <si>
    <t>SICRO-0804459</t>
  </si>
  <si>
    <t>Boca de BTTC D = 1,50 m - esconsidade 15° - areia e brita comerciais - alas esconsas</t>
  </si>
  <si>
    <t xml:space="preserve">SINAPI-89849 </t>
  </si>
  <si>
    <t>REDE PLUVIAL</t>
  </si>
  <si>
    <t>PAVIMENTAÇÃO</t>
  </si>
  <si>
    <t>Volume calculado in loco = 30,00m³</t>
  </si>
  <si>
    <t>Comprimeto dos trechos especificados no Projeto de drenagem = 2,00m</t>
  </si>
  <si>
    <t>Conforme projeto em AutoCad = 49,00m</t>
  </si>
  <si>
    <t>Conforme projeto em AutoCad = 929,00m²</t>
  </si>
  <si>
    <t>Somatória total de acordo com o projeto = 88,56m</t>
  </si>
  <si>
    <t>Somatória total de acordo com o projeto =  52,80m</t>
  </si>
  <si>
    <t>Peso do bloquete = (Área do calçamento x espessura do bloquete x massa específica) 1000 x km; Peso do meio-fio = {[(B+b)/2xhxH] x massa específica}/1000 x km; [(929x0,08x2400)/1000]x9,20 + {[(0,15+0,13)/2x0,30x196]x2400}/1000x9,20 = 1822,75 TXKM</t>
  </si>
  <si>
    <t>LOCAL: VILA MARQUES - INHAPIM/MG - CEP: 35330-000</t>
  </si>
  <si>
    <t>As águas coletadas pelas bocas de lobo serão lançadas por rede de drenagem em tubos de concreto tipo C1 de D=1000mm (encaixe ponta e bolsa) nos PV's. Os tubos serão colocados em valas escavadas , perfeitamente alinhados e rejuntados, com declive conforme projeto.</t>
  </si>
  <si>
    <t>Tipo de solo: Argilo-arenoso, isento de matéria orgânica, torrões ou material inservível.  
Procedimento:  
 Aterro executado manualmente, camada por camada (máx. 20 cm de espessura).  
 Cada camada deve ser compactada com soquete manual ou sapo de compactação.  
 A compactação deve garantir boa coesão do solo e evitar assentamentos futuros.  
Umidade: Solo deve apresentar umidade próxima do ideal para compactação, podendo ser umedecido ou seco, conforme necessidade.  
 Alinhamento e nivelamento: O aterro deve manter a geometria original da vala, sem excedente de solo acima do nível do terreno natural, salvo em casos indicados em projeto.</t>
  </si>
  <si>
    <t>A sarjeta triangular de canteiro central de concreto é moldada in loco com concreto fck ≥ 20 MPa, composta por cimento CP II, areia média lavada, brita 1 ou 2 e água potável, lançada sobre base compactada, com dimensões típicas de 60 cm de base e 15 cm de profundidade. Sua função é captar e conduzir águas pluviais no canteiro central, protegendo o pavimento. A execução inclui escavação, compactação da base, lançamento e acabamento do concreto com juntas de retração a cada 3 m, seguido de cura úmida ou com agente químico. O controle tecnológico envolve verificação da resistência do concreto, geometria da peça e inspeção visual de acabamento e declividade.</t>
  </si>
  <si>
    <t>Será executada em tijolo maciço e fundo de concreto, com dimensões internas 0.5x1x1m. Será executado reboco interno e assentamento de grelha em ferro fundido, conforme especificação no projeto executivo.</t>
  </si>
  <si>
    <t>•	ESPECIFICAÇÕES TÉCNICAS
Geometria da boca: Compatível com tubo circular de 1,50 m de diâmetro  
Esconsidade: Alas com inclinação de 15°, formando ângulo em relação ao eixo do bueiro  
•	Materiais utilizados:  
Concreto dosado com areia média lavada e brita 1 ou 2 comercial, com fck ≥ 20 MPa  
Cimento CP II-F ou equivalente  
Água potável
Fundação: Em solo compactado ou base de brita graduada, conforme condições geotécnicas  
Armadura (se aplicável): Aço CA-50, conforme dimensionamento estrutural  
Acabamento: Superfície desempenada e regular, com juntas de dilatação se indicado em projeto
ETAPAS DE EXECUÇÃO
1. Escavação e conformação do terreno para assentamento da boca e das alas.  
2. Preparação e compactação da base (solo ou brita graduada).  
3. Montagem de fôrmas e armação (quando exigido).  
4. Lançamento e adensamento do concreto.  
5. Cura úmida ou aplicação de agente de cura por no mínimo 3 dias.  
6. Reaterro e conformação das margens com proteção contra erosão, se necessário.</t>
  </si>
  <si>
    <t>TUBO PVC, SERIE NORMAL, ESGOTO PREDIAL, DN 150 MM, FORNECIDO E INSTALADO. AF_08/2022</t>
  </si>
  <si>
    <t>O tubo será instalado em um trecho on de será necessário existir uma travessia d'água com baixa vazão.</t>
  </si>
  <si>
    <t>OBRA: PAVIMENTAÇÃO DE RUA NA VILA MARQUES - TRECHO PRÓXIMO A BR-116</t>
  </si>
  <si>
    <t>Conforme projeto em AutoCad = 130,00m</t>
  </si>
  <si>
    <t>Somatória dos meios-fios = 197,00m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</si>
</sst>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&quot;R$&quot;\ #,##0.00"/>
    <numFmt numFmtId="176" formatCode="&quot;Verdadeiro&quot;;&quot;Verdadeiro&quot;;&quot;Falso&quot;"/>
    <numFmt numFmtId="177" formatCode="_(* #,##0.00000_);_(* \(#,##0.00000\);_(* &quot;-&quot;??_);_(@_)"/>
    <numFmt numFmtId="178" formatCode="_(* #,##0_);_(* \(#,##0\);_(* &quot;-&quot;??_);_(@_)"/>
    <numFmt numFmtId="179" formatCode="_(* #,##0.0000_);_(* \(#,##0.0000\);_(* &quot;-&quot;??_);_(@_)"/>
    <numFmt numFmtId="180" formatCode="_-* #,##0.00000_-;\-* #,##0.00000_-;_-* &quot;-&quot;?????_-;_-@_-"/>
  </numFmts>
  <fonts count="6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Arial Nova"/>
      <family val="2"/>
    </font>
    <font>
      <b/>
      <sz val="10"/>
      <name val="Arial Nova"/>
      <family val="2"/>
    </font>
    <font>
      <sz val="10"/>
      <color indexed="8"/>
      <name val="Arial Nova"/>
      <family val="2"/>
    </font>
    <font>
      <sz val="10"/>
      <color rgb="FFFF0000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sz val="9"/>
      <color rgb="FFFF0000"/>
      <name val="Arial Nova"/>
      <family val="2"/>
    </font>
    <font>
      <b/>
      <u/>
      <sz val="10"/>
      <name val="Arial Nova"/>
      <family val="2"/>
    </font>
    <font>
      <sz val="9"/>
      <color indexed="8"/>
      <name val="Arial Nova"/>
      <family val="2"/>
    </font>
    <font>
      <sz val="8"/>
      <color indexed="8"/>
      <name val="Arial Nova"/>
      <family val="2"/>
    </font>
    <font>
      <sz val="8"/>
      <color rgb="FFFF0000"/>
      <name val="Arial Nova"/>
      <family val="2"/>
    </font>
    <font>
      <u/>
      <sz val="10"/>
      <color rgb="FFFF0000"/>
      <name val="Arial Nova"/>
      <family val="2"/>
    </font>
    <font>
      <sz val="7"/>
      <name val="Arial Nova"/>
      <family val="2"/>
    </font>
    <font>
      <sz val="8"/>
      <color theme="1"/>
      <name val="Arial Nova"/>
      <family val="2"/>
    </font>
    <font>
      <b/>
      <sz val="8"/>
      <color theme="1"/>
      <name val="Arial Nova"/>
      <family val="2"/>
    </font>
    <font>
      <sz val="9"/>
      <color theme="1"/>
      <name val="Arial Nova"/>
      <family val="2"/>
    </font>
    <font>
      <b/>
      <sz val="9"/>
      <color theme="1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8"/>
      <color indexed="8"/>
      <name val="Calibri"/>
      <family val="2"/>
    </font>
    <font>
      <b/>
      <sz val="26"/>
      <color theme="1"/>
      <name val="Arial Black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indexed="20"/>
      <name val="Arial"/>
      <family val="2"/>
    </font>
    <font>
      <b/>
      <sz val="9"/>
      <name val="Arial"/>
      <family val="2"/>
    </font>
    <font>
      <b/>
      <sz val="9"/>
      <color indexed="23"/>
      <name val="Arial Nova"/>
      <family val="2"/>
    </font>
    <font>
      <sz val="10"/>
      <color indexed="20"/>
      <name val="Arial Nova"/>
      <family val="2"/>
    </font>
    <font>
      <sz val="11"/>
      <name val="Arial Nova"/>
      <family val="2"/>
    </font>
    <font>
      <sz val="11"/>
      <color indexed="20"/>
      <name val="Arial Nova"/>
      <family val="2"/>
    </font>
    <font>
      <b/>
      <sz val="11"/>
      <name val="Arial Nova"/>
      <family val="2"/>
    </font>
    <font>
      <b/>
      <sz val="8"/>
      <name val="Calibri"/>
      <family val="2"/>
    </font>
    <font>
      <sz val="8"/>
      <name val="Calibri"/>
      <family val="2"/>
    </font>
    <font>
      <sz val="8"/>
      <name val="Arial"/>
      <family val="2"/>
    </font>
    <font>
      <sz val="8"/>
      <name val="Calibri"/>
      <family val="2"/>
      <scheme val="minor"/>
    </font>
    <font>
      <sz val="8"/>
      <color rgb="FF000000"/>
      <name val="Arial Nova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9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6" fillId="0" borderId="0"/>
    <xf numFmtId="168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8" fillId="6" borderId="16" applyNumberFormat="0" applyAlignment="0" applyProtection="0"/>
    <xf numFmtId="0" fontId="9" fillId="0" borderId="0">
      <protection locked="0"/>
    </xf>
    <xf numFmtId="166" fontId="6" fillId="0" borderId="0" applyFont="0" applyFill="0" applyBorder="0" applyAlignment="0" applyProtection="0"/>
    <xf numFmtId="0" fontId="10" fillId="0" borderId="0"/>
    <xf numFmtId="0" fontId="10" fillId="0" borderId="0"/>
    <xf numFmtId="165" fontId="11" fillId="0" borderId="0" applyBorder="0" applyProtection="0"/>
    <xf numFmtId="167" fontId="9" fillId="0" borderId="0">
      <protection locked="0"/>
    </xf>
    <xf numFmtId="0" fontId="12" fillId="7" borderId="0" applyNumberFormat="0" applyBorder="0" applyAlignment="0" applyProtection="0"/>
    <xf numFmtId="0" fontId="13" fillId="0" borderId="0">
      <alignment horizontal="left"/>
    </xf>
    <xf numFmtId="0" fontId="14" fillId="8" borderId="17" applyNumberFormat="0" applyAlignment="0" applyProtection="0"/>
    <xf numFmtId="0" fontId="15" fillId="0" borderId="18" applyNumberFormat="0" applyFill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7" fillId="0" borderId="7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18" fillId="9" borderId="0" applyNumberFormat="0" applyBorder="0" applyAlignment="0" applyProtection="0"/>
    <xf numFmtId="0" fontId="6" fillId="0" borderId="0"/>
    <xf numFmtId="0" fontId="6" fillId="0" borderId="0"/>
    <xf numFmtId="0" fontId="3" fillId="0" borderId="0"/>
    <xf numFmtId="0" fontId="6" fillId="10" borderId="19" applyNumberFormat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171" fontId="9" fillId="0" borderId="0">
      <protection locked="0"/>
    </xf>
    <xf numFmtId="172" fontId="9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3" fontId="20" fillId="0" borderId="0">
      <protection locked="0"/>
    </xf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7" fillId="0" borderId="0"/>
    <xf numFmtId="0" fontId="22" fillId="3" borderId="4">
      <alignment wrapText="1"/>
    </xf>
    <xf numFmtId="0" fontId="22" fillId="3" borderId="4">
      <alignment wrapText="1"/>
    </xf>
    <xf numFmtId="0" fontId="23" fillId="0" borderId="20" applyNumberFormat="0" applyFill="0" applyAlignment="0" applyProtection="0"/>
    <xf numFmtId="173" fontId="24" fillId="0" borderId="0">
      <protection locked="0"/>
    </xf>
    <xf numFmtId="173" fontId="24" fillId="0" borderId="0">
      <protection locked="0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" fillId="0" borderId="0"/>
    <xf numFmtId="0" fontId="2" fillId="0" borderId="0"/>
    <xf numFmtId="43" fontId="6" fillId="0" borderId="0" applyFont="0" applyFill="0" applyBorder="0" applyAlignment="0" applyProtection="0"/>
    <xf numFmtId="164" fontId="26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</cellStyleXfs>
  <cellXfs count="393">
    <xf numFmtId="0" fontId="0" fillId="0" borderId="0" xfId="0"/>
    <xf numFmtId="0" fontId="30" fillId="0" borderId="0" xfId="0" applyFont="1"/>
    <xf numFmtId="4" fontId="30" fillId="0" borderId="0" xfId="0" applyNumberFormat="1" applyFont="1"/>
    <xf numFmtId="0" fontId="33" fillId="0" borderId="11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4" fontId="33" fillId="0" borderId="0" xfId="0" applyNumberFormat="1" applyFont="1" applyAlignment="1">
      <alignment horizontal="center" vertical="center" wrapText="1"/>
    </xf>
    <xf numFmtId="4" fontId="33" fillId="0" borderId="10" xfId="0" applyNumberFormat="1" applyFont="1" applyBorder="1" applyAlignment="1">
      <alignment horizontal="center" vertical="center" wrapText="1"/>
    </xf>
    <xf numFmtId="0" fontId="28" fillId="0" borderId="11" xfId="0" applyFont="1" applyBorder="1" applyAlignment="1">
      <alignment vertical="center"/>
    </xf>
    <xf numFmtId="0" fontId="28" fillId="0" borderId="0" xfId="0" applyFont="1" applyAlignment="1">
      <alignment vertical="center"/>
    </xf>
    <xf numFmtId="4" fontId="28" fillId="0" borderId="0" xfId="0" applyNumberFormat="1" applyFont="1" applyAlignment="1">
      <alignment vertical="center"/>
    </xf>
    <xf numFmtId="0" fontId="28" fillId="0" borderId="10" xfId="0" applyFont="1" applyBorder="1" applyAlignment="1">
      <alignment vertical="center"/>
    </xf>
    <xf numFmtId="0" fontId="28" fillId="0" borderId="11" xfId="0" applyFont="1" applyBorder="1"/>
    <xf numFmtId="0" fontId="28" fillId="0" borderId="0" xfId="0" applyFont="1"/>
    <xf numFmtId="4" fontId="28" fillId="0" borderId="0" xfId="0" applyNumberFormat="1" applyFont="1"/>
    <xf numFmtId="0" fontId="28" fillId="0" borderId="10" xfId="0" applyFont="1" applyBorder="1"/>
    <xf numFmtId="0" fontId="38" fillId="0" borderId="0" xfId="0" applyFont="1"/>
    <xf numFmtId="0" fontId="33" fillId="2" borderId="5" xfId="0" applyFont="1" applyFill="1" applyBorder="1" applyAlignment="1">
      <alignment horizontal="center" vertical="center" wrapText="1"/>
    </xf>
    <xf numFmtId="0" fontId="39" fillId="0" borderId="0" xfId="0" applyFont="1"/>
    <xf numFmtId="49" fontId="33" fillId="2" borderId="1" xfId="0" applyNumberFormat="1" applyFont="1" applyFill="1" applyBorder="1" applyAlignment="1">
      <alignment horizontal="center" vertical="center" wrapText="1"/>
    </xf>
    <xf numFmtId="2" fontId="35" fillId="2" borderId="1" xfId="2" applyNumberFormat="1" applyFont="1" applyFill="1" applyBorder="1" applyAlignment="1">
      <alignment horizontal="center" vertical="center" wrapText="1"/>
    </xf>
    <xf numFmtId="4" fontId="35" fillId="2" borderId="1" xfId="0" applyNumberFormat="1" applyFont="1" applyFill="1" applyBorder="1" applyAlignment="1">
      <alignment horizontal="center" vertical="center" wrapText="1"/>
    </xf>
    <xf numFmtId="4" fontId="33" fillId="0" borderId="4" xfId="0" applyNumberFormat="1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6" fillId="0" borderId="0" xfId="0" applyFont="1"/>
    <xf numFmtId="0" fontId="34" fillId="0" borderId="11" xfId="0" applyFont="1" applyBorder="1"/>
    <xf numFmtId="0" fontId="34" fillId="0" borderId="0" xfId="0" applyFont="1"/>
    <xf numFmtId="4" fontId="34" fillId="0" borderId="0" xfId="0" applyNumberFormat="1" applyFont="1"/>
    <xf numFmtId="0" fontId="34" fillId="0" borderId="10" xfId="0" applyFont="1" applyBorder="1"/>
    <xf numFmtId="0" fontId="40" fillId="0" borderId="0" xfId="0" applyFont="1"/>
    <xf numFmtId="0" fontId="33" fillId="0" borderId="4" xfId="0" applyFont="1" applyBorder="1" applyAlignment="1">
      <alignment horizontal="center" vertical="center"/>
    </xf>
    <xf numFmtId="4" fontId="33" fillId="0" borderId="4" xfId="0" applyNumberFormat="1" applyFont="1" applyBorder="1" applyAlignment="1">
      <alignment horizontal="center" vertical="center"/>
    </xf>
    <xf numFmtId="0" fontId="40" fillId="0" borderId="1" xfId="0" applyFont="1" applyBorder="1"/>
    <xf numFmtId="0" fontId="40" fillId="0" borderId="10" xfId="0" applyFont="1" applyBorder="1"/>
    <xf numFmtId="14" fontId="33" fillId="0" borderId="6" xfId="0" applyNumberFormat="1" applyFont="1" applyBorder="1" applyAlignment="1">
      <alignment horizontal="left" vertical="center"/>
    </xf>
    <xf numFmtId="4" fontId="35" fillId="2" borderId="6" xfId="0" applyNumberFormat="1" applyFont="1" applyFill="1" applyBorder="1" applyAlignment="1">
      <alignment horizontal="center" vertical="center" wrapText="1"/>
    </xf>
    <xf numFmtId="0" fontId="29" fillId="0" borderId="8" xfId="0" applyFont="1" applyBorder="1" applyAlignment="1">
      <alignment vertical="center" wrapText="1"/>
    </xf>
    <xf numFmtId="0" fontId="29" fillId="0" borderId="2" xfId="0" applyFont="1" applyBorder="1" applyAlignment="1">
      <alignment vertical="center" wrapText="1"/>
    </xf>
    <xf numFmtId="0" fontId="28" fillId="11" borderId="0" xfId="3" applyFont="1" applyFill="1"/>
    <xf numFmtId="0" fontId="28" fillId="11" borderId="0" xfId="3" applyFont="1" applyFill="1" applyAlignment="1">
      <alignment vertical="center"/>
    </xf>
    <xf numFmtId="0" fontId="29" fillId="11" borderId="11" xfId="3" applyFont="1" applyFill="1" applyBorder="1" applyAlignment="1">
      <alignment wrapText="1"/>
    </xf>
    <xf numFmtId="0" fontId="29" fillId="11" borderId="0" xfId="3" applyFont="1" applyFill="1" applyAlignment="1">
      <alignment wrapText="1"/>
    </xf>
    <xf numFmtId="0" fontId="28" fillId="0" borderId="9" xfId="3" applyFont="1" applyBorder="1" applyAlignment="1">
      <alignment vertical="center"/>
    </xf>
    <xf numFmtId="0" fontId="28" fillId="11" borderId="0" xfId="3" applyFont="1" applyFill="1" applyAlignment="1">
      <alignment wrapText="1"/>
    </xf>
    <xf numFmtId="0" fontId="28" fillId="11" borderId="11" xfId="3" applyFont="1" applyFill="1" applyBorder="1"/>
    <xf numFmtId="0" fontId="28" fillId="0" borderId="0" xfId="3" applyFont="1" applyAlignment="1">
      <alignment horizontal="center" vertical="center"/>
    </xf>
    <xf numFmtId="0" fontId="32" fillId="11" borderId="11" xfId="3" applyFont="1" applyFill="1" applyBorder="1"/>
    <xf numFmtId="0" fontId="28" fillId="0" borderId="9" xfId="3" applyFont="1" applyBorder="1" applyAlignment="1">
      <alignment horizontal="center" vertical="center"/>
    </xf>
    <xf numFmtId="0" fontId="32" fillId="11" borderId="0" xfId="3" applyFont="1" applyFill="1" applyAlignment="1">
      <alignment wrapText="1"/>
    </xf>
    <xf numFmtId="0" fontId="29" fillId="11" borderId="0" xfId="3" applyFont="1" applyFill="1" applyAlignment="1">
      <alignment horizontal="right"/>
    </xf>
    <xf numFmtId="0" fontId="28" fillId="11" borderId="0" xfId="3" applyFont="1" applyFill="1" applyAlignment="1">
      <alignment horizontal="center" vertical="center"/>
    </xf>
    <xf numFmtId="0" fontId="28" fillId="11" borderId="14" xfId="3" applyFont="1" applyFill="1" applyBorder="1"/>
    <xf numFmtId="0" fontId="28" fillId="11" borderId="9" xfId="3" applyFont="1" applyFill="1" applyBorder="1"/>
    <xf numFmtId="0" fontId="28" fillId="11" borderId="9" xfId="3" applyFont="1" applyFill="1" applyBorder="1" applyAlignment="1">
      <alignment wrapText="1"/>
    </xf>
    <xf numFmtId="0" fontId="32" fillId="11" borderId="4" xfId="3" applyFont="1" applyFill="1" applyBorder="1" applyAlignment="1">
      <alignment horizontal="center" vertical="center"/>
    </xf>
    <xf numFmtId="0" fontId="32" fillId="11" borderId="4" xfId="3" applyFont="1" applyFill="1" applyBorder="1" applyAlignment="1">
      <alignment horizontal="center" vertical="center" wrapText="1"/>
    </xf>
    <xf numFmtId="0" fontId="34" fillId="11" borderId="0" xfId="3" applyFont="1" applyFill="1" applyAlignment="1">
      <alignment wrapText="1"/>
    </xf>
    <xf numFmtId="0" fontId="34" fillId="11" borderId="0" xfId="3" applyFont="1" applyFill="1"/>
    <xf numFmtId="0" fontId="34" fillId="11" borderId="11" xfId="3" applyFont="1" applyFill="1" applyBorder="1"/>
    <xf numFmtId="0" fontId="28" fillId="11" borderId="10" xfId="3" applyFont="1" applyFill="1" applyBorder="1"/>
    <xf numFmtId="0" fontId="34" fillId="11" borderId="10" xfId="3" applyFont="1" applyFill="1" applyBorder="1"/>
    <xf numFmtId="0" fontId="32" fillId="0" borderId="3" xfId="3" applyFont="1" applyBorder="1" applyAlignment="1">
      <alignment vertical="center"/>
    </xf>
    <xf numFmtId="0" fontId="29" fillId="11" borderId="11" xfId="3" applyFont="1" applyFill="1" applyBorder="1" applyAlignment="1">
      <alignment horizontal="right"/>
    </xf>
    <xf numFmtId="0" fontId="28" fillId="11" borderId="15" xfId="3" applyFont="1" applyFill="1" applyBorder="1"/>
    <xf numFmtId="14" fontId="32" fillId="11" borderId="2" xfId="3" applyNumberFormat="1" applyFont="1" applyFill="1" applyBorder="1" applyAlignment="1">
      <alignment horizontal="left" vertical="center"/>
    </xf>
    <xf numFmtId="0" fontId="32" fillId="11" borderId="8" xfId="3" applyFont="1" applyFill="1" applyBorder="1" applyAlignment="1">
      <alignment horizontal="right" vertical="center"/>
    </xf>
    <xf numFmtId="49" fontId="32" fillId="11" borderId="4" xfId="3" applyNumberFormat="1" applyFont="1" applyFill="1" applyBorder="1" applyAlignment="1">
      <alignment horizontal="center" vertical="center" wrapText="1"/>
    </xf>
    <xf numFmtId="49" fontId="34" fillId="11" borderId="4" xfId="3" applyNumberFormat="1" applyFont="1" applyFill="1" applyBorder="1" applyAlignment="1">
      <alignment horizontal="center" vertical="center" wrapText="1"/>
    </xf>
    <xf numFmtId="0" fontId="34" fillId="0" borderId="0" xfId="3" applyFont="1" applyAlignment="1">
      <alignment horizontal="center" vertical="center"/>
    </xf>
    <xf numFmtId="0" fontId="34" fillId="11" borderId="0" xfId="3" applyFont="1" applyFill="1" applyAlignment="1">
      <alignment horizontal="center" vertical="center"/>
    </xf>
    <xf numFmtId="0" fontId="35" fillId="0" borderId="0" xfId="0" applyFont="1"/>
    <xf numFmtId="4" fontId="35" fillId="0" borderId="0" xfId="0" applyNumberFormat="1" applyFont="1"/>
    <xf numFmtId="9" fontId="28" fillId="0" borderId="0" xfId="1" applyFont="1"/>
    <xf numFmtId="0" fontId="34" fillId="0" borderId="0" xfId="0" applyFont="1" applyAlignment="1">
      <alignment horizontal="center"/>
    </xf>
    <xf numFmtId="0" fontId="28" fillId="0" borderId="14" xfId="0" applyFont="1" applyBorder="1"/>
    <xf numFmtId="0" fontId="28" fillId="0" borderId="9" xfId="0" applyFont="1" applyBorder="1"/>
    <xf numFmtId="4" fontId="28" fillId="0" borderId="9" xfId="0" applyNumberFormat="1" applyFont="1" applyBorder="1"/>
    <xf numFmtId="0" fontId="28" fillId="0" borderId="15" xfId="0" applyFont="1" applyBorder="1"/>
    <xf numFmtId="0" fontId="35" fillId="0" borderId="4" xfId="0" applyFont="1" applyBorder="1" applyAlignment="1">
      <alignment horizontal="center" vertical="center" wrapText="1"/>
    </xf>
    <xf numFmtId="0" fontId="44" fillId="0" borderId="6" xfId="0" applyFont="1" applyBorder="1" applyAlignment="1">
      <alignment vertical="center"/>
    </xf>
    <xf numFmtId="10" fontId="44" fillId="12" borderId="4" xfId="0" applyNumberFormat="1" applyFont="1" applyFill="1" applyBorder="1" applyAlignment="1">
      <alignment horizontal="center" vertical="center"/>
    </xf>
    <xf numFmtId="10" fontId="44" fillId="12" borderId="4" xfId="1" applyNumberFormat="1" applyFont="1" applyFill="1" applyBorder="1" applyAlignment="1">
      <alignment horizontal="center" vertical="center"/>
    </xf>
    <xf numFmtId="0" fontId="43" fillId="0" borderId="4" xfId="0" applyFont="1" applyBorder="1" applyAlignment="1">
      <alignment horizontal="center" vertical="center" wrapText="1"/>
    </xf>
    <xf numFmtId="4" fontId="44" fillId="0" borderId="4" xfId="0" applyNumberFormat="1" applyFont="1" applyBorder="1" applyAlignment="1">
      <alignment horizontal="center" vertical="center" wrapText="1"/>
    </xf>
    <xf numFmtId="174" fontId="43" fillId="0" borderId="4" xfId="0" applyNumberFormat="1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center"/>
    </xf>
    <xf numFmtId="0" fontId="44" fillId="2" borderId="1" xfId="0" applyFont="1" applyFill="1" applyBorder="1" applyAlignment="1">
      <alignment horizontal="center" vertical="center" wrapText="1"/>
    </xf>
    <xf numFmtId="174" fontId="43" fillId="0" borderId="12" xfId="0" applyNumberFormat="1" applyFont="1" applyBorder="1" applyAlignment="1">
      <alignment horizontal="center" vertical="center" wrapText="1"/>
    </xf>
    <xf numFmtId="4" fontId="33" fillId="2" borderId="4" xfId="0" applyNumberFormat="1" applyFont="1" applyFill="1" applyBorder="1" applyAlignment="1">
      <alignment horizontal="center" vertical="center" wrapText="1"/>
    </xf>
    <xf numFmtId="0" fontId="32" fillId="11" borderId="2" xfId="3" applyFont="1" applyFill="1" applyBorder="1" applyAlignment="1">
      <alignment horizontal="center" vertical="center" wrapText="1"/>
    </xf>
    <xf numFmtId="174" fontId="35" fillId="0" borderId="0" xfId="0" applyNumberFormat="1" applyFont="1"/>
    <xf numFmtId="0" fontId="44" fillId="2" borderId="5" xfId="0" applyFont="1" applyFill="1" applyBorder="1" applyAlignment="1">
      <alignment horizontal="center" vertical="center" wrapText="1"/>
    </xf>
    <xf numFmtId="4" fontId="44" fillId="2" borderId="1" xfId="0" applyNumberFormat="1" applyFont="1" applyFill="1" applyBorder="1" applyAlignment="1">
      <alignment horizontal="center" vertical="center" wrapText="1"/>
    </xf>
    <xf numFmtId="4" fontId="44" fillId="2" borderId="6" xfId="0" applyNumberFormat="1" applyFont="1" applyFill="1" applyBorder="1" applyAlignment="1">
      <alignment horizontal="center" vertical="center" wrapText="1"/>
    </xf>
    <xf numFmtId="0" fontId="44" fillId="0" borderId="11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4" fontId="44" fillId="0" borderId="10" xfId="0" applyNumberFormat="1" applyFont="1" applyBorder="1" applyAlignment="1">
      <alignment horizontal="center" vertical="center" wrapText="1"/>
    </xf>
    <xf numFmtId="0" fontId="47" fillId="0" borderId="11" xfId="0" applyFont="1" applyBorder="1" applyAlignment="1">
      <alignment vertical="center"/>
    </xf>
    <xf numFmtId="0" fontId="47" fillId="0" borderId="0" xfId="0" applyFont="1" applyAlignment="1">
      <alignment vertical="center"/>
    </xf>
    <xf numFmtId="4" fontId="47" fillId="0" borderId="10" xfId="0" applyNumberFormat="1" applyFont="1" applyBorder="1" applyAlignment="1">
      <alignment vertical="center"/>
    </xf>
    <xf numFmtId="0" fontId="47" fillId="0" borderId="0" xfId="0" applyFont="1"/>
    <xf numFmtId="0" fontId="47" fillId="0" borderId="9" xfId="0" applyFont="1" applyBorder="1" applyAlignment="1">
      <alignment vertical="center"/>
    </xf>
    <xf numFmtId="0" fontId="48" fillId="0" borderId="0" xfId="0" applyFont="1" applyAlignment="1">
      <alignment vertical="center"/>
    </xf>
    <xf numFmtId="0" fontId="47" fillId="0" borderId="10" xfId="0" applyFont="1" applyBorder="1" applyAlignment="1">
      <alignment vertical="center"/>
    </xf>
    <xf numFmtId="0" fontId="45" fillId="0" borderId="11" xfId="0" applyFont="1" applyBorder="1" applyAlignment="1">
      <alignment vertical="center"/>
    </xf>
    <xf numFmtId="0" fontId="45" fillId="0" borderId="0" xfId="0" applyFont="1"/>
    <xf numFmtId="0" fontId="46" fillId="0" borderId="0" xfId="0" applyFont="1" applyAlignment="1">
      <alignment vertical="center"/>
    </xf>
    <xf numFmtId="0" fontId="45" fillId="0" borderId="11" xfId="0" applyFont="1" applyBorder="1"/>
    <xf numFmtId="4" fontId="45" fillId="0" borderId="10" xfId="0" applyNumberFormat="1" applyFont="1" applyBorder="1"/>
    <xf numFmtId="0" fontId="47" fillId="0" borderId="11" xfId="0" applyFont="1" applyBorder="1"/>
    <xf numFmtId="4" fontId="47" fillId="0" borderId="10" xfId="0" applyNumberFormat="1" applyFont="1" applyBorder="1"/>
    <xf numFmtId="0" fontId="47" fillId="0" borderId="14" xfId="0" applyFont="1" applyBorder="1"/>
    <xf numFmtId="0" fontId="47" fillId="0" borderId="9" xfId="0" applyFont="1" applyBorder="1"/>
    <xf numFmtId="4" fontId="47" fillId="0" borderId="15" xfId="0" applyNumberFormat="1" applyFont="1" applyBorder="1"/>
    <xf numFmtId="10" fontId="32" fillId="11" borderId="4" xfId="3" applyNumberFormat="1" applyFont="1" applyFill="1" applyBorder="1" applyAlignment="1">
      <alignment horizontal="center" vertical="center" wrapText="1"/>
    </xf>
    <xf numFmtId="174" fontId="34" fillId="11" borderId="4" xfId="64" applyNumberFormat="1" applyFont="1" applyFill="1" applyBorder="1" applyAlignment="1">
      <alignment horizontal="center" vertical="center" wrapText="1"/>
    </xf>
    <xf numFmtId="174" fontId="32" fillId="11" borderId="4" xfId="3" applyNumberFormat="1" applyFont="1" applyFill="1" applyBorder="1" applyAlignment="1">
      <alignment horizontal="center" vertical="center" wrapText="1"/>
    </xf>
    <xf numFmtId="10" fontId="28" fillId="11" borderId="0" xfId="3" applyNumberFormat="1" applyFont="1" applyFill="1" applyAlignment="1">
      <alignment vertical="center"/>
    </xf>
    <xf numFmtId="175" fontId="28" fillId="11" borderId="0" xfId="3" applyNumberFormat="1" applyFont="1" applyFill="1"/>
    <xf numFmtId="0" fontId="39" fillId="0" borderId="0" xfId="0" applyFont="1" applyAlignment="1">
      <alignment horizontal="left"/>
    </xf>
    <xf numFmtId="0" fontId="29" fillId="0" borderId="1" xfId="0" applyFont="1" applyBorder="1" applyAlignment="1">
      <alignment vertical="center" wrapText="1"/>
    </xf>
    <xf numFmtId="0" fontId="29" fillId="0" borderId="0" xfId="0" applyFont="1" applyAlignment="1">
      <alignment vertical="center" wrapText="1"/>
    </xf>
    <xf numFmtId="0" fontId="28" fillId="0" borderId="5" xfId="0" applyFont="1" applyBorder="1"/>
    <xf numFmtId="0" fontId="28" fillId="0" borderId="1" xfId="0" applyFont="1" applyBorder="1"/>
    <xf numFmtId="49" fontId="35" fillId="0" borderId="4" xfId="2" applyNumberFormat="1" applyFont="1" applyFill="1" applyBorder="1" applyAlignment="1" applyProtection="1">
      <alignment horizontal="left" vertical="center" wrapText="1" shrinkToFit="1"/>
      <protection locked="0"/>
    </xf>
    <xf numFmtId="0" fontId="52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165" fontId="4" fillId="0" borderId="0" xfId="2" applyFont="1" applyBorder="1"/>
    <xf numFmtId="0" fontId="55" fillId="0" borderId="0" xfId="0" applyFont="1"/>
    <xf numFmtId="0" fontId="56" fillId="0" borderId="0" xfId="0" applyFont="1"/>
    <xf numFmtId="165" fontId="55" fillId="0" borderId="0" xfId="2" applyFont="1" applyBorder="1"/>
    <xf numFmtId="0" fontId="45" fillId="0" borderId="8" xfId="0" applyFont="1" applyBorder="1" applyAlignment="1">
      <alignment horizontal="center" vertical="center"/>
    </xf>
    <xf numFmtId="0" fontId="34" fillId="0" borderId="8" xfId="3" applyFont="1" applyBorder="1" applyAlignment="1">
      <alignment horizontal="center" vertical="center"/>
    </xf>
    <xf numFmtId="165" fontId="28" fillId="0" borderId="0" xfId="2" applyFont="1" applyBorder="1"/>
    <xf numFmtId="165" fontId="60" fillId="0" borderId="0" xfId="2" applyFont="1" applyBorder="1"/>
    <xf numFmtId="178" fontId="60" fillId="0" borderId="0" xfId="2" applyNumberFormat="1" applyFont="1" applyBorder="1"/>
    <xf numFmtId="0" fontId="62" fillId="0" borderId="22" xfId="0" applyFont="1" applyBorder="1" applyAlignment="1">
      <alignment horizontal="right"/>
    </xf>
    <xf numFmtId="10" fontId="62" fillId="0" borderId="23" xfId="0" applyNumberFormat="1" applyFont="1" applyBorder="1" applyAlignment="1">
      <alignment horizontal="center" vertical="center"/>
    </xf>
    <xf numFmtId="179" fontId="60" fillId="0" borderId="0" xfId="2" applyNumberFormat="1" applyFont="1" applyBorder="1" applyAlignment="1">
      <alignment horizontal="center" vertical="center"/>
    </xf>
    <xf numFmtId="0" fontId="0" fillId="0" borderId="10" xfId="0" applyBorder="1"/>
    <xf numFmtId="14" fontId="28" fillId="0" borderId="9" xfId="0" applyNumberFormat="1" applyFont="1" applyBorder="1" applyAlignment="1">
      <alignment horizontal="left" vertical="top"/>
    </xf>
    <xf numFmtId="0" fontId="0" fillId="0" borderId="9" xfId="0" applyBorder="1"/>
    <xf numFmtId="0" fontId="0" fillId="0" borderId="15" xfId="0" applyBorder="1"/>
    <xf numFmtId="0" fontId="28" fillId="0" borderId="14" xfId="0" applyFont="1" applyBorder="1" applyAlignment="1">
      <alignment vertical="top"/>
    </xf>
    <xf numFmtId="0" fontId="28" fillId="0" borderId="9" xfId="0" applyFont="1" applyBorder="1" applyAlignment="1">
      <alignment vertical="top"/>
    </xf>
    <xf numFmtId="0" fontId="53" fillId="0" borderId="11" xfId="0" applyFont="1" applyBorder="1" applyAlignment="1">
      <alignment vertical="distributed"/>
    </xf>
    <xf numFmtId="0" fontId="54" fillId="0" borderId="11" xfId="0" applyFont="1" applyBorder="1" applyAlignment="1">
      <alignment vertical="distributed"/>
    </xf>
    <xf numFmtId="0" fontId="54" fillId="0" borderId="0" xfId="0" applyFont="1" applyAlignment="1">
      <alignment vertical="distributed"/>
    </xf>
    <xf numFmtId="0" fontId="54" fillId="0" borderId="10" xfId="0" applyFont="1" applyBorder="1" applyAlignment="1">
      <alignment vertical="distributed"/>
    </xf>
    <xf numFmtId="0" fontId="4" fillId="0" borderId="11" xfId="0" applyFont="1" applyBorder="1"/>
    <xf numFmtId="0" fontId="4" fillId="0" borderId="10" xfId="0" applyFont="1" applyBorder="1"/>
    <xf numFmtId="0" fontId="59" fillId="0" borderId="10" xfId="0" applyFont="1" applyBorder="1"/>
    <xf numFmtId="0" fontId="60" fillId="0" borderId="11" xfId="0" applyFont="1" applyBorder="1"/>
    <xf numFmtId="0" fontId="60" fillId="0" borderId="0" xfId="0" applyFont="1"/>
    <xf numFmtId="0" fontId="61" fillId="0" borderId="0" xfId="0" applyFont="1"/>
    <xf numFmtId="0" fontId="61" fillId="0" borderId="10" xfId="0" applyFont="1" applyBorder="1"/>
    <xf numFmtId="0" fontId="60" fillId="0" borderId="10" xfId="0" applyFont="1" applyBorder="1"/>
    <xf numFmtId="0" fontId="62" fillId="0" borderId="0" xfId="0" applyFont="1" applyAlignment="1">
      <alignment horizontal="right"/>
    </xf>
    <xf numFmtId="0" fontId="60" fillId="0" borderId="0" xfId="0" applyFont="1" applyAlignment="1">
      <alignment horizontal="center" vertical="center"/>
    </xf>
    <xf numFmtId="180" fontId="60" fillId="0" borderId="0" xfId="0" applyNumberFormat="1" applyFont="1"/>
    <xf numFmtId="0" fontId="55" fillId="0" borderId="11" xfId="0" applyFont="1" applyBorder="1"/>
    <xf numFmtId="0" fontId="57" fillId="0" borderId="10" xfId="0" applyFont="1" applyBorder="1" applyAlignment="1">
      <alignment vertical="distributed"/>
    </xf>
    <xf numFmtId="0" fontId="55" fillId="0" borderId="10" xfId="0" applyFont="1" applyBorder="1"/>
    <xf numFmtId="0" fontId="55" fillId="0" borderId="14" xfId="0" applyFont="1" applyBorder="1"/>
    <xf numFmtId="0" fontId="55" fillId="0" borderId="9" xfId="0" applyFont="1" applyBorder="1"/>
    <xf numFmtId="0" fontId="56" fillId="0" borderId="9" xfId="0" applyFont="1" applyBorder="1"/>
    <xf numFmtId="165" fontId="55" fillId="0" borderId="9" xfId="2" applyFont="1" applyBorder="1"/>
    <xf numFmtId="0" fontId="55" fillId="0" borderId="15" xfId="0" applyFont="1" applyBorder="1"/>
    <xf numFmtId="0" fontId="29" fillId="0" borderId="5" xfId="0" applyFont="1" applyBorder="1" applyAlignment="1">
      <alignment vertical="top" wrapText="1"/>
    </xf>
    <xf numFmtId="0" fontId="28" fillId="0" borderId="11" xfId="0" applyFont="1" applyBorder="1" applyAlignment="1">
      <alignment vertical="top" wrapText="1"/>
    </xf>
    <xf numFmtId="0" fontId="28" fillId="0" borderId="5" xfId="0" applyFont="1" applyBorder="1" applyAlignment="1">
      <alignment vertical="top" wrapText="1"/>
    </xf>
    <xf numFmtId="0" fontId="28" fillId="0" borderId="14" xfId="0" applyFont="1" applyBorder="1" applyAlignment="1">
      <alignment vertical="top" wrapText="1"/>
    </xf>
    <xf numFmtId="0" fontId="29" fillId="0" borderId="6" xfId="0" applyFont="1" applyBorder="1" applyAlignment="1">
      <alignment horizontal="center"/>
    </xf>
    <xf numFmtId="165" fontId="29" fillId="0" borderId="6" xfId="2" applyFont="1" applyBorder="1" applyAlignment="1">
      <alignment vertical="center"/>
    </xf>
    <xf numFmtId="2" fontId="29" fillId="0" borderId="15" xfId="2" applyNumberFormat="1" applyFont="1" applyBorder="1" applyAlignment="1">
      <alignment vertical="center"/>
    </xf>
    <xf numFmtId="165" fontId="58" fillId="0" borderId="6" xfId="2" applyFont="1" applyBorder="1" applyAlignment="1">
      <alignment horizontal="center" vertical="top" wrapText="1"/>
    </xf>
    <xf numFmtId="177" fontId="28" fillId="0" borderId="10" xfId="2" applyNumberFormat="1" applyFont="1" applyBorder="1" applyAlignment="1">
      <alignment horizontal="center" vertical="top" wrapText="1"/>
    </xf>
    <xf numFmtId="177" fontId="28" fillId="0" borderId="6" xfId="2" applyNumberFormat="1" applyFont="1" applyBorder="1" applyAlignment="1">
      <alignment horizontal="center" vertical="top" wrapText="1"/>
    </xf>
    <xf numFmtId="177" fontId="28" fillId="0" borderId="15" xfId="2" applyNumberFormat="1" applyFont="1" applyBorder="1" applyAlignment="1">
      <alignment horizontal="center" vertical="top" wrapText="1"/>
    </xf>
    <xf numFmtId="49" fontId="63" fillId="13" borderId="4" xfId="0" applyNumberFormat="1" applyFont="1" applyFill="1" applyBorder="1" applyAlignment="1" applyProtection="1">
      <alignment horizontal="center" vertical="center" wrapText="1"/>
      <protection locked="0"/>
    </xf>
    <xf numFmtId="0" fontId="63" fillId="3" borderId="4" xfId="0" applyFont="1" applyFill="1" applyBorder="1" applyAlignment="1">
      <alignment horizontal="center" vertical="center"/>
    </xf>
    <xf numFmtId="4" fontId="63" fillId="3" borderId="4" xfId="0" applyNumberFormat="1" applyFont="1" applyFill="1" applyBorder="1" applyAlignment="1">
      <alignment horizontal="center" vertical="center"/>
    </xf>
    <xf numFmtId="49" fontId="64" fillId="13" borderId="4" xfId="0" applyNumberFormat="1" applyFont="1" applyFill="1" applyBorder="1" applyAlignment="1" applyProtection="1">
      <alignment horizontal="center" vertical="center" wrapText="1"/>
      <protection locked="0"/>
    </xf>
    <xf numFmtId="0" fontId="64" fillId="0" borderId="4" xfId="0" applyFont="1" applyBorder="1" applyAlignment="1">
      <alignment horizontal="center" vertical="center" wrapText="1"/>
    </xf>
    <xf numFmtId="0" fontId="64" fillId="13" borderId="4" xfId="0" applyFont="1" applyFill="1" applyBorder="1" applyAlignment="1" applyProtection="1">
      <alignment horizontal="center" vertical="center" wrapText="1"/>
      <protection locked="0"/>
    </xf>
    <xf numFmtId="4" fontId="64" fillId="0" borderId="4" xfId="0" applyNumberFormat="1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174" fontId="46" fillId="0" borderId="10" xfId="0" applyNumberFormat="1" applyFont="1" applyBorder="1" applyAlignment="1">
      <alignment horizontal="center" vertical="center" wrapText="1"/>
    </xf>
    <xf numFmtId="0" fontId="0" fillId="0" borderId="11" xfId="0" applyBorder="1"/>
    <xf numFmtId="0" fontId="29" fillId="0" borderId="6" xfId="0" applyFont="1" applyBorder="1" applyAlignment="1">
      <alignment vertical="center" wrapText="1"/>
    </xf>
    <xf numFmtId="4" fontId="33" fillId="0" borderId="6" xfId="0" applyNumberFormat="1" applyFont="1" applyBorder="1" applyAlignment="1">
      <alignment horizontal="center" vertical="center" wrapText="1"/>
    </xf>
    <xf numFmtId="2" fontId="33" fillId="0" borderId="4" xfId="0" applyNumberFormat="1" applyFont="1" applyBorder="1" applyAlignment="1">
      <alignment horizontal="center" vertical="center"/>
    </xf>
    <xf numFmtId="4" fontId="35" fillId="0" borderId="4" xfId="0" applyNumberFormat="1" applyFont="1" applyBorder="1" applyAlignment="1">
      <alignment horizontal="center" vertical="center" wrapText="1"/>
    </xf>
    <xf numFmtId="4" fontId="66" fillId="0" borderId="4" xfId="0" applyNumberFormat="1" applyFont="1" applyBorder="1" applyAlignment="1">
      <alignment horizontal="center" vertical="center"/>
    </xf>
    <xf numFmtId="0" fontId="66" fillId="0" borderId="4" xfId="0" applyFont="1" applyBorder="1" applyAlignment="1">
      <alignment horizontal="center" vertical="center"/>
    </xf>
    <xf numFmtId="175" fontId="35" fillId="0" borderId="4" xfId="0" applyNumberFormat="1" applyFont="1" applyBorder="1" applyAlignment="1">
      <alignment horizontal="center" vertical="center"/>
    </xf>
    <xf numFmtId="175" fontId="43" fillId="0" borderId="4" xfId="0" applyNumberFormat="1" applyFont="1" applyBorder="1" applyAlignment="1">
      <alignment horizontal="center" vertical="center" wrapText="1"/>
    </xf>
    <xf numFmtId="14" fontId="35" fillId="0" borderId="9" xfId="0" applyNumberFormat="1" applyFont="1" applyBorder="1" applyAlignment="1">
      <alignment horizontal="left" vertical="top"/>
    </xf>
    <xf numFmtId="0" fontId="33" fillId="0" borderId="4" xfId="0" applyFont="1" applyBorder="1" applyAlignment="1">
      <alignment vertical="center"/>
    </xf>
    <xf numFmtId="0" fontId="33" fillId="0" borderId="5" xfId="0" applyFont="1" applyBorder="1" applyAlignment="1">
      <alignment horizontal="center" vertical="center"/>
    </xf>
    <xf numFmtId="0" fontId="45" fillId="0" borderId="0" xfId="0" applyFont="1" applyAlignment="1">
      <alignment horizontal="center"/>
    </xf>
    <xf numFmtId="2" fontId="29" fillId="0" borderId="1" xfId="0" applyNumberFormat="1" applyFont="1" applyBorder="1" applyAlignment="1">
      <alignment vertical="center" wrapText="1"/>
    </xf>
    <xf numFmtId="2" fontId="40" fillId="0" borderId="1" xfId="0" applyNumberFormat="1" applyFont="1" applyBorder="1"/>
    <xf numFmtId="2" fontId="33" fillId="0" borderId="5" xfId="0" applyNumberFormat="1" applyFont="1" applyBorder="1" applyAlignment="1">
      <alignment horizontal="right" vertical="center"/>
    </xf>
    <xf numFmtId="2" fontId="33" fillId="0" borderId="5" xfId="0" applyNumberFormat="1" applyFont="1" applyBorder="1" applyAlignment="1">
      <alignment horizontal="center" vertical="center"/>
    </xf>
    <xf numFmtId="2" fontId="33" fillId="0" borderId="1" xfId="0" applyNumberFormat="1" applyFont="1" applyBorder="1" applyAlignment="1">
      <alignment horizontal="center" vertical="center"/>
    </xf>
    <xf numFmtId="2" fontId="35" fillId="2" borderId="1" xfId="0" applyNumberFormat="1" applyFont="1" applyFill="1" applyBorder="1" applyAlignment="1">
      <alignment horizontal="center" vertical="center" wrapText="1"/>
    </xf>
    <xf numFmtId="2" fontId="43" fillId="0" borderId="5" xfId="0" applyNumberFormat="1" applyFont="1" applyBorder="1" applyAlignment="1">
      <alignment horizontal="center" vertical="center" wrapText="1"/>
    </xf>
    <xf numFmtId="2" fontId="44" fillId="0" borderId="0" xfId="0" applyNumberFormat="1" applyFont="1" applyAlignment="1">
      <alignment horizontal="center" vertical="center" wrapText="1"/>
    </xf>
    <xf numFmtId="2" fontId="47" fillId="0" borderId="0" xfId="0" applyNumberFormat="1" applyFont="1" applyAlignment="1">
      <alignment vertical="center"/>
    </xf>
    <xf numFmtId="2" fontId="47" fillId="0" borderId="0" xfId="0" applyNumberFormat="1" applyFont="1"/>
    <xf numFmtId="2" fontId="45" fillId="0" borderId="0" xfId="0" applyNumberFormat="1" applyFont="1"/>
    <xf numFmtId="2" fontId="47" fillId="0" borderId="9" xfId="0" applyNumberFormat="1" applyFont="1" applyBorder="1"/>
    <xf numFmtId="2" fontId="30" fillId="0" borderId="0" xfId="0" applyNumberFormat="1" applyFont="1"/>
    <xf numFmtId="2" fontId="35" fillId="0" borderId="4" xfId="0" applyNumberFormat="1" applyFont="1" applyBorder="1" applyAlignment="1">
      <alignment horizontal="center" vertical="center"/>
    </xf>
    <xf numFmtId="0" fontId="67" fillId="0" borderId="4" xfId="0" applyFont="1" applyBorder="1" applyAlignment="1">
      <alignment horizontal="center" vertical="center"/>
    </xf>
    <xf numFmtId="0" fontId="67" fillId="0" borderId="4" xfId="0" applyFont="1" applyBorder="1" applyAlignment="1">
      <alignment horizontal="center" vertical="center" wrapText="1"/>
    </xf>
    <xf numFmtId="4" fontId="33" fillId="2" borderId="12" xfId="0" applyNumberFormat="1" applyFont="1" applyFill="1" applyBorder="1" applyAlignment="1">
      <alignment horizontal="center" vertical="center" wrapText="1"/>
    </xf>
    <xf numFmtId="0" fontId="45" fillId="0" borderId="10" xfId="0" applyFont="1" applyBorder="1" applyAlignment="1">
      <alignment vertical="center"/>
    </xf>
    <xf numFmtId="0" fontId="33" fillId="0" borderId="1" xfId="0" applyFont="1" applyBorder="1" applyAlignment="1">
      <alignment horizontal="center" vertical="center"/>
    </xf>
    <xf numFmtId="0" fontId="62" fillId="0" borderId="0" xfId="0" applyFont="1" applyAlignment="1">
      <alignment horizontal="center"/>
    </xf>
    <xf numFmtId="0" fontId="57" fillId="0" borderId="0" xfId="0" applyFont="1" applyAlignment="1">
      <alignment horizontal="center" vertical="distributed"/>
    </xf>
    <xf numFmtId="2" fontId="43" fillId="0" borderId="4" xfId="0" applyNumberFormat="1" applyFont="1" applyBorder="1" applyAlignment="1">
      <alignment horizontal="left" vertical="center" wrapText="1"/>
    </xf>
    <xf numFmtId="0" fontId="35" fillId="0" borderId="5" xfId="0" applyFont="1" applyBorder="1" applyAlignment="1">
      <alignment horizontal="center" vertical="center"/>
    </xf>
    <xf numFmtId="49" fontId="63" fillId="13" borderId="4" xfId="68" applyNumberFormat="1" applyFont="1" applyFill="1" applyBorder="1" applyAlignment="1" applyProtection="1">
      <alignment horizontal="center" vertical="center" wrapText="1"/>
      <protection locked="0"/>
    </xf>
    <xf numFmtId="0" fontId="63" fillId="3" borderId="4" xfId="68" applyFont="1" applyFill="1" applyBorder="1" applyAlignment="1">
      <alignment horizontal="center" vertical="center"/>
    </xf>
    <xf numFmtId="4" fontId="63" fillId="3" borderId="4" xfId="68" applyNumberFormat="1" applyFont="1" applyFill="1" applyBorder="1" applyAlignment="1">
      <alignment horizontal="center" vertical="center"/>
    </xf>
    <xf numFmtId="49" fontId="64" fillId="13" borderId="4" xfId="68" applyNumberFormat="1" applyFont="1" applyFill="1" applyBorder="1" applyAlignment="1" applyProtection="1">
      <alignment horizontal="center" vertical="center" wrapText="1"/>
      <protection locked="0"/>
    </xf>
    <xf numFmtId="0" fontId="64" fillId="13" borderId="4" xfId="68" applyFont="1" applyFill="1" applyBorder="1" applyAlignment="1" applyProtection="1">
      <alignment horizontal="center" vertical="center" wrapText="1"/>
      <protection locked="0"/>
    </xf>
    <xf numFmtId="0" fontId="64" fillId="0" borderId="4" xfId="68" applyFont="1" applyBorder="1" applyAlignment="1">
      <alignment horizontal="center" vertical="center" wrapText="1"/>
    </xf>
    <xf numFmtId="4" fontId="64" fillId="0" borderId="4" xfId="68" applyNumberFormat="1" applyFont="1" applyBorder="1" applyAlignment="1">
      <alignment horizontal="center" vertical="center" wrapText="1"/>
    </xf>
    <xf numFmtId="4" fontId="66" fillId="0" borderId="4" xfId="68" applyNumberFormat="1" applyFont="1" applyBorder="1" applyAlignment="1">
      <alignment horizontal="center" vertical="center"/>
    </xf>
    <xf numFmtId="0" fontId="66" fillId="0" borderId="4" xfId="68" applyFont="1" applyBorder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175" fontId="35" fillId="0" borderId="4" xfId="0" applyNumberFormat="1" applyFont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48" fillId="2" borderId="1" xfId="0" applyFont="1" applyFill="1" applyBorder="1" applyAlignment="1">
      <alignment horizontal="center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174" fontId="48" fillId="2" borderId="6" xfId="0" applyNumberFormat="1" applyFont="1" applyFill="1" applyBorder="1" applyAlignment="1">
      <alignment horizontal="center" vertical="center" wrapText="1"/>
    </xf>
    <xf numFmtId="49" fontId="29" fillId="2" borderId="1" xfId="0" applyNumberFormat="1" applyFont="1" applyFill="1" applyBorder="1" applyAlignment="1">
      <alignment horizontal="center" vertical="center" wrapText="1"/>
    </xf>
    <xf numFmtId="2" fontId="28" fillId="2" borderId="1" xfId="2" applyNumberFormat="1" applyFont="1" applyFill="1" applyBorder="1" applyAlignment="1">
      <alignment horizontal="center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174" fontId="48" fillId="14" borderId="4" xfId="0" applyNumberFormat="1" applyFont="1" applyFill="1" applyBorder="1" applyAlignment="1">
      <alignment horizontal="center" vertical="center" wrapText="1"/>
    </xf>
    <xf numFmtId="0" fontId="43" fillId="0" borderId="1" xfId="0" applyFont="1" applyBorder="1" applyAlignment="1">
      <alignment vertical="center"/>
    </xf>
    <xf numFmtId="0" fontId="43" fillId="0" borderId="6" xfId="0" applyFont="1" applyBorder="1" applyAlignment="1">
      <alignment vertical="center"/>
    </xf>
    <xf numFmtId="0" fontId="35" fillId="0" borderId="4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 wrapText="1"/>
    </xf>
    <xf numFmtId="175" fontId="34" fillId="11" borderId="4" xfId="3" applyNumberFormat="1" applyFont="1" applyFill="1" applyBorder="1" applyAlignment="1">
      <alignment horizontal="center" vertical="center" wrapText="1"/>
    </xf>
    <xf numFmtId="0" fontId="44" fillId="0" borderId="5" xfId="0" applyFont="1" applyBorder="1" applyAlignment="1">
      <alignment vertical="center"/>
    </xf>
    <xf numFmtId="0" fontId="0" fillId="0" borderId="0" xfId="0" applyBorder="1"/>
    <xf numFmtId="0" fontId="0" fillId="0" borderId="3" xfId="0" applyBorder="1"/>
    <xf numFmtId="0" fontId="0" fillId="0" borderId="8" xfId="0" applyBorder="1"/>
    <xf numFmtId="0" fontId="0" fillId="0" borderId="2" xfId="0" applyBorder="1"/>
    <xf numFmtId="0" fontId="31" fillId="0" borderId="5" xfId="0" applyFont="1" applyBorder="1" applyAlignment="1">
      <alignment horizontal="left" vertical="center" wrapText="1"/>
    </xf>
    <xf numFmtId="0" fontId="31" fillId="0" borderId="1" xfId="0" applyFont="1" applyBorder="1" applyAlignment="1">
      <alignment horizontal="left" vertical="center" wrapText="1"/>
    </xf>
    <xf numFmtId="0" fontId="31" fillId="0" borderId="6" xfId="0" applyFont="1" applyBorder="1" applyAlignment="1">
      <alignment horizontal="left" vertical="center" wrapText="1"/>
    </xf>
    <xf numFmtId="0" fontId="35" fillId="0" borderId="4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34" fillId="0" borderId="10" xfId="0" applyFont="1" applyBorder="1" applyAlignment="1">
      <alignment horizontal="center"/>
    </xf>
    <xf numFmtId="0" fontId="34" fillId="0" borderId="11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43" fillId="0" borderId="4" xfId="0" applyFont="1" applyBorder="1" applyAlignment="1">
      <alignment horizontal="left" vertical="center"/>
    </xf>
    <xf numFmtId="0" fontId="43" fillId="12" borderId="5" xfId="0" applyFont="1" applyFill="1" applyBorder="1" applyAlignment="1">
      <alignment horizontal="left" vertical="center" wrapText="1"/>
    </xf>
    <xf numFmtId="0" fontId="43" fillId="12" borderId="1" xfId="0" applyFont="1" applyFill="1" applyBorder="1" applyAlignment="1">
      <alignment horizontal="left" vertical="center" wrapText="1"/>
    </xf>
    <xf numFmtId="0" fontId="43" fillId="12" borderId="6" xfId="0" applyFont="1" applyFill="1" applyBorder="1" applyAlignment="1">
      <alignment horizontal="left" vertical="center" wrapText="1"/>
    </xf>
    <xf numFmtId="0" fontId="29" fillId="14" borderId="4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/>
    </xf>
    <xf numFmtId="0" fontId="42" fillId="12" borderId="5" xfId="0" applyFont="1" applyFill="1" applyBorder="1" applyAlignment="1">
      <alignment horizontal="left" vertical="center" wrapText="1"/>
    </xf>
    <xf numFmtId="0" fontId="42" fillId="12" borderId="1" xfId="0" applyFont="1" applyFill="1" applyBorder="1" applyAlignment="1">
      <alignment horizontal="left" vertical="center" wrapText="1"/>
    </xf>
    <xf numFmtId="0" fontId="42" fillId="12" borderId="6" xfId="0" applyFont="1" applyFill="1" applyBorder="1" applyAlignment="1">
      <alignment horizontal="left" vertical="center" wrapText="1"/>
    </xf>
    <xf numFmtId="0" fontId="37" fillId="0" borderId="5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14" fontId="33" fillId="0" borderId="1" xfId="0" applyNumberFormat="1" applyFont="1" applyBorder="1" applyAlignment="1">
      <alignment horizontal="center" vertical="center"/>
    </xf>
    <xf numFmtId="14" fontId="33" fillId="0" borderId="6" xfId="0" applyNumberFormat="1" applyFont="1" applyBorder="1" applyAlignment="1">
      <alignment horizontal="center" vertical="center"/>
    </xf>
    <xf numFmtId="0" fontId="43" fillId="0" borderId="5" xfId="0" applyFont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0" fontId="43" fillId="0" borderId="6" xfId="0" applyFont="1" applyBorder="1" applyAlignment="1">
      <alignment horizontal="left" vertical="center"/>
    </xf>
    <xf numFmtId="0" fontId="33" fillId="0" borderId="5" xfId="0" applyFont="1" applyBorder="1" applyAlignment="1">
      <alignment horizontal="left" vertical="center"/>
    </xf>
    <xf numFmtId="0" fontId="33" fillId="0" borderId="1" xfId="0" applyFont="1" applyBorder="1" applyAlignment="1">
      <alignment horizontal="left" vertical="center"/>
    </xf>
    <xf numFmtId="0" fontId="33" fillId="0" borderId="5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2" fontId="44" fillId="0" borderId="1" xfId="0" applyNumberFormat="1" applyFont="1" applyBorder="1" applyAlignment="1">
      <alignment horizontal="center" vertical="center"/>
    </xf>
    <xf numFmtId="2" fontId="44" fillId="0" borderId="6" xfId="0" applyNumberFormat="1" applyFont="1" applyBorder="1" applyAlignment="1">
      <alignment horizontal="center" vertical="center"/>
    </xf>
    <xf numFmtId="0" fontId="45" fillId="0" borderId="0" xfId="0" applyFont="1" applyAlignment="1">
      <alignment horizontal="center"/>
    </xf>
    <xf numFmtId="0" fontId="47" fillId="0" borderId="0" xfId="0" applyFont="1" applyAlignment="1">
      <alignment horizontal="center" vertical="center"/>
    </xf>
    <xf numFmtId="0" fontId="37" fillId="0" borderId="14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43" fillId="0" borderId="4" xfId="0" applyFont="1" applyBorder="1" applyAlignment="1">
      <alignment horizontal="center" vertical="center" wrapText="1"/>
    </xf>
    <xf numFmtId="0" fontId="44" fillId="0" borderId="4" xfId="0" applyFont="1" applyBorder="1" applyAlignment="1">
      <alignment horizontal="left" vertical="center"/>
    </xf>
    <xf numFmtId="2" fontId="44" fillId="2" borderId="1" xfId="0" applyNumberFormat="1" applyFont="1" applyFill="1" applyBorder="1" applyAlignment="1">
      <alignment horizontal="center" vertical="center" wrapText="1"/>
    </xf>
    <xf numFmtId="2" fontId="44" fillId="2" borderId="6" xfId="0" applyNumberFormat="1" applyFont="1" applyFill="1" applyBorder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37" fillId="11" borderId="5" xfId="3" applyFont="1" applyFill="1" applyBorder="1" applyAlignment="1">
      <alignment horizontal="center" vertical="center"/>
    </xf>
    <xf numFmtId="0" fontId="37" fillId="11" borderId="1" xfId="3" applyFont="1" applyFill="1" applyBorder="1" applyAlignment="1">
      <alignment horizontal="center" vertical="center"/>
    </xf>
    <xf numFmtId="0" fontId="37" fillId="11" borderId="6" xfId="3" applyFont="1" applyFill="1" applyBorder="1" applyAlignment="1">
      <alignment horizontal="center" vertical="center"/>
    </xf>
    <xf numFmtId="0" fontId="32" fillId="11" borderId="4" xfId="3" applyFont="1" applyFill="1" applyBorder="1" applyAlignment="1">
      <alignment horizontal="center" vertical="center" wrapText="1"/>
    </xf>
    <xf numFmtId="0" fontId="46" fillId="11" borderId="4" xfId="3" applyFont="1" applyFill="1" applyBorder="1" applyAlignment="1">
      <alignment horizontal="center" vertical="center" wrapText="1"/>
    </xf>
    <xf numFmtId="0" fontId="32" fillId="11" borderId="4" xfId="3" applyFont="1" applyFill="1" applyBorder="1" applyAlignment="1">
      <alignment horizontal="left" vertical="center"/>
    </xf>
    <xf numFmtId="0" fontId="32" fillId="11" borderId="5" xfId="3" applyFont="1" applyFill="1" applyBorder="1" applyAlignment="1">
      <alignment horizontal="left" vertical="center" wrapText="1"/>
    </xf>
    <xf numFmtId="0" fontId="32" fillId="11" borderId="6" xfId="3" applyFont="1" applyFill="1" applyBorder="1" applyAlignment="1">
      <alignment horizontal="left" vertical="center" wrapText="1"/>
    </xf>
    <xf numFmtId="0" fontId="33" fillId="11" borderId="5" xfId="3" applyFont="1" applyFill="1" applyBorder="1" applyAlignment="1">
      <alignment horizontal="center" vertical="center" wrapText="1"/>
    </xf>
    <xf numFmtId="0" fontId="33" fillId="11" borderId="6" xfId="3" applyFont="1" applyFill="1" applyBorder="1" applyAlignment="1">
      <alignment horizontal="center" vertical="center" wrapText="1"/>
    </xf>
    <xf numFmtId="10" fontId="32" fillId="0" borderId="5" xfId="3" applyNumberFormat="1" applyFont="1" applyBorder="1" applyAlignment="1">
      <alignment horizontal="center" vertical="center" wrapText="1"/>
    </xf>
    <xf numFmtId="10" fontId="32" fillId="0" borderId="6" xfId="3" applyNumberFormat="1" applyFont="1" applyBorder="1" applyAlignment="1">
      <alignment horizontal="center" vertical="center" wrapText="1"/>
    </xf>
    <xf numFmtId="174" fontId="34" fillId="11" borderId="5" xfId="64" applyNumberFormat="1" applyFont="1" applyFill="1" applyBorder="1" applyAlignment="1">
      <alignment horizontal="center" vertical="center" wrapText="1"/>
    </xf>
    <xf numFmtId="174" fontId="34" fillId="11" borderId="6" xfId="64" applyNumberFormat="1" applyFont="1" applyFill="1" applyBorder="1" applyAlignment="1">
      <alignment horizontal="center" vertical="center" wrapText="1"/>
    </xf>
    <xf numFmtId="0" fontId="33" fillId="11" borderId="5" xfId="3" applyFont="1" applyFill="1" applyBorder="1" applyAlignment="1">
      <alignment horizontal="center" vertical="center"/>
    </xf>
    <xf numFmtId="0" fontId="33" fillId="11" borderId="6" xfId="3" applyFont="1" applyFill="1" applyBorder="1" applyAlignment="1">
      <alignment horizontal="center" vertical="center"/>
    </xf>
    <xf numFmtId="175" fontId="34" fillId="11" borderId="5" xfId="3" applyNumberFormat="1" applyFont="1" applyFill="1" applyBorder="1" applyAlignment="1">
      <alignment horizontal="center" vertical="center" wrapText="1"/>
    </xf>
    <xf numFmtId="175" fontId="34" fillId="11" borderId="6" xfId="3" applyNumberFormat="1" applyFont="1" applyFill="1" applyBorder="1" applyAlignment="1">
      <alignment horizontal="center" vertical="center" wrapText="1"/>
    </xf>
    <xf numFmtId="0" fontId="32" fillId="11" borderId="5" xfId="3" applyFont="1" applyFill="1" applyBorder="1" applyAlignment="1">
      <alignment horizontal="center" vertical="center" wrapText="1"/>
    </xf>
    <xf numFmtId="0" fontId="32" fillId="11" borderId="6" xfId="3" applyFont="1" applyFill="1" applyBorder="1" applyAlignment="1">
      <alignment horizontal="center" vertical="center" wrapText="1"/>
    </xf>
    <xf numFmtId="0" fontId="32" fillId="11" borderId="13" xfId="3" applyFont="1" applyFill="1" applyBorder="1" applyAlignment="1">
      <alignment horizontal="center" vertical="center"/>
    </xf>
    <xf numFmtId="0" fontId="32" fillId="11" borderId="12" xfId="3" applyFont="1" applyFill="1" applyBorder="1" applyAlignment="1">
      <alignment horizontal="center" vertical="center"/>
    </xf>
    <xf numFmtId="0" fontId="32" fillId="11" borderId="5" xfId="3" applyFont="1" applyFill="1" applyBorder="1" applyAlignment="1">
      <alignment horizontal="left" vertical="center"/>
    </xf>
    <xf numFmtId="0" fontId="32" fillId="11" borderId="6" xfId="3" applyFont="1" applyFill="1" applyBorder="1" applyAlignment="1">
      <alignment horizontal="left" vertical="center"/>
    </xf>
    <xf numFmtId="0" fontId="32" fillId="11" borderId="13" xfId="3" applyFont="1" applyFill="1" applyBorder="1" applyAlignment="1">
      <alignment horizontal="center" vertical="center" wrapText="1"/>
    </xf>
    <xf numFmtId="0" fontId="32" fillId="11" borderId="12" xfId="3" applyFont="1" applyFill="1" applyBorder="1" applyAlignment="1">
      <alignment horizontal="center" vertical="center" wrapText="1"/>
    </xf>
    <xf numFmtId="10" fontId="32" fillId="11" borderId="5" xfId="3" applyNumberFormat="1" applyFont="1" applyFill="1" applyBorder="1" applyAlignment="1">
      <alignment horizontal="center" vertical="center" wrapText="1"/>
    </xf>
    <xf numFmtId="10" fontId="32" fillId="11" borderId="6" xfId="3" applyNumberFormat="1" applyFont="1" applyFill="1" applyBorder="1" applyAlignment="1">
      <alignment horizontal="center" vertical="center" wrapText="1"/>
    </xf>
    <xf numFmtId="174" fontId="32" fillId="11" borderId="5" xfId="3" applyNumberFormat="1" applyFont="1" applyFill="1" applyBorder="1" applyAlignment="1">
      <alignment horizontal="center" vertical="center" wrapText="1"/>
    </xf>
    <xf numFmtId="174" fontId="32" fillId="11" borderId="6" xfId="3" applyNumberFormat="1" applyFont="1" applyFill="1" applyBorder="1" applyAlignment="1">
      <alignment horizontal="center" vertical="center" wrapText="1"/>
    </xf>
    <xf numFmtId="0" fontId="32" fillId="11" borderId="21" xfId="3" applyFont="1" applyFill="1" applyBorder="1" applyAlignment="1">
      <alignment horizontal="center" vertical="center" wrapText="1"/>
    </xf>
    <xf numFmtId="0" fontId="32" fillId="11" borderId="3" xfId="3" applyFont="1" applyFill="1" applyBorder="1" applyAlignment="1">
      <alignment horizontal="center" vertical="center" wrapText="1"/>
    </xf>
    <xf numFmtId="0" fontId="32" fillId="11" borderId="8" xfId="3" applyFont="1" applyFill="1" applyBorder="1" applyAlignment="1">
      <alignment horizontal="center" vertical="center" wrapText="1"/>
    </xf>
    <xf numFmtId="0" fontId="32" fillId="11" borderId="2" xfId="3" applyFont="1" applyFill="1" applyBorder="1" applyAlignment="1">
      <alignment horizontal="center" vertical="center" wrapText="1"/>
    </xf>
    <xf numFmtId="0" fontId="32" fillId="11" borderId="14" xfId="3" applyFont="1" applyFill="1" applyBorder="1" applyAlignment="1">
      <alignment horizontal="center" vertical="center" wrapText="1"/>
    </xf>
    <xf numFmtId="0" fontId="32" fillId="11" borderId="9" xfId="3" applyFont="1" applyFill="1" applyBorder="1" applyAlignment="1">
      <alignment horizontal="center" vertical="center" wrapText="1"/>
    </xf>
    <xf numFmtId="0" fontId="32" fillId="11" borderId="15" xfId="3" applyFont="1" applyFill="1" applyBorder="1" applyAlignment="1">
      <alignment horizontal="center" vertical="center" wrapText="1"/>
    </xf>
    <xf numFmtId="174" fontId="32" fillId="11" borderId="13" xfId="3" applyNumberFormat="1" applyFont="1" applyFill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/>
    </xf>
    <xf numFmtId="2" fontId="51" fillId="0" borderId="4" xfId="65" applyNumberFormat="1" applyFont="1" applyFill="1" applyBorder="1" applyAlignment="1" applyProtection="1">
      <alignment horizontal="center" vertical="center" wrapText="1"/>
      <protection locked="0"/>
    </xf>
    <xf numFmtId="0" fontId="43" fillId="0" borderId="5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3" fillId="0" borderId="6" xfId="0" applyFont="1" applyBorder="1" applyAlignment="1">
      <alignment horizontal="center" vertical="center" wrapText="1"/>
    </xf>
    <xf numFmtId="2" fontId="35" fillId="2" borderId="1" xfId="2" applyNumberFormat="1" applyFont="1" applyFill="1" applyBorder="1" applyAlignment="1">
      <alignment horizontal="center" vertical="center" wrapText="1"/>
    </xf>
    <xf numFmtId="2" fontId="35" fillId="2" borderId="6" xfId="2" applyNumberFormat="1" applyFont="1" applyFill="1" applyBorder="1" applyAlignment="1">
      <alignment horizontal="center" vertical="center" wrapText="1"/>
    </xf>
    <xf numFmtId="2" fontId="51" fillId="0" borderId="5" xfId="65" applyNumberFormat="1" applyFont="1" applyFill="1" applyBorder="1" applyAlignment="1" applyProtection="1">
      <alignment horizontal="center" vertical="center" wrapText="1"/>
      <protection locked="0"/>
    </xf>
    <xf numFmtId="2" fontId="51" fillId="0" borderId="1" xfId="65" applyNumberFormat="1" applyFont="1" applyFill="1" applyBorder="1" applyAlignment="1" applyProtection="1">
      <alignment horizontal="center" vertical="center" wrapText="1"/>
      <protection locked="0"/>
    </xf>
    <xf numFmtId="2" fontId="51" fillId="0" borderId="6" xfId="65" applyNumberFormat="1" applyFont="1" applyFill="1" applyBorder="1" applyAlignment="1" applyProtection="1">
      <alignment horizontal="center" vertical="center" wrapText="1"/>
      <protection locked="0"/>
    </xf>
    <xf numFmtId="0" fontId="45" fillId="0" borderId="10" xfId="0" applyFont="1" applyBorder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/>
    </xf>
    <xf numFmtId="0" fontId="28" fillId="0" borderId="8" xfId="0" applyFont="1" applyBorder="1" applyAlignment="1">
      <alignment horizontal="center"/>
    </xf>
    <xf numFmtId="0" fontId="55" fillId="0" borderId="11" xfId="0" applyFont="1" applyBorder="1" applyAlignment="1">
      <alignment horizontal="center" wrapText="1"/>
    </xf>
    <xf numFmtId="0" fontId="55" fillId="0" borderId="0" xfId="0" applyFont="1" applyAlignment="1">
      <alignment horizontal="center"/>
    </xf>
    <xf numFmtId="0" fontId="55" fillId="0" borderId="10" xfId="0" applyFont="1" applyBorder="1" applyAlignment="1">
      <alignment horizontal="center"/>
    </xf>
    <xf numFmtId="0" fontId="55" fillId="0" borderId="11" xfId="0" applyFont="1" applyBorder="1" applyAlignment="1">
      <alignment horizontal="center"/>
    </xf>
    <xf numFmtId="0" fontId="33" fillId="0" borderId="4" xfId="0" applyFont="1" applyBorder="1" applyAlignment="1">
      <alignment horizontal="left" vertical="top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4" fillId="0" borderId="0" xfId="0" applyFont="1" applyAlignment="1">
      <alignment horizontal="center" vertical="distributed"/>
    </xf>
    <xf numFmtId="0" fontId="62" fillId="0" borderId="11" xfId="0" applyFont="1" applyBorder="1" applyAlignment="1">
      <alignment horizontal="center"/>
    </xf>
    <xf numFmtId="0" fontId="62" fillId="0" borderId="0" xfId="0" applyFont="1" applyAlignment="1">
      <alignment horizontal="center"/>
    </xf>
    <xf numFmtId="0" fontId="62" fillId="0" borderId="10" xfId="0" applyFont="1" applyBorder="1" applyAlignment="1">
      <alignment horizontal="center"/>
    </xf>
    <xf numFmtId="0" fontId="57" fillId="0" borderId="0" xfId="0" applyFont="1" applyAlignment="1">
      <alignment horizontal="center" vertical="distributed"/>
    </xf>
    <xf numFmtId="0" fontId="4" fillId="0" borderId="9" xfId="0" applyFont="1" applyBorder="1" applyAlignment="1">
      <alignment horizontal="center"/>
    </xf>
    <xf numFmtId="0" fontId="60" fillId="0" borderId="8" xfId="0" applyFont="1" applyBorder="1" applyAlignment="1">
      <alignment horizontal="center"/>
    </xf>
    <xf numFmtId="0" fontId="28" fillId="0" borderId="1" xfId="0" applyFont="1" applyBorder="1" applyAlignment="1">
      <alignment horizontal="center" vertical="top"/>
    </xf>
    <xf numFmtId="0" fontId="28" fillId="0" borderId="6" xfId="0" applyFont="1" applyBorder="1" applyAlignment="1">
      <alignment horizontal="center" vertical="top"/>
    </xf>
    <xf numFmtId="0" fontId="0" fillId="0" borderId="4" xfId="0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45" fillId="0" borderId="11" xfId="0" applyFont="1" applyBorder="1" applyAlignment="1">
      <alignment horizontal="center"/>
    </xf>
    <xf numFmtId="0" fontId="45" fillId="0" borderId="0" xfId="0" applyFont="1" applyBorder="1" applyAlignment="1">
      <alignment horizontal="center"/>
    </xf>
    <xf numFmtId="0" fontId="45" fillId="0" borderId="10" xfId="0" applyFont="1" applyBorder="1" applyAlignment="1">
      <alignment horizontal="center"/>
    </xf>
    <xf numFmtId="0" fontId="45" fillId="0" borderId="14" xfId="0" applyFont="1" applyBorder="1" applyAlignment="1">
      <alignment horizontal="center"/>
    </xf>
    <xf numFmtId="0" fontId="45" fillId="0" borderId="9" xfId="0" applyFont="1" applyBorder="1" applyAlignment="1">
      <alignment horizontal="center"/>
    </xf>
    <xf numFmtId="0" fontId="45" fillId="0" borderId="15" xfId="0" applyFont="1" applyBorder="1" applyAlignment="1">
      <alignment horizontal="center"/>
    </xf>
    <xf numFmtId="0" fontId="54" fillId="0" borderId="12" xfId="0" applyFont="1" applyBorder="1" applyAlignment="1">
      <alignment horizontal="center"/>
    </xf>
  </cellXfs>
  <cellStyles count="69">
    <cellStyle name="60% - Accent1" xfId="8" xr:uid="{00000000-0005-0000-0000-000000000000}"/>
    <cellStyle name="Accent1" xfId="9" xr:uid="{00000000-0005-0000-0000-000001000000}"/>
    <cellStyle name="Check Cell" xfId="10" xr:uid="{00000000-0005-0000-0000-000002000000}"/>
    <cellStyle name="Data" xfId="11" xr:uid="{00000000-0005-0000-0000-000003000000}"/>
    <cellStyle name="Euro" xfId="12" xr:uid="{00000000-0005-0000-0000-000004000000}"/>
    <cellStyle name="Excel Built-in Normal" xfId="13" xr:uid="{00000000-0005-0000-0000-000005000000}"/>
    <cellStyle name="Excel Built-in Normal 1" xfId="14" xr:uid="{00000000-0005-0000-0000-000006000000}"/>
    <cellStyle name="Excel_BuiltIn_Comma" xfId="15" xr:uid="{00000000-0005-0000-0000-000007000000}"/>
    <cellStyle name="Fixo" xfId="16" xr:uid="{00000000-0005-0000-0000-000008000000}"/>
    <cellStyle name="Good" xfId="17" xr:uid="{00000000-0005-0000-0000-000009000000}"/>
    <cellStyle name="HEADER" xfId="18" xr:uid="{00000000-0005-0000-0000-00000A000000}"/>
    <cellStyle name="Input" xfId="19" xr:uid="{00000000-0005-0000-0000-00000B000000}"/>
    <cellStyle name="Linked Cell" xfId="20" xr:uid="{00000000-0005-0000-0000-00000C000000}"/>
    <cellStyle name="Milliers [0]_after_discount" xfId="21" xr:uid="{00000000-0005-0000-0000-00000D000000}"/>
    <cellStyle name="Milliers_after_discount" xfId="22" xr:uid="{00000000-0005-0000-0000-00000E000000}"/>
    <cellStyle name="Model" xfId="23" xr:uid="{00000000-0005-0000-0000-00000F000000}"/>
    <cellStyle name="Moeda" xfId="64" builtinId="4"/>
    <cellStyle name="Moeda 2" xfId="24" xr:uid="{00000000-0005-0000-0000-000011000000}"/>
    <cellStyle name="Moeda 3" xfId="25" xr:uid="{00000000-0005-0000-0000-000012000000}"/>
    <cellStyle name="Monétaire [0]_after_discount" xfId="26" xr:uid="{00000000-0005-0000-0000-000013000000}"/>
    <cellStyle name="Monétaire_after_discount" xfId="27" xr:uid="{00000000-0005-0000-0000-000014000000}"/>
    <cellStyle name="Neutral" xfId="28" xr:uid="{00000000-0005-0000-0000-000015000000}"/>
    <cellStyle name="Normal" xfId="0" builtinId="0"/>
    <cellStyle name="Normal 2" xfId="3" xr:uid="{00000000-0005-0000-0000-000017000000}"/>
    <cellStyle name="Normal 2 2" xfId="29" xr:uid="{00000000-0005-0000-0000-000018000000}"/>
    <cellStyle name="Normal 2 2 2" xfId="62" xr:uid="{00000000-0005-0000-0000-000019000000}"/>
    <cellStyle name="Normal 2 2 3" xfId="68" xr:uid="{CA3B9B5A-4949-4F03-B79B-70AC4F9E1AFD}"/>
    <cellStyle name="Normal 2 3" xfId="61" xr:uid="{00000000-0005-0000-0000-00001A000000}"/>
    <cellStyle name="Normal 2 4" xfId="67" xr:uid="{30157227-CD1B-4DDA-8F1E-B1189BD4B7DD}"/>
    <cellStyle name="Normal 3" xfId="30" xr:uid="{00000000-0005-0000-0000-00001B000000}"/>
    <cellStyle name="Normal 4" xfId="31" xr:uid="{00000000-0005-0000-0000-00001C000000}"/>
    <cellStyle name="Normal 5" xfId="66" xr:uid="{03CAE97B-3E4F-435E-AEDB-1D43445423D8}"/>
    <cellStyle name="Note" xfId="32" xr:uid="{00000000-0005-0000-0000-00001D000000}"/>
    <cellStyle name="Œ…‹æØ‚è [0.00]_COST_SUM" xfId="33" xr:uid="{00000000-0005-0000-0000-00001E000000}"/>
    <cellStyle name="Œ…‹æØ‚è_COST_SUM" xfId="34" xr:uid="{00000000-0005-0000-0000-00001F000000}"/>
    <cellStyle name="Percentual" xfId="35" xr:uid="{00000000-0005-0000-0000-000020000000}"/>
    <cellStyle name="Ponto" xfId="36" xr:uid="{00000000-0005-0000-0000-000021000000}"/>
    <cellStyle name="Porcentagem" xfId="1" builtinId="5"/>
    <cellStyle name="Porcentagem 2" xfId="37" xr:uid="{00000000-0005-0000-0000-000023000000}"/>
    <cellStyle name="Porcentagem 2 2" xfId="5" xr:uid="{00000000-0005-0000-0000-000024000000}"/>
    <cellStyle name="Porcentagem 3" xfId="38" xr:uid="{00000000-0005-0000-0000-000025000000}"/>
    <cellStyle name="Porcentagem 3 2" xfId="39" xr:uid="{00000000-0005-0000-0000-000026000000}"/>
    <cellStyle name="Porcentagem 4" xfId="40" xr:uid="{00000000-0005-0000-0000-000027000000}"/>
    <cellStyle name="Porcentagem 5" xfId="41" xr:uid="{00000000-0005-0000-0000-000028000000}"/>
    <cellStyle name="Separador de m" xfId="42" xr:uid="{00000000-0005-0000-0000-000029000000}"/>
    <cellStyle name="Separador de milhares 2" xfId="4" xr:uid="{00000000-0005-0000-0000-00002A000000}"/>
    <cellStyle name="Separador de milhares 2 2" xfId="7" xr:uid="{00000000-0005-0000-0000-00002B000000}"/>
    <cellStyle name="Separador de milhares 3" xfId="6" xr:uid="{00000000-0005-0000-0000-00002C000000}"/>
    <cellStyle name="Separador de milhares 3 2" xfId="43" xr:uid="{00000000-0005-0000-0000-00002D000000}"/>
    <cellStyle name="Separador de milhares 4" xfId="44" xr:uid="{00000000-0005-0000-0000-00002E000000}"/>
    <cellStyle name="Separador de milhares 5" xfId="45" xr:uid="{00000000-0005-0000-0000-00002F000000}"/>
    <cellStyle name="Separador de milhares 6" xfId="46" xr:uid="{00000000-0005-0000-0000-000030000000}"/>
    <cellStyle name="Separador de milhares 6 2" xfId="47" xr:uid="{00000000-0005-0000-0000-000031000000}"/>
    <cellStyle name="Separador de milhares 7" xfId="48" xr:uid="{00000000-0005-0000-0000-000032000000}"/>
    <cellStyle name="subhead" xfId="49" xr:uid="{00000000-0005-0000-0000-000033000000}"/>
    <cellStyle name="SUBTIT" xfId="50" xr:uid="{00000000-0005-0000-0000-000034000000}"/>
    <cellStyle name="SUBTIT 2" xfId="51" xr:uid="{00000000-0005-0000-0000-000035000000}"/>
    <cellStyle name="Título 1 1" xfId="52" xr:uid="{00000000-0005-0000-0000-000036000000}"/>
    <cellStyle name="Titulo1" xfId="53" xr:uid="{00000000-0005-0000-0000-000037000000}"/>
    <cellStyle name="Titulo2" xfId="54" xr:uid="{00000000-0005-0000-0000-000038000000}"/>
    <cellStyle name="Vírgula" xfId="2" builtinId="3"/>
    <cellStyle name="Vírgula 2" xfId="55" xr:uid="{00000000-0005-0000-0000-00003A000000}"/>
    <cellStyle name="Vírgula 2 2" xfId="56" xr:uid="{00000000-0005-0000-0000-00003B000000}"/>
    <cellStyle name="Vírgula 3" xfId="57" xr:uid="{00000000-0005-0000-0000-00003C000000}"/>
    <cellStyle name="Vírgula 3 2" xfId="65" xr:uid="{037D8F93-F68F-41B2-A8A5-5E86226B5129}"/>
    <cellStyle name="Vírgula 4" xfId="58" xr:uid="{00000000-0005-0000-0000-00003D000000}"/>
    <cellStyle name="Vírgula 5" xfId="59" xr:uid="{00000000-0005-0000-0000-00003E000000}"/>
    <cellStyle name="Vírgula 6" xfId="63" xr:uid="{00000000-0005-0000-0000-00003F000000}"/>
    <cellStyle name="Warning Text" xfId="60" xr:uid="{00000000-0005-0000-0000-000040000000}"/>
  </cellStyles>
  <dxfs count="6"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0</xdr:row>
      <xdr:rowOff>76200</xdr:rowOff>
    </xdr:from>
    <xdr:to>
      <xdr:col>6</xdr:col>
      <xdr:colOff>142875</xdr:colOff>
      <xdr:row>0</xdr:row>
      <xdr:rowOff>1066800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38300" y="76200"/>
          <a:ext cx="59531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3315-1234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55077</xdr:colOff>
      <xdr:row>0</xdr:row>
      <xdr:rowOff>55910</xdr:rowOff>
    </xdr:from>
    <xdr:to>
      <xdr:col>2</xdr:col>
      <xdr:colOff>19036</xdr:colOff>
      <xdr:row>0</xdr:row>
      <xdr:rowOff>1160808</xdr:rowOff>
    </xdr:to>
    <xdr:pic>
      <xdr:nvPicPr>
        <xdr:cNvPr id="2" name="Imagem 6" descr="Descrição: 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77" y="55910"/>
          <a:ext cx="1347155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152400</xdr:rowOff>
        </xdr:from>
        <xdr:to>
          <xdr:col>1</xdr:col>
          <xdr:colOff>533400</xdr:colOff>
          <xdr:row>0</xdr:row>
          <xdr:rowOff>723900</xdr:rowOff>
        </xdr:to>
        <xdr:sp macro="" textlink="">
          <xdr:nvSpPr>
            <xdr:cNvPr id="12290" name="Object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1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457200</xdr:colOff>
      <xdr:row>0</xdr:row>
      <xdr:rowOff>76200</xdr:rowOff>
    </xdr:from>
    <xdr:to>
      <xdr:col>5</xdr:col>
      <xdr:colOff>952500</xdr:colOff>
      <xdr:row>0</xdr:row>
      <xdr:rowOff>1066800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619250" y="76200"/>
          <a:ext cx="600075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3315-1234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104775</xdr:colOff>
      <xdr:row>0</xdr:row>
      <xdr:rowOff>47627</xdr:rowOff>
    </xdr:from>
    <xdr:to>
      <xdr:col>2</xdr:col>
      <xdr:colOff>68734</xdr:colOff>
      <xdr:row>0</xdr:row>
      <xdr:rowOff>1152525</xdr:rowOff>
    </xdr:to>
    <xdr:pic>
      <xdr:nvPicPr>
        <xdr:cNvPr id="3" name="Imagem 6" descr="Descrição: 1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7"/>
          <a:ext cx="1126009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985631</xdr:colOff>
      <xdr:row>0</xdr:row>
      <xdr:rowOff>26504</xdr:rowOff>
    </xdr:from>
    <xdr:to>
      <xdr:col>5</xdr:col>
      <xdr:colOff>639832</xdr:colOff>
      <xdr:row>0</xdr:row>
      <xdr:rowOff>1043608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697935" y="26504"/>
          <a:ext cx="7183093" cy="10171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3315-1234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228600</xdr:colOff>
      <xdr:row>0</xdr:row>
      <xdr:rowOff>77216</xdr:rowOff>
    </xdr:from>
    <xdr:to>
      <xdr:col>1</xdr:col>
      <xdr:colOff>604206</xdr:colOff>
      <xdr:row>0</xdr:row>
      <xdr:rowOff>1146310</xdr:rowOff>
    </xdr:to>
    <xdr:pic>
      <xdr:nvPicPr>
        <xdr:cNvPr id="4" name="Imagem 6" descr="Descrição: 1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77216"/>
          <a:ext cx="1137606" cy="1069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78441</xdr:colOff>
      <xdr:row>0</xdr:row>
      <xdr:rowOff>33617</xdr:rowOff>
    </xdr:from>
    <xdr:to>
      <xdr:col>1</xdr:col>
      <xdr:colOff>560294</xdr:colOff>
      <xdr:row>0</xdr:row>
      <xdr:rowOff>773845</xdr:rowOff>
    </xdr:to>
    <xdr:pic>
      <xdr:nvPicPr>
        <xdr:cNvPr id="2" name="Imagem 6" descr="Descrição: 1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41" y="33617"/>
          <a:ext cx="862853" cy="740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5</xdr:col>
      <xdr:colOff>963706</xdr:colOff>
      <xdr:row>0</xdr:row>
      <xdr:rowOff>784412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165412" y="0"/>
          <a:ext cx="6645088" cy="7844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3315-1234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590550</xdr:colOff>
      <xdr:row>2</xdr:row>
      <xdr:rowOff>123825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651510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3315-1234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41413</xdr:colOff>
      <xdr:row>0</xdr:row>
      <xdr:rowOff>147018</xdr:rowOff>
    </xdr:from>
    <xdr:to>
      <xdr:col>1</xdr:col>
      <xdr:colOff>357326</xdr:colOff>
      <xdr:row>2</xdr:row>
      <xdr:rowOff>82827</xdr:rowOff>
    </xdr:to>
    <xdr:pic>
      <xdr:nvPicPr>
        <xdr:cNvPr id="3" name="Imagem 6" descr="Descrição: 1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13" y="147018"/>
          <a:ext cx="721761" cy="623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0</xdr:row>
      <xdr:rowOff>66675</xdr:rowOff>
    </xdr:from>
    <xdr:to>
      <xdr:col>6</xdr:col>
      <xdr:colOff>142875</xdr:colOff>
      <xdr:row>2</xdr:row>
      <xdr:rowOff>95250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609599" y="66675"/>
          <a:ext cx="5105401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3315-1234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161925</xdr:colOff>
      <xdr:row>0</xdr:row>
      <xdr:rowOff>66675</xdr:rowOff>
    </xdr:from>
    <xdr:to>
      <xdr:col>1</xdr:col>
      <xdr:colOff>337137</xdr:colOff>
      <xdr:row>2</xdr:row>
      <xdr:rowOff>76200</xdr:rowOff>
    </xdr:to>
    <xdr:pic>
      <xdr:nvPicPr>
        <xdr:cNvPr id="3" name="Imagem 6" descr="Descrição: 1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66675"/>
          <a:ext cx="784812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GENHARIA/Desktop/MORRO%20DO%20EXPEDITO/Refer&#234;ncia%20mm-aaaa%201.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2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5"/>
  <sheetViews>
    <sheetView showGridLines="0" showZeros="0" tabSelected="1" view="pageBreakPreview" zoomScaleNormal="100" zoomScaleSheetLayoutView="100" workbookViewId="0">
      <selection activeCell="A7" sqref="A7:D7"/>
    </sheetView>
  </sheetViews>
  <sheetFormatPr defaultColWidth="9.140625" defaultRowHeight="12.75"/>
  <cols>
    <col min="1" max="1" width="5.7109375" style="12" customWidth="1"/>
    <col min="2" max="2" width="15" style="12" bestFit="1" customWidth="1"/>
    <col min="3" max="3" width="60.42578125" style="12" customWidth="1"/>
    <col min="4" max="4" width="10.140625" style="12" customWidth="1"/>
    <col min="5" max="5" width="11.5703125" style="12" bestFit="1" customWidth="1"/>
    <col min="6" max="6" width="11.7109375" style="13" customWidth="1"/>
    <col min="7" max="7" width="11.7109375" style="12" customWidth="1"/>
    <col min="8" max="8" width="13.5703125" style="12" bestFit="1" customWidth="1"/>
    <col min="9" max="9" width="11.85546875" style="12" bestFit="1" customWidth="1"/>
    <col min="10" max="16384" width="9.140625" style="12"/>
  </cols>
  <sheetData>
    <row r="1" spans="1:9" ht="94.5" customHeight="1">
      <c r="A1" s="272"/>
      <c r="B1" s="273"/>
      <c r="C1" s="270"/>
      <c r="D1" s="270"/>
      <c r="E1" s="270"/>
      <c r="F1" s="270"/>
      <c r="G1" s="270"/>
      <c r="H1" s="271"/>
    </row>
    <row r="2" spans="1:9" s="25" customFormat="1" ht="21.75" customHeight="1">
      <c r="A2" s="284" t="s">
        <v>30</v>
      </c>
      <c r="B2" s="285"/>
      <c r="C2" s="285"/>
      <c r="D2" s="285"/>
      <c r="E2" s="285"/>
      <c r="F2" s="285"/>
      <c r="G2" s="285"/>
      <c r="H2" s="286"/>
    </row>
    <row r="3" spans="1:9" s="69" customFormat="1" ht="20.100000000000001" customHeight="1">
      <c r="A3" s="292" t="s">
        <v>41</v>
      </c>
      <c r="B3" s="293"/>
      <c r="C3" s="293"/>
      <c r="D3" s="293"/>
      <c r="E3" s="294" t="s">
        <v>42</v>
      </c>
      <c r="F3" s="295"/>
      <c r="G3" s="296" t="s">
        <v>34</v>
      </c>
      <c r="H3" s="297"/>
    </row>
    <row r="4" spans="1:9" s="69" customFormat="1" ht="20.100000000000001" customHeight="1">
      <c r="A4" s="289" t="s">
        <v>164</v>
      </c>
      <c r="B4" s="290"/>
      <c r="C4" s="290"/>
      <c r="D4" s="291"/>
      <c r="E4" s="294" t="s">
        <v>22</v>
      </c>
      <c r="F4" s="295"/>
      <c r="G4" s="287">
        <f ca="1">TODAY()</f>
        <v>45952</v>
      </c>
      <c r="H4" s="288"/>
    </row>
    <row r="5" spans="1:9" s="69" customFormat="1" ht="20.100000000000001" customHeight="1">
      <c r="A5" s="274" t="s">
        <v>165</v>
      </c>
      <c r="B5" s="274"/>
      <c r="C5" s="274"/>
      <c r="D5" s="274"/>
      <c r="E5" s="280" t="s">
        <v>6</v>
      </c>
      <c r="F5" s="280"/>
      <c r="G5" s="280"/>
      <c r="H5" s="280"/>
      <c r="I5" s="89"/>
    </row>
    <row r="6" spans="1:9" s="69" customFormat="1" ht="24.95" customHeight="1">
      <c r="A6" s="275" t="s">
        <v>166</v>
      </c>
      <c r="B6" s="276"/>
      <c r="C6" s="276"/>
      <c r="D6" s="277"/>
      <c r="E6" s="29" t="s">
        <v>21</v>
      </c>
      <c r="F6" s="30" t="s">
        <v>3</v>
      </c>
      <c r="G6" s="29" t="s">
        <v>35</v>
      </c>
      <c r="H6" s="29" t="s">
        <v>4</v>
      </c>
    </row>
    <row r="7" spans="1:9" s="69" customFormat="1" ht="24.95" customHeight="1">
      <c r="A7" s="281" t="s">
        <v>38</v>
      </c>
      <c r="B7" s="282"/>
      <c r="C7" s="282"/>
      <c r="D7" s="283"/>
      <c r="E7" s="22" t="s">
        <v>27</v>
      </c>
      <c r="F7" s="79">
        <v>0.05</v>
      </c>
      <c r="G7" s="29" t="s">
        <v>33</v>
      </c>
      <c r="H7" s="80">
        <v>0.2409</v>
      </c>
    </row>
    <row r="8" spans="1:9" ht="4.5" customHeight="1">
      <c r="A8" s="279"/>
      <c r="B8" s="279"/>
      <c r="C8" s="279"/>
      <c r="D8" s="279"/>
      <c r="E8" s="279"/>
      <c r="F8" s="279"/>
      <c r="G8" s="279"/>
      <c r="H8" s="279"/>
    </row>
    <row r="9" spans="1:9" s="69" customFormat="1" ht="35.1" customHeight="1">
      <c r="A9" s="29" t="s">
        <v>0</v>
      </c>
      <c r="B9" s="29" t="s">
        <v>28</v>
      </c>
      <c r="C9" s="29" t="s">
        <v>29</v>
      </c>
      <c r="D9" s="29" t="s">
        <v>2</v>
      </c>
      <c r="E9" s="199" t="s">
        <v>1</v>
      </c>
      <c r="F9" s="21" t="s">
        <v>31</v>
      </c>
      <c r="G9" s="22" t="s">
        <v>32</v>
      </c>
      <c r="H9" s="22" t="s">
        <v>5</v>
      </c>
    </row>
    <row r="10" spans="1:9" s="69" customFormat="1">
      <c r="A10" s="236" t="s">
        <v>24</v>
      </c>
      <c r="B10" s="241"/>
      <c r="C10" s="238" t="s">
        <v>167</v>
      </c>
      <c r="D10" s="242"/>
      <c r="E10" s="243"/>
      <c r="F10" s="243"/>
      <c r="G10" s="243">
        <f t="shared" ref="G10:G18" si="0">ROUND(F10+(F10*$H$7),2)</f>
        <v>0</v>
      </c>
      <c r="H10" s="240">
        <f>SUM(H11)</f>
        <v>1435.16</v>
      </c>
    </row>
    <row r="11" spans="1:9" s="69" customFormat="1" ht="56.25">
      <c r="A11" s="224" t="s">
        <v>8</v>
      </c>
      <c r="B11" s="84" t="s">
        <v>160</v>
      </c>
      <c r="C11" s="77" t="s">
        <v>156</v>
      </c>
      <c r="D11" s="84" t="s">
        <v>100</v>
      </c>
      <c r="E11" s="192">
        <v>1</v>
      </c>
      <c r="F11" s="235">
        <v>1156.55</v>
      </c>
      <c r="G11" s="83">
        <f t="shared" si="0"/>
        <v>1435.16</v>
      </c>
      <c r="H11" s="83">
        <f>ROUND((E11*G11),2)</f>
        <v>1435.16</v>
      </c>
    </row>
    <row r="12" spans="1:9" s="69" customFormat="1">
      <c r="A12" s="236" t="s">
        <v>25</v>
      </c>
      <c r="B12" s="241"/>
      <c r="C12" s="238" t="s">
        <v>183</v>
      </c>
      <c r="D12" s="242"/>
      <c r="E12" s="243"/>
      <c r="F12" s="243"/>
      <c r="G12" s="243">
        <f t="shared" si="0"/>
        <v>0</v>
      </c>
      <c r="H12" s="240">
        <f>SUM(H13:H20)</f>
        <v>37402.549999999996</v>
      </c>
    </row>
    <row r="13" spans="1:9" s="69" customFormat="1" ht="11.25">
      <c r="A13" s="77" t="s">
        <v>9</v>
      </c>
      <c r="B13" s="84" t="s">
        <v>168</v>
      </c>
      <c r="C13" s="77" t="s">
        <v>169</v>
      </c>
      <c r="D13" s="81" t="s">
        <v>12</v>
      </c>
      <c r="E13" s="82">
        <v>30</v>
      </c>
      <c r="F13" s="196">
        <v>82.4</v>
      </c>
      <c r="G13" s="83">
        <f t="shared" si="0"/>
        <v>102.25</v>
      </c>
      <c r="H13" s="83">
        <f t="shared" ref="H13:H18" si="1">ROUND((E13*G13),2)</f>
        <v>3067.5</v>
      </c>
    </row>
    <row r="14" spans="1:9" s="69" customFormat="1" ht="37.5" customHeight="1">
      <c r="A14" s="247" t="s">
        <v>10</v>
      </c>
      <c r="B14" s="84" t="s">
        <v>170</v>
      </c>
      <c r="C14" s="77" t="s">
        <v>171</v>
      </c>
      <c r="D14" s="84" t="s">
        <v>13</v>
      </c>
      <c r="E14" s="87">
        <v>2</v>
      </c>
      <c r="F14" s="196">
        <v>573.96</v>
      </c>
      <c r="G14" s="86">
        <f t="shared" si="0"/>
        <v>712.23</v>
      </c>
      <c r="H14" s="86">
        <f t="shared" si="1"/>
        <v>1424.46</v>
      </c>
      <c r="I14" s="70"/>
    </row>
    <row r="15" spans="1:9" s="69" customFormat="1" ht="45">
      <c r="A15" s="247" t="s">
        <v>11</v>
      </c>
      <c r="B15" s="84" t="s">
        <v>133</v>
      </c>
      <c r="C15" s="234" t="s">
        <v>134</v>
      </c>
      <c r="D15" s="84" t="s">
        <v>13</v>
      </c>
      <c r="E15" s="218">
        <v>2</v>
      </c>
      <c r="F15" s="196">
        <v>298.74</v>
      </c>
      <c r="G15" s="86">
        <f t="shared" si="0"/>
        <v>370.71</v>
      </c>
      <c r="H15" s="86">
        <f t="shared" si="1"/>
        <v>741.42</v>
      </c>
      <c r="I15" s="70"/>
    </row>
    <row r="16" spans="1:9" s="69" customFormat="1" ht="22.5">
      <c r="A16" s="247" t="s">
        <v>43</v>
      </c>
      <c r="B16" s="84" t="s">
        <v>179</v>
      </c>
      <c r="C16" s="77" t="s">
        <v>174</v>
      </c>
      <c r="D16" s="84" t="s">
        <v>13</v>
      </c>
      <c r="E16" s="82">
        <v>130</v>
      </c>
      <c r="F16" s="197">
        <f>Composição!G31</f>
        <v>39.851590800000004</v>
      </c>
      <c r="G16" s="83">
        <f t="shared" si="0"/>
        <v>49.45</v>
      </c>
      <c r="H16" s="83">
        <f t="shared" si="1"/>
        <v>6428.5</v>
      </c>
      <c r="I16" s="70"/>
    </row>
    <row r="17" spans="1:10" s="69" customFormat="1" ht="22.5">
      <c r="A17" s="247" t="s">
        <v>88</v>
      </c>
      <c r="B17" s="84" t="s">
        <v>157</v>
      </c>
      <c r="C17" s="247" t="s">
        <v>158</v>
      </c>
      <c r="D17" s="84" t="s">
        <v>13</v>
      </c>
      <c r="E17" s="82">
        <v>49</v>
      </c>
      <c r="F17" s="197">
        <v>53.25</v>
      </c>
      <c r="G17" s="83">
        <f t="shared" ref="G17" si="2">ROUND(F17+(F17*$H$7),2)</f>
        <v>66.08</v>
      </c>
      <c r="H17" s="83">
        <f t="shared" ref="H17" si="3">ROUND((E17*G17),2)</f>
        <v>3237.92</v>
      </c>
      <c r="I17" s="70"/>
    </row>
    <row r="18" spans="1:10" s="69" customFormat="1" ht="22.5">
      <c r="A18" s="247" t="s">
        <v>89</v>
      </c>
      <c r="B18" s="84" t="s">
        <v>97</v>
      </c>
      <c r="C18" s="77" t="s">
        <v>172</v>
      </c>
      <c r="D18" s="84" t="s">
        <v>44</v>
      </c>
      <c r="E18" s="82">
        <v>2</v>
      </c>
      <c r="F18" s="197">
        <f>Composição!G11</f>
        <v>2149.1058000000007</v>
      </c>
      <c r="G18" s="83">
        <f t="shared" si="0"/>
        <v>2666.83</v>
      </c>
      <c r="H18" s="83">
        <f t="shared" si="1"/>
        <v>5333.66</v>
      </c>
      <c r="I18" s="70"/>
    </row>
    <row r="19" spans="1:10" s="69" customFormat="1" ht="14.25" customHeight="1">
      <c r="A19" s="247" t="s">
        <v>90</v>
      </c>
      <c r="B19" s="216" t="s">
        <v>180</v>
      </c>
      <c r="C19" s="217" t="s">
        <v>181</v>
      </c>
      <c r="D19" s="84" t="s">
        <v>44</v>
      </c>
      <c r="E19" s="82">
        <v>1</v>
      </c>
      <c r="F19" s="197">
        <v>13772.95</v>
      </c>
      <c r="G19" s="83">
        <f t="shared" ref="G19:G20" si="4">ROUND(F19+(F19*$H$7),2)</f>
        <v>17090.849999999999</v>
      </c>
      <c r="H19" s="83">
        <f t="shared" ref="H19:H20" si="5">ROUND((E19*G19),2)</f>
        <v>17090.849999999999</v>
      </c>
      <c r="I19" s="70"/>
    </row>
    <row r="20" spans="1:10" s="69" customFormat="1" ht="22.5">
      <c r="A20" s="247" t="s">
        <v>132</v>
      </c>
      <c r="B20" s="84" t="s">
        <v>182</v>
      </c>
      <c r="C20" s="77" t="s">
        <v>198</v>
      </c>
      <c r="D20" s="84" t="s">
        <v>44</v>
      </c>
      <c r="E20" s="82">
        <v>1</v>
      </c>
      <c r="F20" s="196">
        <v>63.05</v>
      </c>
      <c r="G20" s="83">
        <f t="shared" si="4"/>
        <v>78.239999999999995</v>
      </c>
      <c r="H20" s="83">
        <f t="shared" si="5"/>
        <v>78.239999999999995</v>
      </c>
      <c r="I20" s="70"/>
    </row>
    <row r="21" spans="1:10" s="69" customFormat="1">
      <c r="A21" s="236" t="s">
        <v>91</v>
      </c>
      <c r="B21" s="237"/>
      <c r="C21" s="238" t="s">
        <v>184</v>
      </c>
      <c r="D21" s="237"/>
      <c r="E21" s="239"/>
      <c r="F21" s="239"/>
      <c r="G21" s="239">
        <f t="shared" ref="G21:G26" si="6">ROUND(F21+(F21*$H$7),2)</f>
        <v>0</v>
      </c>
      <c r="H21" s="240">
        <f>SUM(H22:H26)</f>
        <v>149366.19999999998</v>
      </c>
    </row>
    <row r="22" spans="1:10" s="69" customFormat="1" ht="22.5">
      <c r="A22" s="81" t="s">
        <v>92</v>
      </c>
      <c r="B22" s="84" t="s">
        <v>150</v>
      </c>
      <c r="C22" s="77" t="s">
        <v>151</v>
      </c>
      <c r="D22" s="84" t="s">
        <v>152</v>
      </c>
      <c r="E22" s="82">
        <v>1822.75</v>
      </c>
      <c r="F22" s="83">
        <v>1.38</v>
      </c>
      <c r="G22" s="83">
        <f t="shared" si="6"/>
        <v>1.71</v>
      </c>
      <c r="H22" s="83">
        <f t="shared" ref="H22" si="7">ROUND((E22*G22),2)</f>
        <v>3116.9</v>
      </c>
    </row>
    <row r="23" spans="1:10" s="69" customFormat="1" ht="45">
      <c r="A23" s="81" t="s">
        <v>93</v>
      </c>
      <c r="B23" s="84" t="s">
        <v>51</v>
      </c>
      <c r="C23" s="77" t="s">
        <v>50</v>
      </c>
      <c r="D23" s="84" t="s">
        <v>13</v>
      </c>
      <c r="E23" s="82">
        <v>197</v>
      </c>
      <c r="F23" s="83">
        <v>67.260000000000005</v>
      </c>
      <c r="G23" s="83">
        <f t="shared" si="6"/>
        <v>83.46</v>
      </c>
      <c r="H23" s="83">
        <f t="shared" ref="H23:H26" si="8">ROUND((E23*G23),2)</f>
        <v>16441.62</v>
      </c>
    </row>
    <row r="24" spans="1:10" s="69" customFormat="1" ht="22.5">
      <c r="A24" s="81" t="s">
        <v>94</v>
      </c>
      <c r="B24" s="84" t="s">
        <v>53</v>
      </c>
      <c r="C24" s="77" t="s">
        <v>52</v>
      </c>
      <c r="D24" s="84" t="s">
        <v>7</v>
      </c>
      <c r="E24" s="82">
        <v>929</v>
      </c>
      <c r="F24" s="83">
        <v>102.41</v>
      </c>
      <c r="G24" s="83">
        <f t="shared" si="6"/>
        <v>127.08</v>
      </c>
      <c r="H24" s="83">
        <f t="shared" si="8"/>
        <v>118057.32</v>
      </c>
    </row>
    <row r="25" spans="1:10" s="69" customFormat="1" ht="22.5">
      <c r="A25" s="81" t="s">
        <v>95</v>
      </c>
      <c r="B25" s="84" t="s">
        <v>120</v>
      </c>
      <c r="C25" s="77" t="s">
        <v>121</v>
      </c>
      <c r="D25" s="84" t="s">
        <v>13</v>
      </c>
      <c r="E25" s="82">
        <v>88.56</v>
      </c>
      <c r="F25" s="83">
        <v>35.32</v>
      </c>
      <c r="G25" s="83">
        <f t="shared" si="6"/>
        <v>43.83</v>
      </c>
      <c r="H25" s="83">
        <f t="shared" si="8"/>
        <v>3881.58</v>
      </c>
    </row>
    <row r="26" spans="1:10" s="69" customFormat="1" ht="11.25">
      <c r="A26" s="81" t="s">
        <v>139</v>
      </c>
      <c r="B26" s="84" t="s">
        <v>137</v>
      </c>
      <c r="C26" s="77" t="s">
        <v>140</v>
      </c>
      <c r="D26" s="84" t="s">
        <v>13</v>
      </c>
      <c r="E26" s="82">
        <v>52.8</v>
      </c>
      <c r="F26" s="196">
        <f>Composição!G24</f>
        <v>120.10186999999999</v>
      </c>
      <c r="G26" s="83">
        <f t="shared" si="6"/>
        <v>149.03</v>
      </c>
      <c r="H26" s="83">
        <f t="shared" si="8"/>
        <v>7868.78</v>
      </c>
    </row>
    <row r="27" spans="1:10" s="69" customFormat="1" ht="4.5" customHeight="1">
      <c r="A27" s="259" t="s">
        <v>155</v>
      </c>
      <c r="B27" s="260"/>
      <c r="C27" s="259"/>
      <c r="D27" s="259"/>
      <c r="E27" s="259"/>
      <c r="F27" s="259"/>
      <c r="G27" s="259"/>
      <c r="H27" s="259"/>
    </row>
    <row r="28" spans="1:10" s="25" customFormat="1" ht="20.100000000000001" customHeight="1">
      <c r="A28" s="278" t="s">
        <v>36</v>
      </c>
      <c r="B28" s="278"/>
      <c r="C28" s="278"/>
      <c r="D28" s="278"/>
      <c r="E28" s="278"/>
      <c r="F28" s="278"/>
      <c r="G28" s="278"/>
      <c r="H28" s="244">
        <f>H12+H21+H10</f>
        <v>188203.90999999997</v>
      </c>
      <c r="J28" s="26"/>
    </row>
    <row r="29" spans="1:10" s="25" customFormat="1" ht="13.5" customHeight="1">
      <c r="A29" s="186"/>
      <c r="B29" s="187"/>
      <c r="C29" s="187"/>
      <c r="D29" s="187"/>
      <c r="E29" s="187"/>
      <c r="F29" s="187"/>
      <c r="G29" s="187"/>
      <c r="H29" s="188"/>
      <c r="J29" s="26"/>
    </row>
    <row r="30" spans="1:10" s="25" customFormat="1" ht="28.5" customHeight="1">
      <c r="A30" s="186"/>
      <c r="B30" s="187"/>
      <c r="C30" s="187"/>
      <c r="D30" s="187"/>
      <c r="E30" s="187"/>
      <c r="F30" s="187"/>
      <c r="G30" s="187"/>
      <c r="H30" s="188"/>
      <c r="J30" s="26"/>
    </row>
    <row r="31" spans="1:10" ht="14.25" customHeight="1">
      <c r="A31" s="3"/>
      <c r="B31" s="4"/>
      <c r="C31" s="4"/>
      <c r="D31" s="4"/>
      <c r="E31" s="4"/>
      <c r="F31" s="5"/>
      <c r="G31" s="4"/>
      <c r="H31" s="6"/>
      <c r="J31" s="71"/>
    </row>
    <row r="32" spans="1:10" ht="11.25" customHeight="1">
      <c r="A32" s="7"/>
      <c r="B32" s="8"/>
      <c r="C32" s="8"/>
      <c r="D32" s="8"/>
      <c r="E32" s="8"/>
      <c r="F32" s="9"/>
      <c r="G32" s="8"/>
      <c r="H32" s="10"/>
    </row>
    <row r="33" spans="1:8" ht="12" customHeight="1">
      <c r="A33" s="267" t="s">
        <v>87</v>
      </c>
      <c r="B33" s="268"/>
      <c r="C33" s="268"/>
      <c r="D33" s="268"/>
      <c r="E33" s="268"/>
      <c r="F33" s="268"/>
      <c r="G33" s="268"/>
      <c r="H33" s="269"/>
    </row>
    <row r="34" spans="1:8" s="25" customFormat="1" ht="12.75" customHeight="1">
      <c r="A34" s="261" t="str">
        <f>'Memória de Cálculo'!C29</f>
        <v>Caio Henrique da Silva Carvalho</v>
      </c>
      <c r="B34" s="262"/>
      <c r="C34" s="262"/>
      <c r="D34" s="262"/>
      <c r="E34" s="262"/>
      <c r="F34" s="262"/>
      <c r="G34" s="262"/>
      <c r="H34" s="263"/>
    </row>
    <row r="35" spans="1:8">
      <c r="A35" s="261" t="str">
        <f>'Memória de Cálculo'!C30</f>
        <v>CREA/MG Nº: MG 240.713/D</v>
      </c>
      <c r="B35" s="262"/>
      <c r="C35" s="262"/>
      <c r="D35" s="262"/>
      <c r="E35" s="262"/>
      <c r="F35" s="262"/>
      <c r="G35" s="262"/>
      <c r="H35" s="263"/>
    </row>
    <row r="36" spans="1:8" ht="21.75" customHeight="1">
      <c r="A36" s="11"/>
      <c r="C36" s="72"/>
      <c r="H36" s="14"/>
    </row>
    <row r="37" spans="1:8">
      <c r="A37" s="11"/>
      <c r="H37" s="14"/>
    </row>
    <row r="38" spans="1:8">
      <c r="A38" s="11"/>
      <c r="H38" s="14"/>
    </row>
    <row r="39" spans="1:8" ht="11.25" customHeight="1">
      <c r="A39" s="267" t="s">
        <v>87</v>
      </c>
      <c r="B39" s="268"/>
      <c r="C39" s="268"/>
      <c r="D39" s="268"/>
      <c r="E39" s="268"/>
      <c r="F39" s="268"/>
      <c r="G39" s="268"/>
      <c r="H39" s="269"/>
    </row>
    <row r="40" spans="1:8" s="25" customFormat="1" ht="12.75" customHeight="1">
      <c r="A40" s="264" t="str">
        <f>'Memória de Cálculo'!C34</f>
        <v>Prefeito Municipal de Inhapim-MG</v>
      </c>
      <c r="B40" s="265"/>
      <c r="C40" s="265"/>
      <c r="D40" s="265"/>
      <c r="E40" s="265"/>
      <c r="F40" s="265"/>
      <c r="G40" s="265"/>
      <c r="H40" s="266"/>
    </row>
    <row r="41" spans="1:8" s="25" customFormat="1" ht="12" customHeight="1">
      <c r="A41" s="261" t="str">
        <f>'Memória de Cálculo'!C35</f>
        <v>Sandro Adriano Oliveira Silva</v>
      </c>
      <c r="B41" s="262"/>
      <c r="C41" s="262"/>
      <c r="D41" s="262"/>
      <c r="E41" s="262"/>
      <c r="F41" s="262"/>
      <c r="G41" s="262"/>
      <c r="H41" s="263"/>
    </row>
    <row r="42" spans="1:8" s="25" customFormat="1" ht="12" customHeight="1">
      <c r="A42" s="24"/>
      <c r="C42" s="72"/>
      <c r="F42" s="26"/>
      <c r="H42" s="27"/>
    </row>
    <row r="43" spans="1:8">
      <c r="A43" s="73"/>
      <c r="B43" s="74"/>
      <c r="C43" s="74"/>
      <c r="D43" s="74"/>
      <c r="E43" s="74"/>
      <c r="F43" s="75"/>
      <c r="G43" s="74"/>
      <c r="H43" s="76"/>
    </row>
    <row r="45" spans="1:8" ht="69.95" customHeight="1">
      <c r="A45" s="256" t="s">
        <v>40</v>
      </c>
      <c r="B45" s="257"/>
      <c r="C45" s="257"/>
      <c r="D45" s="257"/>
      <c r="E45" s="257"/>
      <c r="F45" s="257"/>
      <c r="G45" s="257"/>
      <c r="H45" s="258"/>
    </row>
  </sheetData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23">
    <mergeCell ref="C1:H1"/>
    <mergeCell ref="A1:B1"/>
    <mergeCell ref="A5:D5"/>
    <mergeCell ref="A6:D6"/>
    <mergeCell ref="A28:G28"/>
    <mergeCell ref="A8:H8"/>
    <mergeCell ref="E5:H5"/>
    <mergeCell ref="A7:D7"/>
    <mergeCell ref="A2:H2"/>
    <mergeCell ref="G4:H4"/>
    <mergeCell ref="A4:D4"/>
    <mergeCell ref="A3:D3"/>
    <mergeCell ref="E3:F3"/>
    <mergeCell ref="G3:H3"/>
    <mergeCell ref="E4:F4"/>
    <mergeCell ref="A45:H45"/>
    <mergeCell ref="A27:H27"/>
    <mergeCell ref="A34:H34"/>
    <mergeCell ref="A35:H35"/>
    <mergeCell ref="A40:H40"/>
    <mergeCell ref="A41:H41"/>
    <mergeCell ref="A33:H33"/>
    <mergeCell ref="A39:H39"/>
  </mergeCells>
  <phoneticPr fontId="5" type="noConversion"/>
  <printOptions horizontalCentered="1"/>
  <pageMargins left="0.47244094488188981" right="0.19685039370078741" top="0.59055118110236227" bottom="0.6692913385826772" header="0" footer="0"/>
  <pageSetup paperSize="9" scale="70" fitToHeight="2" orientation="portrait" r:id="rId2"/>
  <headerFooter alignWithMargins="0"/>
  <ignoredErrors>
    <ignoredError sqref="H21 H12" formula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7"/>
  <sheetViews>
    <sheetView showGridLines="0" showZeros="0" view="pageBreakPreview" topLeftCell="A13" zoomScale="115" zoomScaleSheetLayoutView="115" workbookViewId="0">
      <selection activeCell="F20" sqref="F20"/>
    </sheetView>
  </sheetViews>
  <sheetFormatPr defaultColWidth="9.140625" defaultRowHeight="12.75"/>
  <cols>
    <col min="1" max="1" width="5.7109375" style="1" customWidth="1"/>
    <col min="2" max="2" width="12.85546875" style="1" bestFit="1" customWidth="1"/>
    <col min="3" max="3" width="60.7109375" style="1" customWidth="1"/>
    <col min="4" max="4" width="10.140625" style="1" customWidth="1"/>
    <col min="5" max="5" width="11.7109375" style="214" customWidth="1"/>
    <col min="6" max="6" width="40.7109375" style="2" customWidth="1"/>
    <col min="7" max="16384" width="9.140625" style="1"/>
  </cols>
  <sheetData>
    <row r="1" spans="1:8" s="12" customFormat="1" ht="94.5" customHeight="1">
      <c r="A1" s="121"/>
      <c r="B1" s="122"/>
      <c r="C1" s="119"/>
      <c r="D1" s="119"/>
      <c r="E1" s="202"/>
      <c r="F1" s="190"/>
      <c r="G1" s="120"/>
      <c r="H1" s="120"/>
    </row>
    <row r="2" spans="1:8" s="23" customFormat="1" ht="20.100000000000001" customHeight="1">
      <c r="A2" s="300" t="s">
        <v>26</v>
      </c>
      <c r="B2" s="301"/>
      <c r="C2" s="301"/>
      <c r="D2" s="301"/>
      <c r="E2" s="301"/>
      <c r="F2" s="302"/>
    </row>
    <row r="3" spans="1:8" s="28" customFormat="1" ht="20.100000000000001" customHeight="1">
      <c r="A3" s="292" t="s">
        <v>41</v>
      </c>
      <c r="B3" s="293"/>
      <c r="C3" s="293"/>
      <c r="D3" s="293"/>
      <c r="E3" s="203"/>
      <c r="F3" s="32"/>
    </row>
    <row r="4" spans="1:8" s="28" customFormat="1" ht="20.100000000000001" customHeight="1">
      <c r="A4" s="289" t="s">
        <v>164</v>
      </c>
      <c r="B4" s="290"/>
      <c r="C4" s="290"/>
      <c r="D4" s="291"/>
      <c r="E4" s="204" t="s">
        <v>42</v>
      </c>
      <c r="F4" s="78" t="s">
        <v>34</v>
      </c>
    </row>
    <row r="5" spans="1:8" s="28" customFormat="1" ht="20.100000000000001" customHeight="1">
      <c r="A5" s="304" t="s">
        <v>192</v>
      </c>
      <c r="B5" s="274"/>
      <c r="C5" s="274"/>
      <c r="D5" s="274"/>
      <c r="E5" s="205" t="s">
        <v>22</v>
      </c>
      <c r="F5" s="33">
        <f ca="1">TODAY()</f>
        <v>45952</v>
      </c>
    </row>
    <row r="6" spans="1:8" ht="3.75" customHeight="1">
      <c r="A6" s="279"/>
      <c r="B6" s="279"/>
      <c r="C6" s="279"/>
      <c r="D6" s="279"/>
      <c r="E6" s="279"/>
      <c r="F6" s="279"/>
    </row>
    <row r="7" spans="1:8" s="17" customFormat="1" ht="35.1" customHeight="1">
      <c r="A7" s="29" t="s">
        <v>0</v>
      </c>
      <c r="B7" s="29" t="s">
        <v>28</v>
      </c>
      <c r="C7" s="29" t="s">
        <v>29</v>
      </c>
      <c r="D7" s="29" t="s">
        <v>2</v>
      </c>
      <c r="E7" s="192" t="s">
        <v>1</v>
      </c>
      <c r="F7" s="21" t="s">
        <v>37</v>
      </c>
    </row>
    <row r="8" spans="1:8" s="17" customFormat="1" ht="19.5" customHeight="1">
      <c r="A8" s="200" t="s">
        <v>8</v>
      </c>
      <c r="B8" s="220"/>
      <c r="C8" s="220" t="str">
        <f>'Planilha Orcamentária'!C10</f>
        <v xml:space="preserve">SERVIÇOS PRELIMINARES </v>
      </c>
      <c r="D8" s="220"/>
      <c r="E8" s="206"/>
      <c r="F8" s="191"/>
    </row>
    <row r="9" spans="1:8" s="17" customFormat="1" ht="56.25">
      <c r="A9" s="84" t="str">
        <f>'Planilha Orcamentária'!A11</f>
        <v>1.1</v>
      </c>
      <c r="B9" s="84" t="str">
        <f>'Planilha Orcamentária'!B11</f>
        <v>SICOR-ED-28427</v>
      </c>
      <c r="C9" s="77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84" t="str">
        <f>'Planilha Orcamentária'!D11</f>
        <v>UND</v>
      </c>
      <c r="E9" s="215">
        <f>'Planilha Orcamentária'!E11</f>
        <v>1</v>
      </c>
      <c r="F9" s="193" t="s">
        <v>159</v>
      </c>
    </row>
    <row r="10" spans="1:8" s="17" customFormat="1" ht="11.25">
      <c r="A10" s="16" t="s">
        <v>25</v>
      </c>
      <c r="B10" s="18"/>
      <c r="C10" s="85" t="str">
        <f>'Planilha Orcamentária'!C12</f>
        <v>REDE PLUVIAL</v>
      </c>
      <c r="D10" s="19"/>
      <c r="E10" s="207"/>
      <c r="F10" s="34"/>
    </row>
    <row r="11" spans="1:8" s="17" customFormat="1" ht="11.25">
      <c r="A11" s="81" t="str">
        <f>'Planilha Orcamentária'!A13</f>
        <v>2.1</v>
      </c>
      <c r="B11" s="81" t="str">
        <f>'Planilha Orcamentária'!B13</f>
        <v xml:space="preserve">SINAPI-94319 </v>
      </c>
      <c r="C11" s="81" t="str">
        <f>'Planilha Orcamentária'!C13</f>
        <v>ATERRO MANUAL DE VALAS COM SOLO ARGILO-ARENOSO. AF_08/2023</v>
      </c>
      <c r="D11" s="81" t="str">
        <f>'Planilha Orcamentária'!D13</f>
        <v>M3</v>
      </c>
      <c r="E11" s="208">
        <f>'Planilha Orcamentária'!E13</f>
        <v>30</v>
      </c>
      <c r="F11" s="123" t="s">
        <v>185</v>
      </c>
    </row>
    <row r="12" spans="1:8" s="17" customFormat="1" ht="33.75">
      <c r="A12" s="81" t="str">
        <f>'Planilha Orcamentária'!A14</f>
        <v>2.2</v>
      </c>
      <c r="B12" s="81" t="str">
        <f>'Planilha Orcamentária'!B14</f>
        <v>SINAPI-92216</v>
      </c>
      <c r="C12" s="81" t="str">
        <f>'Planilha Orcamentária'!C14</f>
        <v>TUBO DE CONCRETO PARA REDES COLETORAS DE ÁGUAS PLUVIAIS, DIÂMETRO DE 1000 MM, JUNTA RÍGIDA, INSTALADO EM LOCAL COM BAIXO NÍVEL DE INTERFERÊNCIAS - FORNECIMENTO E ASSENTAMENTO. AF_03/2024</v>
      </c>
      <c r="D12" s="81" t="str">
        <f>'Planilha Orcamentária'!D14</f>
        <v>M</v>
      </c>
      <c r="E12" s="208">
        <f>'Planilha Orcamentária'!E14</f>
        <v>2</v>
      </c>
      <c r="F12" s="123" t="s">
        <v>186</v>
      </c>
    </row>
    <row r="13" spans="1:8" s="17" customFormat="1" ht="33.75">
      <c r="A13" s="81" t="str">
        <f>'Planilha Orcamentária'!A15</f>
        <v>2.3</v>
      </c>
      <c r="B13" s="81" t="str">
        <f>'Planilha Orcamentária'!B15</f>
        <v>SINAPI-92212</v>
      </c>
      <c r="C13" s="81" t="str">
        <f>'Planilha Orcamentária'!C15</f>
        <v>TUBO DE CONCRETO PARA REDES COLETORAS DE ÁGUAS PLUVIAIS, DIÂMETRO DE 600 MM, JUNTA RÍGIDA, INSTALADO EM LOCAL COM BAIXO NÍVEL DE INTERFERÊNCIAS - FORNECIMENTO E ASSENTAMENTO. AF_12/2015</v>
      </c>
      <c r="D13" s="81" t="str">
        <f>'Planilha Orcamentária'!D15</f>
        <v>M</v>
      </c>
      <c r="E13" s="208">
        <f>'Planilha Orcamentária'!E15</f>
        <v>2</v>
      </c>
      <c r="F13" s="123" t="s">
        <v>186</v>
      </c>
    </row>
    <row r="14" spans="1:8" s="17" customFormat="1" ht="22.5">
      <c r="A14" s="81" t="str">
        <f>'Planilha Orcamentária'!A16</f>
        <v>2.4</v>
      </c>
      <c r="B14" s="81" t="str">
        <f>'Planilha Orcamentária'!B16</f>
        <v>COMPOSIÇÃO 003</v>
      </c>
      <c r="C14" s="81" t="str">
        <f>'Planilha Orcamentária'!C16</f>
        <v>Sarjeta triangular de canteiro central de concreto - STCC 60-15 - areia e brita comerciais</v>
      </c>
      <c r="D14" s="81" t="str">
        <f>'Planilha Orcamentária'!D16</f>
        <v>M</v>
      </c>
      <c r="E14" s="208">
        <f>'Planilha Orcamentária'!E16</f>
        <v>130</v>
      </c>
      <c r="F14" s="223" t="s">
        <v>201</v>
      </c>
    </row>
    <row r="15" spans="1:8" s="17" customFormat="1" ht="22.5">
      <c r="A15" s="248" t="str">
        <f>'Planilha Orcamentária'!A17</f>
        <v>2.5</v>
      </c>
      <c r="B15" s="248" t="str">
        <f>'Planilha Orcamentária'!B17</f>
        <v>SICRO-2003349</v>
      </c>
      <c r="C15" s="248" t="str">
        <f>'Planilha Orcamentária'!C17</f>
        <v>Sarjeta triangular de canteiro central de concreto - STCC 100-25 - areia e brita comerciais</v>
      </c>
      <c r="D15" s="248" t="str">
        <f>'Planilha Orcamentária'!D17</f>
        <v>M</v>
      </c>
      <c r="E15" s="208">
        <f>'Planilha Orcamentária'!E17</f>
        <v>49</v>
      </c>
      <c r="F15" s="223" t="s">
        <v>187</v>
      </c>
    </row>
    <row r="16" spans="1:8" s="17" customFormat="1" ht="22.5">
      <c r="A16" s="81" t="str">
        <f>'Planilha Orcamentária'!A18</f>
        <v>2.6</v>
      </c>
      <c r="B16" s="81" t="str">
        <f>'Planilha Orcamentária'!B18</f>
        <v>COMPOSIÇÃO 001</v>
      </c>
      <c r="C16" s="81" t="str">
        <f>'Planilha Orcamentária'!C18</f>
        <v>BOCA DE LOBO SIMPLES (TIPO A - FERRO FUNDIDO), QUADRO E GRELHA, INCLUSIVE ESCAVAÇÃO, REATERRO E BOTA-FORA</v>
      </c>
      <c r="D16" s="81" t="str">
        <f>'Planilha Orcamentária'!D18</f>
        <v>UN</v>
      </c>
      <c r="E16" s="208">
        <f>'Planilha Orcamentária'!E18</f>
        <v>2</v>
      </c>
      <c r="F16" s="223" t="s">
        <v>54</v>
      </c>
    </row>
    <row r="17" spans="1:6" s="17" customFormat="1" ht="18" customHeight="1">
      <c r="A17" s="81" t="str">
        <f>'Planilha Orcamentária'!A19</f>
        <v>2.7</v>
      </c>
      <c r="B17" s="81" t="str">
        <f>'Planilha Orcamentária'!B19</f>
        <v>SICRO-0804459</v>
      </c>
      <c r="C17" s="81" t="str">
        <f>'Planilha Orcamentária'!C19</f>
        <v>Boca de BTTC D = 1,50 m - esconsidade 15° - areia e brita comerciais - alas esconsas</v>
      </c>
      <c r="D17" s="81" t="str">
        <f>'Planilha Orcamentária'!D19</f>
        <v>UN</v>
      </c>
      <c r="E17" s="208">
        <f>'Planilha Orcamentária'!E19</f>
        <v>1</v>
      </c>
      <c r="F17" s="223" t="s">
        <v>125</v>
      </c>
    </row>
    <row r="18" spans="1:6" s="17" customFormat="1" ht="22.5">
      <c r="A18" s="81" t="str">
        <f>'Planilha Orcamentária'!A20</f>
        <v>2.8</v>
      </c>
      <c r="B18" s="81" t="str">
        <f>'Planilha Orcamentária'!B20</f>
        <v xml:space="preserve">SINAPI-89849 </v>
      </c>
      <c r="C18" s="81" t="str">
        <f>'Planilha Orcamentária'!C20</f>
        <v>TUBO PVC, SERIE NORMAL, ESGOTO PREDIAL, DN 150 MM, FORNECIDO E INSTALADO. AF_08/2022</v>
      </c>
      <c r="D18" s="81" t="str">
        <f>'Planilha Orcamentária'!D20</f>
        <v>UN</v>
      </c>
      <c r="E18" s="208">
        <f>'Planilha Orcamentária'!E20</f>
        <v>1</v>
      </c>
      <c r="F18" s="223" t="s">
        <v>125</v>
      </c>
    </row>
    <row r="19" spans="1:6" s="17" customFormat="1" ht="11.25">
      <c r="A19" s="90" t="s">
        <v>91</v>
      </c>
      <c r="B19" s="85"/>
      <c r="C19" s="85" t="str">
        <f>'Planilha Orcamentária'!C21</f>
        <v>PAVIMENTAÇÃO</v>
      </c>
      <c r="D19" s="85"/>
      <c r="E19" s="305"/>
      <c r="F19" s="306"/>
    </row>
    <row r="20" spans="1:6" s="17" customFormat="1" ht="67.5">
      <c r="A20" s="81" t="str">
        <f>'Planilha Orcamentária'!A22</f>
        <v>3.1</v>
      </c>
      <c r="B20" s="81" t="str">
        <f>'Planilha Orcamentária'!B22</f>
        <v>SINAPI-95429</v>
      </c>
      <c r="C20" s="81" t="str">
        <f>'Planilha Orcamentária'!C22</f>
        <v>TRANSPORTE COM CAMINHÃO BASCULANTE DE 18 M³, EM VIA URBANA EM REVESTIMENTO PRIMÁRIO (UNIDADE: TXKM). AF_07/2020</v>
      </c>
      <c r="D20" s="81" t="str">
        <f>'Planilha Orcamentária'!D22</f>
        <v>TXKM</v>
      </c>
      <c r="E20" s="208">
        <f>'Planilha Orcamentária'!E22</f>
        <v>1822.75</v>
      </c>
      <c r="F20" s="123" t="s">
        <v>191</v>
      </c>
    </row>
    <row r="21" spans="1:6" s="17" customFormat="1" ht="45">
      <c r="A21" s="81" t="str">
        <f>'Planilha Orcamentária'!A23</f>
        <v>3.2</v>
      </c>
      <c r="B21" s="81" t="str">
        <f>'Planilha Orcamentária'!B23</f>
        <v>SINAPI-94273</v>
      </c>
      <c r="C21" s="81" t="str">
        <f>'Planilha Orcamentária'!C23</f>
        <v>ASSENTAMENTO DE GUIA (MEIO-FIO) EM TRECHO RETO, CONFECCIONADA EM CONCRETO PRÉ-FABRICADO, DIMENSÕES 100X15X13X30 CM (COMPRIMENTO X BASE INFERIOR X BASE SUPERIOR X ALTURA), PARA VIAS URBANAS (USO VIÁRIO). AF_06/2016</v>
      </c>
      <c r="D21" s="81" t="str">
        <f>'Planilha Orcamentária'!D23</f>
        <v>M</v>
      </c>
      <c r="E21" s="208">
        <f>'Planilha Orcamentária'!E23</f>
        <v>197</v>
      </c>
      <c r="F21" s="123" t="s">
        <v>202</v>
      </c>
    </row>
    <row r="22" spans="1:6" s="17" customFormat="1" ht="22.5">
      <c r="A22" s="81" t="str">
        <f>'Planilha Orcamentária'!A24</f>
        <v>3.3</v>
      </c>
      <c r="B22" s="81" t="str">
        <f>'Planilha Orcamentária'!B24</f>
        <v>SINAPI-92394</v>
      </c>
      <c r="C22" s="81" t="str">
        <f>'Planilha Orcamentária'!C24</f>
        <v>EXECUÇÃO DE PAVIMENTO EM PISO INTERTRAVADO, COM BLOCO SEXTAVADO DE 25 X 25 CM, ESPESSURA 8 CM. AF_10/2022</v>
      </c>
      <c r="D22" s="81" t="str">
        <f>'Planilha Orcamentária'!D24</f>
        <v>M2</v>
      </c>
      <c r="E22" s="208">
        <f>'Planilha Orcamentária'!E24</f>
        <v>929</v>
      </c>
      <c r="F22" s="123" t="s">
        <v>188</v>
      </c>
    </row>
    <row r="23" spans="1:6" s="17" customFormat="1" ht="22.5">
      <c r="A23" s="81" t="str">
        <f>'Planilha Orcamentária'!A25</f>
        <v>3.4</v>
      </c>
      <c r="B23" s="81" t="str">
        <f>'Planilha Orcamentária'!B25</f>
        <v>SINAPI-94287</v>
      </c>
      <c r="C23" s="81" t="str">
        <f>'Planilha Orcamentária'!C25</f>
        <v xml:space="preserve">EXECUÇÃO DE SARJETA DE CONCRETO USINADO, MOLDADO IN LOCO EM TRECHO RETO, 30 CM BASE X 10 CM </v>
      </c>
      <c r="D23" s="81" t="str">
        <f>'Planilha Orcamentária'!D25</f>
        <v>M</v>
      </c>
      <c r="E23" s="208">
        <f>'Planilha Orcamentária'!E25</f>
        <v>88.56</v>
      </c>
      <c r="F23" s="123" t="s">
        <v>189</v>
      </c>
    </row>
    <row r="24" spans="1:6" s="17" customFormat="1" ht="22.5">
      <c r="A24" s="81" t="str">
        <f>'Planilha Orcamentária'!A26</f>
        <v>3.5</v>
      </c>
      <c r="B24" s="81" t="str">
        <f>'Planilha Orcamentária'!B26</f>
        <v>COMPOSIÇÃO 002</v>
      </c>
      <c r="C24" s="81" t="str">
        <f>'Planilha Orcamentária'!C26</f>
        <v>VIGA EM VIGA DE CONCRETO ARMADO</v>
      </c>
      <c r="D24" s="81" t="str">
        <f>'Planilha Orcamentária'!D26</f>
        <v>M</v>
      </c>
      <c r="E24" s="208">
        <f>'Planilha Orcamentária'!E26</f>
        <v>52.8</v>
      </c>
      <c r="F24" s="123" t="s">
        <v>190</v>
      </c>
    </row>
    <row r="25" spans="1:6" s="17" customFormat="1" ht="7.5" customHeight="1">
      <c r="A25" s="303"/>
      <c r="B25" s="303"/>
      <c r="C25" s="303"/>
      <c r="D25" s="303"/>
      <c r="E25" s="303"/>
      <c r="F25" s="303"/>
    </row>
    <row r="26" spans="1:6" ht="14.25" customHeight="1">
      <c r="A26" s="93"/>
      <c r="B26" s="94"/>
      <c r="C26" s="94"/>
      <c r="D26" s="94"/>
      <c r="E26" s="209"/>
      <c r="F26" s="95"/>
    </row>
    <row r="27" spans="1:6" ht="51.75" customHeight="1">
      <c r="A27" s="96"/>
      <c r="B27" s="97"/>
      <c r="C27" s="97"/>
      <c r="D27" s="97"/>
      <c r="E27" s="210"/>
      <c r="F27" s="98"/>
    </row>
    <row r="28" spans="1:6" ht="11.25" customHeight="1">
      <c r="A28" s="96"/>
      <c r="B28" s="99"/>
      <c r="C28" s="299" t="s">
        <v>135</v>
      </c>
      <c r="D28" s="299"/>
      <c r="E28" s="299"/>
      <c r="F28" s="102"/>
    </row>
    <row r="29" spans="1:6" s="15" customFormat="1" ht="12">
      <c r="A29" s="106"/>
      <c r="B29" s="104"/>
      <c r="C29" s="298" t="s">
        <v>128</v>
      </c>
      <c r="D29" s="298"/>
      <c r="E29" s="298"/>
      <c r="F29" s="107"/>
    </row>
    <row r="30" spans="1:6">
      <c r="A30" s="108"/>
      <c r="B30" s="99"/>
      <c r="C30" s="298" t="s">
        <v>131</v>
      </c>
      <c r="D30" s="298"/>
      <c r="E30" s="298"/>
      <c r="F30" s="109"/>
    </row>
    <row r="31" spans="1:6">
      <c r="A31" s="108"/>
      <c r="B31" s="99"/>
      <c r="C31" s="99"/>
      <c r="D31" s="99"/>
      <c r="E31" s="211"/>
      <c r="F31" s="109"/>
    </row>
    <row r="32" spans="1:6" ht="49.5" customHeight="1">
      <c r="A32" s="108"/>
      <c r="B32" s="99"/>
      <c r="C32" s="99"/>
      <c r="D32" s="99"/>
      <c r="E32" s="211"/>
      <c r="F32" s="109"/>
    </row>
    <row r="33" spans="1:6" ht="11.25" customHeight="1">
      <c r="A33" s="96"/>
      <c r="B33" s="99"/>
      <c r="C33" s="299" t="s">
        <v>135</v>
      </c>
      <c r="D33" s="299"/>
      <c r="E33" s="299"/>
      <c r="F33" s="102"/>
    </row>
    <row r="34" spans="1:6" s="15" customFormat="1" ht="12">
      <c r="A34" s="103"/>
      <c r="B34" s="104"/>
      <c r="C34" s="307" t="s">
        <v>80</v>
      </c>
      <c r="D34" s="307"/>
      <c r="E34" s="307"/>
      <c r="F34" s="219"/>
    </row>
    <row r="35" spans="1:6" s="15" customFormat="1" ht="12" customHeight="1">
      <c r="A35" s="106"/>
      <c r="B35" s="104"/>
      <c r="C35" s="298" t="s">
        <v>163</v>
      </c>
      <c r="D35" s="298"/>
      <c r="E35" s="298"/>
      <c r="F35" s="107"/>
    </row>
    <row r="36" spans="1:6" s="15" customFormat="1" ht="12" customHeight="1">
      <c r="A36" s="106"/>
      <c r="B36" s="104"/>
      <c r="C36" s="201"/>
      <c r="D36" s="104"/>
      <c r="E36" s="212"/>
      <c r="F36" s="107"/>
    </row>
    <row r="37" spans="1:6">
      <c r="A37" s="110"/>
      <c r="B37" s="111"/>
      <c r="C37" s="111"/>
      <c r="D37" s="111"/>
      <c r="E37" s="213"/>
      <c r="F37" s="112"/>
    </row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13">
    <mergeCell ref="C35:E35"/>
    <mergeCell ref="C33:E33"/>
    <mergeCell ref="A2:F2"/>
    <mergeCell ref="A3:D3"/>
    <mergeCell ref="A6:F6"/>
    <mergeCell ref="A25:F25"/>
    <mergeCell ref="A4:D4"/>
    <mergeCell ref="A5:D5"/>
    <mergeCell ref="E19:F19"/>
    <mergeCell ref="C28:E28"/>
    <mergeCell ref="C29:E29"/>
    <mergeCell ref="C30:E30"/>
    <mergeCell ref="C34:E34"/>
  </mergeCells>
  <conditionalFormatting sqref="F11:F13">
    <cfRule type="expression" dxfId="5" priority="45" stopIfTrue="1">
      <formula>$B11=1</formula>
    </cfRule>
    <cfRule type="expression" dxfId="4" priority="46" stopIfTrue="1">
      <formula>OR($B11=0,$B11=2,$B11=3,$B11=4)</formula>
    </cfRule>
  </conditionalFormatting>
  <conditionalFormatting sqref="F20:F24">
    <cfRule type="expression" dxfId="3" priority="29" stopIfTrue="1">
      <formula>$B20=1</formula>
    </cfRule>
    <cfRule type="expression" dxfId="2" priority="30" stopIfTrue="1">
      <formula>OR($B20=0,$B20=2,$B20=3,$B20=4)</formula>
    </cfRule>
  </conditionalFormatting>
  <printOptions horizontalCentered="1"/>
  <pageMargins left="0.47244094488188981" right="0.19685039370078741" top="0.59055118110236227" bottom="0.6692913385826772" header="0" footer="0"/>
  <pageSetup paperSize="9" scale="70" fitToHeight="2" orientation="portrait" r:id="rId2"/>
  <headerFooter alignWithMargins="0"/>
  <drawing r:id="rId3"/>
  <legacyDrawing r:id="rId4"/>
  <oleObjects>
    <mc:AlternateContent xmlns:mc="http://schemas.openxmlformats.org/markup-compatibility/2006">
      <mc:Choice Requires="x14">
        <oleObject progId="Word.Picture.8" shapeId="12290" r:id="rId5">
          <objectPr defaultSize="0" autoPict="0" r:id="rId6">
            <anchor moveWithCells="1">
              <from>
                <xdr:col>0</xdr:col>
                <xdr:colOff>133350</xdr:colOff>
                <xdr:row>0</xdr:row>
                <xdr:rowOff>152400</xdr:rowOff>
              </from>
              <to>
                <xdr:col>1</xdr:col>
                <xdr:colOff>533400</xdr:colOff>
                <xdr:row>0</xdr:row>
                <xdr:rowOff>723900</xdr:rowOff>
              </to>
            </anchor>
          </objectPr>
        </oleObject>
      </mc:Choice>
      <mc:Fallback>
        <oleObject progId="Word.Picture.8" shapeId="12290" r:id="rId5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5"/>
  <sheetViews>
    <sheetView showGridLines="0" showZeros="0" view="pageBreakPreview" zoomScale="115" zoomScaleNormal="75" zoomScaleSheetLayoutView="115" zoomScalePageLayoutView="85" workbookViewId="0">
      <selection activeCell="D3" sqref="D3:D5"/>
    </sheetView>
  </sheetViews>
  <sheetFormatPr defaultColWidth="9.140625" defaultRowHeight="12.75"/>
  <cols>
    <col min="1" max="1" width="10.7109375" style="37" customWidth="1"/>
    <col min="2" max="2" width="59.42578125" style="37" bestFit="1" customWidth="1"/>
    <col min="3" max="3" width="20.28515625" style="42" bestFit="1" customWidth="1"/>
    <col min="4" max="4" width="14.42578125" style="42" bestFit="1" customWidth="1"/>
    <col min="5" max="5" width="10.7109375" style="37" customWidth="1"/>
    <col min="6" max="6" width="6.42578125" style="37" customWidth="1"/>
    <col min="7" max="7" width="10.7109375" style="37" customWidth="1"/>
    <col min="8" max="8" width="6.42578125" style="37" customWidth="1"/>
    <col min="9" max="9" width="10.7109375" style="37" customWidth="1"/>
    <col min="10" max="10" width="6.42578125" style="37" customWidth="1"/>
    <col min="11" max="11" width="14.140625" style="37" bestFit="1" customWidth="1"/>
    <col min="12" max="16384" width="9.140625" style="37"/>
  </cols>
  <sheetData>
    <row r="1" spans="1:11" s="12" customFormat="1" ht="93" customHeight="1">
      <c r="A1" s="121"/>
      <c r="B1" s="122"/>
      <c r="C1" s="119"/>
      <c r="D1" s="119"/>
      <c r="E1" s="119"/>
      <c r="F1" s="119"/>
      <c r="G1" s="35"/>
      <c r="H1" s="35"/>
      <c r="I1" s="35"/>
      <c r="J1" s="36"/>
    </row>
    <row r="2" spans="1:11" ht="30" customHeight="1">
      <c r="A2" s="308" t="s">
        <v>14</v>
      </c>
      <c r="B2" s="309"/>
      <c r="C2" s="309"/>
      <c r="D2" s="309"/>
      <c r="E2" s="309"/>
      <c r="F2" s="309"/>
      <c r="G2" s="309"/>
      <c r="H2" s="309"/>
      <c r="I2" s="309"/>
      <c r="J2" s="310"/>
    </row>
    <row r="3" spans="1:11" ht="37.5" customHeight="1">
      <c r="A3" s="313" t="str">
        <f>'Planilha Orcamentária'!A3</f>
        <v>PREFEITURA MUNICIPAL DE INHAPIM-MG</v>
      </c>
      <c r="B3" s="313"/>
      <c r="C3" s="332" t="s">
        <v>23</v>
      </c>
      <c r="D3" s="345">
        <f>D14</f>
        <v>188203.90999999997</v>
      </c>
      <c r="F3" s="64"/>
      <c r="G3" s="64"/>
      <c r="H3" s="64" t="s">
        <v>22</v>
      </c>
      <c r="I3" s="63">
        <f ca="1">TODAY()</f>
        <v>45952</v>
      </c>
      <c r="J3" s="88" t="s">
        <v>45</v>
      </c>
    </row>
    <row r="4" spans="1:11" ht="19.5" customHeight="1">
      <c r="A4" s="330" t="str">
        <f>'Planilha Orcamentária'!A4</f>
        <v>OBRA: PAVIMENTAÇÃO DE RUA NA VILA MARQUES - TRECHO PRÓXIMO A BR-116</v>
      </c>
      <c r="B4" s="331"/>
      <c r="C4" s="338"/>
      <c r="D4" s="338"/>
      <c r="E4" s="339" t="s">
        <v>124</v>
      </c>
      <c r="F4" s="340"/>
      <c r="G4" s="340"/>
      <c r="H4" s="340"/>
      <c r="I4" s="340"/>
      <c r="J4" s="341"/>
    </row>
    <row r="5" spans="1:11" ht="19.5" customHeight="1">
      <c r="A5" s="314" t="str">
        <f>'Planilha Orcamentária'!A5</f>
        <v>LOCAL: VILA MARQUES - INHAPIM/MG - CEP: 35330-000</v>
      </c>
      <c r="B5" s="315"/>
      <c r="C5" s="333"/>
      <c r="D5" s="333"/>
      <c r="E5" s="342"/>
      <c r="F5" s="343"/>
      <c r="G5" s="343"/>
      <c r="H5" s="343"/>
      <c r="I5" s="343"/>
      <c r="J5" s="344"/>
    </row>
    <row r="6" spans="1:11">
      <c r="A6" s="53" t="s">
        <v>39</v>
      </c>
      <c r="B6" s="53" t="s">
        <v>15</v>
      </c>
      <c r="C6" s="54" t="s">
        <v>16</v>
      </c>
      <c r="D6" s="54" t="s">
        <v>17</v>
      </c>
      <c r="E6" s="316" t="s">
        <v>46</v>
      </c>
      <c r="F6" s="317"/>
      <c r="G6" s="316" t="s">
        <v>47</v>
      </c>
      <c r="H6" s="317"/>
      <c r="I6" s="322" t="s">
        <v>55</v>
      </c>
      <c r="J6" s="323"/>
    </row>
    <row r="7" spans="1:11">
      <c r="A7" s="328" t="str">
        <f>'Planilha Orcamentária'!A10</f>
        <v>1.0</v>
      </c>
      <c r="B7" s="332" t="str">
        <f>'Planilha Orcamentária'!C10</f>
        <v xml:space="preserve">SERVIÇOS PRELIMINARES </v>
      </c>
      <c r="C7" s="65" t="s">
        <v>18</v>
      </c>
      <c r="D7" s="113">
        <f>D8/$D$14</f>
        <v>7.6255588951366646E-3</v>
      </c>
      <c r="E7" s="318">
        <v>1</v>
      </c>
      <c r="F7" s="319"/>
      <c r="G7" s="326"/>
      <c r="H7" s="327"/>
      <c r="I7" s="326"/>
      <c r="J7" s="327"/>
    </row>
    <row r="8" spans="1:11">
      <c r="A8" s="329"/>
      <c r="B8" s="333"/>
      <c r="C8" s="66" t="s">
        <v>19</v>
      </c>
      <c r="D8" s="250">
        <f>'Planilha Orcamentária'!H11</f>
        <v>1435.16</v>
      </c>
      <c r="E8" s="324">
        <f>D8*$E7</f>
        <v>1435.16</v>
      </c>
      <c r="F8" s="325"/>
      <c r="G8" s="326"/>
      <c r="H8" s="327"/>
      <c r="I8" s="326"/>
      <c r="J8" s="327"/>
    </row>
    <row r="9" spans="1:11" s="38" customFormat="1" ht="15" customHeight="1">
      <c r="A9" s="311" t="str">
        <f>'Planilha Orcamentária'!A12</f>
        <v>2.0</v>
      </c>
      <c r="B9" s="312" t="str">
        <f>'Planilha Orcamentária'!C12</f>
        <v>REDE PLUVIAL</v>
      </c>
      <c r="C9" s="65" t="s">
        <v>18</v>
      </c>
      <c r="D9" s="113">
        <f>D10/$D$14</f>
        <v>0.19873418145244698</v>
      </c>
      <c r="E9" s="318">
        <v>1</v>
      </c>
      <c r="F9" s="319"/>
      <c r="G9" s="316"/>
      <c r="H9" s="317"/>
      <c r="I9" s="318">
        <v>0</v>
      </c>
      <c r="J9" s="319"/>
    </row>
    <row r="10" spans="1:11" s="38" customFormat="1" ht="15" customHeight="1">
      <c r="A10" s="311"/>
      <c r="B10" s="312"/>
      <c r="C10" s="66" t="s">
        <v>19</v>
      </c>
      <c r="D10" s="114">
        <f>'Planilha Orcamentária'!H12</f>
        <v>37402.549999999996</v>
      </c>
      <c r="E10" s="320">
        <f>E9*$D$10</f>
        <v>37402.549999999996</v>
      </c>
      <c r="F10" s="321"/>
      <c r="G10" s="316"/>
      <c r="H10" s="317"/>
      <c r="I10" s="320">
        <f>I9*$D$10</f>
        <v>0</v>
      </c>
      <c r="J10" s="321"/>
    </row>
    <row r="11" spans="1:11" s="38" customFormat="1" ht="15" customHeight="1">
      <c r="A11" s="311" t="str">
        <f>'Planilha Orcamentária'!A21</f>
        <v>3.0</v>
      </c>
      <c r="B11" s="312" t="str">
        <f>'Planilha Orcamentária'!C21</f>
        <v>PAVIMENTAÇÃO</v>
      </c>
      <c r="C11" s="65" t="s">
        <v>18</v>
      </c>
      <c r="D11" s="113">
        <f>D12/$D$14</f>
        <v>0.79364025965241636</v>
      </c>
      <c r="E11" s="334">
        <v>0.15</v>
      </c>
      <c r="F11" s="335"/>
      <c r="G11" s="334">
        <v>0.42499999999999999</v>
      </c>
      <c r="H11" s="335"/>
      <c r="I11" s="334">
        <v>0.42499999999999999</v>
      </c>
      <c r="J11" s="335"/>
    </row>
    <row r="12" spans="1:11" s="38" customFormat="1" ht="15" customHeight="1">
      <c r="A12" s="311"/>
      <c r="B12" s="312"/>
      <c r="C12" s="66" t="s">
        <v>19</v>
      </c>
      <c r="D12" s="114">
        <f>'Planilha Orcamentária'!H21</f>
        <v>149366.19999999998</v>
      </c>
      <c r="E12" s="320">
        <f>E11*$D12</f>
        <v>22404.929999999997</v>
      </c>
      <c r="F12" s="321"/>
      <c r="G12" s="320">
        <f>G11*$D12</f>
        <v>63480.634999999987</v>
      </c>
      <c r="H12" s="321"/>
      <c r="I12" s="320">
        <f>I11*$D12</f>
        <v>63480.634999999987</v>
      </c>
      <c r="J12" s="321"/>
    </row>
    <row r="13" spans="1:11" s="38" customFormat="1" ht="15" customHeight="1">
      <c r="A13" s="311" t="s">
        <v>126</v>
      </c>
      <c r="B13" s="311"/>
      <c r="C13" s="65" t="s">
        <v>18</v>
      </c>
      <c r="D13" s="113">
        <f>D9+D11+D7</f>
        <v>1</v>
      </c>
      <c r="E13" s="334">
        <f>E14/$D$14</f>
        <v>0.32540577929544612</v>
      </c>
      <c r="F13" s="335"/>
      <c r="G13" s="334">
        <f>G14/$D$14</f>
        <v>0.33729711035227694</v>
      </c>
      <c r="H13" s="335"/>
      <c r="I13" s="334">
        <f>I14/$D$14</f>
        <v>0.33729711035227694</v>
      </c>
      <c r="J13" s="335"/>
    </row>
    <row r="14" spans="1:11" s="38" customFormat="1" ht="15" customHeight="1">
      <c r="A14" s="311"/>
      <c r="B14" s="311"/>
      <c r="C14" s="65" t="s">
        <v>19</v>
      </c>
      <c r="D14" s="115">
        <f>'Planilha Orcamentária'!H28</f>
        <v>188203.90999999997</v>
      </c>
      <c r="E14" s="336">
        <f>E10+E12+E8</f>
        <v>61242.64</v>
      </c>
      <c r="F14" s="337"/>
      <c r="G14" s="336">
        <f>G12</f>
        <v>63480.634999999987</v>
      </c>
      <c r="H14" s="327"/>
      <c r="I14" s="336">
        <f>I12</f>
        <v>63480.634999999987</v>
      </c>
      <c r="J14" s="337"/>
      <c r="K14" s="116">
        <f>E13+G13+I13</f>
        <v>1</v>
      </c>
    </row>
    <row r="15" spans="1:11" ht="14.25" customHeight="1">
      <c r="A15" s="39"/>
      <c r="B15" s="40"/>
      <c r="C15" s="40"/>
      <c r="D15" s="40"/>
      <c r="E15" s="40"/>
      <c r="F15" s="40"/>
      <c r="G15" s="40"/>
      <c r="H15" s="40"/>
      <c r="I15" s="60" t="s">
        <v>20</v>
      </c>
      <c r="J15" s="58"/>
      <c r="K15" s="117">
        <f>E14+G14+I14</f>
        <v>188203.90999999997</v>
      </c>
    </row>
    <row r="16" spans="1:11" ht="81" customHeight="1">
      <c r="A16" s="39"/>
      <c r="B16" s="41"/>
      <c r="C16" s="40"/>
      <c r="I16" s="43"/>
      <c r="J16" s="58"/>
    </row>
    <row r="17" spans="1:10" s="56" customFormat="1" ht="13.5" customHeight="1">
      <c r="A17" s="57"/>
      <c r="B17" s="67" t="str">
        <f>'Memória de Cálculo'!C29</f>
        <v>Caio Henrique da Silva Carvalho</v>
      </c>
      <c r="C17" s="55"/>
      <c r="D17" s="55"/>
      <c r="I17" s="57"/>
      <c r="J17" s="59"/>
    </row>
    <row r="18" spans="1:10" s="56" customFormat="1" ht="11.25" customHeight="1">
      <c r="A18" s="57"/>
      <c r="B18" s="67" t="str">
        <f>'Memória de Cálculo'!C30</f>
        <v>CREA/MG Nº: MG 240.713/D</v>
      </c>
      <c r="C18" s="55"/>
      <c r="D18" s="55"/>
      <c r="I18" s="57"/>
      <c r="J18" s="59"/>
    </row>
    <row r="19" spans="1:10" ht="63" customHeight="1">
      <c r="A19" s="43"/>
      <c r="B19" s="44"/>
      <c r="I19" s="43"/>
      <c r="J19" s="58"/>
    </row>
    <row r="20" spans="1:10" ht="13.5" customHeight="1">
      <c r="A20" s="45"/>
      <c r="B20" s="46"/>
      <c r="C20" s="47"/>
      <c r="D20" s="47"/>
      <c r="E20" s="48"/>
      <c r="F20" s="48"/>
      <c r="G20" s="48"/>
      <c r="H20" s="48"/>
      <c r="I20" s="61"/>
      <c r="J20" s="58"/>
    </row>
    <row r="21" spans="1:10" s="56" customFormat="1" ht="14.25" customHeight="1">
      <c r="A21" s="57"/>
      <c r="B21" s="132" t="str">
        <f>'Memória de Cálculo'!C34</f>
        <v>Prefeito Municipal de Inhapim-MG</v>
      </c>
      <c r="C21" s="55"/>
      <c r="D21" s="55"/>
      <c r="I21" s="57"/>
      <c r="J21" s="59"/>
    </row>
    <row r="22" spans="1:10" s="56" customFormat="1" ht="14.1" customHeight="1">
      <c r="A22" s="57"/>
      <c r="B22" s="68" t="str">
        <f>'Memória de Cálculo'!C35</f>
        <v>Sandro Adriano Oliveira Silva</v>
      </c>
      <c r="C22" s="55"/>
      <c r="D22" s="55"/>
      <c r="I22" s="57"/>
      <c r="J22" s="59"/>
    </row>
    <row r="23" spans="1:10" ht="14.1" customHeight="1">
      <c r="A23" s="43"/>
      <c r="B23" s="49"/>
      <c r="I23" s="43"/>
      <c r="J23" s="58"/>
    </row>
    <row r="24" spans="1:10" ht="14.1" customHeight="1">
      <c r="A24" s="43"/>
      <c r="B24" s="49"/>
      <c r="I24" s="43"/>
      <c r="J24" s="58"/>
    </row>
    <row r="25" spans="1:10">
      <c r="A25" s="50"/>
      <c r="B25" s="51"/>
      <c r="C25" s="52"/>
      <c r="D25" s="52"/>
      <c r="E25" s="51"/>
      <c r="F25" s="51"/>
      <c r="G25" s="51"/>
      <c r="H25" s="51"/>
      <c r="I25" s="50"/>
      <c r="J25" s="62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41">
    <mergeCell ref="G13:H13"/>
    <mergeCell ref="G14:H14"/>
    <mergeCell ref="C3:C5"/>
    <mergeCell ref="E4:J5"/>
    <mergeCell ref="D3:D5"/>
    <mergeCell ref="I11:J11"/>
    <mergeCell ref="I13:J13"/>
    <mergeCell ref="I14:J14"/>
    <mergeCell ref="G11:H11"/>
    <mergeCell ref="G12:H12"/>
    <mergeCell ref="I12:J12"/>
    <mergeCell ref="G9:H9"/>
    <mergeCell ref="G10:H10"/>
    <mergeCell ref="A13:B14"/>
    <mergeCell ref="A11:A12"/>
    <mergeCell ref="B11:B12"/>
    <mergeCell ref="E11:F11"/>
    <mergeCell ref="E12:F12"/>
    <mergeCell ref="E13:F13"/>
    <mergeCell ref="E14:F14"/>
    <mergeCell ref="A7:A8"/>
    <mergeCell ref="I8:J8"/>
    <mergeCell ref="A4:B4"/>
    <mergeCell ref="B7:B8"/>
    <mergeCell ref="I7:J7"/>
    <mergeCell ref="A2:J2"/>
    <mergeCell ref="A9:A10"/>
    <mergeCell ref="B9:B10"/>
    <mergeCell ref="A3:B3"/>
    <mergeCell ref="A5:B5"/>
    <mergeCell ref="E6:F6"/>
    <mergeCell ref="E9:F9"/>
    <mergeCell ref="E10:F10"/>
    <mergeCell ref="I6:J6"/>
    <mergeCell ref="I9:J9"/>
    <mergeCell ref="I10:J10"/>
    <mergeCell ref="G6:H6"/>
    <mergeCell ref="E7:F7"/>
    <mergeCell ref="E8:F8"/>
    <mergeCell ref="G7:H7"/>
    <mergeCell ref="G8:H8"/>
  </mergeCells>
  <phoneticPr fontId="5" type="noConversion"/>
  <printOptions horizontalCentered="1"/>
  <pageMargins left="0.39370078740157483" right="0.19685039370078741" top="0.59055118110236227" bottom="0.19685039370078741" header="0.19685039370078741" footer="0"/>
  <pageSetup paperSize="9" scale="90" orientation="landscape" r:id="rId2"/>
  <headerFooter alignWithMargins="0"/>
  <ignoredErrors>
    <ignoredError sqref="D10 D8" formula="1"/>
  </ignoredErrors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A3622-5E1F-4966-822C-4C3426C37120}">
  <dimension ref="A1:H37"/>
  <sheetViews>
    <sheetView showGridLines="0" view="pageBreakPreview" zoomScale="85" zoomScaleNormal="100" zoomScaleSheetLayoutView="85" workbookViewId="0">
      <selection activeCell="C9" sqref="C9"/>
    </sheetView>
  </sheetViews>
  <sheetFormatPr defaultColWidth="9.140625" defaultRowHeight="12.75"/>
  <cols>
    <col min="1" max="1" width="5.7109375" style="1" customWidth="1"/>
    <col min="2" max="2" width="11.7109375" style="1" customWidth="1"/>
    <col min="3" max="3" width="65.5703125" style="1" customWidth="1"/>
    <col min="4" max="4" width="10.140625" style="1" customWidth="1"/>
    <col min="5" max="5" width="11.7109375" style="1" customWidth="1"/>
    <col min="6" max="6" width="49.5703125" style="2" customWidth="1"/>
    <col min="7" max="16384" width="9.140625" style="1"/>
  </cols>
  <sheetData>
    <row r="1" spans="1:8" ht="65.099999999999994" customHeight="1">
      <c r="A1" s="358"/>
      <c r="B1" s="359"/>
      <c r="C1" s="35"/>
      <c r="D1" s="35"/>
      <c r="E1" s="35"/>
      <c r="F1" s="36"/>
    </row>
    <row r="2" spans="1:8" s="23" customFormat="1" ht="20.100000000000001" customHeight="1">
      <c r="A2" s="284" t="s">
        <v>49</v>
      </c>
      <c r="B2" s="285"/>
      <c r="C2" s="285"/>
      <c r="D2" s="285"/>
      <c r="E2" s="285"/>
      <c r="F2" s="286"/>
    </row>
    <row r="3" spans="1:8" s="28" customFormat="1" ht="20.100000000000001" customHeight="1">
      <c r="A3" s="292" t="s">
        <v>41</v>
      </c>
      <c r="B3" s="293"/>
      <c r="C3" s="293"/>
      <c r="D3" s="293"/>
      <c r="E3" s="31"/>
      <c r="F3" s="32"/>
    </row>
    <row r="4" spans="1:8" s="28" customFormat="1" ht="20.100000000000001" customHeight="1">
      <c r="A4" s="251" t="s">
        <v>200</v>
      </c>
      <c r="B4" s="245"/>
      <c r="C4" s="245"/>
      <c r="D4" s="245"/>
      <c r="E4" s="245"/>
      <c r="F4" s="246"/>
    </row>
    <row r="5" spans="1:8" s="28" customFormat="1" ht="20.100000000000001" customHeight="1">
      <c r="A5" s="304" t="s">
        <v>192</v>
      </c>
      <c r="B5" s="274"/>
      <c r="C5" s="274"/>
      <c r="D5" s="274"/>
      <c r="E5" s="200" t="s">
        <v>22</v>
      </c>
      <c r="F5" s="33">
        <f ca="1">TODAY()</f>
        <v>45952</v>
      </c>
    </row>
    <row r="6" spans="1:8" ht="3.75" customHeight="1">
      <c r="A6" s="279"/>
      <c r="B6" s="279"/>
      <c r="C6" s="279"/>
      <c r="D6" s="279"/>
      <c r="E6" s="279"/>
      <c r="F6" s="279"/>
    </row>
    <row r="7" spans="1:8" s="17" customFormat="1" ht="19.5" customHeight="1">
      <c r="A7" s="29" t="s">
        <v>0</v>
      </c>
      <c r="B7" s="29" t="s">
        <v>28</v>
      </c>
      <c r="C7" s="29" t="s">
        <v>29</v>
      </c>
      <c r="D7" s="294" t="s">
        <v>48</v>
      </c>
      <c r="E7" s="295"/>
      <c r="F7" s="346"/>
    </row>
    <row r="8" spans="1:8" s="17" customFormat="1" ht="11.25">
      <c r="A8" s="16" t="s">
        <v>24</v>
      </c>
      <c r="B8" s="18"/>
      <c r="C8" s="85" t="str">
        <f>'Planilha Orcamentária'!C10</f>
        <v xml:space="preserve">SERVIÇOS PRELIMINARES </v>
      </c>
      <c r="D8" s="19"/>
      <c r="E8" s="20"/>
      <c r="F8" s="34"/>
    </row>
    <row r="9" spans="1:8" s="17" customFormat="1" ht="63" customHeight="1">
      <c r="A9" s="81" t="str">
        <f>'Planilha Orcamentária'!A11</f>
        <v>1.1</v>
      </c>
      <c r="B9" s="81" t="str">
        <f>'Planilha Orcamentária'!B11</f>
        <v>SICOR-ED-28427</v>
      </c>
      <c r="C9" s="81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348" t="s">
        <v>96</v>
      </c>
      <c r="E9" s="349"/>
      <c r="F9" s="350"/>
    </row>
    <row r="10" spans="1:8" s="17" customFormat="1" ht="11.25">
      <c r="A10" s="16" t="s">
        <v>25</v>
      </c>
      <c r="B10" s="18"/>
      <c r="C10" s="85" t="str">
        <f>'Planilha Orcamentária'!C12</f>
        <v>REDE PLUVIAL</v>
      </c>
      <c r="D10" s="351"/>
      <c r="E10" s="351"/>
      <c r="F10" s="352"/>
    </row>
    <row r="11" spans="1:8" s="17" customFormat="1" ht="123.75" customHeight="1">
      <c r="A11" s="81" t="str">
        <f>'Planilha Orcamentária'!A13</f>
        <v>2.1</v>
      </c>
      <c r="B11" s="81" t="str">
        <f>'Planilha Orcamentária'!B13</f>
        <v xml:space="preserve">SINAPI-94319 </v>
      </c>
      <c r="C11" s="81" t="str">
        <f>'Planilha Orcamentária'!C13</f>
        <v>ATERRO MANUAL DE VALAS COM SOLO ARGILO-ARENOSO. AF_08/2023</v>
      </c>
      <c r="D11" s="348" t="s">
        <v>194</v>
      </c>
      <c r="E11" s="349"/>
      <c r="F11" s="350"/>
    </row>
    <row r="12" spans="1:8" s="17" customFormat="1" ht="48" customHeight="1">
      <c r="A12" s="81" t="str">
        <f>'Planilha Orcamentária'!A14</f>
        <v>2.2</v>
      </c>
      <c r="B12" s="81" t="str">
        <f>'Planilha Orcamentária'!B14</f>
        <v>SINAPI-92216</v>
      </c>
      <c r="C12" s="81" t="str">
        <f>'Planilha Orcamentária'!C14</f>
        <v>TUBO DE CONCRETO PARA REDES COLETORAS DE ÁGUAS PLUVIAIS, DIÂMETRO DE 1000 MM, JUNTA RÍGIDA, INSTALADO EM LOCAL COM BAIXO NÍVEL DE INTERFERÊNCIAS - FORNECIMENTO E ASSENTAMENTO. AF_03/2024</v>
      </c>
      <c r="D12" s="347" t="s">
        <v>193</v>
      </c>
      <c r="E12" s="347"/>
      <c r="F12" s="347"/>
    </row>
    <row r="13" spans="1:8" s="17" customFormat="1" ht="48" customHeight="1">
      <c r="A13" s="81" t="str">
        <f>'Planilha Orcamentária'!A15</f>
        <v>2.3</v>
      </c>
      <c r="B13" s="81" t="str">
        <f>'Planilha Orcamentária'!B15</f>
        <v>SINAPI-92212</v>
      </c>
      <c r="C13" s="81" t="str">
        <f>'Planilha Orcamentária'!C15</f>
        <v>TUBO DE CONCRETO PARA REDES COLETORAS DE ÁGUAS PLUVIAIS, DIÂMETRO DE 600 MM, JUNTA RÍGIDA, INSTALADO EM LOCAL COM BAIXO NÍVEL DE INTERFERÊNCIAS - FORNECIMENTO E ASSENTAMENTO. AF_12/2015</v>
      </c>
      <c r="D13" s="347" t="s">
        <v>127</v>
      </c>
      <c r="E13" s="347"/>
      <c r="F13" s="347"/>
    </row>
    <row r="14" spans="1:8" s="17" customFormat="1" ht="87" customHeight="1">
      <c r="A14" s="248" t="str">
        <f>'Planilha Orcamentária'!A16</f>
        <v>2.4</v>
      </c>
      <c r="B14" s="248" t="str">
        <f>'Planilha Orcamentária'!B16</f>
        <v>COMPOSIÇÃO 003</v>
      </c>
      <c r="C14" s="248" t="str">
        <f>'Planilha Orcamentária'!C16</f>
        <v>Sarjeta triangular de canteiro central de concreto - STCC 60-15 - areia e brita comerciais</v>
      </c>
      <c r="D14" s="347" t="s">
        <v>195</v>
      </c>
      <c r="E14" s="347"/>
      <c r="F14" s="347"/>
    </row>
    <row r="15" spans="1:8" s="17" customFormat="1" ht="91.5" customHeight="1">
      <c r="A15" s="248" t="str">
        <f>'Planilha Orcamentária'!A17</f>
        <v>2.5</v>
      </c>
      <c r="B15" s="248" t="str">
        <f>'Planilha Orcamentária'!B17</f>
        <v>SICRO-2003349</v>
      </c>
      <c r="C15" s="248" t="str">
        <f>'Planilha Orcamentária'!C17</f>
        <v>Sarjeta triangular de canteiro central de concreto - STCC 100-25 - areia e brita comerciais</v>
      </c>
      <c r="D15" s="347" t="s">
        <v>162</v>
      </c>
      <c r="E15" s="347"/>
      <c r="F15" s="347"/>
      <c r="H15" s="118"/>
    </row>
    <row r="16" spans="1:8" s="17" customFormat="1" ht="48.75" customHeight="1">
      <c r="A16" s="249" t="str">
        <f>'Planilha Orcamentária'!A18</f>
        <v>2.6</v>
      </c>
      <c r="B16" s="249" t="str">
        <f>'Planilha Orcamentária'!B18</f>
        <v>COMPOSIÇÃO 001</v>
      </c>
      <c r="C16" s="249" t="str">
        <f>'Planilha Orcamentária'!C18</f>
        <v>BOCA DE LOBO SIMPLES (TIPO A - FERRO FUNDIDO), QUADRO E GRELHA, INCLUSIVE ESCAVAÇÃO, REATERRO E BOTA-FORA</v>
      </c>
      <c r="D16" s="353" t="s">
        <v>196</v>
      </c>
      <c r="E16" s="354"/>
      <c r="F16" s="355"/>
      <c r="H16" s="118"/>
    </row>
    <row r="17" spans="1:8" s="17" customFormat="1" ht="262.5" customHeight="1">
      <c r="A17" s="81" t="str">
        <f>'Planilha Orcamentária'!A19</f>
        <v>2.7</v>
      </c>
      <c r="B17" s="81" t="str">
        <f>'Planilha Orcamentária'!B19</f>
        <v>SICRO-0804459</v>
      </c>
      <c r="C17" s="81" t="str">
        <f>'Planilha Orcamentária'!C19</f>
        <v>Boca de BTTC D = 1,50 m - esconsidade 15° - areia e brita comerciais - alas esconsas</v>
      </c>
      <c r="D17" s="353" t="s">
        <v>197</v>
      </c>
      <c r="E17" s="354"/>
      <c r="F17" s="355"/>
      <c r="H17" s="118"/>
    </row>
    <row r="18" spans="1:8" s="17" customFormat="1" ht="22.5">
      <c r="A18" s="81" t="str">
        <f>'Planilha Orcamentária'!A20</f>
        <v>2.8</v>
      </c>
      <c r="B18" s="81" t="str">
        <f>'Planilha Orcamentária'!B20</f>
        <v xml:space="preserve">SINAPI-89849 </v>
      </c>
      <c r="C18" s="81" t="str">
        <f>'Planilha Orcamentária'!C20</f>
        <v>TUBO PVC, SERIE NORMAL, ESGOTO PREDIAL, DN 150 MM, FORNECIDO E INSTALADO. AF_08/2022</v>
      </c>
      <c r="D18" s="353" t="s">
        <v>199</v>
      </c>
      <c r="E18" s="354"/>
      <c r="F18" s="355"/>
      <c r="H18" s="118"/>
    </row>
    <row r="19" spans="1:8" s="17" customFormat="1" ht="11.25">
      <c r="A19" s="90" t="s">
        <v>91</v>
      </c>
      <c r="B19" s="85"/>
      <c r="C19" s="85" t="str">
        <f>'Planilha Orcamentária'!C21</f>
        <v>PAVIMENTAÇÃO</v>
      </c>
      <c r="D19" s="85"/>
      <c r="E19" s="91"/>
      <c r="F19" s="92"/>
    </row>
    <row r="20" spans="1:8" s="17" customFormat="1" ht="22.5">
      <c r="A20" s="81" t="str">
        <f>'Planilha Orcamentária'!A22</f>
        <v>3.1</v>
      </c>
      <c r="B20" s="81" t="str">
        <f>'Planilha Orcamentária'!B22</f>
        <v>SINAPI-95429</v>
      </c>
      <c r="C20" s="81" t="str">
        <f>'Planilha Orcamentária'!C22</f>
        <v>TRANSPORTE COM CAMINHÃO BASCULANTE DE 18 M³, EM VIA URBANA EM REVESTIMENTO PRIMÁRIO (UNIDADE: TXKM). AF_07/2020</v>
      </c>
      <c r="D20" s="348" t="s">
        <v>153</v>
      </c>
      <c r="E20" s="349"/>
      <c r="F20" s="350"/>
    </row>
    <row r="21" spans="1:8" s="17" customFormat="1" ht="53.25" customHeight="1">
      <c r="A21" s="81" t="str">
        <f>'Planilha Orcamentária'!A23</f>
        <v>3.2</v>
      </c>
      <c r="B21" s="81" t="str">
        <f>'Planilha Orcamentária'!B23</f>
        <v>SINAPI-94273</v>
      </c>
      <c r="C21" s="81" t="str">
        <f>'Planilha Orcamentária'!C23</f>
        <v>ASSENTAMENTO DE GUIA (MEIO-FIO) EM TRECHO RETO, CONFECCIONADA EM CONCRETO PRÉ-FABRICADO, DIMENSÕES 100X15X13X30 CM (COMPRIMENTO X BASE INFERIOR X BASE SUPERIOR X ALTURA), PARA VIAS URBANAS (USO VIÁRIO). AF_06/2016</v>
      </c>
      <c r="D21" s="347" t="s">
        <v>56</v>
      </c>
      <c r="E21" s="347"/>
      <c r="F21" s="347"/>
    </row>
    <row r="22" spans="1:8" s="17" customFormat="1" ht="51.75" customHeight="1">
      <c r="A22" s="81" t="str">
        <f>'Planilha Orcamentária'!A24</f>
        <v>3.3</v>
      </c>
      <c r="B22" s="81" t="str">
        <f>'Planilha Orcamentária'!B24</f>
        <v>SINAPI-92394</v>
      </c>
      <c r="C22" s="81" t="str">
        <f>'Planilha Orcamentária'!C24</f>
        <v>EXECUÇÃO DE PAVIMENTO EM PISO INTERTRAVADO, COM BLOCO SEXTAVADO DE 25 X 25 CM, ESPESSURA 8 CM. AF_10/2022</v>
      </c>
      <c r="D22" s="347" t="s">
        <v>57</v>
      </c>
      <c r="E22" s="347"/>
      <c r="F22" s="347"/>
    </row>
    <row r="23" spans="1:8" s="17" customFormat="1" ht="49.5" customHeight="1">
      <c r="A23" s="81" t="str">
        <f>'Planilha Orcamentária'!A25</f>
        <v>3.4</v>
      </c>
      <c r="B23" s="81" t="str">
        <f>'Planilha Orcamentária'!B25</f>
        <v>SINAPI-94287</v>
      </c>
      <c r="C23" s="81" t="str">
        <f>'Planilha Orcamentária'!C25</f>
        <v xml:space="preserve">EXECUÇÃO DE SARJETA DE CONCRETO USINADO, MOLDADO IN LOCO EM TRECHO RETO, 30 CM BASE X 10 CM </v>
      </c>
      <c r="D23" s="347" t="s">
        <v>123</v>
      </c>
      <c r="E23" s="347"/>
      <c r="F23" s="347"/>
    </row>
    <row r="24" spans="1:8" s="17" customFormat="1" ht="110.25" customHeight="1">
      <c r="A24" s="81" t="str">
        <f>'Planilha Orcamentária'!A26</f>
        <v>3.5</v>
      </c>
      <c r="B24" s="81" t="str">
        <f>'Planilha Orcamentária'!B26</f>
        <v>COMPOSIÇÃO 002</v>
      </c>
      <c r="C24" s="81" t="str">
        <f>'Planilha Orcamentária'!C26</f>
        <v>VIGA EM VIGA DE CONCRETO ARMADO</v>
      </c>
      <c r="D24" s="353" t="s">
        <v>154</v>
      </c>
      <c r="E24" s="354"/>
      <c r="F24" s="355"/>
    </row>
    <row r="25" spans="1:8" s="17" customFormat="1" ht="9.9499999999999993" customHeight="1">
      <c r="A25" s="303"/>
      <c r="B25" s="303"/>
      <c r="C25" s="303"/>
      <c r="D25" s="303"/>
      <c r="E25" s="303"/>
      <c r="F25" s="303"/>
    </row>
    <row r="26" spans="1:8" ht="11.25" customHeight="1">
      <c r="A26" s="93"/>
      <c r="B26" s="94"/>
      <c r="C26" s="94"/>
      <c r="D26" s="94"/>
      <c r="E26" s="94"/>
      <c r="F26" s="95"/>
    </row>
    <row r="27" spans="1:8" ht="93" customHeight="1">
      <c r="A27" s="96"/>
      <c r="B27" s="97"/>
      <c r="C27" s="97"/>
      <c r="D27" s="97"/>
      <c r="E27" s="97"/>
      <c r="F27" s="98"/>
    </row>
    <row r="28" spans="1:8" ht="11.25" customHeight="1">
      <c r="A28" s="96"/>
      <c r="B28" s="99"/>
      <c r="C28" s="100"/>
      <c r="D28" s="101"/>
      <c r="E28" s="97"/>
      <c r="F28" s="102"/>
    </row>
    <row r="29" spans="1:8" s="15" customFormat="1" ht="12">
      <c r="A29" s="106"/>
      <c r="B29" s="104"/>
      <c r="C29" s="201" t="s">
        <v>128</v>
      </c>
      <c r="D29" s="104"/>
      <c r="E29" s="201"/>
      <c r="F29" s="107"/>
    </row>
    <row r="30" spans="1:8">
      <c r="A30" s="108"/>
      <c r="B30" s="99"/>
      <c r="C30" s="201" t="s">
        <v>131</v>
      </c>
      <c r="D30" s="99"/>
      <c r="E30" s="99"/>
      <c r="F30" s="109"/>
    </row>
    <row r="31" spans="1:8">
      <c r="A31" s="108"/>
      <c r="B31" s="99"/>
      <c r="C31" s="99"/>
      <c r="D31" s="99"/>
      <c r="E31" s="99"/>
      <c r="F31" s="109"/>
    </row>
    <row r="32" spans="1:8">
      <c r="A32" s="108"/>
      <c r="B32" s="99"/>
      <c r="C32" s="99"/>
      <c r="D32" s="99"/>
      <c r="E32" s="99"/>
      <c r="F32" s="109"/>
    </row>
    <row r="33" spans="1:6" ht="81" customHeight="1">
      <c r="A33" s="96"/>
      <c r="B33" s="99"/>
      <c r="C33" s="100"/>
      <c r="D33" s="97"/>
      <c r="E33" s="299"/>
      <c r="F33" s="357"/>
    </row>
    <row r="34" spans="1:6" s="15" customFormat="1" ht="12">
      <c r="A34" s="103"/>
      <c r="B34" s="104"/>
      <c r="C34" s="131" t="s">
        <v>80</v>
      </c>
      <c r="D34" s="105"/>
      <c r="E34" s="307"/>
      <c r="F34" s="356"/>
    </row>
    <row r="35" spans="1:6" s="15" customFormat="1" ht="12" customHeight="1">
      <c r="A35" s="106"/>
      <c r="B35" s="104"/>
      <c r="C35" s="201" t="s">
        <v>163</v>
      </c>
      <c r="D35" s="104"/>
      <c r="E35" s="104"/>
      <c r="F35" s="107"/>
    </row>
    <row r="36" spans="1:6" s="15" customFormat="1" ht="12" customHeight="1">
      <c r="A36" s="106"/>
      <c r="B36" s="104"/>
      <c r="C36" s="201"/>
      <c r="D36" s="104"/>
      <c r="E36" s="104"/>
      <c r="F36" s="107"/>
    </row>
    <row r="37" spans="1:6">
      <c r="A37" s="110"/>
      <c r="B37" s="111"/>
      <c r="C37" s="111"/>
      <c r="D37" s="111"/>
      <c r="E37" s="111"/>
      <c r="F37" s="112"/>
    </row>
  </sheetData>
  <protectedRanges>
    <protectedRange sqref="D14:D18" name="Intervalo1_1_1"/>
    <protectedRange sqref="D12:D13" name="Intervalo1_2_6"/>
    <protectedRange sqref="D21" name="Intervalo1_2_4_1"/>
    <protectedRange sqref="D22" name="Intervalo1_2_5_1"/>
  </protectedRanges>
  <mergeCells count="24">
    <mergeCell ref="A6:F6"/>
    <mergeCell ref="A1:B1"/>
    <mergeCell ref="A2:F2"/>
    <mergeCell ref="A3:D3"/>
    <mergeCell ref="A5:D5"/>
    <mergeCell ref="E34:F34"/>
    <mergeCell ref="D11:F11"/>
    <mergeCell ref="D12:F12"/>
    <mergeCell ref="A25:F25"/>
    <mergeCell ref="E33:F33"/>
    <mergeCell ref="D22:F22"/>
    <mergeCell ref="D23:F23"/>
    <mergeCell ref="D20:F20"/>
    <mergeCell ref="D24:F24"/>
    <mergeCell ref="D18:F18"/>
    <mergeCell ref="D16:F16"/>
    <mergeCell ref="D7:F7"/>
    <mergeCell ref="D21:F21"/>
    <mergeCell ref="D14:F14"/>
    <mergeCell ref="D15:F15"/>
    <mergeCell ref="D9:F9"/>
    <mergeCell ref="D10:F10"/>
    <mergeCell ref="D13:F13"/>
    <mergeCell ref="D17:F17"/>
  </mergeCells>
  <conditionalFormatting sqref="D12:D18">
    <cfRule type="expression" dxfId="1" priority="22" stopIfTrue="1">
      <formula>OR($M12="M",$M12="A")</formula>
    </cfRule>
  </conditionalFormatting>
  <conditionalFormatting sqref="D21:D24">
    <cfRule type="expression" dxfId="0" priority="10" stopIfTrue="1">
      <formula>OR($M21="M",$M21="A")</formula>
    </cfRule>
  </conditionalFormatting>
  <pageMargins left="0.51181102362204722" right="0.51181102362204722" top="0.78740157480314965" bottom="0.78740157480314965" header="0.31496062992125984" footer="0.31496062992125984"/>
  <pageSetup paperSize="9" scale="6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D1F3C-DCD9-48C8-A515-08B24F73FA3E}">
  <dimension ref="A1:H45"/>
  <sheetViews>
    <sheetView view="pageBreakPreview" zoomScale="115" zoomScaleNormal="100" zoomScaleSheetLayoutView="115" workbookViewId="0">
      <selection activeCell="D25" sqref="D25"/>
    </sheetView>
  </sheetViews>
  <sheetFormatPr defaultRowHeight="14.25"/>
  <cols>
    <col min="1" max="1" width="6.140625" style="128" customWidth="1"/>
    <col min="2" max="2" width="47.28515625" style="128" customWidth="1"/>
    <col min="3" max="3" width="10.85546875" style="128" customWidth="1"/>
    <col min="4" max="4" width="12.7109375" style="129" customWidth="1"/>
    <col min="5" max="5" width="3.28515625" style="130" customWidth="1"/>
    <col min="6" max="6" width="4.5703125" style="128" customWidth="1"/>
    <col min="257" max="257" width="15.5703125" customWidth="1"/>
    <col min="258" max="258" width="47.28515625" customWidth="1"/>
    <col min="259" max="259" width="10.85546875" customWidth="1"/>
    <col min="260" max="260" width="12.7109375" customWidth="1"/>
    <col min="261" max="261" width="11.85546875" customWidth="1"/>
    <col min="513" max="513" width="15.5703125" customWidth="1"/>
    <col min="514" max="514" width="47.28515625" customWidth="1"/>
    <col min="515" max="515" width="10.85546875" customWidth="1"/>
    <col min="516" max="516" width="12.7109375" customWidth="1"/>
    <col min="517" max="517" width="11.85546875" customWidth="1"/>
    <col min="769" max="769" width="15.5703125" customWidth="1"/>
    <col min="770" max="770" width="47.28515625" customWidth="1"/>
    <col min="771" max="771" width="10.85546875" customWidth="1"/>
    <col min="772" max="772" width="12.7109375" customWidth="1"/>
    <col min="773" max="773" width="11.85546875" customWidth="1"/>
    <col min="1025" max="1025" width="15.5703125" customWidth="1"/>
    <col min="1026" max="1026" width="47.28515625" customWidth="1"/>
    <col min="1027" max="1027" width="10.85546875" customWidth="1"/>
    <col min="1028" max="1028" width="12.7109375" customWidth="1"/>
    <col min="1029" max="1029" width="11.85546875" customWidth="1"/>
    <col min="1281" max="1281" width="15.5703125" customWidth="1"/>
    <col min="1282" max="1282" width="47.28515625" customWidth="1"/>
    <col min="1283" max="1283" width="10.85546875" customWidth="1"/>
    <col min="1284" max="1284" width="12.7109375" customWidth="1"/>
    <col min="1285" max="1285" width="11.85546875" customWidth="1"/>
    <col min="1537" max="1537" width="15.5703125" customWidth="1"/>
    <col min="1538" max="1538" width="47.28515625" customWidth="1"/>
    <col min="1539" max="1539" width="10.85546875" customWidth="1"/>
    <col min="1540" max="1540" width="12.7109375" customWidth="1"/>
    <col min="1541" max="1541" width="11.85546875" customWidth="1"/>
    <col min="1793" max="1793" width="15.5703125" customWidth="1"/>
    <col min="1794" max="1794" width="47.28515625" customWidth="1"/>
    <col min="1795" max="1795" width="10.85546875" customWidth="1"/>
    <col min="1796" max="1796" width="12.7109375" customWidth="1"/>
    <col min="1797" max="1797" width="11.85546875" customWidth="1"/>
    <col min="2049" max="2049" width="15.5703125" customWidth="1"/>
    <col min="2050" max="2050" width="47.28515625" customWidth="1"/>
    <col min="2051" max="2051" width="10.85546875" customWidth="1"/>
    <col min="2052" max="2052" width="12.7109375" customWidth="1"/>
    <col min="2053" max="2053" width="11.85546875" customWidth="1"/>
    <col min="2305" max="2305" width="15.5703125" customWidth="1"/>
    <col min="2306" max="2306" width="47.28515625" customWidth="1"/>
    <col min="2307" max="2307" width="10.85546875" customWidth="1"/>
    <col min="2308" max="2308" width="12.7109375" customWidth="1"/>
    <col min="2309" max="2309" width="11.85546875" customWidth="1"/>
    <col min="2561" max="2561" width="15.5703125" customWidth="1"/>
    <col min="2562" max="2562" width="47.28515625" customWidth="1"/>
    <col min="2563" max="2563" width="10.85546875" customWidth="1"/>
    <col min="2564" max="2564" width="12.7109375" customWidth="1"/>
    <col min="2565" max="2565" width="11.85546875" customWidth="1"/>
    <col min="2817" max="2817" width="15.5703125" customWidth="1"/>
    <col min="2818" max="2818" width="47.28515625" customWidth="1"/>
    <col min="2819" max="2819" width="10.85546875" customWidth="1"/>
    <col min="2820" max="2820" width="12.7109375" customWidth="1"/>
    <col min="2821" max="2821" width="11.85546875" customWidth="1"/>
    <col min="3073" max="3073" width="15.5703125" customWidth="1"/>
    <col min="3074" max="3074" width="47.28515625" customWidth="1"/>
    <col min="3075" max="3075" width="10.85546875" customWidth="1"/>
    <col min="3076" max="3076" width="12.7109375" customWidth="1"/>
    <col min="3077" max="3077" width="11.85546875" customWidth="1"/>
    <col min="3329" max="3329" width="15.5703125" customWidth="1"/>
    <col min="3330" max="3330" width="47.28515625" customWidth="1"/>
    <col min="3331" max="3331" width="10.85546875" customWidth="1"/>
    <col min="3332" max="3332" width="12.7109375" customWidth="1"/>
    <col min="3333" max="3333" width="11.85546875" customWidth="1"/>
    <col min="3585" max="3585" width="15.5703125" customWidth="1"/>
    <col min="3586" max="3586" width="47.28515625" customWidth="1"/>
    <col min="3587" max="3587" width="10.85546875" customWidth="1"/>
    <col min="3588" max="3588" width="12.7109375" customWidth="1"/>
    <col min="3589" max="3589" width="11.85546875" customWidth="1"/>
    <col min="3841" max="3841" width="15.5703125" customWidth="1"/>
    <col min="3842" max="3842" width="47.28515625" customWidth="1"/>
    <col min="3843" max="3843" width="10.85546875" customWidth="1"/>
    <col min="3844" max="3844" width="12.7109375" customWidth="1"/>
    <col min="3845" max="3845" width="11.85546875" customWidth="1"/>
    <col min="4097" max="4097" width="15.5703125" customWidth="1"/>
    <col min="4098" max="4098" width="47.28515625" customWidth="1"/>
    <col min="4099" max="4099" width="10.85546875" customWidth="1"/>
    <col min="4100" max="4100" width="12.7109375" customWidth="1"/>
    <col min="4101" max="4101" width="11.85546875" customWidth="1"/>
    <col min="4353" max="4353" width="15.5703125" customWidth="1"/>
    <col min="4354" max="4354" width="47.28515625" customWidth="1"/>
    <col min="4355" max="4355" width="10.85546875" customWidth="1"/>
    <col min="4356" max="4356" width="12.7109375" customWidth="1"/>
    <col min="4357" max="4357" width="11.85546875" customWidth="1"/>
    <col min="4609" max="4609" width="15.5703125" customWidth="1"/>
    <col min="4610" max="4610" width="47.28515625" customWidth="1"/>
    <col min="4611" max="4611" width="10.85546875" customWidth="1"/>
    <col min="4612" max="4612" width="12.7109375" customWidth="1"/>
    <col min="4613" max="4613" width="11.85546875" customWidth="1"/>
    <col min="4865" max="4865" width="15.5703125" customWidth="1"/>
    <col min="4866" max="4866" width="47.28515625" customWidth="1"/>
    <col min="4867" max="4867" width="10.85546875" customWidth="1"/>
    <col min="4868" max="4868" width="12.7109375" customWidth="1"/>
    <col min="4869" max="4869" width="11.85546875" customWidth="1"/>
    <col min="5121" max="5121" width="15.5703125" customWidth="1"/>
    <col min="5122" max="5122" width="47.28515625" customWidth="1"/>
    <col min="5123" max="5123" width="10.85546875" customWidth="1"/>
    <col min="5124" max="5124" width="12.7109375" customWidth="1"/>
    <col min="5125" max="5125" width="11.85546875" customWidth="1"/>
    <col min="5377" max="5377" width="15.5703125" customWidth="1"/>
    <col min="5378" max="5378" width="47.28515625" customWidth="1"/>
    <col min="5379" max="5379" width="10.85546875" customWidth="1"/>
    <col min="5380" max="5380" width="12.7109375" customWidth="1"/>
    <col min="5381" max="5381" width="11.85546875" customWidth="1"/>
    <col min="5633" max="5633" width="15.5703125" customWidth="1"/>
    <col min="5634" max="5634" width="47.28515625" customWidth="1"/>
    <col min="5635" max="5635" width="10.85546875" customWidth="1"/>
    <col min="5636" max="5636" width="12.7109375" customWidth="1"/>
    <col min="5637" max="5637" width="11.85546875" customWidth="1"/>
    <col min="5889" max="5889" width="15.5703125" customWidth="1"/>
    <col min="5890" max="5890" width="47.28515625" customWidth="1"/>
    <col min="5891" max="5891" width="10.85546875" customWidth="1"/>
    <col min="5892" max="5892" width="12.7109375" customWidth="1"/>
    <col min="5893" max="5893" width="11.85546875" customWidth="1"/>
    <col min="6145" max="6145" width="15.5703125" customWidth="1"/>
    <col min="6146" max="6146" width="47.28515625" customWidth="1"/>
    <col min="6147" max="6147" width="10.85546875" customWidth="1"/>
    <col min="6148" max="6148" width="12.7109375" customWidth="1"/>
    <col min="6149" max="6149" width="11.85546875" customWidth="1"/>
    <col min="6401" max="6401" width="15.5703125" customWidth="1"/>
    <col min="6402" max="6402" width="47.28515625" customWidth="1"/>
    <col min="6403" max="6403" width="10.85546875" customWidth="1"/>
    <col min="6404" max="6404" width="12.7109375" customWidth="1"/>
    <col min="6405" max="6405" width="11.85546875" customWidth="1"/>
    <col min="6657" max="6657" width="15.5703125" customWidth="1"/>
    <col min="6658" max="6658" width="47.28515625" customWidth="1"/>
    <col min="6659" max="6659" width="10.85546875" customWidth="1"/>
    <col min="6660" max="6660" width="12.7109375" customWidth="1"/>
    <col min="6661" max="6661" width="11.85546875" customWidth="1"/>
    <col min="6913" max="6913" width="15.5703125" customWidth="1"/>
    <col min="6914" max="6914" width="47.28515625" customWidth="1"/>
    <col min="6915" max="6915" width="10.85546875" customWidth="1"/>
    <col min="6916" max="6916" width="12.7109375" customWidth="1"/>
    <col min="6917" max="6917" width="11.85546875" customWidth="1"/>
    <col min="7169" max="7169" width="15.5703125" customWidth="1"/>
    <col min="7170" max="7170" width="47.28515625" customWidth="1"/>
    <col min="7171" max="7171" width="10.85546875" customWidth="1"/>
    <col min="7172" max="7172" width="12.7109375" customWidth="1"/>
    <col min="7173" max="7173" width="11.85546875" customWidth="1"/>
    <col min="7425" max="7425" width="15.5703125" customWidth="1"/>
    <col min="7426" max="7426" width="47.28515625" customWidth="1"/>
    <col min="7427" max="7427" width="10.85546875" customWidth="1"/>
    <col min="7428" max="7428" width="12.7109375" customWidth="1"/>
    <col min="7429" max="7429" width="11.85546875" customWidth="1"/>
    <col min="7681" max="7681" width="15.5703125" customWidth="1"/>
    <col min="7682" max="7682" width="47.28515625" customWidth="1"/>
    <col min="7683" max="7683" width="10.85546875" customWidth="1"/>
    <col min="7684" max="7684" width="12.7109375" customWidth="1"/>
    <col min="7685" max="7685" width="11.85546875" customWidth="1"/>
    <col min="7937" max="7937" width="15.5703125" customWidth="1"/>
    <col min="7938" max="7938" width="47.28515625" customWidth="1"/>
    <col min="7939" max="7939" width="10.85546875" customWidth="1"/>
    <col min="7940" max="7940" width="12.7109375" customWidth="1"/>
    <col min="7941" max="7941" width="11.85546875" customWidth="1"/>
    <col min="8193" max="8193" width="15.5703125" customWidth="1"/>
    <col min="8194" max="8194" width="47.28515625" customWidth="1"/>
    <col min="8195" max="8195" width="10.85546875" customWidth="1"/>
    <col min="8196" max="8196" width="12.7109375" customWidth="1"/>
    <col min="8197" max="8197" width="11.85546875" customWidth="1"/>
    <col min="8449" max="8449" width="15.5703125" customWidth="1"/>
    <col min="8450" max="8450" width="47.28515625" customWidth="1"/>
    <col min="8451" max="8451" width="10.85546875" customWidth="1"/>
    <col min="8452" max="8452" width="12.7109375" customWidth="1"/>
    <col min="8453" max="8453" width="11.85546875" customWidth="1"/>
    <col min="8705" max="8705" width="15.5703125" customWidth="1"/>
    <col min="8706" max="8706" width="47.28515625" customWidth="1"/>
    <col min="8707" max="8707" width="10.85546875" customWidth="1"/>
    <col min="8708" max="8708" width="12.7109375" customWidth="1"/>
    <col min="8709" max="8709" width="11.85546875" customWidth="1"/>
    <col min="8961" max="8961" width="15.5703125" customWidth="1"/>
    <col min="8962" max="8962" width="47.28515625" customWidth="1"/>
    <col min="8963" max="8963" width="10.85546875" customWidth="1"/>
    <col min="8964" max="8964" width="12.7109375" customWidth="1"/>
    <col min="8965" max="8965" width="11.85546875" customWidth="1"/>
    <col min="9217" max="9217" width="15.5703125" customWidth="1"/>
    <col min="9218" max="9218" width="47.28515625" customWidth="1"/>
    <col min="9219" max="9219" width="10.85546875" customWidth="1"/>
    <col min="9220" max="9220" width="12.7109375" customWidth="1"/>
    <col min="9221" max="9221" width="11.85546875" customWidth="1"/>
    <col min="9473" max="9473" width="15.5703125" customWidth="1"/>
    <col min="9474" max="9474" width="47.28515625" customWidth="1"/>
    <col min="9475" max="9475" width="10.85546875" customWidth="1"/>
    <col min="9476" max="9476" width="12.7109375" customWidth="1"/>
    <col min="9477" max="9477" width="11.85546875" customWidth="1"/>
    <col min="9729" max="9729" width="15.5703125" customWidth="1"/>
    <col min="9730" max="9730" width="47.28515625" customWidth="1"/>
    <col min="9731" max="9731" width="10.85546875" customWidth="1"/>
    <col min="9732" max="9732" width="12.7109375" customWidth="1"/>
    <col min="9733" max="9733" width="11.85546875" customWidth="1"/>
    <col min="9985" max="9985" width="15.5703125" customWidth="1"/>
    <col min="9986" max="9986" width="47.28515625" customWidth="1"/>
    <col min="9987" max="9987" width="10.85546875" customWidth="1"/>
    <col min="9988" max="9988" width="12.7109375" customWidth="1"/>
    <col min="9989" max="9989" width="11.85546875" customWidth="1"/>
    <col min="10241" max="10241" width="15.5703125" customWidth="1"/>
    <col min="10242" max="10242" width="47.28515625" customWidth="1"/>
    <col min="10243" max="10243" width="10.85546875" customWidth="1"/>
    <col min="10244" max="10244" width="12.7109375" customWidth="1"/>
    <col min="10245" max="10245" width="11.85546875" customWidth="1"/>
    <col min="10497" max="10497" width="15.5703125" customWidth="1"/>
    <col min="10498" max="10498" width="47.28515625" customWidth="1"/>
    <col min="10499" max="10499" width="10.85546875" customWidth="1"/>
    <col min="10500" max="10500" width="12.7109375" customWidth="1"/>
    <col min="10501" max="10501" width="11.85546875" customWidth="1"/>
    <col min="10753" max="10753" width="15.5703125" customWidth="1"/>
    <col min="10754" max="10754" width="47.28515625" customWidth="1"/>
    <col min="10755" max="10755" width="10.85546875" customWidth="1"/>
    <col min="10756" max="10756" width="12.7109375" customWidth="1"/>
    <col min="10757" max="10757" width="11.85546875" customWidth="1"/>
    <col min="11009" max="11009" width="15.5703125" customWidth="1"/>
    <col min="11010" max="11010" width="47.28515625" customWidth="1"/>
    <col min="11011" max="11011" width="10.85546875" customWidth="1"/>
    <col min="11012" max="11012" width="12.7109375" customWidth="1"/>
    <col min="11013" max="11013" width="11.85546875" customWidth="1"/>
    <col min="11265" max="11265" width="15.5703125" customWidth="1"/>
    <col min="11266" max="11266" width="47.28515625" customWidth="1"/>
    <col min="11267" max="11267" width="10.85546875" customWidth="1"/>
    <col min="11268" max="11268" width="12.7109375" customWidth="1"/>
    <col min="11269" max="11269" width="11.85546875" customWidth="1"/>
    <col min="11521" max="11521" width="15.5703125" customWidth="1"/>
    <col min="11522" max="11522" width="47.28515625" customWidth="1"/>
    <col min="11523" max="11523" width="10.85546875" customWidth="1"/>
    <col min="11524" max="11524" width="12.7109375" customWidth="1"/>
    <col min="11525" max="11525" width="11.85546875" customWidth="1"/>
    <col min="11777" max="11777" width="15.5703125" customWidth="1"/>
    <col min="11778" max="11778" width="47.28515625" customWidth="1"/>
    <col min="11779" max="11779" width="10.85546875" customWidth="1"/>
    <col min="11780" max="11780" width="12.7109375" customWidth="1"/>
    <col min="11781" max="11781" width="11.85546875" customWidth="1"/>
    <col min="12033" max="12033" width="15.5703125" customWidth="1"/>
    <col min="12034" max="12034" width="47.28515625" customWidth="1"/>
    <col min="12035" max="12035" width="10.85546875" customWidth="1"/>
    <col min="12036" max="12036" width="12.7109375" customWidth="1"/>
    <col min="12037" max="12037" width="11.85546875" customWidth="1"/>
    <col min="12289" max="12289" width="15.5703125" customWidth="1"/>
    <col min="12290" max="12290" width="47.28515625" customWidth="1"/>
    <col min="12291" max="12291" width="10.85546875" customWidth="1"/>
    <col min="12292" max="12292" width="12.7109375" customWidth="1"/>
    <col min="12293" max="12293" width="11.85546875" customWidth="1"/>
    <col min="12545" max="12545" width="15.5703125" customWidth="1"/>
    <col min="12546" max="12546" width="47.28515625" customWidth="1"/>
    <col min="12547" max="12547" width="10.85546875" customWidth="1"/>
    <col min="12548" max="12548" width="12.7109375" customWidth="1"/>
    <col min="12549" max="12549" width="11.85546875" customWidth="1"/>
    <col min="12801" max="12801" width="15.5703125" customWidth="1"/>
    <col min="12802" max="12802" width="47.28515625" customWidth="1"/>
    <col min="12803" max="12803" width="10.85546875" customWidth="1"/>
    <col min="12804" max="12804" width="12.7109375" customWidth="1"/>
    <col min="12805" max="12805" width="11.85546875" customWidth="1"/>
    <col min="13057" max="13057" width="15.5703125" customWidth="1"/>
    <col min="13058" max="13058" width="47.28515625" customWidth="1"/>
    <col min="13059" max="13059" width="10.85546875" customWidth="1"/>
    <col min="13060" max="13060" width="12.7109375" customWidth="1"/>
    <col min="13061" max="13061" width="11.85546875" customWidth="1"/>
    <col min="13313" max="13313" width="15.5703125" customWidth="1"/>
    <col min="13314" max="13314" width="47.28515625" customWidth="1"/>
    <col min="13315" max="13315" width="10.85546875" customWidth="1"/>
    <col min="13316" max="13316" width="12.7109375" customWidth="1"/>
    <col min="13317" max="13317" width="11.85546875" customWidth="1"/>
    <col min="13569" max="13569" width="15.5703125" customWidth="1"/>
    <col min="13570" max="13570" width="47.28515625" customWidth="1"/>
    <col min="13571" max="13571" width="10.85546875" customWidth="1"/>
    <col min="13572" max="13572" width="12.7109375" customWidth="1"/>
    <col min="13573" max="13573" width="11.85546875" customWidth="1"/>
    <col min="13825" max="13825" width="15.5703125" customWidth="1"/>
    <col min="13826" max="13826" width="47.28515625" customWidth="1"/>
    <col min="13827" max="13827" width="10.85546875" customWidth="1"/>
    <col min="13828" max="13828" width="12.7109375" customWidth="1"/>
    <col min="13829" max="13829" width="11.85546875" customWidth="1"/>
    <col min="14081" max="14081" width="15.5703125" customWidth="1"/>
    <col min="14082" max="14082" width="47.28515625" customWidth="1"/>
    <col min="14083" max="14083" width="10.85546875" customWidth="1"/>
    <col min="14084" max="14084" width="12.7109375" customWidth="1"/>
    <col min="14085" max="14085" width="11.85546875" customWidth="1"/>
    <col min="14337" max="14337" width="15.5703125" customWidth="1"/>
    <col min="14338" max="14338" width="47.28515625" customWidth="1"/>
    <col min="14339" max="14339" width="10.85546875" customWidth="1"/>
    <col min="14340" max="14340" width="12.7109375" customWidth="1"/>
    <col min="14341" max="14341" width="11.85546875" customWidth="1"/>
    <col min="14593" max="14593" width="15.5703125" customWidth="1"/>
    <col min="14594" max="14594" width="47.28515625" customWidth="1"/>
    <col min="14595" max="14595" width="10.85546875" customWidth="1"/>
    <col min="14596" max="14596" width="12.7109375" customWidth="1"/>
    <col min="14597" max="14597" width="11.85546875" customWidth="1"/>
    <col min="14849" max="14849" width="15.5703125" customWidth="1"/>
    <col min="14850" max="14850" width="47.28515625" customWidth="1"/>
    <col min="14851" max="14851" width="10.85546875" customWidth="1"/>
    <col min="14852" max="14852" width="12.7109375" customWidth="1"/>
    <col min="14853" max="14853" width="11.85546875" customWidth="1"/>
    <col min="15105" max="15105" width="15.5703125" customWidth="1"/>
    <col min="15106" max="15106" width="47.28515625" customWidth="1"/>
    <col min="15107" max="15107" width="10.85546875" customWidth="1"/>
    <col min="15108" max="15108" width="12.7109375" customWidth="1"/>
    <col min="15109" max="15109" width="11.85546875" customWidth="1"/>
    <col min="15361" max="15361" width="15.5703125" customWidth="1"/>
    <col min="15362" max="15362" width="47.28515625" customWidth="1"/>
    <col min="15363" max="15363" width="10.85546875" customWidth="1"/>
    <col min="15364" max="15364" width="12.7109375" customWidth="1"/>
    <col min="15365" max="15365" width="11.85546875" customWidth="1"/>
    <col min="15617" max="15617" width="15.5703125" customWidth="1"/>
    <col min="15618" max="15618" width="47.28515625" customWidth="1"/>
    <col min="15619" max="15619" width="10.85546875" customWidth="1"/>
    <col min="15620" max="15620" width="12.7109375" customWidth="1"/>
    <col min="15621" max="15621" width="11.85546875" customWidth="1"/>
    <col min="15873" max="15873" width="15.5703125" customWidth="1"/>
    <col min="15874" max="15874" width="47.28515625" customWidth="1"/>
    <col min="15875" max="15875" width="10.85546875" customWidth="1"/>
    <col min="15876" max="15876" width="12.7109375" customWidth="1"/>
    <col min="15877" max="15877" width="11.85546875" customWidth="1"/>
    <col min="16129" max="16129" width="15.5703125" customWidth="1"/>
    <col min="16130" max="16130" width="47.28515625" customWidth="1"/>
    <col min="16131" max="16131" width="10.85546875" customWidth="1"/>
    <col min="16132" max="16132" width="12.7109375" customWidth="1"/>
    <col min="16133" max="16133" width="11.85546875" customWidth="1"/>
  </cols>
  <sheetData>
    <row r="1" spans="1:8" ht="41.25">
      <c r="A1" s="365"/>
      <c r="B1" s="366"/>
      <c r="C1" s="366"/>
      <c r="D1" s="366"/>
      <c r="E1" s="366"/>
      <c r="F1" s="367"/>
      <c r="G1" s="124"/>
      <c r="H1" s="124"/>
    </row>
    <row r="2" spans="1:8" ht="12.75">
      <c r="A2" s="368"/>
      <c r="B2" s="369"/>
      <c r="C2" s="369"/>
      <c r="D2" s="369"/>
      <c r="E2" s="369"/>
      <c r="F2" s="370"/>
      <c r="G2" s="125"/>
      <c r="H2" s="125"/>
    </row>
    <row r="3" spans="1:8" ht="12.75">
      <c r="A3" s="368"/>
      <c r="B3" s="369"/>
      <c r="C3" s="369"/>
      <c r="D3" s="369"/>
      <c r="E3" s="369"/>
      <c r="F3" s="370"/>
      <c r="G3" s="126"/>
      <c r="H3" s="126"/>
    </row>
    <row r="4" spans="1:8" ht="12.75">
      <c r="A4" s="304" t="s">
        <v>200</v>
      </c>
      <c r="B4" s="274"/>
      <c r="C4" s="274"/>
      <c r="D4" s="274"/>
      <c r="E4" s="274"/>
      <c r="F4" s="274"/>
    </row>
    <row r="5" spans="1:8" ht="12.75">
      <c r="A5" s="304" t="s">
        <v>192</v>
      </c>
      <c r="B5" s="274"/>
      <c r="C5" s="274"/>
      <c r="D5" s="274"/>
      <c r="E5" s="274"/>
      <c r="F5" s="274"/>
    </row>
    <row r="6" spans="1:8" ht="12.75">
      <c r="A6" s="364" t="s">
        <v>136</v>
      </c>
      <c r="B6" s="364"/>
      <c r="C6" s="364"/>
      <c r="D6" s="364"/>
      <c r="E6" s="364"/>
      <c r="F6" s="364"/>
    </row>
    <row r="7" spans="1:8" ht="12.75">
      <c r="A7" s="143" t="s">
        <v>122</v>
      </c>
      <c r="B7" s="198">
        <f ca="1">TODAY()</f>
        <v>45952</v>
      </c>
      <c r="C7" s="381"/>
      <c r="D7" s="381"/>
      <c r="E7" s="381"/>
      <c r="F7" s="382"/>
    </row>
    <row r="8" spans="1:8" ht="12.75">
      <c r="A8" s="145"/>
      <c r="B8" s="371"/>
      <c r="C8" s="372"/>
      <c r="D8" s="372"/>
      <c r="E8" s="372"/>
      <c r="F8" s="373"/>
    </row>
    <row r="9" spans="1:8" ht="15.75">
      <c r="A9" s="146"/>
      <c r="B9" s="374" t="s">
        <v>58</v>
      </c>
      <c r="C9" s="374"/>
      <c r="D9" s="374"/>
      <c r="E9" s="147"/>
      <c r="F9" s="148"/>
    </row>
    <row r="10" spans="1:8" ht="12.75">
      <c r="A10" s="149"/>
      <c r="B10" s="379"/>
      <c r="C10" s="379"/>
      <c r="D10" s="379"/>
      <c r="E10" s="127"/>
      <c r="F10" s="150"/>
    </row>
    <row r="11" spans="1:8" ht="12.75">
      <c r="A11" s="11"/>
      <c r="B11" s="168" t="s">
        <v>59</v>
      </c>
      <c r="C11" s="175"/>
      <c r="D11" s="172" t="s">
        <v>60</v>
      </c>
      <c r="E11" s="133"/>
      <c r="F11" s="14"/>
    </row>
    <row r="12" spans="1:8" ht="12.75">
      <c r="A12" s="11"/>
      <c r="B12" s="169" t="s">
        <v>61</v>
      </c>
      <c r="C12" s="176" t="s">
        <v>62</v>
      </c>
      <c r="D12" s="173">
        <f>H12*100</f>
        <v>4.67</v>
      </c>
      <c r="E12" s="133"/>
      <c r="F12" s="151"/>
      <c r="H12" s="126">
        <v>4.6699999999999998E-2</v>
      </c>
    </row>
    <row r="13" spans="1:8" ht="12.75">
      <c r="A13" s="11"/>
      <c r="B13" s="170" t="s">
        <v>63</v>
      </c>
      <c r="C13" s="177" t="s">
        <v>64</v>
      </c>
      <c r="D13" s="173">
        <f t="shared" ref="D13:D19" si="0">H13*100</f>
        <v>0.74</v>
      </c>
      <c r="E13" s="133"/>
      <c r="F13" s="151"/>
      <c r="H13" s="126">
        <v>7.4000000000000003E-3</v>
      </c>
    </row>
    <row r="14" spans="1:8" ht="12.75">
      <c r="A14" s="11"/>
      <c r="B14" s="169" t="s">
        <v>65</v>
      </c>
      <c r="C14" s="176" t="s">
        <v>66</v>
      </c>
      <c r="D14" s="173">
        <f t="shared" si="0"/>
        <v>0.55999999999999994</v>
      </c>
      <c r="E14" s="133"/>
      <c r="F14" s="151"/>
      <c r="H14" s="126">
        <v>5.5999999999999999E-3</v>
      </c>
    </row>
    <row r="15" spans="1:8" ht="12.75">
      <c r="A15" s="11"/>
      <c r="B15" s="170" t="s">
        <v>67</v>
      </c>
      <c r="C15" s="177" t="s">
        <v>68</v>
      </c>
      <c r="D15" s="173">
        <f t="shared" si="0"/>
        <v>1.1100000000000001</v>
      </c>
      <c r="E15" s="133"/>
      <c r="F15" s="151"/>
      <c r="H15" s="126">
        <v>1.11E-2</v>
      </c>
    </row>
    <row r="16" spans="1:8" ht="12.75">
      <c r="A16" s="11"/>
      <c r="B16" s="170" t="s">
        <v>69</v>
      </c>
      <c r="C16" s="177" t="s">
        <v>70</v>
      </c>
      <c r="D16" s="173">
        <f t="shared" si="0"/>
        <v>8.6900000000000013</v>
      </c>
      <c r="E16" s="133"/>
      <c r="F16" s="151"/>
      <c r="H16" s="126">
        <v>8.6900000000000005E-2</v>
      </c>
    </row>
    <row r="17" spans="1:8" ht="12.75">
      <c r="A17" s="11"/>
      <c r="B17" s="169" t="s">
        <v>71</v>
      </c>
      <c r="C17" s="176" t="s">
        <v>72</v>
      </c>
      <c r="D17" s="173">
        <f t="shared" si="0"/>
        <v>3.65</v>
      </c>
      <c r="E17" s="133"/>
      <c r="F17" s="151"/>
      <c r="H17" s="126">
        <v>3.6499999999999998E-2</v>
      </c>
    </row>
    <row r="18" spans="1:8" ht="12.75">
      <c r="A18" s="11"/>
      <c r="B18" s="170" t="s">
        <v>73</v>
      </c>
      <c r="C18" s="177" t="s">
        <v>74</v>
      </c>
      <c r="D18" s="173">
        <f t="shared" si="0"/>
        <v>2.5</v>
      </c>
      <c r="E18" s="133"/>
      <c r="F18" s="151"/>
      <c r="H18" s="126">
        <v>2.5000000000000001E-2</v>
      </c>
    </row>
    <row r="19" spans="1:8" ht="25.5">
      <c r="A19" s="11"/>
      <c r="B19" s="171" t="s">
        <v>75</v>
      </c>
      <c r="C19" s="178" t="s">
        <v>76</v>
      </c>
      <c r="D19" s="174">
        <f t="shared" si="0"/>
        <v>0</v>
      </c>
      <c r="E19" s="133"/>
      <c r="F19" s="151"/>
      <c r="H19" s="126">
        <v>0</v>
      </c>
    </row>
    <row r="20" spans="1:8">
      <c r="A20" s="152"/>
      <c r="B20" s="380"/>
      <c r="C20" s="380"/>
      <c r="D20" s="380"/>
      <c r="E20" s="134"/>
      <c r="F20" s="155"/>
    </row>
    <row r="21" spans="1:8">
      <c r="A21" s="152"/>
      <c r="B21" s="221"/>
      <c r="C21" s="135"/>
      <c r="D21" s="154"/>
      <c r="E21" s="154"/>
      <c r="F21" s="155"/>
    </row>
    <row r="22" spans="1:8">
      <c r="A22" s="152"/>
      <c r="B22" s="153"/>
      <c r="C22" s="153"/>
      <c r="D22" s="154"/>
      <c r="E22" s="154"/>
      <c r="F22" s="156"/>
    </row>
    <row r="23" spans="1:8">
      <c r="A23" s="375" t="s">
        <v>77</v>
      </c>
      <c r="B23" s="376"/>
      <c r="C23" s="376"/>
      <c r="D23" s="376"/>
      <c r="E23" s="376"/>
      <c r="F23" s="377"/>
    </row>
    <row r="24" spans="1:8">
      <c r="A24" s="152"/>
      <c r="B24" s="153"/>
      <c r="C24" s="153"/>
      <c r="D24" s="134"/>
      <c r="E24" s="134"/>
      <c r="F24" s="156"/>
    </row>
    <row r="25" spans="1:8">
      <c r="A25" s="152"/>
      <c r="B25" s="157"/>
      <c r="C25" s="157" t="s">
        <v>78</v>
      </c>
      <c r="D25" s="138">
        <f>(((1+H12+H13+H14)*(1+H15)*(1+H16))/(1-H17-H18-H19))-1</f>
        <v>0.24088734792008548</v>
      </c>
      <c r="E25" s="134"/>
      <c r="F25" s="156"/>
    </row>
    <row r="26" spans="1:8">
      <c r="A26" s="152"/>
      <c r="B26" s="153"/>
      <c r="C26" s="158"/>
      <c r="D26" s="159"/>
      <c r="E26" s="134"/>
      <c r="F26" s="156"/>
    </row>
    <row r="27" spans="1:8" ht="15" thickBot="1">
      <c r="A27" s="152"/>
      <c r="B27" s="153"/>
      <c r="C27" s="158"/>
      <c r="D27" s="153"/>
      <c r="E27" s="134"/>
      <c r="F27" s="156"/>
    </row>
    <row r="28" spans="1:8" ht="15" thickBot="1">
      <c r="A28" s="152"/>
      <c r="B28" s="153"/>
      <c r="C28" s="136" t="s">
        <v>79</v>
      </c>
      <c r="D28" s="137">
        <f>D25*1</f>
        <v>0.24088734792008548</v>
      </c>
      <c r="E28" s="134"/>
      <c r="F28" s="156"/>
    </row>
    <row r="29" spans="1:8">
      <c r="A29" s="152"/>
      <c r="B29" s="153"/>
      <c r="C29" s="153"/>
      <c r="D29" s="154"/>
      <c r="E29" s="134"/>
      <c r="F29" s="156"/>
    </row>
    <row r="30" spans="1:8">
      <c r="A30" s="160"/>
      <c r="C30" s="378"/>
      <c r="D30" s="378"/>
      <c r="E30" s="378"/>
      <c r="F30" s="161"/>
    </row>
    <row r="31" spans="1:8">
      <c r="A31" s="160"/>
      <c r="C31" s="222"/>
      <c r="D31" s="222"/>
      <c r="E31" s="222"/>
      <c r="F31" s="161"/>
    </row>
    <row r="32" spans="1:8">
      <c r="A32" s="160"/>
      <c r="C32" s="222"/>
      <c r="D32" s="222"/>
      <c r="E32" s="222"/>
      <c r="F32" s="161"/>
    </row>
    <row r="33" spans="1:6">
      <c r="A33" s="160"/>
      <c r="C33" s="222"/>
      <c r="D33" s="222"/>
      <c r="E33" s="222"/>
      <c r="F33" s="161"/>
    </row>
    <row r="34" spans="1:6">
      <c r="A34" s="160"/>
      <c r="C34" s="222"/>
      <c r="D34" s="222"/>
      <c r="E34" s="222"/>
      <c r="F34" s="161"/>
    </row>
    <row r="35" spans="1:6">
      <c r="A35" s="160"/>
      <c r="C35" s="222"/>
      <c r="D35" s="222"/>
      <c r="E35" s="222"/>
      <c r="F35" s="161"/>
    </row>
    <row r="36" spans="1:6">
      <c r="A36" s="160"/>
      <c r="C36" s="222"/>
      <c r="D36" s="222"/>
      <c r="E36" s="222"/>
      <c r="F36" s="161"/>
    </row>
    <row r="37" spans="1:6">
      <c r="A37" s="160"/>
      <c r="F37" s="162"/>
    </row>
    <row r="38" spans="1:6">
      <c r="A38" s="160"/>
      <c r="F38" s="162"/>
    </row>
    <row r="39" spans="1:6" ht="14.25" customHeight="1">
      <c r="A39" s="360" t="s">
        <v>130</v>
      </c>
      <c r="B39" s="361"/>
      <c r="C39" s="361"/>
      <c r="D39" s="361"/>
      <c r="E39" s="361"/>
      <c r="F39" s="362"/>
    </row>
    <row r="40" spans="1:6" ht="14.25" customHeight="1">
      <c r="A40" s="363"/>
      <c r="B40" s="361"/>
      <c r="C40" s="361"/>
      <c r="D40" s="361"/>
      <c r="E40" s="361"/>
      <c r="F40" s="362"/>
    </row>
    <row r="41" spans="1:6" ht="14.25" customHeight="1">
      <c r="A41" s="363"/>
      <c r="B41" s="361"/>
      <c r="C41" s="361"/>
      <c r="D41" s="361"/>
      <c r="E41" s="361"/>
      <c r="F41" s="362"/>
    </row>
    <row r="42" spans="1:6" ht="14.25" customHeight="1">
      <c r="A42" s="363"/>
      <c r="B42" s="361"/>
      <c r="C42" s="361"/>
      <c r="D42" s="361"/>
      <c r="E42" s="361"/>
      <c r="F42" s="362"/>
    </row>
    <row r="43" spans="1:6">
      <c r="A43" s="160"/>
      <c r="F43" s="162"/>
    </row>
    <row r="44" spans="1:6">
      <c r="A44" s="160"/>
      <c r="F44" s="162"/>
    </row>
    <row r="45" spans="1:6">
      <c r="A45" s="163"/>
      <c r="B45" s="164"/>
      <c r="C45" s="164"/>
      <c r="D45" s="165"/>
      <c r="E45" s="166"/>
      <c r="F45" s="167"/>
    </row>
  </sheetData>
  <mergeCells count="12">
    <mergeCell ref="A39:F42"/>
    <mergeCell ref="A4:F4"/>
    <mergeCell ref="A5:F5"/>
    <mergeCell ref="A6:F6"/>
    <mergeCell ref="A1:F3"/>
    <mergeCell ref="B8:F8"/>
    <mergeCell ref="B9:D9"/>
    <mergeCell ref="A23:F23"/>
    <mergeCell ref="C30:E30"/>
    <mergeCell ref="B10:D10"/>
    <mergeCell ref="B20:D20"/>
    <mergeCell ref="C7:F7"/>
  </mergeCells>
  <pageMargins left="0.51181102362204722" right="0.51181102362204722" top="0.78740157480314965" bottom="0.78740157480314965" header="0.31496062992125984" footer="0.31496062992125984"/>
  <pageSetup paperSize="9" scale="11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9F8C6-B17D-462B-8A0C-BB60AE6848E5}">
  <dimension ref="A1:H40"/>
  <sheetViews>
    <sheetView workbookViewId="0">
      <selection activeCell="E34" sqref="E34"/>
    </sheetView>
  </sheetViews>
  <sheetFormatPr defaultRowHeight="12.75"/>
  <cols>
    <col min="1" max="1" width="11" customWidth="1"/>
    <col min="2" max="2" width="10.140625" bestFit="1" customWidth="1"/>
    <col min="3" max="3" width="51.85546875" customWidth="1"/>
    <col min="4" max="4" width="5.42578125" customWidth="1"/>
    <col min="5" max="6" width="7.28515625" customWidth="1"/>
    <col min="7" max="7" width="8.140625" bestFit="1" customWidth="1"/>
  </cols>
  <sheetData>
    <row r="1" spans="1:8" ht="58.5" customHeight="1">
      <c r="A1" s="383"/>
      <c r="B1" s="383"/>
      <c r="C1" s="383"/>
      <c r="D1" s="383"/>
      <c r="E1" s="383"/>
      <c r="F1" s="383"/>
      <c r="G1" s="383"/>
      <c r="H1" s="124"/>
    </row>
    <row r="2" spans="1:8">
      <c r="A2" s="383"/>
      <c r="B2" s="383"/>
      <c r="C2" s="383"/>
      <c r="D2" s="383"/>
      <c r="E2" s="383"/>
      <c r="F2" s="383"/>
      <c r="G2" s="383"/>
      <c r="H2" s="125"/>
    </row>
    <row r="3" spans="1:8">
      <c r="A3" s="383"/>
      <c r="B3" s="383"/>
      <c r="C3" s="383"/>
      <c r="D3" s="383"/>
      <c r="E3" s="383"/>
      <c r="F3" s="383"/>
      <c r="G3" s="383"/>
      <c r="H3" s="126"/>
    </row>
    <row r="4" spans="1:8">
      <c r="A4" s="304" t="str">
        <f>BDI!A4</f>
        <v>OBRA: PAVIMENTAÇÃO DE RUA NA VILA MARQUES - TRECHO PRÓXIMO A BR-116</v>
      </c>
      <c r="B4" s="274"/>
      <c r="C4" s="274"/>
      <c r="D4" s="274"/>
      <c r="E4" s="274"/>
      <c r="F4" s="274"/>
      <c r="G4" s="274"/>
    </row>
    <row r="5" spans="1:8">
      <c r="A5" s="304" t="str">
        <f>BDI!A5</f>
        <v>LOCAL: VILA MARQUES - INHAPIM/MG - CEP: 35330-000</v>
      </c>
      <c r="B5" s="274"/>
      <c r="C5" s="274"/>
      <c r="D5" s="274"/>
      <c r="E5" s="274"/>
      <c r="F5" s="274"/>
      <c r="G5" s="274"/>
    </row>
    <row r="6" spans="1:8">
      <c r="A6" s="304" t="str">
        <f>BDI!A6</f>
        <v>MUNICIPIO:  INHAPIM/MG - CEP: 35330-000</v>
      </c>
      <c r="B6" s="274"/>
      <c r="C6" s="274"/>
      <c r="D6" s="274"/>
      <c r="E6" s="274"/>
      <c r="F6" s="274"/>
      <c r="G6" s="274"/>
    </row>
    <row r="7" spans="1:8">
      <c r="A7" s="143" t="s">
        <v>122</v>
      </c>
      <c r="B7" s="198">
        <f ca="1">TODAY()</f>
        <v>45952</v>
      </c>
      <c r="C7" s="144"/>
      <c r="D7" s="144"/>
      <c r="E7" s="141"/>
      <c r="F7" s="141"/>
      <c r="G7" s="142"/>
    </row>
    <row r="8" spans="1:8">
      <c r="A8" s="143"/>
      <c r="B8" s="140"/>
      <c r="C8" s="144"/>
      <c r="D8" s="144"/>
      <c r="E8" s="141"/>
      <c r="F8" s="141"/>
      <c r="G8" s="142"/>
    </row>
    <row r="9" spans="1:8" ht="15.75">
      <c r="A9" s="392" t="s">
        <v>85</v>
      </c>
      <c r="B9" s="392"/>
      <c r="C9" s="392"/>
      <c r="D9" s="392"/>
      <c r="E9" s="392"/>
      <c r="F9" s="392"/>
      <c r="G9" s="392"/>
    </row>
    <row r="10" spans="1:8" ht="11.25" customHeight="1">
      <c r="A10" s="189"/>
      <c r="B10" s="252"/>
      <c r="C10" s="252"/>
      <c r="D10" s="252"/>
      <c r="E10" s="252"/>
      <c r="F10" s="252"/>
      <c r="G10" s="139"/>
    </row>
    <row r="11" spans="1:8" ht="22.5">
      <c r="A11" s="179" t="s">
        <v>81</v>
      </c>
      <c r="B11" s="179" t="s">
        <v>82</v>
      </c>
      <c r="C11" s="179" t="s">
        <v>138</v>
      </c>
      <c r="D11" s="179" t="s">
        <v>100</v>
      </c>
      <c r="E11" s="180"/>
      <c r="F11" s="181">
        <f>IF(ISERROR(#REF!),0,#REF!)</f>
        <v>0</v>
      </c>
      <c r="G11" s="181">
        <f>G12*E12+G13*E13+G14*E14+G15*E15+G16*E16+G17*E17+G18*E18+G19*E19+G20*E20+G21*E21+G22*E22</f>
        <v>2149.1058000000007</v>
      </c>
    </row>
    <row r="12" spans="1:8" ht="22.5">
      <c r="A12" s="182" t="s">
        <v>161</v>
      </c>
      <c r="B12" s="182" t="s">
        <v>99</v>
      </c>
      <c r="C12" s="183" t="s">
        <v>98</v>
      </c>
      <c r="D12" s="183" t="s">
        <v>100</v>
      </c>
      <c r="E12" s="184">
        <v>1</v>
      </c>
      <c r="F12" s="185">
        <f ca="1">IF(ISNUMBER($J12),VALUE(OFFSET([2]Banco!$A$1,[2]Composições!$L22-1,COLUMN([2]Composições!H22)-4)),0)</f>
        <v>0</v>
      </c>
      <c r="G12" s="194">
        <v>694.5</v>
      </c>
    </row>
    <row r="13" spans="1:8" ht="22.5">
      <c r="A13" s="182" t="s">
        <v>161</v>
      </c>
      <c r="B13" s="182" t="s">
        <v>118</v>
      </c>
      <c r="C13" s="183" t="s">
        <v>101</v>
      </c>
      <c r="D13" s="183" t="s">
        <v>7</v>
      </c>
      <c r="E13" s="184">
        <v>3.72</v>
      </c>
      <c r="F13" s="185">
        <f ca="1">IF(ISNUMBER($J13),VALUE(OFFSET([2]Banco!$A$1,[2]Composições!$L23-1,COLUMN([2]Composições!H23)-4)),0)</f>
        <v>0</v>
      </c>
      <c r="G13" s="195">
        <v>260.08</v>
      </c>
    </row>
    <row r="14" spans="1:8">
      <c r="A14" s="182" t="s">
        <v>161</v>
      </c>
      <c r="B14" s="182" t="s">
        <v>117</v>
      </c>
      <c r="C14" s="183" t="s">
        <v>108</v>
      </c>
      <c r="D14" s="183" t="s">
        <v>12</v>
      </c>
      <c r="E14" s="184">
        <v>0.06</v>
      </c>
      <c r="F14" s="185">
        <f ca="1">IF(ISNUMBER($J14),VALUE(OFFSET([2]Banco!$A$1,[2]Composições!$L24-1,COLUMN([2]Composições!H24)-4)),0)</f>
        <v>0</v>
      </c>
      <c r="G14" s="195">
        <v>647.88</v>
      </c>
    </row>
    <row r="15" spans="1:8" ht="22.5">
      <c r="A15" s="182" t="s">
        <v>161</v>
      </c>
      <c r="B15" s="182" t="s">
        <v>116</v>
      </c>
      <c r="C15" s="183" t="s">
        <v>107</v>
      </c>
      <c r="D15" s="183" t="s">
        <v>12</v>
      </c>
      <c r="E15" s="184">
        <v>1.68</v>
      </c>
      <c r="F15" s="185">
        <f ca="1">IF(ISNUMBER($J15),VALUE(OFFSET([2]Banco!$A$1,[2]Composições!$L25-1,COLUMN([2]Composições!H25)-4)),0)</f>
        <v>0</v>
      </c>
      <c r="G15" s="195">
        <v>3.35</v>
      </c>
    </row>
    <row r="16" spans="1:8" ht="33.75">
      <c r="A16" s="182" t="s">
        <v>161</v>
      </c>
      <c r="B16" s="182" t="s">
        <v>115</v>
      </c>
      <c r="C16" s="183" t="s">
        <v>106</v>
      </c>
      <c r="D16" s="183" t="s">
        <v>12</v>
      </c>
      <c r="E16" s="184">
        <v>0.21</v>
      </c>
      <c r="F16" s="185">
        <f ca="1">IF(ISNUMBER($J16),VALUE(OFFSET([2]Banco!$A$1,[2]Composições!$L26-1,COLUMN([2]Composições!H26)-4)),0)</f>
        <v>0</v>
      </c>
      <c r="G16" s="195">
        <v>594.57000000000005</v>
      </c>
    </row>
    <row r="17" spans="1:7" ht="22.5">
      <c r="A17" s="182" t="s">
        <v>161</v>
      </c>
      <c r="B17" s="182" t="s">
        <v>114</v>
      </c>
      <c r="C17" s="183" t="s">
        <v>105</v>
      </c>
      <c r="D17" s="183" t="s">
        <v>12</v>
      </c>
      <c r="E17" s="184">
        <v>1.68</v>
      </c>
      <c r="F17" s="185">
        <f ca="1">IF(ISNUMBER($J17),VALUE(OFFSET([2]Banco!$A$1,[2]Composições!$L27-1,COLUMN([2]Composições!H27)-4)),0)</f>
        <v>0</v>
      </c>
      <c r="G17" s="195">
        <v>77.290000000000006</v>
      </c>
    </row>
    <row r="18" spans="1:7" ht="22.5">
      <c r="A18" s="182" t="s">
        <v>161</v>
      </c>
      <c r="B18" s="182" t="s">
        <v>113</v>
      </c>
      <c r="C18" s="183" t="s">
        <v>104</v>
      </c>
      <c r="D18" s="183" t="s">
        <v>7</v>
      </c>
      <c r="E18" s="184">
        <v>0.22</v>
      </c>
      <c r="F18" s="185">
        <f ca="1">IF(ISNUMBER($J18),VALUE(OFFSET([2]Banco!$A$1,[2]Composições!$L28-1,COLUMN([2]Composições!H28)-4)),0)</f>
        <v>0</v>
      </c>
      <c r="G18" s="195">
        <v>79.709999999999994</v>
      </c>
    </row>
    <row r="19" spans="1:7">
      <c r="A19" s="182" t="s">
        <v>161</v>
      </c>
      <c r="B19" s="182" t="s">
        <v>112</v>
      </c>
      <c r="C19" s="183" t="s">
        <v>83</v>
      </c>
      <c r="D19" s="183" t="s">
        <v>119</v>
      </c>
      <c r="E19" s="184">
        <v>2.5</v>
      </c>
      <c r="F19" s="185">
        <f ca="1">IF(ISNUMBER($J19),VALUE(OFFSET([2]Banco!$A$1,[2]Composições!$L29-1,COLUMN([2]Composições!H29)-4)),0)</f>
        <v>0</v>
      </c>
      <c r="G19" s="195">
        <v>31.22</v>
      </c>
    </row>
    <row r="20" spans="1:7">
      <c r="A20" s="182" t="s">
        <v>161</v>
      </c>
      <c r="B20" s="182" t="s">
        <v>111</v>
      </c>
      <c r="C20" s="183" t="s">
        <v>84</v>
      </c>
      <c r="D20" s="183" t="s">
        <v>119</v>
      </c>
      <c r="E20" s="184">
        <v>2.5</v>
      </c>
      <c r="F20" s="185">
        <f ca="1">IF(ISNUMBER($J20),VALUE(OFFSET([2]Banco!$A$1,[2]Composições!$L24-1,COLUMN([2]Composições!H24)-4)),0)</f>
        <v>0</v>
      </c>
      <c r="G20" s="195">
        <v>22.66</v>
      </c>
    </row>
    <row r="21" spans="1:7" ht="33.75">
      <c r="A21" s="182" t="s">
        <v>161</v>
      </c>
      <c r="B21" s="182" t="s">
        <v>110</v>
      </c>
      <c r="C21" s="183" t="s">
        <v>103</v>
      </c>
      <c r="D21" s="183" t="s">
        <v>12</v>
      </c>
      <c r="E21" s="184">
        <v>1.68</v>
      </c>
      <c r="F21" s="185">
        <f ca="1">IF(ISNUMBER($J21),VALUE(OFFSET([2]Banco!$A$1,[2]Composições!$L25-1,COLUMN([2]Composições!H25)-4)),0)</f>
        <v>0</v>
      </c>
      <c r="G21" s="195">
        <v>6.16</v>
      </c>
    </row>
    <row r="22" spans="1:7" ht="22.5">
      <c r="A22" s="182" t="s">
        <v>161</v>
      </c>
      <c r="B22" s="182" t="s">
        <v>109</v>
      </c>
      <c r="C22" s="183" t="s">
        <v>102</v>
      </c>
      <c r="D22" s="183" t="s">
        <v>12</v>
      </c>
      <c r="E22" s="184">
        <v>0.21</v>
      </c>
      <c r="F22" s="185">
        <f ca="1">IF(ISNUMBER($J22),VALUE(OFFSET([2]Banco!$A$1,[2]Composições!$L26-1,COLUMN([2]Composições!H26)-4)),0)</f>
        <v>0</v>
      </c>
      <c r="G22" s="195">
        <v>120.55</v>
      </c>
    </row>
    <row r="23" spans="1:7" ht="11.25" customHeight="1">
      <c r="A23" s="189"/>
      <c r="B23" s="252"/>
      <c r="C23" s="252"/>
      <c r="D23" s="252"/>
      <c r="E23" s="252"/>
      <c r="F23" s="252"/>
      <c r="G23" s="139"/>
    </row>
    <row r="24" spans="1:7">
      <c r="A24" s="225" t="s">
        <v>81</v>
      </c>
      <c r="B24" s="179" t="s">
        <v>141</v>
      </c>
      <c r="C24" s="225" t="s">
        <v>142</v>
      </c>
      <c r="D24" s="225" t="s">
        <v>13</v>
      </c>
      <c r="E24" s="226"/>
      <c r="F24" s="227">
        <v>0</v>
      </c>
      <c r="G24" s="227">
        <f>E25*G25+E26*G26+E27*G27+E28*G28+E29*G29</f>
        <v>120.10186999999999</v>
      </c>
    </row>
    <row r="25" spans="1:7" ht="22.5">
      <c r="A25" s="228" t="s">
        <v>143</v>
      </c>
      <c r="B25" s="229">
        <v>94970</v>
      </c>
      <c r="C25" s="183" t="s">
        <v>144</v>
      </c>
      <c r="D25" s="230" t="s">
        <v>12</v>
      </c>
      <c r="E25" s="229">
        <v>6.3E-2</v>
      </c>
      <c r="F25" s="231">
        <v>0</v>
      </c>
      <c r="G25" s="232">
        <v>535.4</v>
      </c>
    </row>
    <row r="26" spans="1:7" ht="22.5">
      <c r="A26" s="228" t="s">
        <v>143</v>
      </c>
      <c r="B26" s="229">
        <v>93358</v>
      </c>
      <c r="C26" s="183" t="s">
        <v>145</v>
      </c>
      <c r="D26" s="230" t="s">
        <v>12</v>
      </c>
      <c r="E26" s="229">
        <v>6.3E-2</v>
      </c>
      <c r="F26" s="231">
        <v>0</v>
      </c>
      <c r="G26" s="233">
        <v>89.55</v>
      </c>
    </row>
    <row r="27" spans="1:7">
      <c r="A27" s="228" t="s">
        <v>143</v>
      </c>
      <c r="B27" s="229">
        <v>92802</v>
      </c>
      <c r="C27" s="183" t="s">
        <v>146</v>
      </c>
      <c r="D27" s="230" t="s">
        <v>147</v>
      </c>
      <c r="E27" s="229">
        <v>2.2120000000000002</v>
      </c>
      <c r="F27" s="231">
        <v>0</v>
      </c>
      <c r="G27" s="233">
        <v>9.56</v>
      </c>
    </row>
    <row r="28" spans="1:7">
      <c r="A28" s="228" t="s">
        <v>143</v>
      </c>
      <c r="B28" s="229">
        <v>92800</v>
      </c>
      <c r="C28" s="183" t="s">
        <v>148</v>
      </c>
      <c r="D28" s="230" t="s">
        <v>147</v>
      </c>
      <c r="E28" s="229">
        <v>1.0780000000000001</v>
      </c>
      <c r="F28" s="231">
        <v>0</v>
      </c>
      <c r="G28" s="233">
        <v>9.75</v>
      </c>
    </row>
    <row r="29" spans="1:7" ht="22.5">
      <c r="A29" s="228" t="s">
        <v>143</v>
      </c>
      <c r="B29" s="229">
        <v>103796</v>
      </c>
      <c r="C29" s="183" t="s">
        <v>149</v>
      </c>
      <c r="D29" s="230" t="s">
        <v>7</v>
      </c>
      <c r="E29" s="229">
        <v>0.84</v>
      </c>
      <c r="F29" s="231">
        <v>0</v>
      </c>
      <c r="G29" s="233">
        <v>58.42</v>
      </c>
    </row>
    <row r="30" spans="1:7" ht="11.25" customHeight="1">
      <c r="A30" s="189"/>
      <c r="B30" s="252"/>
      <c r="C30" s="252"/>
      <c r="D30" s="252"/>
      <c r="E30" s="252"/>
      <c r="F30" s="252"/>
      <c r="G30" s="139"/>
    </row>
    <row r="31" spans="1:7" ht="22.5">
      <c r="A31" s="225" t="s">
        <v>81</v>
      </c>
      <c r="B31" s="179" t="s">
        <v>173</v>
      </c>
      <c r="C31" s="225" t="s">
        <v>174</v>
      </c>
      <c r="D31" s="225" t="s">
        <v>13</v>
      </c>
      <c r="E31" s="226"/>
      <c r="F31" s="227">
        <v>0</v>
      </c>
      <c r="G31" s="227">
        <f>E32*G32+E33*G33+E34*G34</f>
        <v>39.851590800000004</v>
      </c>
    </row>
    <row r="32" spans="1:7" ht="22.5">
      <c r="A32" s="228" t="s">
        <v>175</v>
      </c>
      <c r="B32" s="229">
        <v>1109669</v>
      </c>
      <c r="C32" s="183" t="s">
        <v>176</v>
      </c>
      <c r="D32" s="230" t="s">
        <v>12</v>
      </c>
      <c r="E32" s="229">
        <v>6.0000000000000002E-5</v>
      </c>
      <c r="F32" s="231">
        <v>0</v>
      </c>
      <c r="G32" s="232">
        <v>491.48</v>
      </c>
    </row>
    <row r="33" spans="1:7" ht="22.5">
      <c r="A33" s="228" t="s">
        <v>175</v>
      </c>
      <c r="B33" s="229">
        <v>1107892</v>
      </c>
      <c r="C33" s="183" t="s">
        <v>177</v>
      </c>
      <c r="D33" s="230" t="s">
        <v>12</v>
      </c>
      <c r="E33" s="229">
        <v>0.08</v>
      </c>
      <c r="F33" s="231">
        <v>0</v>
      </c>
      <c r="G33" s="233">
        <v>471.42</v>
      </c>
    </row>
    <row r="34" spans="1:7" ht="11.25" customHeight="1">
      <c r="A34" s="228" t="s">
        <v>175</v>
      </c>
      <c r="B34" s="229">
        <v>3108022</v>
      </c>
      <c r="C34" s="183" t="s">
        <v>178</v>
      </c>
      <c r="D34" s="230" t="s">
        <v>13</v>
      </c>
      <c r="E34" s="229">
        <v>0.45540000000000003</v>
      </c>
      <c r="F34" s="231">
        <v>0</v>
      </c>
      <c r="G34" s="233">
        <v>4.63</v>
      </c>
    </row>
    <row r="35" spans="1:7" ht="11.25" customHeight="1">
      <c r="A35" s="253"/>
      <c r="B35" s="254"/>
      <c r="C35" s="254"/>
      <c r="D35" s="254"/>
      <c r="E35" s="254"/>
      <c r="F35" s="254"/>
      <c r="G35" s="255"/>
    </row>
    <row r="36" spans="1:7" ht="11.25" customHeight="1">
      <c r="A36" s="189"/>
      <c r="B36" s="252"/>
      <c r="C36" s="252"/>
      <c r="D36" s="252"/>
      <c r="E36" s="252"/>
      <c r="F36" s="252"/>
      <c r="G36" s="139"/>
    </row>
    <row r="37" spans="1:7" ht="69" customHeight="1">
      <c r="A37" s="189"/>
      <c r="B37" s="252"/>
      <c r="C37" s="252"/>
      <c r="D37" s="252"/>
      <c r="E37" s="252"/>
      <c r="F37" s="252"/>
      <c r="G37" s="139"/>
    </row>
    <row r="38" spans="1:7">
      <c r="A38" s="384" t="s">
        <v>86</v>
      </c>
      <c r="B38" s="385"/>
      <c r="C38" s="385"/>
      <c r="D38" s="385"/>
      <c r="E38" s="385"/>
      <c r="F38" s="385"/>
      <c r="G38" s="370"/>
    </row>
    <row r="39" spans="1:7">
      <c r="A39" s="386" t="s">
        <v>128</v>
      </c>
      <c r="B39" s="387"/>
      <c r="C39" s="387"/>
      <c r="D39" s="387"/>
      <c r="E39" s="387"/>
      <c r="F39" s="387"/>
      <c r="G39" s="388"/>
    </row>
    <row r="40" spans="1:7">
      <c r="A40" s="389" t="s">
        <v>129</v>
      </c>
      <c r="B40" s="390"/>
      <c r="C40" s="390"/>
      <c r="D40" s="390"/>
      <c r="E40" s="390"/>
      <c r="F40" s="390"/>
      <c r="G40" s="391"/>
    </row>
  </sheetData>
  <mergeCells count="8">
    <mergeCell ref="A1:G3"/>
    <mergeCell ref="A38:G38"/>
    <mergeCell ref="A39:G39"/>
    <mergeCell ref="A40:G40"/>
    <mergeCell ref="A9:G9"/>
    <mergeCell ref="A4:G4"/>
    <mergeCell ref="A5:G5"/>
    <mergeCell ref="A6:G6"/>
  </mergeCells>
  <phoneticPr fontId="65" type="noConversion"/>
  <pageMargins left="0.23622047244094491" right="0.23622047244094491" top="0.74803149606299213" bottom="0.7480314960629921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8</vt:i4>
      </vt:variant>
    </vt:vector>
  </HeadingPairs>
  <TitlesOfParts>
    <vt:vector size="14" baseType="lpstr">
      <vt:lpstr>Planilha Orcamentária</vt:lpstr>
      <vt:lpstr>Memória de Cálculo</vt:lpstr>
      <vt:lpstr>Cronograma</vt:lpstr>
      <vt:lpstr>Memorial Descritivo</vt:lpstr>
      <vt:lpstr>BDI</vt:lpstr>
      <vt:lpstr>Composição</vt:lpstr>
      <vt:lpstr>BDI!Area_de_impressao</vt:lpstr>
      <vt:lpstr>Cronograma!Area_de_impressao</vt:lpstr>
      <vt:lpstr>'Memória de Cálculo'!Area_de_impressao</vt:lpstr>
      <vt:lpstr>'Planilha Orcamentária'!Area_de_impressao</vt:lpstr>
      <vt:lpstr>Composição!Titulos_de_impressao</vt:lpstr>
      <vt:lpstr>'Memória de Cálculo'!Titulos_de_impressao</vt:lpstr>
      <vt:lpstr>'Memorial Descritivo'!Titulos_de_impressao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Caio Henrique da Silva Carvalho</cp:lastModifiedBy>
  <cp:lastPrinted>2025-10-22T17:18:04Z</cp:lastPrinted>
  <dcterms:created xsi:type="dcterms:W3CDTF">2006-09-22T13:55:22Z</dcterms:created>
  <dcterms:modified xsi:type="dcterms:W3CDTF">2025-10-22T17:18:36Z</dcterms:modified>
</cp:coreProperties>
</file>