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EstaPastaDeTrabalho" defaultThemeVersion="124226"/>
  <mc:AlternateContent xmlns:mc="http://schemas.openxmlformats.org/markup-compatibility/2006">
    <mc:Choice Requires="x15">
      <x15ac:absPath xmlns:x15ac="http://schemas.microsoft.com/office/spreadsheetml/2010/11/ac" url="C:\Users\User\Desktop\BACKUP\SEBASTIÃO\SECRETARIA PLANEJAMENTO  E ENGENHARIA\2025\20 - QUADRA POLIESPORTIVA BOM JESUS DO RIO PRETO\VESTIÁRIO QUADRA BOM JESUS DO RIO PRETO\"/>
    </mc:Choice>
  </mc:AlternateContent>
  <xr:revisionPtr revIDLastSave="0" documentId="13_ncr:1_{0AF0182B-7CD7-4BF4-9274-DF21ED306EBF}" xr6:coauthVersionLast="47" xr6:coauthVersionMax="47" xr10:uidLastSave="{00000000-0000-0000-0000-000000000000}"/>
  <bookViews>
    <workbookView xWindow="-120" yWindow="-120" windowWidth="29040" windowHeight="15840" tabRatio="628" activeTab="4" xr2:uid="{00000000-000D-0000-FFFF-FFFF00000000}"/>
  </bookViews>
  <sheets>
    <sheet name="Planilha Orcamentária" sheetId="5" r:id="rId1"/>
    <sheet name="COMPOSIÇÃO-I" sheetId="18" r:id="rId2"/>
    <sheet name="Memória de Cálculo" sheetId="13" r:id="rId3"/>
    <sheet name="Cronograma" sheetId="10" r:id="rId4"/>
    <sheet name="Memorial Descritivo" sheetId="14" r:id="rId5"/>
    <sheet name="BDI" sheetId="17" r:id="rId6"/>
  </sheets>
  <externalReferences>
    <externalReference r:id="rId7"/>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5">BDI!$A$1:$F$45</definedName>
    <definedName name="_xlnm.Print_Area" localSheetId="1">'COMPOSIÇÃO-I'!$A$1:$G$34</definedName>
    <definedName name="_xlnm.Print_Area" localSheetId="3">Cronograma!$A$1:$J$27</definedName>
    <definedName name="_xlnm.Print_Area" localSheetId="2">'Memória de Cálculo'!$A$1:$F$65</definedName>
    <definedName name="_xlnm.Print_Area" localSheetId="4">'Memorial Descritivo'!$A$1:$F$61</definedName>
    <definedName name="_xlnm.Print_Area" localSheetId="0">'Planilha Orcamentária'!$A$1:$H$62</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ORÇAMENTO.BancoRef" hidden="1">'Planilha Orcamentária'!$F$8</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REFERENCIA.Descricao" hidden="1">IF(ISNUMBER('Planilha Orcamentária'!$AF1),OFFSET(INDIRECT(ORÇAMENTO.BancoRef),'Planilha Orcamentária'!$AF1-1,3,1),'Planilha Orcamentária'!$AF1)</definedName>
    <definedName name="REFERENCIA.Unidade" hidden="1">IF(ISNUMBER('Planilha Orcamentária'!$AF1),OFFSET(INDIRECT(ORÇAMENTO.BancoRef),'Planilha Orcamentária'!$AF1-1,4,1),"-")</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2">'Memória de Cálculo'!$1:$7</definedName>
    <definedName name="_xlnm.Print_Titles" localSheetId="4">'Memorial Descritivo'!$1:$7</definedName>
    <definedName name="_xlnm.Print_Titles" localSheetId="0">'Planilha Orcamentária'!$1:$9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3" hidden="1">Cronograma!$A$1:$J$27</definedName>
    <definedName name="Z_46B44D95_2370_4419_BD85_88291A251F92_.wvu.PrintArea" localSheetId="2" hidden="1">'Memória de Cálculo'!$A$1:$F$13</definedName>
    <definedName name="Z_46B44D95_2370_4419_BD85_88291A251F92_.wvu.PrintArea" localSheetId="0" hidden="1">'Planilha Orcamentária'!$A$1:$H$63</definedName>
    <definedName name="Z_46B44D95_2370_4419_BD85_88291A251F92_.wvu.PrintTitles" localSheetId="2" hidden="1">'Memória de Cálculo'!$1:$7</definedName>
    <definedName name="Z_46B44D95_2370_4419_BD85_88291A251F92_.wvu.PrintTitles" localSheetId="0" hidden="1">'Planilha Orcamentária'!$1:$9</definedName>
  </definedNames>
  <calcPr calcId="181029"/>
  <customWorkbookViews>
    <customWorkbookView name="Observações" guid="{46B44D95-2370-4419-BD85-88291A251F92}" maximized="1" xWindow="-8" yWindow="-8" windowWidth="1382" windowHeight="744" activeSheetId="5"/>
  </customWorkbookViews>
</workbook>
</file>

<file path=xl/calcChain.xml><?xml version="1.0" encoding="utf-8"?>
<calcChain xmlns="http://schemas.openxmlformats.org/spreadsheetml/2006/main">
  <c r="C23" i="14" l="1"/>
  <c r="C14" i="14"/>
  <c r="C11" i="14"/>
  <c r="I18" i="10"/>
  <c r="I16" i="10"/>
  <c r="E14" i="10"/>
  <c r="D16" i="10"/>
  <c r="D14" i="10"/>
  <c r="D12" i="10"/>
  <c r="D8" i="10"/>
  <c r="B15" i="10"/>
  <c r="B13" i="10"/>
  <c r="B11" i="10"/>
  <c r="B9" i="10"/>
  <c r="B7" i="10"/>
  <c r="A15" i="10"/>
  <c r="A13" i="10"/>
  <c r="A11" i="10"/>
  <c r="E48" i="5"/>
  <c r="E49" i="5"/>
  <c r="E50" i="5"/>
  <c r="H50" i="5" s="1"/>
  <c r="E47" i="5"/>
  <c r="E18" i="13"/>
  <c r="E15" i="5"/>
  <c r="G50" i="5"/>
  <c r="D48" i="13"/>
  <c r="C48" i="13"/>
  <c r="B48" i="13"/>
  <c r="A48" i="13"/>
  <c r="E27" i="13" l="1"/>
  <c r="A26" i="13"/>
  <c r="A27" i="13"/>
  <c r="A28" i="13"/>
  <c r="A29" i="13"/>
  <c r="A30" i="13"/>
  <c r="A31" i="13"/>
  <c r="A32" i="13"/>
  <c r="A33" i="13"/>
  <c r="A34" i="13"/>
  <c r="A35" i="13"/>
  <c r="A36" i="13"/>
  <c r="C12" i="14"/>
  <c r="C13" i="14"/>
  <c r="C15" i="14"/>
  <c r="C16" i="14"/>
  <c r="C17" i="14"/>
  <c r="C18" i="14"/>
  <c r="C19" i="14"/>
  <c r="C20" i="14"/>
  <c r="C21" i="14"/>
  <c r="C22" i="14"/>
  <c r="C24" i="14"/>
  <c r="C25" i="14"/>
  <c r="C26" i="14"/>
  <c r="C27" i="14"/>
  <c r="C28" i="14"/>
  <c r="C29" i="14"/>
  <c r="C30" i="14"/>
  <c r="C31" i="14"/>
  <c r="C32" i="14"/>
  <c r="C33" i="14"/>
  <c r="C34" i="14"/>
  <c r="C35" i="14"/>
  <c r="C36" i="14"/>
  <c r="C37" i="14"/>
  <c r="C38" i="14"/>
  <c r="C39" i="14"/>
  <c r="C40" i="14"/>
  <c r="C41" i="14"/>
  <c r="C42" i="14"/>
  <c r="C43" i="14"/>
  <c r="C44" i="14"/>
  <c r="C45" i="14"/>
  <c r="C46" i="14"/>
  <c r="C47" i="14"/>
  <c r="C48" i="14"/>
  <c r="C49" i="14"/>
  <c r="B39" i="14"/>
  <c r="B40" i="14"/>
  <c r="B42" i="14"/>
  <c r="B43" i="14"/>
  <c r="B44" i="14"/>
  <c r="B45" i="14"/>
  <c r="B46" i="14"/>
  <c r="B47" i="14"/>
  <c r="B49" i="14"/>
  <c r="B38" i="14"/>
  <c r="B12" i="14"/>
  <c r="B13" i="14"/>
  <c r="B14" i="14"/>
  <c r="B15" i="14"/>
  <c r="B16" i="14"/>
  <c r="B17" i="14"/>
  <c r="B18" i="14"/>
  <c r="B19" i="14"/>
  <c r="B20" i="14"/>
  <c r="B21" i="14"/>
  <c r="B22" i="14"/>
  <c r="B23" i="14"/>
  <c r="B24" i="14"/>
  <c r="B25" i="14"/>
  <c r="B26" i="14"/>
  <c r="B27" i="14"/>
  <c r="B28" i="14"/>
  <c r="B29" i="14"/>
  <c r="B30" i="14"/>
  <c r="B31" i="14"/>
  <c r="B32" i="14"/>
  <c r="B33" i="14"/>
  <c r="B34" i="14"/>
  <c r="B35" i="14"/>
  <c r="B36" i="14"/>
  <c r="A46" i="14"/>
  <c r="A47" i="14"/>
  <c r="A48" i="14"/>
  <c r="A49" i="14"/>
  <c r="A40" i="14"/>
  <c r="A41" i="14"/>
  <c r="A42" i="14"/>
  <c r="A43" i="14"/>
  <c r="A44" i="14"/>
  <c r="A45" i="14"/>
  <c r="A33" i="14"/>
  <c r="A34" i="14"/>
  <c r="A35" i="14"/>
  <c r="A36" i="14"/>
  <c r="A37" i="14"/>
  <c r="A38" i="14"/>
  <c r="A39" i="14"/>
  <c r="A27" i="14"/>
  <c r="A28" i="14"/>
  <c r="A29" i="14"/>
  <c r="A30" i="14"/>
  <c r="A31" i="14"/>
  <c r="A32" i="14"/>
  <c r="A22" i="14"/>
  <c r="A23" i="14"/>
  <c r="A24" i="14"/>
  <c r="A25" i="14"/>
  <c r="A26" i="14"/>
  <c r="A12" i="14"/>
  <c r="A13" i="14"/>
  <c r="A14" i="14"/>
  <c r="A15" i="14"/>
  <c r="A16" i="14"/>
  <c r="A17" i="14"/>
  <c r="A18" i="14"/>
  <c r="A19" i="14"/>
  <c r="A20" i="14"/>
  <c r="A21" i="14"/>
  <c r="G11" i="18" l="1"/>
  <c r="A5" i="17"/>
  <c r="A4" i="17"/>
  <c r="C60" i="14"/>
  <c r="B11" i="14"/>
  <c r="A11" i="14"/>
  <c r="C10" i="14"/>
  <c r="A10" i="14"/>
  <c r="C9" i="14"/>
  <c r="B9" i="14"/>
  <c r="A9" i="14"/>
  <c r="C8" i="14"/>
  <c r="A5" i="14"/>
  <c r="A4" i="14"/>
  <c r="B27" i="10"/>
  <c r="B26" i="10"/>
  <c r="B23" i="10"/>
  <c r="B22" i="10"/>
  <c r="K18" i="10"/>
  <c r="A5" i="10"/>
  <c r="A4" i="10"/>
  <c r="A3" i="10"/>
  <c r="C51" i="13"/>
  <c r="B51" i="13"/>
  <c r="A51" i="13"/>
  <c r="D50" i="13"/>
  <c r="C50" i="13"/>
  <c r="B50" i="13"/>
  <c r="A50" i="13"/>
  <c r="D49" i="13"/>
  <c r="C49" i="13"/>
  <c r="B49" i="13"/>
  <c r="A49" i="13"/>
  <c r="D47" i="13"/>
  <c r="C47" i="13"/>
  <c r="B47" i="13"/>
  <c r="A47" i="13"/>
  <c r="D46" i="13"/>
  <c r="C46" i="13"/>
  <c r="B46" i="13"/>
  <c r="A46" i="13"/>
  <c r="D45" i="13"/>
  <c r="C45" i="13"/>
  <c r="B45" i="13"/>
  <c r="A45" i="13"/>
  <c r="D44" i="13"/>
  <c r="C44" i="13"/>
  <c r="B44" i="13"/>
  <c r="A44" i="13"/>
  <c r="D43" i="13"/>
  <c r="C43" i="13"/>
  <c r="B43" i="13"/>
  <c r="A43" i="13"/>
  <c r="D42" i="13"/>
  <c r="C42" i="13"/>
  <c r="B42" i="13"/>
  <c r="A42" i="13"/>
  <c r="D41" i="13"/>
  <c r="C41" i="13"/>
  <c r="B41" i="13"/>
  <c r="A41" i="13"/>
  <c r="D40" i="13"/>
  <c r="C40" i="13"/>
  <c r="B40" i="13"/>
  <c r="A40" i="13"/>
  <c r="D39" i="13"/>
  <c r="C39" i="13"/>
  <c r="B39" i="13"/>
  <c r="A39" i="13"/>
  <c r="D38" i="13"/>
  <c r="C38" i="13"/>
  <c r="B38" i="13"/>
  <c r="A38" i="13"/>
  <c r="D37" i="13"/>
  <c r="C37" i="13"/>
  <c r="B37" i="13"/>
  <c r="A37" i="13"/>
  <c r="D36" i="13"/>
  <c r="C36" i="13"/>
  <c r="B36" i="13"/>
  <c r="D35" i="13"/>
  <c r="C35" i="13"/>
  <c r="B35" i="13"/>
  <c r="D34" i="13"/>
  <c r="C34" i="13"/>
  <c r="B34" i="13"/>
  <c r="D33" i="13"/>
  <c r="C33" i="13"/>
  <c r="B33" i="13"/>
  <c r="D32" i="13"/>
  <c r="C32" i="13"/>
  <c r="B32" i="13"/>
  <c r="D31" i="13"/>
  <c r="C31" i="13"/>
  <c r="B31" i="13"/>
  <c r="D30" i="13"/>
  <c r="C30" i="13"/>
  <c r="B30" i="13"/>
  <c r="D29" i="13"/>
  <c r="C29" i="13"/>
  <c r="B29" i="13"/>
  <c r="D28" i="13"/>
  <c r="C28" i="13"/>
  <c r="B28" i="13"/>
  <c r="D27" i="13"/>
  <c r="C27" i="13"/>
  <c r="B27" i="13"/>
  <c r="D26" i="13"/>
  <c r="C26" i="13"/>
  <c r="B26" i="13"/>
  <c r="D25" i="13"/>
  <c r="C25" i="13"/>
  <c r="B25" i="13"/>
  <c r="A25" i="13"/>
  <c r="D24" i="13"/>
  <c r="C24" i="13"/>
  <c r="B24" i="13"/>
  <c r="A24" i="13"/>
  <c r="D23" i="13"/>
  <c r="C23" i="13"/>
  <c r="B23" i="13"/>
  <c r="A23" i="13"/>
  <c r="D22" i="13"/>
  <c r="C22" i="13"/>
  <c r="B22" i="13"/>
  <c r="A22" i="13"/>
  <c r="D21" i="13"/>
  <c r="C21" i="13"/>
  <c r="B21" i="13"/>
  <c r="A21" i="13"/>
  <c r="D20" i="13"/>
  <c r="C20" i="13"/>
  <c r="B20" i="13"/>
  <c r="A20" i="13"/>
  <c r="D19" i="13"/>
  <c r="C19" i="13"/>
  <c r="B19" i="13"/>
  <c r="A19" i="13"/>
  <c r="D18" i="13"/>
  <c r="C18" i="13"/>
  <c r="B18" i="13"/>
  <c r="A18" i="13"/>
  <c r="D17" i="13"/>
  <c r="C17" i="13"/>
  <c r="B17" i="13"/>
  <c r="A17" i="13"/>
  <c r="D16" i="13"/>
  <c r="C16" i="13"/>
  <c r="B16" i="13"/>
  <c r="A16" i="13"/>
  <c r="D15" i="13"/>
  <c r="C15" i="13"/>
  <c r="B15" i="13"/>
  <c r="A15" i="13"/>
  <c r="D14" i="13"/>
  <c r="C14" i="13"/>
  <c r="B14" i="13"/>
  <c r="A14" i="13"/>
  <c r="D13" i="13"/>
  <c r="C13" i="13"/>
  <c r="B13" i="13"/>
  <c r="A13" i="13"/>
  <c r="D12" i="13"/>
  <c r="C12" i="13"/>
  <c r="B12" i="13"/>
  <c r="A12" i="13"/>
  <c r="D11" i="13"/>
  <c r="C11" i="13"/>
  <c r="B11" i="13"/>
  <c r="A11" i="13"/>
  <c r="D10" i="13"/>
  <c r="C10" i="13"/>
  <c r="B10" i="13"/>
  <c r="A10" i="13"/>
  <c r="E9" i="13"/>
  <c r="D9" i="13"/>
  <c r="C9" i="13"/>
  <c r="B9" i="13"/>
  <c r="A9" i="13"/>
  <c r="C8" i="13"/>
  <c r="A5" i="13"/>
  <c r="A4" i="13"/>
  <c r="A5" i="18"/>
  <c r="A4" i="18"/>
  <c r="C61" i="5"/>
  <c r="C57" i="5"/>
  <c r="C54" i="14" s="1"/>
  <c r="C56" i="5"/>
  <c r="C53" i="14" s="1"/>
  <c r="E52" i="5"/>
  <c r="E42" i="5"/>
  <c r="E41" i="5"/>
  <c r="E40" i="5"/>
  <c r="E39" i="5"/>
  <c r="E38" i="5"/>
  <c r="E37" i="5"/>
  <c r="E36" i="5"/>
  <c r="E35" i="5"/>
  <c r="E34" i="5"/>
  <c r="E33" i="5"/>
  <c r="E32" i="5"/>
  <c r="E31" i="5"/>
  <c r="E30" i="5"/>
  <c r="E29" i="5"/>
  <c r="E28" i="5"/>
  <c r="E27" i="5"/>
  <c r="E26" i="5"/>
  <c r="E25" i="5"/>
  <c r="E24" i="5"/>
  <c r="E23" i="5"/>
  <c r="E22" i="5"/>
  <c r="E21" i="5"/>
  <c r="E20" i="5"/>
  <c r="E19" i="5"/>
  <c r="E18" i="5"/>
  <c r="E17" i="5"/>
  <c r="E16" i="5"/>
  <c r="E13" i="5"/>
  <c r="H7" i="5"/>
  <c r="G42" i="5" l="1"/>
  <c r="G19" i="5"/>
  <c r="G33" i="5"/>
  <c r="G36" i="5"/>
  <c r="H36" i="5" s="1"/>
  <c r="G25" i="5"/>
  <c r="H25" i="5" s="1"/>
  <c r="H19" i="5"/>
  <c r="G52" i="5"/>
  <c r="H52" i="5" s="1"/>
  <c r="H51" i="5" s="1"/>
  <c r="G11" i="5"/>
  <c r="H11" i="5" s="1"/>
  <c r="H10" i="5" s="1"/>
  <c r="G20" i="5"/>
  <c r="H20" i="5" s="1"/>
  <c r="G28" i="5"/>
  <c r="H28" i="5" s="1"/>
  <c r="G13" i="5"/>
  <c r="H13" i="5" s="1"/>
  <c r="G21" i="5"/>
  <c r="H21" i="5" s="1"/>
  <c r="G44" i="5"/>
  <c r="H44" i="5" s="1"/>
  <c r="G45" i="5"/>
  <c r="H45" i="5" s="1"/>
  <c r="G14" i="5"/>
  <c r="H14" i="5" s="1"/>
  <c r="G31" i="5"/>
  <c r="H31" i="5" s="1"/>
  <c r="G40" i="5"/>
  <c r="H40" i="5" s="1"/>
  <c r="G46" i="5"/>
  <c r="H46" i="5" s="1"/>
  <c r="G15" i="5"/>
  <c r="H15" i="5" s="1"/>
  <c r="G24" i="5"/>
  <c r="H24" i="5" s="1"/>
  <c r="G32" i="5"/>
  <c r="H32" i="5" s="1"/>
  <c r="G41" i="5"/>
  <c r="H41" i="5" s="1"/>
  <c r="H33" i="5"/>
  <c r="H42" i="5"/>
  <c r="G17" i="5"/>
  <c r="H17" i="5" s="1"/>
  <c r="G34" i="5"/>
  <c r="H34" i="5" s="1"/>
  <c r="G48" i="5"/>
  <c r="H48" i="5" s="1"/>
  <c r="G47" i="5"/>
  <c r="H47" i="5" s="1"/>
  <c r="H43" i="5" s="1"/>
  <c r="G26" i="5"/>
  <c r="H26" i="5" s="1"/>
  <c r="G18" i="5"/>
  <c r="H18" i="5" s="1"/>
  <c r="G27" i="5"/>
  <c r="H27" i="5" s="1"/>
  <c r="G35" i="5"/>
  <c r="H35" i="5" s="1"/>
  <c r="G49" i="5"/>
  <c r="H49" i="5" s="1"/>
  <c r="G16" i="5"/>
  <c r="H16" i="5" s="1"/>
  <c r="G22" i="5"/>
  <c r="H22" i="5" s="1"/>
  <c r="G29" i="5"/>
  <c r="H29" i="5" s="1"/>
  <c r="G37" i="5"/>
  <c r="H37" i="5" s="1"/>
  <c r="G23" i="5"/>
  <c r="H23" i="5" s="1"/>
  <c r="G30" i="5"/>
  <c r="H30" i="5" s="1"/>
  <c r="G38" i="5"/>
  <c r="H38" i="5" s="1"/>
  <c r="E8" i="10" l="1"/>
  <c r="H12" i="5"/>
  <c r="H39" i="5"/>
  <c r="D10" i="10" l="1"/>
  <c r="H53" i="5"/>
  <c r="D18" i="10" l="1"/>
  <c r="G10" i="10"/>
  <c r="E10" i="10"/>
  <c r="E12" i="10"/>
  <c r="E18" i="10" s="1"/>
  <c r="D15" i="10" l="1"/>
  <c r="D13" i="10"/>
  <c r="D3" i="10"/>
  <c r="G12" i="10"/>
  <c r="G18" i="10" s="1"/>
  <c r="L23" i="10" s="1"/>
  <c r="E17" i="10" l="1"/>
  <c r="D11" i="10"/>
  <c r="K17" i="10"/>
  <c r="G17" i="10"/>
  <c r="D7" i="10"/>
  <c r="I17" i="10"/>
  <c r="D9" i="10"/>
  <c r="D17" i="10" l="1"/>
  <c r="L22" i="10"/>
</calcChain>
</file>

<file path=xl/sharedStrings.xml><?xml version="1.0" encoding="utf-8"?>
<sst xmlns="http://schemas.openxmlformats.org/spreadsheetml/2006/main" count="401" uniqueCount="287">
  <si>
    <t>ITEM</t>
  </si>
  <si>
    <t>QUANTIDADE</t>
  </si>
  <si>
    <t>UNIDADE</t>
  </si>
  <si>
    <t>DIRETA</t>
  </si>
  <si>
    <t>INDIRETA</t>
  </si>
  <si>
    <t>PREÇO TOTAL</t>
  </si>
  <si>
    <t xml:space="preserve">FORMA DE EXECUÇÃO: </t>
  </si>
  <si>
    <t>M2</t>
  </si>
  <si>
    <t>M3</t>
  </si>
  <si>
    <t>M</t>
  </si>
  <si>
    <t>SERVIÇOS PRELIMINARES</t>
  </si>
  <si>
    <t>CRONOGRAMA FÍSICO-FINANCEIRO</t>
  </si>
  <si>
    <t>ETAPAS/DESCRIÇÃO</t>
  </si>
  <si>
    <t>FÍSICO/ FINANCEIRO</t>
  </si>
  <si>
    <t>TOTAL  ETAPAS</t>
  </si>
  <si>
    <t>Físico %</t>
  </si>
  <si>
    <t>Financeiro</t>
  </si>
  <si>
    <t>TOTAL</t>
  </si>
  <si>
    <t>Observações:</t>
  </si>
  <si>
    <t>(    )</t>
  </si>
  <si>
    <t>DATA:</t>
  </si>
  <si>
    <t>VALOR DO CONVÊNIO:</t>
  </si>
  <si>
    <t>2.0</t>
  </si>
  <si>
    <t>MEMÓRIA DE CÁLCULO DE QUANTITATIVOS</t>
  </si>
  <si>
    <t>% ISS MUNICIPAL:</t>
  </si>
  <si>
    <t>CÓDIGO</t>
  </si>
  <si>
    <t>DESCRIÇÃO</t>
  </si>
  <si>
    <t>PLANILHA ORÇAMENTÁRIA DE CUSTOS</t>
  </si>
  <si>
    <t>Nome do(a) Responsável Técnico(a)</t>
  </si>
  <si>
    <t>Nome do(a) Prefeito(a) Municipal</t>
  </si>
  <si>
    <t>PREÇO UNITÁRIO S/ BDI</t>
  </si>
  <si>
    <t>PREÇO UNITÁRIO C/ BDI</t>
  </si>
  <si>
    <t>BDI:</t>
  </si>
  <si>
    <t>01/01.</t>
  </si>
  <si>
    <t>( X )</t>
  </si>
  <si>
    <t>FÓRMULA DO CÁLCULO</t>
  </si>
  <si>
    <t>COMPOSIÇÃO/DEMONSTRATIVO DE BDI - EM ANEXO</t>
  </si>
  <si>
    <t>ITENS</t>
  </si>
  <si>
    <t>PREFEITURA MUNICIPAL DE INHAPIM-MG</t>
  </si>
  <si>
    <r>
      <t xml:space="preserve">FOLHA N </t>
    </r>
    <r>
      <rPr>
        <b/>
        <sz val="8"/>
        <rFont val="Calibri"/>
        <family val="2"/>
        <scheme val="minor"/>
      </rPr>
      <t>º</t>
    </r>
    <r>
      <rPr>
        <b/>
        <sz val="8"/>
        <rFont val="Arial Nova"/>
        <family val="2"/>
      </rPr>
      <t xml:space="preserve">: </t>
    </r>
  </si>
  <si>
    <t>MÊS 1</t>
  </si>
  <si>
    <t>MÊS 2</t>
  </si>
  <si>
    <t>DETALHAMENTO</t>
  </si>
  <si>
    <t>MEMORIAL DESCRITIVO</t>
  </si>
  <si>
    <t>MÊS 3</t>
  </si>
  <si>
    <t>SINAPI-103689</t>
  </si>
  <si>
    <t>placa de obra de acordo com as exisgências do CREA-MG</t>
  </si>
  <si>
    <t>Para a execução da placa de obras a empresa ganhadora deverá atender a especificação do manual de placa de obra de acordo com a descrição e as especificações do CREA.</t>
  </si>
  <si>
    <t>Prefeito Municipal de Inhapim-MG</t>
  </si>
  <si>
    <r>
      <rPr>
        <b/>
        <sz val="8"/>
        <rFont val="Arial Nova"/>
        <family val="2"/>
      </rPr>
      <t>DATA:</t>
    </r>
    <r>
      <rPr>
        <sz val="10"/>
        <rFont val="Arial Nova"/>
        <family val="2"/>
      </rPr>
      <t xml:space="preserve"> </t>
    </r>
  </si>
  <si>
    <t>MÊS 4</t>
  </si>
  <si>
    <r>
      <rPr>
        <b/>
        <sz val="8"/>
        <rFont val="Arial Nova"/>
        <family val="2"/>
      </rPr>
      <t>MUNICIPIO:</t>
    </r>
    <r>
      <rPr>
        <sz val="8"/>
        <rFont val="Arial Nova"/>
        <family val="2"/>
      </rPr>
      <t xml:space="preserve">  INHAPIM/MG - CEP: 35330-000</t>
    </r>
  </si>
  <si>
    <t>DETALHAMENTO DE BDI</t>
  </si>
  <si>
    <t xml:space="preserve">ITEM COMPONENTE DO BDI </t>
  </si>
  <si>
    <t>%</t>
  </si>
  <si>
    <t>Administração Central</t>
  </si>
  <si>
    <t>AC</t>
  </si>
  <si>
    <t>Seguro e Garantia</t>
  </si>
  <si>
    <t>SG</t>
  </si>
  <si>
    <t>Risco</t>
  </si>
  <si>
    <t>R</t>
  </si>
  <si>
    <t>Despesas Financeiras</t>
  </si>
  <si>
    <t>DF</t>
  </si>
  <si>
    <t>Lucro</t>
  </si>
  <si>
    <t>L</t>
  </si>
  <si>
    <t>Tibutos ( Impostos COFINS, 3% E PIS 0,65)</t>
  </si>
  <si>
    <t>CP</t>
  </si>
  <si>
    <t xml:space="preserve">Tributos (ISS, variável de acordo com o município)  </t>
  </si>
  <si>
    <t>ISS</t>
  </si>
  <si>
    <t>Tributos (Contribuição Previdenciária - 0% ou 4,5%, conforme Lei 12.844/2013 - Desoneração)</t>
  </si>
  <si>
    <t>CPRB</t>
  </si>
  <si>
    <t>BDI = [((1+AC + DF+RE+GA)*(1+DF)*(1+L)) /(1-CP-ISS-CPRB)]-1</t>
  </si>
  <si>
    <t>BDI=</t>
  </si>
  <si>
    <t xml:space="preserve"> BDI =</t>
  </si>
  <si>
    <r>
      <rPr>
        <b/>
        <sz val="8"/>
        <rFont val="Arial Nova"/>
        <family val="2"/>
      </rPr>
      <t>MUNICIPIO:</t>
    </r>
    <r>
      <rPr>
        <sz val="8"/>
        <rFont val="Arial Nova"/>
        <family val="2"/>
      </rPr>
      <t xml:space="preserve"> INHAPIM/MG - CEP: 35330-000</t>
    </r>
  </si>
  <si>
    <t xml:space="preserve">QUADRO DE COMPOSIÇÕES </t>
  </si>
  <si>
    <t>COMPOSIÇÃO</t>
  </si>
  <si>
    <t>SINAPI</t>
  </si>
  <si>
    <t>KG</t>
  </si>
  <si>
    <t>_________________________________</t>
  </si>
  <si>
    <t>PREVISÃO DE EXECUÇÃO DAS OBRAS: 3 MESES</t>
  </si>
  <si>
    <t>2.1</t>
  </si>
  <si>
    <t>2.2</t>
  </si>
  <si>
    <t>2.3</t>
  </si>
  <si>
    <t>2.4</t>
  </si>
  <si>
    <t>2.5</t>
  </si>
  <si>
    <t>M²</t>
  </si>
  <si>
    <t>Sebastião Barbosa Pinto Filho</t>
  </si>
  <si>
    <t>CREA/MG Nº: MG 249.547/D</t>
  </si>
  <si>
    <t>Sandro Adriano Oliveira Silva</t>
  </si>
  <si>
    <t>___________________________                
Sebastião Barbosa Pinto Filho                       
Engenheiro Civil                                 
Crea-MG 249.547/D</t>
  </si>
  <si>
    <r>
      <t>CREA/MG N</t>
    </r>
    <r>
      <rPr>
        <sz val="9"/>
        <color theme="1"/>
        <rFont val="Calibri"/>
        <family val="2"/>
        <scheme val="minor"/>
      </rPr>
      <t>º</t>
    </r>
    <r>
      <rPr>
        <sz val="9"/>
        <color theme="1"/>
        <rFont val="Arial Nova"/>
        <family val="2"/>
      </rPr>
      <t>: MG 249.547/D</t>
    </r>
  </si>
  <si>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</si>
  <si>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FOLHA Nº:01/01</t>
  </si>
  <si>
    <t>3.0</t>
  </si>
  <si>
    <t>3.1</t>
  </si>
  <si>
    <t>3.2</t>
  </si>
  <si>
    <t>1.0</t>
  </si>
  <si>
    <t>M³</t>
  </si>
  <si>
    <t>UND</t>
  </si>
  <si>
    <t xml:space="preserve">                                                   </t>
  </si>
  <si>
    <t>2.6</t>
  </si>
  <si>
    <t>2.7</t>
  </si>
  <si>
    <r>
      <rPr>
        <b/>
        <sz val="8"/>
        <color theme="1"/>
        <rFont val="Arial Nova"/>
        <family val="2"/>
      </rPr>
      <t>REGIÃO/MÊS DE REFERÊNCIA:</t>
    </r>
    <r>
      <rPr>
        <sz val="8"/>
        <color theme="1"/>
        <rFont val="Arial Nova"/>
        <family val="2"/>
      </rPr>
      <t xml:space="preserve"> SINAPI 07/2025 - SEM DESONERAÇÃO - SICOR 07/2025 - </t>
    </r>
  </si>
  <si>
    <t>A execução da ala de rede tubular DN 600 envolve a escavação e regularização da vala, assentamento dos tubos de concreto com alinhamento e vedação adequada e reaterro compactado. Conclui-se com a construção da ala em concreto, garantindo estabilidade e correto direcionamento do fluxo.</t>
  </si>
  <si>
    <t>Será executada sobre base regularizada e compactada, com fôrmas de madeira niveladas e armadura conforme projeto estrutural. O concreto será dosado em traço estrutural adequado (fck ≥ 20 MPa), lançado e adensado mecanicamente para evitar vazios. Após o acabamento superficial, a viga será curada por umidade mínima de 7 dias, garantindo resistência e integridade do conjunto do pavimento intertravado.</t>
  </si>
  <si>
    <r>
      <rPr>
        <b/>
        <sz val="8"/>
        <color theme="1"/>
        <rFont val="Arial Nova"/>
        <family val="2"/>
      </rPr>
      <t>LOCAL:</t>
    </r>
    <r>
      <rPr>
        <sz val="8"/>
        <color theme="1"/>
        <rFont val="Arial Nova"/>
        <family val="2"/>
      </rPr>
      <t xml:space="preserve"> DISTRITO DE BOM JESUS DO RIO PRETO - INHAPIM/MG - CEP: 35330-000</t>
    </r>
  </si>
  <si>
    <t>1.1</t>
  </si>
  <si>
    <t>REFORMA DO VESTIÁRIO</t>
  </si>
  <si>
    <t>ARGAMASSA TRAÇO 1:1,5:7,5 (EM VOLUME DE CIMENTO, CAL E AREIA MÉDIA ÚMIDA) PARA EMBOÇO/MASSA
ÚNICA/ASSENTAMENTO DE ALVENARIA DE VEDAÇÃO, PREPARO MECÂNICO COM BETONEIRA 400 L. AF_08/2019</t>
  </si>
  <si>
    <t>DEMOLIÇÃO DE ALVENARIA DE TIJOLO MACIÇO, DE FORMA MANUAL, SEM REAPROVEITAMENTO. AF_09/2023</t>
  </si>
  <si>
    <t>DEMOLIÇÃO DE REVESTIMENTO CERÂMICO, DE FORMA MANUAL, SEM REAPROVEITAMENTO. AF_09/2023</t>
  </si>
  <si>
    <t>CARGA, MANOBRA E DESCARGA DE ENTULHO EM CAMINHÃO BASCULANTE 6 M³ - CARGA COM ESCAVADEIRA
HIDRÁULICA (CAÇAMBA DE 0,80 M³ / 111 HP) E DESCARGA LIVRE (UNIDADE: M3). AF_07/2020</t>
  </si>
  <si>
    <t>ALVENARIA DE VEDAÇÃO DE BLOCOS CERÂMICOS FURADOS NA HORIZONTAL DE 11,5X14X24 CM (ESPESSURA
11,5 CM) E ARGAMASSA DE ASSENTAMENTO COM PREPARO EM BETONEIRA. AF_12/2021</t>
  </si>
  <si>
    <t>CHAPISCO APLICADO EM ALVENARIA (COM PRESENÇA DE VÃOS) E ESTRUTURAS DE CONCRETO DE FACHADA,
COM COLHER DE PEDREIRO. ARGAMASSA TRAÇO 1:3 COM PREPARO EM BETONEIRA 400L. AF_10/2022</t>
  </si>
  <si>
    <t>SINAPI-97624</t>
  </si>
  <si>
    <t>SINAPI-97633</t>
  </si>
  <si>
    <t>SINAPI-100981</t>
  </si>
  <si>
    <t>SINAPI-103354</t>
  </si>
  <si>
    <t>SINAPI-87289</t>
  </si>
  <si>
    <t>SINAPI-87535</t>
  </si>
  <si>
    <t>EMBOÇO, EM ARGAMASSA TRAÇO 1:2:8, PREPARO MECÂNICO, APLICADO MANUALMENTE EM PAREDES INTERNAS
DE AMBIENTES COM ÁREA MAIOR QUE 10M², E = 17,5MM, COM TALISCAS. AF_03/2024</t>
  </si>
  <si>
    <t>2.8</t>
  </si>
  <si>
    <t>2.9</t>
  </si>
  <si>
    <t>2.10</t>
  </si>
  <si>
    <t>2.11</t>
  </si>
  <si>
    <t>2.12</t>
  </si>
  <si>
    <t>2.13</t>
  </si>
  <si>
    <t>2.14</t>
  </si>
  <si>
    <t>2.15</t>
  </si>
  <si>
    <t>APLICAÇÃO MANUAL DE FUNDO SELADOR ACRÍLICO EM PANOS CEGOS DE FACHADA (SEM PRESENÇA DE VÃOS)
DE EDIFÍCIOS DE MÚLTIPLOS PAVIMENTOS. AF_03/2024</t>
  </si>
  <si>
    <t>SINAPI-88412</t>
  </si>
  <si>
    <t>APLICAÇÃO MANUAL DE PINTURA COM TINTA TEXTURIZADA ACRÍLICA EM PAREDES EXTERNAS DE CASAS, DUAS
CORES. AF_03/2024</t>
  </si>
  <si>
    <t>SINAPI-88431</t>
  </si>
  <si>
    <t>PINTURA LÁTEX ACRÍLICA PREMIUM, APLICAÇÃO MANUAL EM TETO, DUAS DEMÃOS. AF_04/2023</t>
  </si>
  <si>
    <t>SINAPI-88488</t>
  </si>
  <si>
    <t>2.17</t>
  </si>
  <si>
    <t>2.18</t>
  </si>
  <si>
    <t>2.19</t>
  </si>
  <si>
    <t>REVESTIMENTO CERÂMICO PARA PISO COM PLACAS TIPO ESMALTADA DE DIMENSÕES 35X35 CM APLICADA EM
AMBIENTES DE ÁREA MAIOR QUE 10 M2. AF_02/2023_PE</t>
  </si>
  <si>
    <t>SINAPI-91341</t>
  </si>
  <si>
    <t>PORTA EM ALUMÍNIO DE ABRIR TIPO VENEZIANA COM GUARNIÇÃO, FIXAÇÃO COM PARAFUSOS - FORNECIMENTO
E INSTALAÇÃO. AF_12/2019</t>
  </si>
  <si>
    <t>PINTURA COM TINTA ACRÍLICA DE ACABAMENTO APLICADA A ROLO OU PINCEL SOBRE SUPERFÍCIES METÁLICAS
(EXCETO PERFIL) EXECUTADO EM OBRA (02 DEMÃOS). AF_01/2020</t>
  </si>
  <si>
    <t>SINAPI-100754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</si>
  <si>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</si>
  <si>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SINAPI-94559</t>
  </si>
  <si>
    <t>CHAPIM (RUFO CAPA) EM AÇO GALVANIZADO, CORTE 33. AF_11/2020</t>
  </si>
  <si>
    <t>SINAPI-101979</t>
  </si>
  <si>
    <t>TRAMA DE AÇO COMPOSTA POR TERÇAS PARA TELHADOS DE ATÉ 2 ÁGUAS PARA TELHA ONDULADA DE
FIBROCIMENTO, METÁLICA, PLÁSTICA OU TERMOACÚSTICA, INCLUSO TRANSPORTE VERTICAL. AF_07/2019</t>
  </si>
  <si>
    <t>SINAPI-92580</t>
  </si>
  <si>
    <t>TELHAMENTO COM TELHA DE AÇO/ALUMÍNIO E = 0,5 MM, COM ATÉ 2 ÁGUAS, INCLUSO IÇAMENTO. AF_07/2019</t>
  </si>
  <si>
    <t>SINAPI-94213</t>
  </si>
  <si>
    <t>2.20</t>
  </si>
  <si>
    <t>2.21</t>
  </si>
  <si>
    <t>2.22</t>
  </si>
  <si>
    <t>2.23</t>
  </si>
  <si>
    <t>CALHA EM CHAPA DE AÇO GALVANIZADO NÚMERO 24, DESENVOLVIMENTO DE 33 CM, INCLUSO TRANSPORTE
VERTICAL. AF_07/2019</t>
  </si>
  <si>
    <t>SINAPI-94227</t>
  </si>
  <si>
    <t>RUFO EM CHAPA DE AÇO GALVANIZADO NÚMERO 24, CORTE DE 25 CM, INCLUSO TRANSPORTE VERTICAL.
AF_07/2019</t>
  </si>
  <si>
    <t>SINAPI-94231</t>
  </si>
  <si>
    <t>2.24</t>
  </si>
  <si>
    <t>2.25</t>
  </si>
  <si>
    <t>2.26</t>
  </si>
  <si>
    <t>2.27</t>
  </si>
  <si>
    <t>CHUVEIRO ELÉTRICO COMUM CORPO PLÁSTICO, TIPO DUCHA - FORNECIMENTO E INSTALAÇÃO. AF_01/2020</t>
  </si>
  <si>
    <t>SINAPI-100860</t>
  </si>
  <si>
    <t>TORNEIRA CROMADA DE MESA, 1/2" OU 3/4", PARA LAVATÓRIO, PADRÃO POPULAR - FORNECIMENTO E
INSTALAÇÃO. AF_01/2020</t>
  </si>
  <si>
    <t>LAVATÓRIO LOUÇA BRANCA SUSPENSO, 29,5 X 39CM OU EQUIVALENTE, PADRÃO POPULAR - FORNECIMENTO E
INSTALAÇÃO. AF_01/2020</t>
  </si>
  <si>
    <t>SINAPI-86904</t>
  </si>
  <si>
    <t>SINAPI-86906</t>
  </si>
  <si>
    <t>VASO SANITÁRIO SIFONADO COM CAIXA ACOPLADA LOUÇA BRANCA - FORNECIMENTO E INSTALAÇÃO.
AF_01/2020</t>
  </si>
  <si>
    <t>SINAPI-86888</t>
  </si>
  <si>
    <t>REGISTRO DE PRESSÃO BRUTO, LATÃO, ROSCÁVEL, 3/4", COM ACABAMENTO E CANOPLA CROMADOS -
FORNECIMENTO E INSTALAÇÃO. AF_08/2021</t>
  </si>
  <si>
    <t>SINAPI-89985</t>
  </si>
  <si>
    <t>ARQUIBANCADA</t>
  </si>
  <si>
    <t>CORRIMÃO SIMPLES, DIÂMETRO EXTERNO = 1 1/2", EM ALUMÍNIO. AF_04/2019_PS</t>
  </si>
  <si>
    <t>SINAPI-99857</t>
  </si>
  <si>
    <t>PINTURA LÁTEX ACRÍLICA PREMIUM, APLICAÇÃO MANUAL EM PAREDES, DUAS DEMÃOS. AF_04/2023</t>
  </si>
  <si>
    <t>SINAPI-88489</t>
  </si>
  <si>
    <t>3.3</t>
  </si>
  <si>
    <t>SINAPI-87905</t>
  </si>
  <si>
    <t>INSTALAÇÃO ELÉTRICA</t>
  </si>
  <si>
    <t>QUADRO DE DISTRIBUIÇÃO DE ENERGIA EM CHAPA DE AÇO GALVANIZADO, DE EMBUTIR, COM BARRAMENTO
TRIFÁSICO, PARA 18 DISJUNTORES DIN 100A - FORNECIMENTO E INSTALAÇÃO. AF_07/2025</t>
  </si>
  <si>
    <t>SINAPI-101883</t>
  </si>
  <si>
    <t>LÂMPADA COMPACTA DE LED 10 W, BASE E27 - FORNECIMENTO E INSTALAÇÃO. AF_09/2024</t>
  </si>
  <si>
    <t>SINAPI-97610</t>
  </si>
  <si>
    <t>INTERRUPTOR PARALELO (1 MÓDULO) COM 1 TOMADA DE EMBUTIR 2P+T 10 A, INCLUINDO SUPORTE E PLACA -
FORNECIMENTO E INSTALAÇÃO. AF_03/2023</t>
  </si>
  <si>
    <t>SINAPI-92029</t>
  </si>
  <si>
    <t>CABO DE COBRE FLEXÍVEL ISOLADO, 1,5 MM², ANTI-CHAMA 0,6/1,0 KV, PARA CIRCUITOS TERMINAIS -
FORNECIMENTO E INSTALAÇÃO. AF_03/2023</t>
  </si>
  <si>
    <t>SINAPI-91925</t>
  </si>
  <si>
    <t>CABO DE COBRE FLEXÍVEL ISOLADO, 2,5 MM², ANTI-CHAMA 0,6/1,0 KV, PARA CIRCUITOS TERMINAIS -
FORNECIMENTO E INSTALAÇÃO. AF_03/2023</t>
  </si>
  <si>
    <t>SINAPI-91927</t>
  </si>
  <si>
    <t>CABO DE COBRE FLEXÍVEL ISOLADO, 4 MM², ANTI-CHAMA 0,6/1,0 KV, PARA CIRCUITOS TERMINAIS -
FORNECIMENTO E INSTALAÇÃO. AF_03/2023</t>
  </si>
  <si>
    <t>SINAPI-91929</t>
  </si>
  <si>
    <t>CABO DE COBRE FLEXÍVEL ISOLADO, 16 MM², ANTI-CHAMA 0,6/1,0 KV, PARA CIRCUITOS TERMINAIS -
FORNECIMENTO E INSTALAÇÃO. AF_03/2023</t>
  </si>
  <si>
    <t>SINAPI-91935</t>
  </si>
  <si>
    <t>LIMPEZA FINAL PARA ENTREGA DA OBRA</t>
  </si>
  <si>
    <t>ED-50266</t>
  </si>
  <si>
    <t>SERVIÇOS FINAIS</t>
  </si>
  <si>
    <t>206,2</t>
  </si>
  <si>
    <t>34,38</t>
  </si>
  <si>
    <t>Área do piso: 34,38</t>
  </si>
  <si>
    <t>0,9*2,1*2=3,78</t>
  </si>
  <si>
    <t>(6*0,6*1,9+2*0,8*1,9)*2=9,88</t>
  </si>
  <si>
    <t>0,6*0,8*4+2*0,6*2=4,32</t>
  </si>
  <si>
    <t>24,12</t>
  </si>
  <si>
    <t>8,6</t>
  </si>
  <si>
    <t>2*3,61+2*3+3*2=19,22</t>
  </si>
  <si>
    <t>4</t>
  </si>
  <si>
    <t>2</t>
  </si>
  <si>
    <t>1</t>
  </si>
  <si>
    <t>Extimado para regularização: 1m3</t>
  </si>
  <si>
    <t>25,70</t>
  </si>
  <si>
    <t>5*31,37+1,2*31,37+(1,8*31,37+10*3)= 280,96</t>
  </si>
  <si>
    <t>234,08</t>
  </si>
  <si>
    <t>12,66</t>
  </si>
  <si>
    <t>122</t>
  </si>
  <si>
    <t>SINAPI-87248</t>
  </si>
  <si>
    <t>EXECUÇÃO DE PISO INDUSTRIAL DE CONCRETO ARMADO, FCK = 20 MPA, ESPESSURA DE 15,0 CM. AF_04/2022</t>
  </si>
  <si>
    <t>SARRAFO *2,5 X 7,5* CM EM PINUS, MISTA OU EQUIVALENTE DA REGIAO - BRUTA</t>
  </si>
  <si>
    <t>PREGO DE ACO POLIDO COM CABECA 17 X 27 (2 1/2 X 11)</t>
  </si>
  <si>
    <t>CONCRETO USINADO BOMBEAVEL, CLASSE DE RESISTENCIA C20, COM BRITA 0 E 1, SLUMP = 100 +/- 20 MM, EXCLUI SERVICO DE
BOMBEAMENTO (NBR 8953)</t>
  </si>
  <si>
    <t>AGENTE DE CURA, PROTETOR DA EVAPORACAO DA AGUA DE HIDRATACAO DO CONCRETO</t>
  </si>
  <si>
    <t>TABUA NAO APARELHADA *2,5 X 15* CM, EM MACARANDUBA/MASSARANDUBA, ANGELIM OU EQUIVALENTE DA REGIAO - BRUTA</t>
  </si>
  <si>
    <t>CARPINTEIRO DE FORMAS COM ENCARGOS COMPLEMENTARES</t>
  </si>
  <si>
    <t>PEDREIRO COM ENCARGOS COMPLEMENTARES</t>
  </si>
  <si>
    <t>SERVENTE COM ENCARGOS COMPLEMENTARES</t>
  </si>
  <si>
    <t>VIBRADOR DE IMERSÃO, DIÂMETRO DE PONTEIRA 45MM, MOTOR ELÉTRICO TRIFÁSICO POTÊNCIA DE 2 CV - CHP DIURNO.
AF_06/2015</t>
  </si>
  <si>
    <t>DESEMPENADEIRA DE CONCRETO, PESO DE 78 KG, 4 PÁS, MOTOR A GASOLINA, POTÊNCIA 5,5 HP - CHP DIURNO. AF_05/2023</t>
  </si>
  <si>
    <t>ARMAÇÃO PARA EXECUÇÃO DE RADIER, PISO DE CONCRETO OU LAJE SOBRE SOLO, COM USO DE TELA Q-196. AF_09/2021</t>
  </si>
  <si>
    <t>APLICAÇÃO DE LONA PLÁSTICA PARA EXECUÇÃO DE PAVIMENTOS DE CONCRETO. AF_04/2022</t>
  </si>
  <si>
    <t>APLICAÇÃO DE GRAXA EM BARRAS DE TRANSFERÊNCIA PARA EXECUÇÃO DE PAVIMENTO DE CONCRETO. AF_04/2022</t>
  </si>
  <si>
    <t>BARRAS DE TRANSFERÊNCIA, AÇO CA-25 DE 20,0 MM, PARA EXECUÇÃO DE PAVIMENTO DE CONCRETO - FORNECIMENTO E
INSTALAÇÃO. AF_04/2022</t>
  </si>
  <si>
    <t>I</t>
  </si>
  <si>
    <t>C</t>
  </si>
  <si>
    <t>H</t>
  </si>
  <si>
    <t>CHIP</t>
  </si>
  <si>
    <t>4.0</t>
  </si>
  <si>
    <t>4.1</t>
  </si>
  <si>
    <t>4.2</t>
  </si>
  <si>
    <t>4.3</t>
  </si>
  <si>
    <t>4.4</t>
  </si>
  <si>
    <t>4.5</t>
  </si>
  <si>
    <t>4.6</t>
  </si>
  <si>
    <t>4.7</t>
  </si>
  <si>
    <t>5.0</t>
  </si>
  <si>
    <t>5.1</t>
  </si>
  <si>
    <t>Somatória total de acordo com o projeto = 106,59 m</t>
  </si>
  <si>
    <t>(8,96*2+4,27*2)*1,20+(0,20*1,9)*2=32,51</t>
  </si>
  <si>
    <t>area da parede + do piso=(1,90*34,12*2)+38,26-((0,80*2,10)x2+(0,80*1,60)x8)=105,82</t>
  </si>
  <si>
    <t>105,82*0,03+1,14=4,31</t>
  </si>
  <si>
    <t>31,75+2*4*1=39,75</t>
  </si>
  <si>
    <t>Área de remoção de ceramica da parede e alvenária nova: 105,82+39,75*2=189,87</t>
  </si>
  <si>
    <t>Área chapiscada da alvenaria*0,03 + Áreas pontuais pra regularização = 185,32*0,03+0,05=5,61</t>
  </si>
  <si>
    <t>185,32*0,03=5,56</t>
  </si>
  <si>
    <t>105,82</t>
  </si>
  <si>
    <t>Paredes inter.+externas + teto: (32,51*1,20*2)+((9,02+4,33)*2*4,21)+(9,16*1,9) +39,75=247,57</t>
  </si>
  <si>
    <r>
      <rPr>
        <b/>
        <sz val="8"/>
        <color theme="1"/>
        <rFont val="Arial Nova"/>
        <family val="2"/>
      </rPr>
      <t>OBRA:</t>
    </r>
    <r>
      <rPr>
        <sz val="8"/>
        <color theme="1"/>
        <rFont val="Arial Nova"/>
        <family val="2"/>
      </rPr>
      <t xml:space="preserve"> REFORMA E OU MODERNIZAÇÃO DE VESTIÁRIO E ARQUIBANCADA MUNICIPIO DE INHAPIM/MG</t>
    </r>
  </si>
  <si>
    <t>ED-48172</t>
  </si>
  <si>
    <t>BEBEDOURO CONJUGADO DE COLUNA/PRESSÃO,
TIPO ADULTO E INFANTIL COM ACABAMENTO EM PINTURA
ELETROSTÁTICA, NA COR BRANCA, PRESSÃO DA REDE MÍNIMA
REFERENCIAL DE 6M.C.A, INCLUSIVE ACESSÓRIOS</t>
  </si>
  <si>
    <t>A demolição manual da alvenaria de tijolo maciço será realizada com marretas, talhadeiras e ponteiros, removendo os elementos de forma controlada. Os fragmentos serão coletados e transportados para descarte em caçambas, sem reaproveitamento. Todo o serviço seguirá normas de segurança e uso de EPIs..</t>
  </si>
  <si>
    <t>A demolição manual do revestimento cerâmico será executada com talhadeira, ponteiro e martelo, destacando as peças sem danificar a alvenaria subjacente. Os fragmentos serão recolhidos e encaminhados para descarte em caçambas, sem reaproveitamento. Todo o procedimento seguirá normas de segurança e uso de EPIs.</t>
  </si>
  <si>
    <t xml:space="preserve">A carga, manobra e descarga de entulho serão realizadas com escavadeira hidráulica de caçamba 0,80 m³ / 111 HP, transferindo os resíduos para caminhão basculante de 6 m³. O caminhão será manobrado até o ponto de descarga livre, garantindo transporte seguro e eficiente do material. Todo o procedimento seguirá normas de segurança e uso de EPIs. </t>
  </si>
  <si>
    <t>A alvenaria de vedação com blocos cerâmicos furados de 11,5x14x24 cm será executada na horizontal, utilizando argamassa preparada em betoneira. Os blocos serão assentados de forma alinhada e nivelada, garantindo estabilidade e prumo da parede. O serviço seguirá normas técnicas, assegurando resistência, uniformidade e durabilidade da alvenaria.</t>
  </si>
  <si>
    <t>O chapisco será aplicado manualmente com colher de pedreiro sobre alvenaria e estruturas de concreto de fachada, inclusive nas áreas com vãos. A argamassa, traço 1:3, será preparada mecanicamente em betoneira de 400 L, garantindo homogeneidade. A aplicação será uniforme, proporcionando aderência adequada para camadas subsequentes, seguindo normas técnicas e uso de EPIs.</t>
  </si>
  <si>
    <t>O emboço será aplicado manualmente em paredes internas com área superior a 10 m², utilizando argamassa traço 1:2:8 preparada mecanicamente. A camada terá espessura de 17,5 mm e será guiada por taliscas para garantir uniformidade e prumo. A superfície será limpa e umedecida antes da aplicação, seguindo normas técnicas e uso de EPIs, assegurando aderência, resistência e acabamento adequado.</t>
  </si>
  <si>
    <t>O revestimento cerâmico esmaltado de 35x35 cm será aplicado manualmente em pisos de ambientes com área superior a 10 m². O contrapiso será preparado, nivelado e umedecido antes da aplicação da argamassa de assentamento. As placas serão posicionadas com espaçamento uniforme e ajustadas para alinhamento e prumo, seguindo normas técnicas e uso de EPIs, garantindo acabamento durável e seguro.</t>
  </si>
  <si>
    <t>O fundo selador acrílico será aplicado manualmente em panos cegos de fachada de edifícios de múltiplos pavimentos, sem presença de vãos. A superfície será previamente limpa, seca e livre de impurezas para garantir aderência. A aplicação será uniforme com rolo ou pincel, seguindo normas técnicas e uso de EPIs, assegurando proteção, preparação adequada para pintura subsequente e durabilidade do acabamento.</t>
  </si>
  <si>
    <t>A pintura texturizada acrílica será aplicada manualmente em paredes externas de casas, utilizando duas cores conforme projeto. As superfícies serão previamente limpas, secas e preparadas para receber a tinta. A aplicação será uniforme com rolo ou pincel, seguindo normas técnicas e uso de EPIs, garantindo acabamento estético, durabilidade e proteção da fachada.</t>
  </si>
  <si>
    <t>O revestimento cerâmico esmaltado 35x35 cm é aplicado sobre contrapiso limpo e nivelado, com distribuição uniforme da argamassa colante. As peças são assentadas com espaçadores para garantir alinhamento e regularidade do rejunte. Após o tempo de cura, realiza-se o rejuntamento e a limpeza final, assegurando acabamento adequado e desempenho conforme especificações técnicas.</t>
  </si>
  <si>
    <t>A porta veneziana de alumínio é posicionada no vão previamente conferido, garantindo prumo e nível. A guarnição é ajustada e a estrutura fixada com parafusos adequados, assegurando firmeza e funcionalidade. Finaliza-se com verificação de abertura, fechamento e vedação, garantindo conformidade com o padrão especificado.</t>
  </si>
  <si>
    <t>A superfície metálica é previamente limpa e preparada para receber a pintura. Em seguida, aplica-se a primeira demão de tinta acrílica com rolo ou pincel, garantindo cobertura uniforme. Após a secagem, realiza-se a segunda demão, assegurando acabamento homogêneo e proteção adequada do metal.</t>
  </si>
  <si>
    <t>A janela basculante é posicionada no vão previamente preparado, conferindo nível e prumo. O batente é fixado com argamassa adequada, garantindo firmeza e alinhamento. Em seguida, instalam-se as ferragens e realiza-se o travamento provisório até a cura. Finaliza-se com verificação do funcionamento do basculante e limpeza geral da área.</t>
  </si>
  <si>
    <t>A estrutura metálica é içada e posicionada no nível da cobertura, seguindo o projeto estrutural. As terças são alinhadas e fixadas aos apoios com parafusos ou conexões metálicas adequadas, garantindo estabilidade. Realiza-se o travamento e conferência de prumo e nível, preparando a estrutura para receber o telhamento.</t>
  </si>
  <si>
    <t>A telha metálica é içada até a cobertura e posicionada conforme o alinhamento das terças, garantindo o recobrimento adequado entre as peças. Em seguida, realiza-se a fixação com parafusos autoatarraxantes com vedação, assegurando estanqueidade e estabilidade. Finaliza-se com o ajuste dos arremates e inspeção geral do telhamento.</t>
  </si>
  <si>
    <t>O chapim em aço galvanizado é medido e cortado conforme o desenvolvimento de 33 cm, garantindo encaixe adequado sobre o encontro entre paredes e coberturas. As peças são posicionadas alinhadas e fixadas com parafusos ou pregos específicos, assegurando vedação contra infiltrações. Finaliza-se com verificação do nivelamento e vedação dos pontos de fixação.</t>
  </si>
  <si>
    <t>Execução de calha metálica em chapa de aço galvanizado nº 24, com desenvolvimento de 33 cm, instalada para escoamento adequado das águas pluviais na cobertura do vestiário. Inclui corte, conformação, fixação com acessórios apropriados e vedação das emendas. Serviço contempla ainda o transporte vertical dos materiais até o ponto de instalação, garantindo segurança e desempenho conforme AF_07/2019.</t>
  </si>
  <si>
    <t>Execução de rufo em chapa de aço galvanizado nº 24, com corte de 25 cm, destinado à proteção e vedação entre a cobertura e paredes do vestiário, prevenindo infiltrações. Inclui conformação, fixação com elementos apropriados e vedação das juntas. O serviço abrange também o transporte vertical dos materiais até o local de aplicação, conforme especificações da AF_07/2019.</t>
  </si>
  <si>
    <t>Fornecimento e instalação de chuveiro elétrico comum, corpo plástico, tipo ducha, adequado ao uso em vestiário esportivo. Inclui montagem do equipamento, conexões hidráulicas e elétricas, testes de funcionamento e verificação de estanqueidade. A instalação segue as normas de segurança e desempenho aplicáveis, conforme AF_01/2020.</t>
  </si>
  <si>
    <t>Fornecimento e instalação de torneira cromada de mesa, 1/2" ou 3/4", para lavatório padrão popular, destinada ao uso em áreas de vestiário. Inclui fixação do conjunto, conexões hidráulicas, verificação de estanqueidade e testes de funcionamento. O serviço atende às especificações e condições previstas na AF_01/2020.</t>
  </si>
  <si>
    <t>Fornecimento e instalação de lavatório suspenso em louça branca, dimensões 29,5 x 39 cm ou equivalente, padrão popular, para uso em vestiários. Inclui fixação em parede, montagem das conexões hidráulicas, instalação de sifão e teste de estanqueidade. O serviço segue as condições e requisitos estabelecidos na AF_01/2020.</t>
  </si>
  <si>
    <t>Fornecimento e instalação de vaso sanitário sifonado com caixa acoplada, em louça branca, adequado ao padrão popular para vestiários. Inclui fixação do conjunto, instalação de acessórios, ligações hidráulicas, vedação das conexões e testes de funcionamento. Serviço executado conforme especificações da AF_01/2020.</t>
  </si>
  <si>
    <t>Fornecimento e instalação de registro de pressão bruto em latão, roscável, 3/4", completo com acabamento e canopla cromados. Inclui montagem do conjunto, conexão à rede hidráulica, testes de vedação e verificação de funcionamento. O serviço é executado conforme padrões técnicos e diretrizes da AF_08/2021.</t>
  </si>
  <si>
    <t>Fornecimento e instalação de bebedouro conjugado de coluna/pressão, modelos adulto e infantil, com acabamento em pintura eletrostática na cor branca. Inclui montagem completa do equipamento, instalação dos acessórios, conexões à rede hidráulica e ajustes para funcionamento adequado. O sistema é dimensionado para pressão mínima de 6 m.c.a., garantindo desempenho e vazão conforme especificado.</t>
  </si>
  <si>
    <t>Preparo mecânico, em betoneira 400 L, de argamassa no traço 1:1,5:7,5 (cimento, cal e areia média úmida), destinada ao emboço, massa única ou assentamento de alvenaria de vedação. Inclui dosagem, mistura homogênea dos materiais e fornecimento da argamassa pronta para aplicação. Serviço conforme especificações da AF_08/2019.</t>
  </si>
  <si>
    <t>Fornecimento e instalação de corrimão simples em alumínio, com diâmetro externo de 1 1/2", destinado à segurança e apoio dos usuários nas áreas do vestiário. Inclui corte, conformação, fixação em suportes adequados e verificação de estabilidade. Serviço executado conforme especificações da AF_04/2019_PS.</t>
  </si>
  <si>
    <t>Aplicação manual de pintura látex acrílica premium em paredes internas do vestiário, com execução de duas demãos para cobertura uniforme e acabamento durável. Inclui preparação prévia da superfície, correções pontuais e limpeza final da área. Serviço conforme padrões e requisitos da AF_04/2023.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</si>
</sst>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quot;R$&quot;\ #,##0.00"/>
    <numFmt numFmtId="176" formatCode="&quot;Verdadeiro&quot;;&quot;Verdadeiro&quot;;&quot;Falso&quot;"/>
    <numFmt numFmtId="177" formatCode="_-* #,##0.00_-;\-* #,##0.00_-;_-* \-??_-;_-@_-"/>
    <numFmt numFmtId="178" formatCode="_(* #,##0.00_);_(* \(#,##0.00\);_(* \-??_);_(@_)"/>
    <numFmt numFmtId="179" formatCode="_-&quot;R$ &quot;* #,##0.00_-;&quot;-R$ &quot;* #,##0.00_-;_-&quot;R$ &quot;* \-??_-;_-@_-"/>
    <numFmt numFmtId="180" formatCode="mmm/yyyy"/>
    <numFmt numFmtId="181" formatCode="0.0"/>
    <numFmt numFmtId="182" formatCode="_(* #,##0.00000_);_(* \(#,##0.00000\);_(* &quot;-&quot;??_);_(@_)"/>
    <numFmt numFmtId="183" formatCode="_(* #,##0_);_(* \(#,##0\);_(* &quot;-&quot;??_);_(@_)"/>
    <numFmt numFmtId="184" formatCode="_(* #,##0.0000_);_(* \(#,##0.0000\);_(* &quot;-&quot;??_);_(@_)"/>
    <numFmt numFmtId="185" formatCode="_-* #,##0.00000_-;\-* #,##0.00000_-;_-* &quot;-&quot;?????_-;_-@_-"/>
  </numFmts>
  <fonts count="8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8"/>
      <name val="Calibri"/>
      <family val="2"/>
      <scheme val="minor"/>
    </font>
    <font>
      <sz val="10"/>
      <name val="Arial Nova"/>
      <family val="2"/>
    </font>
    <font>
      <b/>
      <sz val="10"/>
      <name val="Arial Nova"/>
      <family val="2"/>
    </font>
    <font>
      <sz val="10"/>
      <color indexed="8"/>
      <name val="Arial Nova"/>
      <family val="2"/>
    </font>
    <font>
      <b/>
      <sz val="9"/>
      <name val="Arial Nova"/>
      <family val="2"/>
    </font>
    <font>
      <b/>
      <sz val="8"/>
      <name val="Arial Nova"/>
      <family val="2"/>
    </font>
    <font>
      <sz val="9"/>
      <name val="Arial Nova"/>
      <family val="2"/>
    </font>
    <font>
      <sz val="8"/>
      <name val="Arial Nova"/>
      <family val="2"/>
    </font>
    <font>
      <sz val="9"/>
      <color rgb="FFFF0000"/>
      <name val="Arial Nova"/>
      <family val="2"/>
    </font>
    <font>
      <b/>
      <u/>
      <sz val="10"/>
      <name val="Arial Nova"/>
      <family val="2"/>
    </font>
    <font>
      <sz val="9"/>
      <color indexed="8"/>
      <name val="Arial Nova"/>
      <family val="2"/>
    </font>
    <font>
      <sz val="8"/>
      <color indexed="8"/>
      <name val="Arial Nova"/>
      <family val="2"/>
    </font>
    <font>
      <sz val="8"/>
      <color rgb="FFFF0000"/>
      <name val="Arial Nova"/>
      <family val="2"/>
    </font>
    <font>
      <sz val="8"/>
      <color theme="1"/>
      <name val="Arial Nova"/>
      <family val="2"/>
    </font>
    <font>
      <b/>
      <sz val="8"/>
      <color theme="1"/>
      <name val="Arial Nova"/>
      <family val="2"/>
    </font>
    <font>
      <sz val="9"/>
      <color theme="1"/>
      <name val="Arial Nova"/>
      <family val="2"/>
    </font>
    <font>
      <b/>
      <sz val="9"/>
      <color theme="1"/>
      <name val="Arial Nova"/>
      <family val="2"/>
    </font>
    <font>
      <sz val="10"/>
      <color theme="1"/>
      <name val="Arial Nova"/>
      <family val="2"/>
    </font>
    <font>
      <b/>
      <sz val="10"/>
      <color theme="1"/>
      <name val="Arial Nova"/>
      <family val="2"/>
    </font>
    <font>
      <b/>
      <sz val="11"/>
      <color indexed="52"/>
      <name val="Calibri"/>
      <family val="2"/>
    </font>
    <font>
      <b/>
      <sz val="11"/>
      <color indexed="63"/>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8"/>
      <name val="Calibri"/>
      <family val="2"/>
    </font>
    <font>
      <sz val="8"/>
      <name val="Calibri"/>
      <family val="2"/>
      <scheme val="minor"/>
    </font>
    <font>
      <sz val="8"/>
      <color indexed="8"/>
      <name val="Calibri"/>
      <family val="2"/>
    </font>
    <font>
      <b/>
      <sz val="26"/>
      <color theme="1"/>
      <name val="Arial Black"/>
      <family val="2"/>
    </font>
    <font>
      <b/>
      <sz val="12"/>
      <name val="Arial"/>
      <family val="2"/>
    </font>
    <font>
      <b/>
      <sz val="10"/>
      <name val="Arial"/>
      <family val="2"/>
    </font>
    <font>
      <sz val="10"/>
      <color indexed="20"/>
      <name val="Arial"/>
      <family val="2"/>
    </font>
    <font>
      <b/>
      <sz val="9"/>
      <color indexed="23"/>
      <name val="Arial Nova"/>
      <family val="2"/>
    </font>
    <font>
      <sz val="10"/>
      <color indexed="20"/>
      <name val="Arial Nova"/>
      <family val="2"/>
    </font>
    <font>
      <sz val="11"/>
      <name val="Arial Nova"/>
      <family val="2"/>
    </font>
    <font>
      <sz val="11"/>
      <color indexed="20"/>
      <name val="Arial Nova"/>
      <family val="2"/>
    </font>
    <font>
      <b/>
      <sz val="11"/>
      <name val="Arial Nova"/>
      <family val="2"/>
    </font>
    <font>
      <sz val="11"/>
      <name val="Arial"/>
      <family val="2"/>
    </font>
    <font>
      <b/>
      <sz val="9"/>
      <name val="Arial"/>
      <family val="2"/>
    </font>
    <font>
      <sz val="11"/>
      <color indexed="20"/>
      <name val="Arial"/>
      <family val="2"/>
    </font>
    <font>
      <b/>
      <sz val="8"/>
      <name val="Calibri"/>
      <family val="2"/>
    </font>
    <font>
      <sz val="9"/>
      <color theme="1"/>
      <name val="Calibri"/>
      <family val="2"/>
      <scheme val="minor"/>
    </font>
    <font>
      <b/>
      <sz val="8"/>
      <color theme="1"/>
      <name val="Arial"/>
      <family val="2"/>
    </font>
    <font>
      <sz val="10"/>
      <color theme="1"/>
      <name val="Arial"/>
      <family val="2"/>
    </font>
    <font>
      <b/>
      <sz val="8"/>
      <name val="Arial"/>
      <family val="2"/>
    </font>
    <font>
      <sz val="8"/>
      <color theme="1"/>
      <name val="Arial"/>
      <family val="2"/>
    </font>
    <font>
      <sz val="10"/>
      <color indexed="8"/>
      <name val="Arial"/>
      <family val="2"/>
    </font>
    <font>
      <sz val="8"/>
      <name val="Arial"/>
      <family val="2"/>
    </font>
    <font>
      <b/>
      <sz val="10"/>
      <color rgb="FFFF0000"/>
      <name val="Arial Nova"/>
      <family val="2"/>
    </font>
  </fonts>
  <fills count="30">
    <fill>
      <patternFill patternType="none"/>
    </fill>
    <fill>
      <patternFill patternType="gray125"/>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43"/>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99"/>
        <bgColor indexed="64"/>
      </patternFill>
    </fill>
  </fills>
  <borders count="49">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indexed="64"/>
      </left>
      <right style="thin">
        <color indexed="64"/>
      </right>
      <top/>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thin">
        <color indexed="64"/>
      </left>
      <right/>
      <top/>
      <bottom style="medium">
        <color indexed="64"/>
      </bottom>
      <diagonal/>
    </border>
    <border>
      <left style="medium">
        <color indexed="64"/>
      </left>
      <right/>
      <top style="medium">
        <color indexed="64"/>
      </top>
      <bottom/>
      <diagonal/>
    </border>
  </borders>
  <cellStyleXfs count="196">
    <xf numFmtId="0" fontId="0" fillId="0" borderId="0"/>
    <xf numFmtId="9" fontId="13" fillId="0" borderId="0" applyFont="0" applyFill="0" applyBorder="0" applyAlignment="0" applyProtection="0"/>
    <xf numFmtId="165" fontId="13" fillId="0" borderId="0" applyFont="0" applyFill="0" applyBorder="0" applyAlignment="0" applyProtection="0"/>
    <xf numFmtId="0" fontId="15" fillId="0" borderId="0"/>
    <xf numFmtId="168" fontId="15" fillId="0" borderId="0" applyFont="0" applyFill="0" applyBorder="0" applyAlignment="0" applyProtection="0"/>
    <xf numFmtId="9" fontId="15"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0" fontId="16" fillId="4" borderId="0" applyNumberFormat="0" applyBorder="0" applyAlignment="0" applyProtection="0"/>
    <xf numFmtId="0" fontId="16" fillId="5" borderId="0" applyNumberFormat="0" applyBorder="0" applyAlignment="0" applyProtection="0"/>
    <xf numFmtId="0" fontId="17" fillId="6" borderId="16" applyNumberFormat="0" applyAlignment="0" applyProtection="0"/>
    <xf numFmtId="0" fontId="18" fillId="0" borderId="0">
      <protection locked="0"/>
    </xf>
    <xf numFmtId="166" fontId="15" fillId="0" borderId="0" applyFont="0" applyFill="0" applyBorder="0" applyAlignment="0" applyProtection="0"/>
    <xf numFmtId="0" fontId="19" fillId="0" borderId="0"/>
    <xf numFmtId="0" fontId="19" fillId="0" borderId="0"/>
    <xf numFmtId="165" fontId="20" fillId="0" borderId="0" applyBorder="0" applyProtection="0"/>
    <xf numFmtId="167" fontId="18" fillId="0" borderId="0">
      <protection locked="0"/>
    </xf>
    <xf numFmtId="0" fontId="21" fillId="7" borderId="0" applyNumberFormat="0" applyBorder="0" applyAlignment="0" applyProtection="0"/>
    <xf numFmtId="0" fontId="22" fillId="0" borderId="0">
      <alignment horizontal="left"/>
    </xf>
    <xf numFmtId="0" fontId="23" fillId="8" borderId="17" applyNumberFormat="0" applyAlignment="0" applyProtection="0"/>
    <xf numFmtId="0" fontId="24" fillId="0" borderId="18" applyNumberFormat="0" applyFill="0" applyAlignment="0" applyProtection="0"/>
    <xf numFmtId="38" fontId="25" fillId="0" borderId="0" applyFont="0" applyFill="0" applyBorder="0" applyAlignment="0" applyProtection="0"/>
    <xf numFmtId="40" fontId="25" fillId="0" borderId="0" applyFont="0" applyFill="0" applyBorder="0" applyAlignment="0" applyProtection="0"/>
    <xf numFmtId="0" fontId="26" fillId="0" borderId="7"/>
    <xf numFmtId="168" fontId="15" fillId="0" borderId="0" applyFont="0" applyFill="0" applyBorder="0" applyAlignment="0" applyProtection="0"/>
    <xf numFmtId="168" fontId="15" fillId="0" borderId="0" applyFont="0" applyFill="0" applyBorder="0" applyAlignment="0" applyProtection="0"/>
    <xf numFmtId="169" fontId="15" fillId="0" borderId="0" applyFont="0" applyFill="0" applyBorder="0" applyAlignment="0" applyProtection="0"/>
    <xf numFmtId="170" fontId="15" fillId="0" borderId="0" applyFont="0" applyFill="0" applyBorder="0" applyAlignment="0" applyProtection="0"/>
    <xf numFmtId="0" fontId="27" fillId="9" borderId="0" applyNumberFormat="0" applyBorder="0" applyAlignment="0" applyProtection="0"/>
    <xf numFmtId="0" fontId="15" fillId="0" borderId="0"/>
    <xf numFmtId="0" fontId="15" fillId="0" borderId="0"/>
    <xf numFmtId="0" fontId="12" fillId="0" borderId="0"/>
    <xf numFmtId="0" fontId="15" fillId="10" borderId="19" applyNumberFormat="0" applyAlignment="0" applyProtection="0"/>
    <xf numFmtId="40" fontId="28" fillId="0" borderId="0" applyFont="0" applyFill="0" applyBorder="0" applyAlignment="0" applyProtection="0"/>
    <xf numFmtId="38" fontId="28" fillId="0" borderId="0" applyFont="0" applyFill="0" applyBorder="0" applyAlignment="0" applyProtection="0"/>
    <xf numFmtId="171" fontId="18" fillId="0" borderId="0">
      <protection locked="0"/>
    </xf>
    <xf numFmtId="172" fontId="18" fillId="0" borderId="0">
      <protection locked="0"/>
    </xf>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73" fontId="29" fillId="0" borderId="0">
      <protection locked="0"/>
    </xf>
    <xf numFmtId="165" fontId="15" fillId="0" borderId="0" applyFont="0" applyFill="0" applyBorder="0" applyAlignment="0" applyProtection="0"/>
    <xf numFmtId="165" fontId="30"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43" fontId="12" fillId="0" borderId="0" applyFont="0" applyFill="0" applyBorder="0" applyAlignment="0" applyProtection="0"/>
    <xf numFmtId="0" fontId="26" fillId="0" borderId="0"/>
    <xf numFmtId="0" fontId="31" fillId="3" borderId="4">
      <alignment wrapText="1"/>
    </xf>
    <xf numFmtId="0" fontId="31" fillId="3" borderId="4">
      <alignment wrapText="1"/>
    </xf>
    <xf numFmtId="0" fontId="32" fillId="0" borderId="20" applyNumberFormat="0" applyFill="0" applyAlignment="0" applyProtection="0"/>
    <xf numFmtId="173" fontId="33" fillId="0" borderId="0">
      <protection locked="0"/>
    </xf>
    <xf numFmtId="173" fontId="33" fillId="0" borderId="0">
      <protection locked="0"/>
    </xf>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0" fontId="34" fillId="0" borderId="0" applyNumberFormat="0" applyFill="0" applyBorder="0" applyAlignment="0" applyProtection="0"/>
    <xf numFmtId="0" fontId="11" fillId="0" borderId="0"/>
    <xf numFmtId="0" fontId="11" fillId="0" borderId="0"/>
    <xf numFmtId="43" fontId="15" fillId="0" borderId="0" applyFont="0" applyFill="0" applyBorder="0" applyAlignment="0" applyProtection="0"/>
    <xf numFmtId="164" fontId="35" fillId="0" borderId="0" applyFont="0" applyFill="0" applyBorder="0" applyAlignment="0" applyProtection="0"/>
    <xf numFmtId="176" fontId="19" fillId="0" borderId="0" applyFont="0" applyFill="0" applyBorder="0" applyAlignment="0" applyProtection="0"/>
    <xf numFmtId="0" fontId="13" fillId="0" borderId="0"/>
    <xf numFmtId="0" fontId="10" fillId="0" borderId="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0" borderId="0" applyNumberFormat="0" applyBorder="0" applyAlignment="0" applyProtection="0"/>
    <xf numFmtId="0" fontId="19" fillId="15"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9" borderId="0" applyNumberFormat="0" applyBorder="0" applyAlignment="0" applyProtection="0"/>
    <xf numFmtId="0" fontId="19" fillId="16" borderId="0" applyNumberFormat="0" applyBorder="0" applyAlignment="0" applyProtection="0"/>
    <xf numFmtId="0" fontId="19" fillId="9" borderId="0" applyNumberFormat="0" applyBorder="0" applyAlignment="0" applyProtection="0"/>
    <xf numFmtId="0" fontId="16" fillId="16" borderId="0" applyNumberFormat="0" applyBorder="0" applyAlignment="0" applyProtection="0"/>
    <xf numFmtId="0" fontId="16" fillId="14" borderId="0" applyNumberFormat="0" applyBorder="0" applyAlignment="0" applyProtection="0"/>
    <xf numFmtId="0" fontId="16" fillId="17" borderId="0" applyNumberFormat="0" applyBorder="0" applyAlignment="0" applyProtection="0"/>
    <xf numFmtId="0" fontId="16" fillId="9"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21" fillId="13" borderId="0" applyNumberFormat="0" applyBorder="0" applyAlignment="0" applyProtection="0"/>
    <xf numFmtId="0" fontId="55" fillId="20" borderId="17" applyNumberFormat="0" applyAlignment="0" applyProtection="0"/>
    <xf numFmtId="0" fontId="17" fillId="21" borderId="16" applyNumberFormat="0" applyAlignment="0" applyProtection="0"/>
    <xf numFmtId="0" fontId="24" fillId="0" borderId="18" applyNumberFormat="0" applyFill="0" applyAlignment="0" applyProtection="0"/>
    <xf numFmtId="0" fontId="16" fillId="18" borderId="0" applyNumberFormat="0" applyBorder="0" applyAlignment="0" applyProtection="0"/>
    <xf numFmtId="0" fontId="16" fillId="22" borderId="0" applyNumberFormat="0" applyBorder="0" applyAlignment="0" applyProtection="0"/>
    <xf numFmtId="0" fontId="16" fillId="21"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19" borderId="0" applyNumberFormat="0" applyBorder="0" applyAlignment="0" applyProtection="0"/>
    <xf numFmtId="0" fontId="23" fillId="14" borderId="17" applyNumberFormat="0" applyAlignment="0" applyProtection="0"/>
    <xf numFmtId="179" fontId="13" fillId="0" borderId="0" applyFill="0" applyBorder="0" applyAlignment="0" applyProtection="0"/>
    <xf numFmtId="0" fontId="13" fillId="0" borderId="0"/>
    <xf numFmtId="0" fontId="19" fillId="0" borderId="0"/>
    <xf numFmtId="0" fontId="13" fillId="10" borderId="22" applyNumberFormat="0" applyAlignment="0" applyProtection="0"/>
    <xf numFmtId="9" fontId="13" fillId="0" borderId="0" applyFill="0" applyBorder="0" applyAlignment="0" applyProtection="0"/>
    <xf numFmtId="9" fontId="13" fillId="0" borderId="0" applyFill="0" applyBorder="0" applyAlignment="0" applyProtection="0"/>
    <xf numFmtId="0" fontId="56" fillId="20" borderId="23" applyNumberFormat="0" applyAlignment="0" applyProtection="0"/>
    <xf numFmtId="0" fontId="34" fillId="0" borderId="0" applyNumberFormat="0" applyFill="0" applyBorder="0" applyAlignment="0" applyProtection="0"/>
    <xf numFmtId="0" fontId="57" fillId="0" borderId="0" applyNumberFormat="0" applyFill="0" applyBorder="0" applyAlignment="0" applyProtection="0"/>
    <xf numFmtId="0" fontId="59" fillId="0" borderId="20" applyNumberFormat="0" applyFill="0" applyAlignment="0" applyProtection="0"/>
    <xf numFmtId="0" fontId="60" fillId="0" borderId="24" applyNumberFormat="0" applyFill="0" applyAlignment="0" applyProtection="0"/>
    <xf numFmtId="0" fontId="61" fillId="0" borderId="25" applyNumberFormat="0" applyFill="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58" fillId="0" borderId="26" applyNumberFormat="0" applyFill="0" applyAlignment="0" applyProtection="0"/>
    <xf numFmtId="178" fontId="13" fillId="0" borderId="0" applyFill="0" applyBorder="0" applyAlignment="0" applyProtection="0"/>
    <xf numFmtId="177" fontId="13" fillId="0" borderId="0" applyFill="0" applyBorder="0" applyAlignment="0" applyProtection="0"/>
    <xf numFmtId="180" fontId="19" fillId="0" borderId="0" applyFont="0" applyFill="0" applyBorder="0" applyAlignment="0" applyProtection="0"/>
    <xf numFmtId="43" fontId="13" fillId="0" borderId="0" applyFont="0" applyFill="0" applyBorder="0" applyAlignment="0" applyProtection="0"/>
    <xf numFmtId="168" fontId="13" fillId="0" borderId="0" applyFont="0" applyFill="0" applyBorder="0" applyAlignment="0" applyProtection="0"/>
    <xf numFmtId="9" fontId="13" fillId="0" borderId="0" applyFont="0" applyFill="0" applyBorder="0" applyAlignment="0" applyProtection="0"/>
    <xf numFmtId="168" fontId="13" fillId="0" borderId="0" applyFont="0" applyFill="0" applyBorder="0" applyAlignment="0" applyProtection="0"/>
    <xf numFmtId="168" fontId="13" fillId="0" borderId="0" applyFont="0" applyFill="0" applyBorder="0" applyAlignment="0" applyProtection="0"/>
    <xf numFmtId="166" fontId="13" fillId="0" borderId="0" applyFont="0" applyFill="0" applyBorder="0" applyAlignment="0" applyProtection="0"/>
    <xf numFmtId="168" fontId="13" fillId="0" borderId="0" applyFont="0" applyFill="0" applyBorder="0" applyAlignment="0" applyProtection="0"/>
    <xf numFmtId="168" fontId="13" fillId="0" borderId="0" applyFont="0" applyFill="0" applyBorder="0" applyAlignment="0" applyProtection="0"/>
    <xf numFmtId="0" fontId="13" fillId="0" borderId="0"/>
    <xf numFmtId="0" fontId="13" fillId="0" borderId="0"/>
    <xf numFmtId="0" fontId="9" fillId="0" borderId="0"/>
    <xf numFmtId="0" fontId="13" fillId="10" borderId="19"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30"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9" fillId="0" borderId="0"/>
    <xf numFmtId="0" fontId="9" fillId="0" borderId="0"/>
    <xf numFmtId="43" fontId="13" fillId="0" borderId="0" applyFont="0" applyFill="0" applyBorder="0" applyAlignment="0" applyProtection="0"/>
    <xf numFmtId="164" fontId="13" fillId="0" borderId="0" applyFont="0" applyFill="0" applyBorder="0" applyAlignment="0" applyProtection="0"/>
    <xf numFmtId="0" fontId="9" fillId="0" borderId="0"/>
    <xf numFmtId="0" fontId="8" fillId="0" borderId="0"/>
    <xf numFmtId="43" fontId="8" fillId="0" borderId="0" applyFont="0" applyFill="0" applyBorder="0" applyAlignment="0" applyProtection="0"/>
    <xf numFmtId="0" fontId="8" fillId="0" borderId="0"/>
    <xf numFmtId="0" fontId="8" fillId="0" borderId="0"/>
    <xf numFmtId="43" fontId="13" fillId="0" borderId="0" applyFont="0" applyFill="0" applyBorder="0" applyAlignment="0" applyProtection="0"/>
    <xf numFmtId="0" fontId="8" fillId="0" borderId="0"/>
    <xf numFmtId="0" fontId="7" fillId="0" borderId="0"/>
    <xf numFmtId="43" fontId="7" fillId="0" borderId="0" applyFont="0" applyFill="0" applyBorder="0" applyAlignment="0" applyProtection="0"/>
    <xf numFmtId="0" fontId="7" fillId="0" borderId="0"/>
    <xf numFmtId="0" fontId="7" fillId="0" borderId="0"/>
    <xf numFmtId="43" fontId="13" fillId="0" borderId="0" applyFont="0" applyFill="0" applyBorder="0" applyAlignment="0" applyProtection="0"/>
    <xf numFmtId="0" fontId="7" fillId="0" borderId="0"/>
    <xf numFmtId="0" fontId="6" fillId="0" borderId="0"/>
    <xf numFmtId="43" fontId="6" fillId="0" borderId="0" applyFont="0" applyFill="0" applyBorder="0" applyAlignment="0" applyProtection="0"/>
    <xf numFmtId="0" fontId="6" fillId="0" borderId="0"/>
    <xf numFmtId="0" fontId="6" fillId="0" borderId="0"/>
    <xf numFmtId="43" fontId="13" fillId="0" borderId="0" applyFont="0" applyFill="0" applyBorder="0" applyAlignment="0" applyProtection="0"/>
    <xf numFmtId="0" fontId="6" fillId="0" borderId="0"/>
    <xf numFmtId="0" fontId="5" fillId="0" borderId="0"/>
    <xf numFmtId="43" fontId="5" fillId="0" borderId="0" applyFont="0" applyFill="0" applyBorder="0" applyAlignment="0" applyProtection="0"/>
    <xf numFmtId="0" fontId="5" fillId="0" borderId="0"/>
    <xf numFmtId="0" fontId="5" fillId="0" borderId="0"/>
    <xf numFmtId="43" fontId="13" fillId="0" borderId="0" applyFont="0" applyFill="0" applyBorder="0" applyAlignment="0" applyProtection="0"/>
    <xf numFmtId="0" fontId="5" fillId="0" borderId="0"/>
    <xf numFmtId="0" fontId="4" fillId="0" borderId="0"/>
    <xf numFmtId="43" fontId="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0" fontId="3" fillId="0" borderId="0"/>
    <xf numFmtId="43" fontId="3"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cellStyleXfs>
  <cellXfs count="443">
    <xf numFmtId="0" fontId="0" fillId="0" borderId="0" xfId="0"/>
    <xf numFmtId="0" fontId="39" fillId="0" borderId="0" xfId="0" applyFont="1"/>
    <xf numFmtId="4" fontId="39" fillId="0" borderId="0" xfId="0" applyNumberFormat="1" applyFont="1"/>
    <xf numFmtId="0" fontId="37" fillId="0" borderId="11" xfId="0" applyFont="1" applyBorder="1"/>
    <xf numFmtId="0" fontId="37" fillId="0" borderId="0" xfId="0" applyFont="1"/>
    <xf numFmtId="4" fontId="37" fillId="0" borderId="0" xfId="0" applyNumberFormat="1" applyFont="1"/>
    <xf numFmtId="0" fontId="37" fillId="0" borderId="10" xfId="0" applyFont="1" applyBorder="1"/>
    <xf numFmtId="0" fontId="37" fillId="0" borderId="9" xfId="0" applyFont="1" applyBorder="1" applyAlignment="1">
      <alignment vertical="center"/>
    </xf>
    <xf numFmtId="0" fontId="46" fillId="0" borderId="0" xfId="0" applyFont="1"/>
    <xf numFmtId="0" fontId="47" fillId="0" borderId="0" xfId="0" applyFont="1"/>
    <xf numFmtId="49" fontId="41" fillId="2" borderId="1" xfId="0" applyNumberFormat="1" applyFont="1" applyFill="1" applyBorder="1" applyAlignment="1">
      <alignment horizontal="center" vertical="center" wrapText="1"/>
    </xf>
    <xf numFmtId="2" fontId="43" fillId="2" borderId="1" xfId="2" applyNumberFormat="1" applyFont="1" applyFill="1" applyBorder="1" applyAlignment="1">
      <alignment horizontal="center" vertical="center" wrapText="1"/>
    </xf>
    <xf numFmtId="4" fontId="43" fillId="2" borderId="1" xfId="0" applyNumberFormat="1" applyFont="1" applyFill="1" applyBorder="1" applyAlignment="1">
      <alignment horizontal="center" vertical="center" wrapText="1"/>
    </xf>
    <xf numFmtId="0" fontId="41" fillId="0" borderId="4" xfId="0" applyFont="1" applyBorder="1" applyAlignment="1">
      <alignment horizontal="center" vertical="center" wrapText="1"/>
    </xf>
    <xf numFmtId="0" fontId="44" fillId="0" borderId="0" xfId="0" applyFont="1"/>
    <xf numFmtId="0" fontId="42" fillId="0" borderId="0" xfId="0" applyFont="1"/>
    <xf numFmtId="4" fontId="42" fillId="0" borderId="0" xfId="0" applyNumberFormat="1" applyFont="1"/>
    <xf numFmtId="0" fontId="48" fillId="0" borderId="0" xfId="0" applyFont="1"/>
    <xf numFmtId="0" fontId="41" fillId="0" borderId="4" xfId="0" applyFont="1" applyBorder="1" applyAlignment="1">
      <alignment horizontal="center" vertical="center"/>
    </xf>
    <xf numFmtId="4" fontId="41" fillId="0" borderId="4" xfId="0" applyNumberFormat="1" applyFont="1" applyBorder="1" applyAlignment="1">
      <alignment horizontal="center" vertical="center"/>
    </xf>
    <xf numFmtId="0" fontId="48" fillId="0" borderId="1" xfId="0" applyFont="1" applyBorder="1"/>
    <xf numFmtId="0" fontId="41" fillId="0" borderId="5" xfId="0" applyFont="1" applyBorder="1" applyAlignment="1">
      <alignment horizontal="right" vertical="center"/>
    </xf>
    <xf numFmtId="0" fontId="37" fillId="11" borderId="0" xfId="3" applyFont="1" applyFill="1"/>
    <xf numFmtId="0" fontId="37" fillId="11" borderId="0" xfId="3" applyFont="1" applyFill="1" applyAlignment="1">
      <alignment vertical="center"/>
    </xf>
    <xf numFmtId="0" fontId="37" fillId="0" borderId="9" xfId="3" applyFont="1" applyBorder="1" applyAlignment="1">
      <alignment vertical="center"/>
    </xf>
    <xf numFmtId="0" fontId="37" fillId="11" borderId="0" xfId="3" applyFont="1" applyFill="1" applyAlignment="1">
      <alignment wrapText="1"/>
    </xf>
    <xf numFmtId="0" fontId="37" fillId="11" borderId="11" xfId="3" applyFont="1" applyFill="1" applyBorder="1"/>
    <xf numFmtId="0" fontId="37" fillId="0" borderId="9" xfId="3" applyFont="1" applyBorder="1" applyAlignment="1">
      <alignment horizontal="center" vertical="center"/>
    </xf>
    <xf numFmtId="0" fontId="40" fillId="11" borderId="4" xfId="3" applyFont="1" applyFill="1" applyBorder="1" applyAlignment="1">
      <alignment horizontal="center" vertical="center"/>
    </xf>
    <xf numFmtId="0" fontId="42" fillId="11" borderId="0" xfId="3" applyFont="1" applyFill="1"/>
    <xf numFmtId="0" fontId="42" fillId="11" borderId="11" xfId="3" applyFont="1" applyFill="1" applyBorder="1"/>
    <xf numFmtId="0" fontId="37" fillId="11" borderId="10" xfId="3" applyFont="1" applyFill="1" applyBorder="1"/>
    <xf numFmtId="0" fontId="42" fillId="11" borderId="10" xfId="3" applyFont="1" applyFill="1" applyBorder="1"/>
    <xf numFmtId="0" fontId="40" fillId="0" borderId="11" xfId="3" applyFont="1" applyBorder="1" applyAlignment="1">
      <alignment vertical="center"/>
    </xf>
    <xf numFmtId="0" fontId="38" fillId="11" borderId="11" xfId="3" applyFont="1" applyFill="1" applyBorder="1" applyAlignment="1">
      <alignment horizontal="right"/>
    </xf>
    <xf numFmtId="0" fontId="42" fillId="11" borderId="6" xfId="3" applyFont="1" applyFill="1" applyBorder="1" applyAlignment="1">
      <alignment vertical="center"/>
    </xf>
    <xf numFmtId="49" fontId="40" fillId="11" borderId="4" xfId="3" applyNumberFormat="1" applyFont="1" applyFill="1" applyBorder="1" applyAlignment="1">
      <alignment horizontal="center" vertical="center" wrapText="1"/>
    </xf>
    <xf numFmtId="49" fontId="42" fillId="11" borderId="4" xfId="3" applyNumberFormat="1" applyFont="1" applyFill="1" applyBorder="1" applyAlignment="1">
      <alignment horizontal="center" vertical="center" wrapText="1"/>
    </xf>
    <xf numFmtId="0" fontId="40" fillId="0" borderId="8" xfId="3" applyFont="1" applyBorder="1" applyAlignment="1">
      <alignment horizontal="center" vertical="center"/>
    </xf>
    <xf numFmtId="0" fontId="43" fillId="0" borderId="0" xfId="0" applyFont="1"/>
    <xf numFmtId="9" fontId="37" fillId="0" borderId="0" xfId="1" applyFont="1"/>
    <xf numFmtId="0" fontId="40" fillId="0" borderId="8" xfId="0" applyFont="1" applyBorder="1" applyAlignment="1">
      <alignment horizontal="center" vertical="center"/>
    </xf>
    <xf numFmtId="0" fontId="42" fillId="0" borderId="0" xfId="0" applyFont="1" applyAlignment="1">
      <alignment horizontal="center"/>
    </xf>
    <xf numFmtId="0" fontId="43" fillId="0" borderId="4" xfId="0" applyFont="1" applyBorder="1" applyAlignment="1">
      <alignment horizontal="center" vertical="center" wrapText="1"/>
    </xf>
    <xf numFmtId="10" fontId="50" fillId="12" borderId="4" xfId="0" applyNumberFormat="1" applyFont="1" applyFill="1" applyBorder="1" applyAlignment="1">
      <alignment horizontal="center" vertical="center"/>
    </xf>
    <xf numFmtId="0" fontId="49" fillId="0" borderId="4" xfId="0" applyFont="1" applyBorder="1" applyAlignment="1">
      <alignment horizontal="center" vertical="center" wrapText="1"/>
    </xf>
    <xf numFmtId="174" fontId="49" fillId="0" borderId="4" xfId="0" applyNumberFormat="1" applyFont="1" applyBorder="1" applyAlignment="1">
      <alignment horizontal="center" vertical="center" wrapText="1"/>
    </xf>
    <xf numFmtId="0" fontId="43" fillId="0" borderId="4" xfId="0" applyFont="1" applyBorder="1" applyAlignment="1">
      <alignment horizontal="center" vertical="center"/>
    </xf>
    <xf numFmtId="0" fontId="50" fillId="2" borderId="1" xfId="0" applyFont="1" applyFill="1" applyBorder="1" applyAlignment="1">
      <alignment horizontal="center" vertical="center" wrapText="1"/>
    </xf>
    <xf numFmtId="174" fontId="43" fillId="0" borderId="0" xfId="0" applyNumberFormat="1" applyFont="1"/>
    <xf numFmtId="0" fontId="53" fillId="0" borderId="9" xfId="0" applyFont="1" applyBorder="1" applyAlignment="1">
      <alignment vertical="center"/>
    </xf>
    <xf numFmtId="0" fontId="52" fillId="0" borderId="8" xfId="0" applyFont="1" applyBorder="1" applyAlignment="1">
      <alignment horizontal="center" vertical="center"/>
    </xf>
    <xf numFmtId="10" fontId="40" fillId="11" borderId="4" xfId="3" applyNumberFormat="1" applyFont="1" applyFill="1" applyBorder="1" applyAlignment="1">
      <alignment horizontal="center" vertical="center" wrapText="1"/>
    </xf>
    <xf numFmtId="174" fontId="42" fillId="11" borderId="4" xfId="64" applyNumberFormat="1" applyFont="1" applyFill="1" applyBorder="1" applyAlignment="1">
      <alignment horizontal="center" vertical="center" wrapText="1"/>
    </xf>
    <xf numFmtId="0" fontId="38" fillId="0" borderId="0" xfId="0" applyFont="1" applyAlignment="1">
      <alignment vertical="center" wrapText="1"/>
    </xf>
    <xf numFmtId="0" fontId="63" fillId="0" borderId="4" xfId="0" applyFont="1" applyBorder="1" applyAlignment="1">
      <alignment horizontal="center" vertical="center"/>
    </xf>
    <xf numFmtId="175" fontId="63" fillId="0" borderId="4" xfId="0" applyNumberFormat="1" applyFont="1" applyBorder="1" applyAlignment="1">
      <alignment horizontal="center" vertical="center"/>
    </xf>
    <xf numFmtId="0" fontId="43" fillId="0" borderId="0" xfId="0" applyFont="1" applyAlignment="1">
      <alignment horizontal="center" vertical="center"/>
    </xf>
    <xf numFmtId="0" fontId="39" fillId="0" borderId="0" xfId="0" applyFont="1" applyAlignment="1">
      <alignment horizontal="center" vertical="center"/>
    </xf>
    <xf numFmtId="4" fontId="50" fillId="0" borderId="5" xfId="0" applyNumberFormat="1" applyFont="1" applyBorder="1" applyAlignment="1">
      <alignment horizontal="center" vertical="center" wrapText="1"/>
    </xf>
    <xf numFmtId="0" fontId="37" fillId="12" borderId="13" xfId="0" applyFont="1" applyFill="1" applyBorder="1"/>
    <xf numFmtId="0" fontId="37" fillId="12" borderId="21" xfId="3" applyFont="1" applyFill="1" applyBorder="1"/>
    <xf numFmtId="0" fontId="37" fillId="12" borderId="21" xfId="3" applyFont="1" applyFill="1" applyBorder="1" applyAlignment="1">
      <alignment vertical="center"/>
    </xf>
    <xf numFmtId="0" fontId="42" fillId="12" borderId="21" xfId="3" applyFont="1" applyFill="1" applyBorder="1"/>
    <xf numFmtId="0" fontId="37" fillId="12" borderId="12" xfId="3" applyFont="1" applyFill="1" applyBorder="1"/>
    <xf numFmtId="10" fontId="42" fillId="12" borderId="21" xfId="3" applyNumberFormat="1" applyFont="1" applyFill="1" applyBorder="1" applyAlignment="1">
      <alignment vertical="center"/>
    </xf>
    <xf numFmtId="0" fontId="40" fillId="0" borderId="5" xfId="3" applyFont="1" applyBorder="1" applyAlignment="1">
      <alignment vertical="center"/>
    </xf>
    <xf numFmtId="174" fontId="42" fillId="12" borderId="12" xfId="3" applyNumberFormat="1" applyFont="1" applyFill="1" applyBorder="1"/>
    <xf numFmtId="174" fontId="52" fillId="11" borderId="4" xfId="3" applyNumberFormat="1" applyFont="1" applyFill="1" applyBorder="1" applyAlignment="1">
      <alignment horizontal="center" vertical="center" wrapText="1"/>
    </xf>
    <xf numFmtId="0" fontId="40" fillId="11" borderId="4" xfId="3" applyFont="1" applyFill="1" applyBorder="1" applyAlignment="1">
      <alignment horizontal="center" vertical="center" wrapText="1"/>
    </xf>
    <xf numFmtId="0" fontId="40" fillId="11" borderId="5" xfId="3" applyFont="1" applyFill="1" applyBorder="1" applyAlignment="1">
      <alignment horizontal="center" vertical="center" wrapText="1"/>
    </xf>
    <xf numFmtId="0" fontId="40" fillId="11" borderId="6" xfId="3" applyFont="1" applyFill="1" applyBorder="1" applyAlignment="1">
      <alignment horizontal="center" vertical="center" wrapText="1"/>
    </xf>
    <xf numFmtId="0" fontId="40" fillId="11" borderId="5" xfId="3" applyFont="1" applyFill="1" applyBorder="1" applyAlignment="1">
      <alignment horizontal="center" vertical="center"/>
    </xf>
    <xf numFmtId="0" fontId="40" fillId="11" borderId="6" xfId="3" applyFont="1" applyFill="1" applyBorder="1" applyAlignment="1">
      <alignment horizontal="center" vertical="center"/>
    </xf>
    <xf numFmtId="0" fontId="66" fillId="0" borderId="0" xfId="0" applyFont="1" applyAlignment="1">
      <alignment horizontal="left"/>
    </xf>
    <xf numFmtId="0" fontId="0" fillId="0" borderId="0" xfId="0" applyAlignment="1">
      <alignment horizontal="left" vertical="top"/>
    </xf>
    <xf numFmtId="0" fontId="0" fillId="0" borderId="0" xfId="0" applyAlignment="1">
      <alignment horizontal="center"/>
    </xf>
    <xf numFmtId="0" fontId="37" fillId="0" borderId="14" xfId="0" applyFont="1" applyBorder="1" applyAlignment="1">
      <alignment vertical="top"/>
    </xf>
    <xf numFmtId="14" fontId="43" fillId="0" borderId="9" xfId="0" applyNumberFormat="1" applyFont="1" applyBorder="1" applyAlignment="1">
      <alignment horizontal="left" vertical="top"/>
    </xf>
    <xf numFmtId="0" fontId="37" fillId="0" borderId="9" xfId="0" applyFont="1" applyBorder="1" applyAlignment="1">
      <alignment vertical="top"/>
    </xf>
    <xf numFmtId="0" fontId="0" fillId="0" borderId="9" xfId="0" applyBorder="1"/>
    <xf numFmtId="0" fontId="0" fillId="0" borderId="15" xfId="0" applyBorder="1"/>
    <xf numFmtId="0" fontId="68" fillId="0" borderId="11" xfId="0" applyFont="1" applyBorder="1" applyAlignment="1">
      <alignment vertical="distributed"/>
    </xf>
    <xf numFmtId="0" fontId="67" fillId="0" borderId="11" xfId="0" applyFont="1" applyBorder="1" applyAlignment="1">
      <alignment vertical="distributed"/>
    </xf>
    <xf numFmtId="0" fontId="67" fillId="0" borderId="10" xfId="0" applyFont="1" applyBorder="1" applyAlignment="1">
      <alignment vertical="distributed"/>
    </xf>
    <xf numFmtId="0" fontId="13" fillId="0" borderId="11" xfId="0" applyFont="1" applyBorder="1"/>
    <xf numFmtId="43" fontId="13" fillId="0" borderId="0" xfId="139" applyFont="1" applyBorder="1"/>
    <xf numFmtId="0" fontId="13" fillId="0" borderId="10" xfId="0" applyFont="1" applyBorder="1"/>
    <xf numFmtId="0" fontId="38" fillId="0" borderId="5" xfId="0" applyFont="1" applyBorder="1" applyAlignment="1">
      <alignment vertical="top" wrapText="1"/>
    </xf>
    <xf numFmtId="43" fontId="70" fillId="0" borderId="6" xfId="139" applyFont="1" applyBorder="1" applyAlignment="1">
      <alignment horizontal="center" vertical="top" wrapText="1"/>
    </xf>
    <xf numFmtId="0" fontId="38" fillId="0" borderId="6" xfId="0" applyFont="1" applyBorder="1" applyAlignment="1">
      <alignment horizontal="center"/>
    </xf>
    <xf numFmtId="43" fontId="37" fillId="0" borderId="0" xfId="139" applyFont="1" applyBorder="1"/>
    <xf numFmtId="0" fontId="37" fillId="0" borderId="11" xfId="0" applyFont="1" applyBorder="1" applyAlignment="1">
      <alignment vertical="top" wrapText="1"/>
    </xf>
    <xf numFmtId="182" fontId="37" fillId="0" borderId="10" xfId="139" applyNumberFormat="1" applyFont="1" applyBorder="1" applyAlignment="1">
      <alignment horizontal="center" vertical="top" wrapText="1"/>
    </xf>
    <xf numFmtId="43" fontId="38" fillId="0" borderId="6" xfId="139" applyFont="1" applyBorder="1" applyAlignment="1">
      <alignment vertical="center"/>
    </xf>
    <xf numFmtId="0" fontId="71" fillId="0" borderId="10" xfId="0" applyFont="1" applyBorder="1"/>
    <xf numFmtId="0" fontId="37" fillId="0" borderId="5" xfId="0" applyFont="1" applyBorder="1" applyAlignment="1">
      <alignment vertical="top" wrapText="1"/>
    </xf>
    <xf numFmtId="182" fontId="37" fillId="0" borderId="6" xfId="139" applyNumberFormat="1" applyFont="1" applyBorder="1" applyAlignment="1">
      <alignment horizontal="center" vertical="top" wrapText="1"/>
    </xf>
    <xf numFmtId="0" fontId="37" fillId="0" borderId="14" xfId="0" applyFont="1" applyBorder="1" applyAlignment="1">
      <alignment vertical="top" wrapText="1"/>
    </xf>
    <xf numFmtId="182" fontId="37" fillId="0" borderId="15" xfId="139" applyNumberFormat="1" applyFont="1" applyBorder="1" applyAlignment="1">
      <alignment horizontal="center" vertical="top" wrapText="1"/>
    </xf>
    <xf numFmtId="2" fontId="38" fillId="0" borderId="15" xfId="139" applyNumberFormat="1" applyFont="1" applyBorder="1" applyAlignment="1">
      <alignment vertical="center"/>
    </xf>
    <xf numFmtId="0" fontId="72" fillId="0" borderId="11" xfId="0" applyFont="1" applyBorder="1"/>
    <xf numFmtId="43" fontId="72" fillId="0" borderId="0" xfId="139" applyFont="1" applyBorder="1"/>
    <xf numFmtId="0" fontId="73" fillId="0" borderId="10" xfId="0" applyFont="1" applyBorder="1"/>
    <xf numFmtId="183" fontId="72" fillId="0" borderId="0" xfId="139" applyNumberFormat="1" applyFont="1" applyBorder="1"/>
    <xf numFmtId="0" fontId="72" fillId="0" borderId="10" xfId="0" applyFont="1" applyBorder="1"/>
    <xf numFmtId="184" fontId="72" fillId="0" borderId="0" xfId="139" applyNumberFormat="1" applyFont="1" applyBorder="1" applyAlignment="1">
      <alignment horizontal="center" vertical="center"/>
    </xf>
    <xf numFmtId="0" fontId="74" fillId="0" borderId="27" xfId="0" applyFont="1" applyBorder="1" applyAlignment="1">
      <alignment horizontal="right"/>
    </xf>
    <xf numFmtId="10" fontId="74" fillId="0" borderId="28" xfId="0" applyNumberFormat="1" applyFont="1" applyBorder="1" applyAlignment="1">
      <alignment horizontal="center" vertical="center"/>
    </xf>
    <xf numFmtId="0" fontId="75" fillId="0" borderId="11" xfId="0" applyFont="1" applyBorder="1"/>
    <xf numFmtId="0" fontId="76" fillId="0" borderId="10" xfId="0" applyFont="1" applyBorder="1" applyAlignment="1">
      <alignment vertical="distributed"/>
    </xf>
    <xf numFmtId="0" fontId="75" fillId="0" borderId="10" xfId="0" applyFont="1" applyBorder="1"/>
    <xf numFmtId="0" fontId="75" fillId="0" borderId="14" xfId="0" applyFont="1" applyBorder="1"/>
    <xf numFmtId="0" fontId="75" fillId="0" borderId="9" xfId="0" applyFont="1" applyBorder="1"/>
    <xf numFmtId="0" fontId="77" fillId="0" borderId="9" xfId="0" applyFont="1" applyBorder="1"/>
    <xf numFmtId="43" fontId="75" fillId="0" borderId="9" xfId="139" applyFont="1" applyBorder="1"/>
    <xf numFmtId="0" fontId="75" fillId="0" borderId="15" xfId="0" applyFont="1" applyBorder="1"/>
    <xf numFmtId="4" fontId="49" fillId="0" borderId="4" xfId="0" applyNumberFormat="1" applyFont="1" applyBorder="1" applyAlignment="1">
      <alignment horizontal="center" vertical="center" wrapText="1"/>
    </xf>
    <xf numFmtId="0" fontId="13" fillId="0" borderId="0" xfId="123" applyAlignment="1">
      <alignment horizontal="center"/>
    </xf>
    <xf numFmtId="0" fontId="13" fillId="0" borderId="3" xfId="123" applyBorder="1" applyAlignment="1">
      <alignment horizontal="center"/>
    </xf>
    <xf numFmtId="0" fontId="66" fillId="0" borderId="0" xfId="123" applyFont="1" applyAlignment="1">
      <alignment horizontal="left"/>
    </xf>
    <xf numFmtId="0" fontId="13" fillId="0" borderId="0" xfId="123"/>
    <xf numFmtId="0" fontId="13" fillId="0" borderId="11" xfId="123" applyBorder="1" applyAlignment="1">
      <alignment horizontal="center"/>
    </xf>
    <xf numFmtId="0" fontId="13" fillId="0" borderId="0" xfId="123" applyAlignment="1">
      <alignment horizontal="left" vertical="top"/>
    </xf>
    <xf numFmtId="0" fontId="37" fillId="0" borderId="14" xfId="123" applyFont="1" applyBorder="1" applyAlignment="1">
      <alignment vertical="top"/>
    </xf>
    <xf numFmtId="14" fontId="43" fillId="0" borderId="9" xfId="123" applyNumberFormat="1" applyFont="1" applyBorder="1" applyAlignment="1">
      <alignment horizontal="left" vertical="top"/>
    </xf>
    <xf numFmtId="0" fontId="37" fillId="0" borderId="9" xfId="123" applyFont="1" applyBorder="1" applyAlignment="1">
      <alignment vertical="top"/>
    </xf>
    <xf numFmtId="0" fontId="13" fillId="0" borderId="9" xfId="123" applyBorder="1"/>
    <xf numFmtId="0" fontId="13" fillId="0" borderId="15" xfId="123" applyBorder="1"/>
    <xf numFmtId="14" fontId="37" fillId="0" borderId="9" xfId="123" applyNumberFormat="1" applyFont="1" applyBorder="1" applyAlignment="1">
      <alignment horizontal="left" vertical="top"/>
    </xf>
    <xf numFmtId="0" fontId="13" fillId="0" borderId="11" xfId="123" applyBorder="1"/>
    <xf numFmtId="0" fontId="13" fillId="0" borderId="10" xfId="123" applyBorder="1"/>
    <xf numFmtId="49" fontId="78" fillId="25" borderId="4" xfId="123" applyNumberFormat="1" applyFont="1" applyFill="1" applyBorder="1" applyAlignment="1" applyProtection="1">
      <alignment horizontal="center" vertical="center" wrapText="1"/>
      <protection locked="0"/>
    </xf>
    <xf numFmtId="0" fontId="78" fillId="25" borderId="4" xfId="123" applyFont="1" applyFill="1" applyBorder="1" applyAlignment="1" applyProtection="1">
      <alignment horizontal="center" vertical="center" wrapText="1"/>
      <protection locked="0"/>
    </xf>
    <xf numFmtId="0" fontId="78" fillId="3" borderId="4" xfId="123" applyFont="1" applyFill="1" applyBorder="1" applyAlignment="1">
      <alignment horizontal="center" vertical="center"/>
    </xf>
    <xf numFmtId="4" fontId="78" fillId="3" borderId="4" xfId="123" applyNumberFormat="1" applyFont="1" applyFill="1" applyBorder="1" applyAlignment="1">
      <alignment horizontal="center" vertical="center"/>
    </xf>
    <xf numFmtId="49" fontId="63" fillId="25" borderId="4" xfId="123" applyNumberFormat="1" applyFont="1" applyFill="1" applyBorder="1" applyAlignment="1" applyProtection="1">
      <alignment horizontal="center" vertical="center" wrapText="1"/>
      <protection locked="0"/>
    </xf>
    <xf numFmtId="0" fontId="63" fillId="25" borderId="4" xfId="123" applyFont="1" applyFill="1" applyBorder="1" applyAlignment="1" applyProtection="1">
      <alignment horizontal="center" vertical="center" wrapText="1"/>
      <protection locked="0"/>
    </xf>
    <xf numFmtId="0" fontId="63" fillId="0" borderId="4" xfId="123" applyFont="1" applyBorder="1" applyAlignment="1">
      <alignment horizontal="center" vertical="center" wrapText="1"/>
    </xf>
    <xf numFmtId="4" fontId="63" fillId="0" borderId="4" xfId="123" applyNumberFormat="1" applyFont="1" applyBorder="1" applyAlignment="1">
      <alignment horizontal="center" vertical="center" wrapText="1"/>
    </xf>
    <xf numFmtId="4" fontId="13" fillId="0" borderId="0" xfId="123" applyNumberFormat="1"/>
    <xf numFmtId="49" fontId="63" fillId="25" borderId="13" xfId="123" applyNumberFormat="1" applyFont="1" applyFill="1" applyBorder="1" applyAlignment="1" applyProtection="1">
      <alignment horizontal="center" vertical="center" wrapText="1"/>
      <protection locked="0"/>
    </xf>
    <xf numFmtId="0" fontId="63" fillId="25" borderId="13" xfId="123" applyFont="1" applyFill="1" applyBorder="1" applyAlignment="1" applyProtection="1">
      <alignment horizontal="center" vertical="center" wrapText="1"/>
      <protection locked="0"/>
    </xf>
    <xf numFmtId="0" fontId="63" fillId="0" borderId="13" xfId="123" applyFont="1" applyBorder="1" applyAlignment="1">
      <alignment horizontal="center" vertical="center" wrapText="1"/>
    </xf>
    <xf numFmtId="4" fontId="63" fillId="0" borderId="13" xfId="123" applyNumberFormat="1" applyFont="1" applyBorder="1" applyAlignment="1">
      <alignment horizontal="center" vertical="center" wrapText="1"/>
    </xf>
    <xf numFmtId="0" fontId="63" fillId="0" borderId="8" xfId="123" applyFont="1" applyBorder="1" applyAlignment="1">
      <alignment horizontal="center" vertical="center" wrapText="1"/>
    </xf>
    <xf numFmtId="2" fontId="65" fillId="12" borderId="0" xfId="114" applyNumberFormat="1" applyFont="1" applyFill="1" applyBorder="1" applyAlignment="1" applyProtection="1">
      <alignment horizontal="center" vertical="center" wrapText="1"/>
      <protection locked="0"/>
    </xf>
    <xf numFmtId="0" fontId="40" fillId="11" borderId="1" xfId="3" applyFont="1" applyFill="1" applyBorder="1" applyAlignment="1">
      <alignment horizontal="center" vertical="center"/>
    </xf>
    <xf numFmtId="14" fontId="40" fillId="11" borderId="1" xfId="3" applyNumberFormat="1" applyFont="1" applyFill="1" applyBorder="1" applyAlignment="1">
      <alignment vertical="center"/>
    </xf>
    <xf numFmtId="0" fontId="41" fillId="0" borderId="5" xfId="0" applyFont="1" applyBorder="1" applyAlignment="1">
      <alignment horizontal="center" vertical="center"/>
    </xf>
    <xf numFmtId="0" fontId="82" fillId="0" borderId="4" xfId="0" applyFont="1" applyBorder="1" applyAlignment="1">
      <alignment horizontal="center" vertical="center"/>
    </xf>
    <xf numFmtId="0" fontId="81" fillId="0" borderId="4" xfId="0" applyFont="1" applyBorder="1" applyAlignment="1">
      <alignment horizontal="center" vertical="center" wrapText="1"/>
    </xf>
    <xf numFmtId="0" fontId="37" fillId="11" borderId="2" xfId="3" applyFont="1" applyFill="1" applyBorder="1"/>
    <xf numFmtId="0" fontId="49" fillId="0" borderId="9" xfId="0" applyFont="1" applyBorder="1" applyAlignment="1">
      <alignment horizontal="center" vertical="center" wrapText="1"/>
    </xf>
    <xf numFmtId="14" fontId="40" fillId="11" borderId="1" xfId="3" applyNumberFormat="1" applyFont="1" applyFill="1" applyBorder="1" applyAlignment="1">
      <alignment horizontal="center" vertical="center"/>
    </xf>
    <xf numFmtId="0" fontId="41" fillId="0" borderId="35" xfId="0" applyFont="1" applyBorder="1" applyAlignment="1">
      <alignment horizontal="center" vertical="center"/>
    </xf>
    <xf numFmtId="10" fontId="50" fillId="12" borderId="35" xfId="1" applyNumberFormat="1" applyFont="1" applyFill="1" applyBorder="1" applyAlignment="1">
      <alignment horizontal="center" vertical="center"/>
    </xf>
    <xf numFmtId="0" fontId="41" fillId="0" borderId="34" xfId="0" applyFont="1" applyBorder="1" applyAlignment="1">
      <alignment horizontal="center" vertical="center"/>
    </xf>
    <xf numFmtId="0" fontId="43" fillId="0" borderId="34" xfId="0" applyFont="1" applyBorder="1" applyAlignment="1">
      <alignment horizontal="center" vertical="center" wrapText="1"/>
    </xf>
    <xf numFmtId="174" fontId="49" fillId="0" borderId="35" xfId="0" applyNumberFormat="1" applyFont="1" applyBorder="1" applyAlignment="1">
      <alignment horizontal="center" vertical="center" wrapText="1"/>
    </xf>
    <xf numFmtId="0" fontId="41" fillId="0" borderId="36" xfId="0" applyFont="1" applyBorder="1" applyAlignment="1">
      <alignment horizontal="center" vertical="center" wrapText="1"/>
    </xf>
    <xf numFmtId="4" fontId="41" fillId="0" borderId="37" xfId="0" applyNumberFormat="1" applyFont="1" applyBorder="1" applyAlignment="1">
      <alignment horizontal="center" vertical="center" wrapText="1"/>
    </xf>
    <xf numFmtId="0" fontId="42" fillId="0" borderId="36" xfId="0" applyFont="1" applyBorder="1" applyAlignment="1">
      <alignment vertical="center"/>
    </xf>
    <xf numFmtId="0" fontId="37" fillId="0" borderId="37" xfId="0" applyFont="1" applyBorder="1" applyAlignment="1">
      <alignment vertical="center"/>
    </xf>
    <xf numFmtId="0" fontId="37" fillId="0" borderId="36" xfId="0" applyFont="1" applyBorder="1"/>
    <xf numFmtId="0" fontId="42" fillId="0" borderId="37" xfId="0" applyFont="1" applyBorder="1"/>
    <xf numFmtId="0" fontId="37" fillId="0" borderId="37" xfId="0" applyFont="1" applyBorder="1"/>
    <xf numFmtId="0" fontId="42" fillId="0" borderId="36" xfId="0" applyFont="1" applyBorder="1"/>
    <xf numFmtId="0" fontId="42" fillId="0" borderId="37" xfId="0" applyFont="1" applyBorder="1" applyAlignment="1">
      <alignment vertical="center"/>
    </xf>
    <xf numFmtId="0" fontId="37" fillId="0" borderId="38" xfId="0" applyFont="1" applyBorder="1"/>
    <xf numFmtId="0" fontId="37" fillId="0" borderId="7" xfId="0" applyFont="1" applyBorder="1"/>
    <xf numFmtId="4" fontId="37" fillId="0" borderId="7" xfId="0" applyNumberFormat="1" applyFont="1" applyBorder="1"/>
    <xf numFmtId="0" fontId="37" fillId="0" borderId="39" xfId="0" applyFont="1" applyBorder="1"/>
    <xf numFmtId="0" fontId="37" fillId="0" borderId="29" xfId="0" applyFont="1" applyBorder="1"/>
    <xf numFmtId="0" fontId="37" fillId="0" borderId="30" xfId="0" applyFont="1" applyBorder="1" applyAlignment="1">
      <alignment horizontal="center" vertical="center"/>
    </xf>
    <xf numFmtId="0" fontId="38" fillId="0" borderId="30" xfId="0" applyFont="1" applyBorder="1" applyAlignment="1">
      <alignment vertical="center" wrapText="1"/>
    </xf>
    <xf numFmtId="0" fontId="38" fillId="0" borderId="31" xfId="0" applyFont="1" applyBorder="1" applyAlignment="1">
      <alignment vertical="center" wrapText="1"/>
    </xf>
    <xf numFmtId="0" fontId="48" fillId="0" borderId="37" xfId="0" applyFont="1" applyBorder="1"/>
    <xf numFmtId="0" fontId="50" fillId="0" borderId="33" xfId="0" applyFont="1" applyBorder="1" applyAlignment="1">
      <alignment vertical="center"/>
    </xf>
    <xf numFmtId="14" fontId="41" fillId="0" borderId="33" xfId="0" applyNumberFormat="1" applyFont="1" applyBorder="1" applyAlignment="1">
      <alignment horizontal="left" vertical="center"/>
    </xf>
    <xf numFmtId="4" fontId="41" fillId="0" borderId="35" xfId="0" applyNumberFormat="1" applyFont="1" applyBorder="1" applyAlignment="1">
      <alignment horizontal="center" vertical="center" wrapText="1"/>
    </xf>
    <xf numFmtId="181" fontId="41" fillId="2" borderId="32" xfId="0" applyNumberFormat="1" applyFont="1" applyFill="1" applyBorder="1" applyAlignment="1">
      <alignment horizontal="center" vertical="center" wrapText="1"/>
    </xf>
    <xf numFmtId="4" fontId="43" fillId="2" borderId="33" xfId="0" applyNumberFormat="1" applyFont="1" applyFill="1" applyBorder="1" applyAlignment="1">
      <alignment horizontal="center" vertical="center" wrapText="1"/>
    </xf>
    <xf numFmtId="0" fontId="49" fillId="0" borderId="34" xfId="0" applyFont="1" applyBorder="1" applyAlignment="1">
      <alignment horizontal="center" vertical="center" wrapText="1"/>
    </xf>
    <xf numFmtId="49" fontId="43" fillId="0" borderId="35" xfId="2" applyNumberFormat="1" applyFont="1" applyFill="1" applyBorder="1" applyAlignment="1" applyProtection="1">
      <alignment horizontal="center" vertical="center" wrapText="1" shrinkToFit="1"/>
      <protection locked="0"/>
    </xf>
    <xf numFmtId="49" fontId="43" fillId="0" borderId="35" xfId="139" applyNumberFormat="1" applyFont="1" applyFill="1" applyBorder="1" applyAlignment="1" applyProtection="1">
      <alignment horizontal="center" vertical="center" wrapText="1" shrinkToFit="1"/>
      <protection locked="0"/>
    </xf>
    <xf numFmtId="0" fontId="39" fillId="0" borderId="36" xfId="0" applyFont="1" applyBorder="1"/>
    <xf numFmtId="0" fontId="49" fillId="0" borderId="0" xfId="0" applyFont="1" applyAlignment="1">
      <alignment horizontal="center" vertical="center" wrapText="1"/>
    </xf>
    <xf numFmtId="4" fontId="39" fillId="0" borderId="37" xfId="0" applyNumberFormat="1" applyFont="1" applyBorder="1"/>
    <xf numFmtId="0" fontId="39" fillId="0" borderId="38" xfId="0" applyFont="1" applyBorder="1"/>
    <xf numFmtId="0" fontId="39" fillId="0" borderId="7" xfId="0" applyFont="1" applyBorder="1" applyAlignment="1">
      <alignment horizontal="center" vertical="center"/>
    </xf>
    <xf numFmtId="0" fontId="42" fillId="0" borderId="7" xfId="0" applyFont="1" applyBorder="1" applyAlignment="1">
      <alignment horizontal="center"/>
    </xf>
    <xf numFmtId="0" fontId="39" fillId="0" borderId="7" xfId="0" applyFont="1" applyBorder="1"/>
    <xf numFmtId="4" fontId="39" fillId="0" borderId="7" xfId="0" applyNumberFormat="1" applyFont="1" applyBorder="1"/>
    <xf numFmtId="0" fontId="39" fillId="0" borderId="39" xfId="0" applyFont="1" applyBorder="1"/>
    <xf numFmtId="0" fontId="37" fillId="0" borderId="2" xfId="0" applyFont="1" applyBorder="1"/>
    <xf numFmtId="0" fontId="42" fillId="11" borderId="6" xfId="3" applyFont="1" applyFill="1" applyBorder="1" applyAlignment="1">
      <alignment horizontal="center" vertical="center"/>
    </xf>
    <xf numFmtId="175" fontId="42" fillId="11" borderId="6" xfId="3" applyNumberFormat="1" applyFont="1" applyFill="1" applyBorder="1" applyAlignment="1">
      <alignment horizontal="center" vertical="center"/>
    </xf>
    <xf numFmtId="10" fontId="40" fillId="11" borderId="6" xfId="3" applyNumberFormat="1" applyFont="1" applyFill="1" applyBorder="1" applyAlignment="1">
      <alignment horizontal="center" vertical="center"/>
    </xf>
    <xf numFmtId="175" fontId="40" fillId="11" borderId="6" xfId="3" applyNumberFormat="1" applyFont="1" applyFill="1" applyBorder="1" applyAlignment="1">
      <alignment horizontal="center" vertical="center"/>
    </xf>
    <xf numFmtId="175" fontId="37" fillId="11" borderId="15" xfId="3" applyNumberFormat="1" applyFont="1" applyFill="1" applyBorder="1"/>
    <xf numFmtId="175" fontId="37" fillId="11" borderId="10" xfId="3" applyNumberFormat="1" applyFont="1" applyFill="1" applyBorder="1"/>
    <xf numFmtId="0" fontId="37" fillId="0" borderId="30" xfId="0" applyFont="1" applyBorder="1"/>
    <xf numFmtId="0" fontId="38" fillId="0" borderId="40" xfId="0" applyFont="1" applyBorder="1" applyAlignment="1">
      <alignment vertical="center" wrapText="1"/>
    </xf>
    <xf numFmtId="0" fontId="38" fillId="0" borderId="41" xfId="0" applyFont="1" applyBorder="1" applyAlignment="1">
      <alignment vertical="center" wrapText="1"/>
    </xf>
    <xf numFmtId="0" fontId="42" fillId="11" borderId="32" xfId="3" applyFont="1" applyFill="1" applyBorder="1" applyAlignment="1">
      <alignment vertical="center"/>
    </xf>
    <xf numFmtId="0" fontId="40" fillId="11" borderId="34" xfId="3" applyFont="1" applyFill="1" applyBorder="1" applyAlignment="1">
      <alignment horizontal="center" vertical="center"/>
    </xf>
    <xf numFmtId="0" fontId="38" fillId="11" borderId="46" xfId="3" applyFont="1" applyFill="1" applyBorder="1" applyAlignment="1">
      <alignment wrapText="1"/>
    </xf>
    <xf numFmtId="0" fontId="38" fillId="11" borderId="0" xfId="3" applyFont="1" applyFill="1" applyAlignment="1">
      <alignment wrapText="1"/>
    </xf>
    <xf numFmtId="0" fontId="37" fillId="11" borderId="43" xfId="3" applyFont="1" applyFill="1" applyBorder="1"/>
    <xf numFmtId="0" fontId="38" fillId="11" borderId="36" xfId="3" applyFont="1" applyFill="1" applyBorder="1" applyAlignment="1">
      <alignment wrapText="1"/>
    </xf>
    <xf numFmtId="0" fontId="37" fillId="11" borderId="42" xfId="3" applyFont="1" applyFill="1" applyBorder="1"/>
    <xf numFmtId="0" fontId="37" fillId="11" borderId="37" xfId="3" applyFont="1" applyFill="1" applyBorder="1"/>
    <xf numFmtId="0" fontId="42" fillId="11" borderId="36" xfId="3" applyFont="1" applyFill="1" applyBorder="1"/>
    <xf numFmtId="0" fontId="42" fillId="0" borderId="0" xfId="3" applyFont="1" applyAlignment="1">
      <alignment horizontal="center" vertical="center"/>
    </xf>
    <xf numFmtId="0" fontId="42" fillId="11" borderId="0" xfId="3" applyFont="1" applyFill="1" applyAlignment="1">
      <alignment wrapText="1"/>
    </xf>
    <xf numFmtId="0" fontId="42" fillId="11" borderId="37" xfId="3" applyFont="1" applyFill="1" applyBorder="1"/>
    <xf numFmtId="0" fontId="37" fillId="11" borderId="36" xfId="3" applyFont="1" applyFill="1" applyBorder="1"/>
    <xf numFmtId="0" fontId="37" fillId="0" borderId="0" xfId="3" applyFont="1" applyAlignment="1">
      <alignment horizontal="center" vertical="center"/>
    </xf>
    <xf numFmtId="0" fontId="40" fillId="11" borderId="36" xfId="3" applyFont="1" applyFill="1" applyBorder="1"/>
    <xf numFmtId="0" fontId="40" fillId="11" borderId="0" xfId="3" applyFont="1" applyFill="1" applyAlignment="1">
      <alignment wrapText="1"/>
    </xf>
    <xf numFmtId="0" fontId="38" fillId="11" borderId="0" xfId="3" applyFont="1" applyFill="1" applyAlignment="1">
      <alignment horizontal="right"/>
    </xf>
    <xf numFmtId="0" fontId="42" fillId="11" borderId="38" xfId="3" applyFont="1" applyFill="1" applyBorder="1"/>
    <xf numFmtId="0" fontId="42" fillId="11" borderId="7" xfId="3" applyFont="1" applyFill="1" applyBorder="1" applyAlignment="1">
      <alignment horizontal="center" vertical="center"/>
    </xf>
    <xf numFmtId="0" fontId="42" fillId="11" borderId="7" xfId="3" applyFont="1" applyFill="1" applyBorder="1" applyAlignment="1">
      <alignment wrapText="1"/>
    </xf>
    <xf numFmtId="0" fontId="42" fillId="11" borderId="7" xfId="3" applyFont="1" applyFill="1" applyBorder="1"/>
    <xf numFmtId="0" fontId="42" fillId="11" borderId="47" xfId="3" applyFont="1" applyFill="1" applyBorder="1"/>
    <xf numFmtId="0" fontId="42" fillId="11" borderId="39" xfId="3" applyFont="1" applyFill="1" applyBorder="1"/>
    <xf numFmtId="0" fontId="49" fillId="0" borderId="36" xfId="0" applyFont="1" applyBorder="1" applyAlignment="1">
      <alignment horizontal="center" vertical="center" wrapText="1"/>
    </xf>
    <xf numFmtId="2" fontId="65" fillId="12" borderId="37" xfId="114" applyNumberFormat="1" applyFont="1" applyFill="1" applyBorder="1" applyAlignment="1" applyProtection="1">
      <alignment horizontal="center" vertical="center" wrapText="1"/>
      <protection locked="0"/>
    </xf>
    <xf numFmtId="0" fontId="53" fillId="0" borderId="36" xfId="0" applyFont="1" applyBorder="1" applyAlignment="1">
      <alignment vertical="center"/>
    </xf>
    <xf numFmtId="0" fontId="51" fillId="0" borderId="36" xfId="0" applyFont="1" applyBorder="1" applyAlignment="1">
      <alignment vertical="center"/>
    </xf>
    <xf numFmtId="0" fontId="51" fillId="0" borderId="36" xfId="0" applyFont="1" applyBorder="1"/>
    <xf numFmtId="4" fontId="51" fillId="0" borderId="37" xfId="0" applyNumberFormat="1" applyFont="1" applyBorder="1"/>
    <xf numFmtId="0" fontId="53" fillId="0" borderId="36" xfId="0" applyFont="1" applyBorder="1"/>
    <xf numFmtId="4" fontId="53" fillId="0" borderId="37" xfId="0" applyNumberFormat="1" applyFont="1" applyBorder="1"/>
    <xf numFmtId="0" fontId="51" fillId="0" borderId="38" xfId="0" applyFont="1" applyBorder="1"/>
    <xf numFmtId="0" fontId="51" fillId="0" borderId="7" xfId="0" applyFont="1" applyBorder="1"/>
    <xf numFmtId="0" fontId="51" fillId="0" borderId="7" xfId="0" applyFont="1" applyBorder="1" applyAlignment="1">
      <alignment horizontal="center"/>
    </xf>
    <xf numFmtId="4" fontId="51" fillId="0" borderId="39" xfId="0" applyNumberFormat="1" applyFont="1" applyBorder="1"/>
    <xf numFmtId="0" fontId="67" fillId="0" borderId="0" xfId="0" applyFont="1" applyAlignment="1">
      <alignment vertical="distributed"/>
    </xf>
    <xf numFmtId="0" fontId="13" fillId="0" borderId="0" xfId="0" applyFont="1"/>
    <xf numFmtId="0" fontId="69" fillId="0" borderId="0" xfId="0" applyFont="1"/>
    <xf numFmtId="0" fontId="72" fillId="0" borderId="0" xfId="0" applyFont="1"/>
    <xf numFmtId="0" fontId="73" fillId="0" borderId="0" xfId="0" applyFont="1"/>
    <xf numFmtId="0" fontId="74" fillId="0" borderId="0" xfId="0" applyFont="1" applyAlignment="1">
      <alignment horizontal="center"/>
    </xf>
    <xf numFmtId="0" fontId="74" fillId="0" borderId="0" xfId="0" applyFont="1" applyAlignment="1">
      <alignment horizontal="right"/>
    </xf>
    <xf numFmtId="0" fontId="72" fillId="0" borderId="0" xfId="0" applyFont="1" applyAlignment="1">
      <alignment horizontal="center" vertical="center"/>
    </xf>
    <xf numFmtId="185" fontId="72" fillId="0" borderId="0" xfId="0" applyNumberFormat="1" applyFont="1"/>
    <xf numFmtId="0" fontId="75" fillId="0" borderId="0" xfId="0" applyFont="1"/>
    <xf numFmtId="0" fontId="76" fillId="0" borderId="0" xfId="0" applyFont="1" applyAlignment="1">
      <alignment horizontal="center" vertical="distributed"/>
    </xf>
    <xf numFmtId="0" fontId="77" fillId="0" borderId="0" xfId="0" applyFont="1"/>
    <xf numFmtId="0" fontId="41" fillId="26" borderId="34" xfId="0" applyFont="1" applyFill="1" applyBorder="1" applyAlignment="1">
      <alignment horizontal="center" vertical="center"/>
    </xf>
    <xf numFmtId="0" fontId="41" fillId="26" borderId="4" xfId="0" applyFont="1" applyFill="1" applyBorder="1" applyAlignment="1">
      <alignment horizontal="center" vertical="center"/>
    </xf>
    <xf numFmtId="4" fontId="41" fillId="26" borderId="4" xfId="0" applyNumberFormat="1" applyFont="1" applyFill="1" applyBorder="1" applyAlignment="1">
      <alignment horizontal="center" vertical="center" wrapText="1"/>
    </xf>
    <xf numFmtId="0" fontId="41" fillId="26" borderId="4" xfId="0" applyFont="1" applyFill="1" applyBorder="1" applyAlignment="1">
      <alignment horizontal="center" vertical="center" wrapText="1"/>
    </xf>
    <xf numFmtId="0" fontId="41" fillId="26" borderId="35" xfId="0" applyFont="1" applyFill="1" applyBorder="1" applyAlignment="1">
      <alignment horizontal="center" vertical="center" wrapText="1"/>
    </xf>
    <xf numFmtId="181" fontId="41" fillId="27" borderId="34" xfId="0" applyNumberFormat="1" applyFont="1" applyFill="1" applyBorder="1" applyAlignment="1">
      <alignment horizontal="center" vertical="center" wrapText="1"/>
    </xf>
    <xf numFmtId="49" fontId="41" fillId="27" borderId="4" xfId="0" applyNumberFormat="1" applyFont="1" applyFill="1" applyBorder="1" applyAlignment="1">
      <alignment horizontal="center" vertical="center" wrapText="1"/>
    </xf>
    <xf numFmtId="0" fontId="50" fillId="27" borderId="4" xfId="0" applyFont="1" applyFill="1" applyBorder="1" applyAlignment="1">
      <alignment horizontal="center" vertical="center" wrapText="1"/>
    </xf>
    <xf numFmtId="2" fontId="43" fillId="27" borderId="4" xfId="2" applyNumberFormat="1" applyFont="1" applyFill="1" applyBorder="1" applyAlignment="1">
      <alignment horizontal="center" vertical="center" wrapText="1"/>
    </xf>
    <xf numFmtId="4" fontId="43" fillId="27" borderId="4" xfId="0" applyNumberFormat="1" applyFont="1" applyFill="1" applyBorder="1" applyAlignment="1">
      <alignment horizontal="center" vertical="center" wrapText="1"/>
    </xf>
    <xf numFmtId="174" fontId="50" fillId="27" borderId="35" xfId="0" applyNumberFormat="1" applyFont="1" applyFill="1" applyBorder="1" applyAlignment="1">
      <alignment horizontal="center" vertical="center" wrapText="1"/>
    </xf>
    <xf numFmtId="0" fontId="53" fillId="0" borderId="0" xfId="0" applyFont="1"/>
    <xf numFmtId="4" fontId="53" fillId="0" borderId="0" xfId="0" applyNumberFormat="1" applyFont="1"/>
    <xf numFmtId="4" fontId="50" fillId="0" borderId="0" xfId="0" applyNumberFormat="1" applyFont="1" applyAlignment="1">
      <alignment horizontal="center" vertical="center" wrapText="1"/>
    </xf>
    <xf numFmtId="49" fontId="43" fillId="0" borderId="37" xfId="139" applyNumberFormat="1" applyFont="1" applyFill="1" applyBorder="1" applyAlignment="1" applyProtection="1">
      <alignment horizontal="center" vertical="center" wrapText="1" shrinkToFit="1"/>
      <protection locked="0"/>
    </xf>
    <xf numFmtId="0" fontId="41" fillId="26" borderId="34" xfId="0" applyFont="1" applyFill="1" applyBorder="1" applyAlignment="1">
      <alignment horizontal="center" vertical="center" wrapText="1"/>
    </xf>
    <xf numFmtId="0" fontId="40" fillId="26" borderId="4" xfId="0" applyFont="1" applyFill="1" applyBorder="1" applyAlignment="1">
      <alignment horizontal="center" vertical="center" wrapText="1"/>
    </xf>
    <xf numFmtId="174" fontId="52" fillId="26" borderId="35" xfId="0" applyNumberFormat="1" applyFont="1" applyFill="1" applyBorder="1" applyAlignment="1">
      <alignment horizontal="center" vertical="center" wrapText="1"/>
    </xf>
    <xf numFmtId="181" fontId="41" fillId="27" borderId="32" xfId="0" applyNumberFormat="1" applyFont="1" applyFill="1" applyBorder="1" applyAlignment="1">
      <alignment horizontal="center" vertical="center" wrapText="1"/>
    </xf>
    <xf numFmtId="49" fontId="82" fillId="27" borderId="1" xfId="0" applyNumberFormat="1" applyFont="1" applyFill="1" applyBorder="1" applyAlignment="1">
      <alignment horizontal="center" vertical="center" wrapText="1"/>
    </xf>
    <xf numFmtId="0" fontId="80" fillId="27" borderId="1" xfId="0" applyFont="1" applyFill="1" applyBorder="1" applyAlignment="1">
      <alignment horizontal="center" vertical="center" wrapText="1"/>
    </xf>
    <xf numFmtId="2" fontId="14" fillId="27" borderId="1" xfId="2" applyNumberFormat="1" applyFont="1" applyFill="1" applyBorder="1" applyAlignment="1">
      <alignment horizontal="center" vertical="center" wrapText="1"/>
    </xf>
    <xf numFmtId="4" fontId="14" fillId="27" borderId="1" xfId="0" applyNumberFormat="1" applyFont="1" applyFill="1" applyBorder="1" applyAlignment="1">
      <alignment horizontal="center" vertical="center" wrapText="1"/>
    </xf>
    <xf numFmtId="4" fontId="14" fillId="27" borderId="33" xfId="0" applyNumberFormat="1" applyFont="1" applyFill="1" applyBorder="1" applyAlignment="1">
      <alignment horizontal="center" vertical="center" wrapText="1"/>
    </xf>
    <xf numFmtId="0" fontId="41" fillId="28" borderId="32" xfId="0" applyFont="1" applyFill="1" applyBorder="1" applyAlignment="1">
      <alignment horizontal="center" vertical="center" wrapText="1"/>
    </xf>
    <xf numFmtId="0" fontId="83" fillId="28" borderId="1" xfId="0" applyFont="1" applyFill="1" applyBorder="1" applyAlignment="1">
      <alignment horizontal="center" vertical="center" wrapText="1"/>
    </xf>
    <xf numFmtId="0" fontId="51" fillId="0" borderId="0" xfId="0" applyFont="1"/>
    <xf numFmtId="0" fontId="52" fillId="0" borderId="0" xfId="0" applyFont="1" applyAlignment="1">
      <alignment vertical="center"/>
    </xf>
    <xf numFmtId="0" fontId="51" fillId="0" borderId="0" xfId="0" applyFont="1" applyAlignment="1">
      <alignment horizontal="center"/>
    </xf>
    <xf numFmtId="0" fontId="53" fillId="0" borderId="0" xfId="0" applyFont="1" applyAlignment="1">
      <alignment vertical="center"/>
    </xf>
    <xf numFmtId="0" fontId="41" fillId="27" borderId="4" xfId="0" applyFont="1" applyFill="1" applyBorder="1" applyAlignment="1">
      <alignment horizontal="center" vertical="center" wrapText="1"/>
    </xf>
    <xf numFmtId="0" fontId="43" fillId="0" borderId="36" xfId="0" applyFont="1" applyBorder="1" applyAlignment="1">
      <alignment horizontal="center" vertical="center" wrapText="1"/>
    </xf>
    <xf numFmtId="0" fontId="49" fillId="2" borderId="1" xfId="0" applyFont="1" applyFill="1" applyBorder="1" applyAlignment="1">
      <alignment horizontal="center" vertical="center" wrapText="1"/>
    </xf>
    <xf numFmtId="0" fontId="43" fillId="0" borderId="35" xfId="139" applyNumberFormat="1" applyFont="1" applyFill="1" applyBorder="1" applyAlignment="1" applyProtection="1">
      <alignment horizontal="center" vertical="center" wrapText="1" shrinkToFit="1"/>
      <protection locked="0"/>
    </xf>
    <xf numFmtId="175" fontId="43" fillId="0" borderId="0" xfId="0" applyNumberFormat="1" applyFont="1"/>
    <xf numFmtId="0" fontId="86" fillId="0" borderId="0" xfId="0" applyFont="1"/>
    <xf numFmtId="0" fontId="63" fillId="0" borderId="4" xfId="0" applyFont="1" applyBorder="1" applyAlignment="1">
      <alignment horizontal="center" wrapText="1"/>
    </xf>
    <xf numFmtId="0" fontId="63" fillId="0" borderId="11" xfId="0" applyFont="1" applyBorder="1" applyAlignment="1">
      <alignment horizontal="center" wrapText="1"/>
    </xf>
    <xf numFmtId="0" fontId="13" fillId="12" borderId="11" xfId="123" applyFill="1" applyBorder="1"/>
    <xf numFmtId="0" fontId="13" fillId="12" borderId="0" xfId="123" applyFill="1"/>
    <xf numFmtId="0" fontId="13" fillId="12" borderId="10" xfId="123" applyFill="1" applyBorder="1"/>
    <xf numFmtId="0" fontId="13" fillId="12" borderId="14" xfId="123" applyFill="1" applyBorder="1"/>
    <xf numFmtId="0" fontId="13" fillId="12" borderId="9" xfId="123" applyFill="1" applyBorder="1"/>
    <xf numFmtId="0" fontId="13" fillId="12" borderId="15" xfId="123" applyFill="1" applyBorder="1"/>
    <xf numFmtId="2" fontId="13" fillId="0" borderId="4" xfId="123" applyNumberFormat="1" applyBorder="1" applyAlignment="1">
      <alignment horizontal="center" vertical="center"/>
    </xf>
    <xf numFmtId="0" fontId="64" fillId="29" borderId="4" xfId="123" applyFont="1" applyFill="1" applyBorder="1" applyAlignment="1">
      <alignment horizontal="center" vertical="center"/>
    </xf>
    <xf numFmtId="2" fontId="64" fillId="29" borderId="4" xfId="123" applyNumberFormat="1" applyFont="1" applyFill="1" applyBorder="1" applyAlignment="1">
      <alignment horizontal="center" vertical="center"/>
    </xf>
    <xf numFmtId="4" fontId="43" fillId="0" borderId="4" xfId="0" applyNumberFormat="1" applyFont="1" applyBorder="1" applyAlignment="1">
      <alignment horizontal="center" vertical="center" wrapText="1"/>
    </xf>
    <xf numFmtId="174" fontId="43" fillId="0" borderId="4" xfId="0" applyNumberFormat="1" applyFont="1" applyBorder="1" applyAlignment="1">
      <alignment horizontal="center" vertical="center" wrapText="1"/>
    </xf>
    <xf numFmtId="174" fontId="43" fillId="0" borderId="35" xfId="0" applyNumberFormat="1" applyFont="1" applyBorder="1" applyAlignment="1">
      <alignment horizontal="center" vertical="center" wrapText="1"/>
    </xf>
    <xf numFmtId="0" fontId="41" fillId="0" borderId="0" xfId="0" applyFont="1" applyAlignment="1">
      <alignment horizontal="center" vertical="center" wrapText="1"/>
    </xf>
    <xf numFmtId="4" fontId="41" fillId="0" borderId="0" xfId="0" applyNumberFormat="1" applyFont="1" applyAlignment="1">
      <alignment horizontal="center" vertical="center" wrapText="1"/>
    </xf>
    <xf numFmtId="0" fontId="38" fillId="0" borderId="0" xfId="0" applyFont="1" applyAlignment="1">
      <alignment vertical="center"/>
    </xf>
    <xf numFmtId="0" fontId="37" fillId="0" borderId="0" xfId="0" applyFont="1" applyAlignment="1">
      <alignment vertical="center"/>
    </xf>
    <xf numFmtId="4" fontId="37" fillId="0" borderId="0" xfId="0" applyNumberFormat="1" applyFont="1" applyAlignment="1">
      <alignment vertical="center"/>
    </xf>
    <xf numFmtId="0" fontId="37" fillId="0" borderId="0" xfId="0" applyFont="1" applyAlignment="1">
      <alignment horizontal="center" vertical="center"/>
    </xf>
    <xf numFmtId="0" fontId="40" fillId="0" borderId="0" xfId="0" applyFont="1" applyAlignment="1">
      <alignment vertical="center"/>
    </xf>
    <xf numFmtId="0" fontId="42" fillId="0" borderId="0" xfId="0" applyFont="1" applyAlignment="1">
      <alignment vertical="center"/>
    </xf>
    <xf numFmtId="0" fontId="42" fillId="0" borderId="0" xfId="0" applyFont="1" applyAlignment="1">
      <alignment horizontal="center" vertical="center"/>
    </xf>
    <xf numFmtId="0" fontId="42" fillId="0" borderId="7" xfId="0" applyFont="1" applyBorder="1"/>
    <xf numFmtId="4" fontId="42" fillId="0" borderId="7" xfId="0" applyNumberFormat="1" applyFont="1" applyBorder="1"/>
    <xf numFmtId="0" fontId="42" fillId="0" borderId="39" xfId="0" applyFont="1" applyBorder="1"/>
    <xf numFmtId="0" fontId="38" fillId="0" borderId="30" xfId="0" applyFont="1" applyBorder="1" applyAlignment="1">
      <alignment horizontal="center" vertical="center" wrapText="1"/>
    </xf>
    <xf numFmtId="0" fontId="38" fillId="0" borderId="31" xfId="0" applyFont="1" applyBorder="1" applyAlignment="1">
      <alignment horizontal="center" vertical="center" wrapText="1"/>
    </xf>
    <xf numFmtId="0" fontId="37" fillId="0" borderId="29" xfId="0" applyFont="1" applyBorder="1" applyAlignment="1">
      <alignment horizontal="center"/>
    </xf>
    <xf numFmtId="0" fontId="37" fillId="0" borderId="30" xfId="0" applyFont="1" applyBorder="1" applyAlignment="1">
      <alignment horizontal="center"/>
    </xf>
    <xf numFmtId="0" fontId="49" fillId="0" borderId="34" xfId="0" applyFont="1" applyBorder="1" applyAlignment="1">
      <alignment horizontal="left" vertical="center"/>
    </xf>
    <xf numFmtId="0" fontId="49" fillId="0" borderId="4" xfId="0" applyFont="1" applyBorder="1" applyAlignment="1">
      <alignment horizontal="left" vertical="center"/>
    </xf>
    <xf numFmtId="0" fontId="49" fillId="12" borderId="32" xfId="0" applyFont="1" applyFill="1" applyBorder="1" applyAlignment="1">
      <alignment horizontal="left" vertical="center" wrapText="1"/>
    </xf>
    <xf numFmtId="0" fontId="49" fillId="12" borderId="1" xfId="0" applyFont="1" applyFill="1" applyBorder="1" applyAlignment="1">
      <alignment horizontal="left" vertical="center" wrapText="1"/>
    </xf>
    <xf numFmtId="0" fontId="49" fillId="12" borderId="6" xfId="0" applyFont="1" applyFill="1" applyBorder="1" applyAlignment="1">
      <alignment horizontal="left" vertical="center" wrapText="1"/>
    </xf>
    <xf numFmtId="0" fontId="40" fillId="0" borderId="34"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35" xfId="0" applyFont="1" applyBorder="1" applyAlignment="1">
      <alignment horizontal="center" vertical="center" wrapText="1"/>
    </xf>
    <xf numFmtId="0" fontId="41" fillId="0" borderId="4" xfId="0" applyFont="1" applyBorder="1" applyAlignment="1">
      <alignment horizontal="center" vertical="center"/>
    </xf>
    <xf numFmtId="0" fontId="41" fillId="0" borderId="35" xfId="0" applyFont="1" applyBorder="1" applyAlignment="1">
      <alignment horizontal="center" vertical="center"/>
    </xf>
    <xf numFmtId="0" fontId="45" fillId="0" borderId="32" xfId="0" applyFont="1" applyBorder="1" applyAlignment="1">
      <alignment horizontal="center" vertical="center"/>
    </xf>
    <xf numFmtId="0" fontId="38" fillId="0" borderId="1" xfId="0" applyFont="1" applyBorder="1" applyAlignment="1">
      <alignment horizontal="center" vertical="center"/>
    </xf>
    <xf numFmtId="0" fontId="38" fillId="0" borderId="33" xfId="0" applyFont="1" applyBorder="1" applyAlignment="1">
      <alignment horizontal="center" vertical="center"/>
    </xf>
    <xf numFmtId="14" fontId="41" fillId="0" borderId="1" xfId="0" applyNumberFormat="1" applyFont="1" applyBorder="1" applyAlignment="1">
      <alignment horizontal="center" vertical="center"/>
    </xf>
    <xf numFmtId="14" fontId="41" fillId="0" borderId="33" xfId="0" applyNumberFormat="1" applyFont="1" applyBorder="1" applyAlignment="1">
      <alignment horizontal="center" vertical="center"/>
    </xf>
    <xf numFmtId="0" fontId="41" fillId="0" borderId="32" xfId="0" applyFont="1" applyBorder="1" applyAlignment="1">
      <alignment horizontal="left" vertical="center"/>
    </xf>
    <xf numFmtId="0" fontId="41" fillId="0" borderId="1" xfId="0" applyFont="1" applyBorder="1" applyAlignment="1">
      <alignment horizontal="left" vertical="center"/>
    </xf>
    <xf numFmtId="0" fontId="41" fillId="0" borderId="5" xfId="0" applyFont="1" applyBorder="1" applyAlignment="1">
      <alignment horizontal="center" vertical="center"/>
    </xf>
    <xf numFmtId="0" fontId="41" fillId="0" borderId="1" xfId="0" applyFont="1" applyBorder="1" applyAlignment="1">
      <alignment horizontal="center" vertical="center"/>
    </xf>
    <xf numFmtId="2" fontId="50" fillId="0" borderId="1" xfId="0" applyNumberFormat="1" applyFont="1" applyBorder="1" applyAlignment="1">
      <alignment horizontal="center" vertical="center"/>
    </xf>
    <xf numFmtId="2" fontId="50" fillId="0" borderId="33" xfId="0" applyNumberFormat="1" applyFont="1" applyBorder="1" applyAlignment="1">
      <alignment horizontal="center" vertical="center"/>
    </xf>
    <xf numFmtId="0" fontId="51" fillId="12" borderId="11" xfId="123" applyFont="1" applyFill="1" applyBorder="1" applyAlignment="1">
      <alignment horizontal="center"/>
    </xf>
    <xf numFmtId="0" fontId="51" fillId="12" borderId="0" xfId="123" applyFont="1" applyFill="1" applyAlignment="1">
      <alignment horizontal="center"/>
    </xf>
    <xf numFmtId="0" fontId="51" fillId="12" borderId="10" xfId="123" applyFont="1" applyFill="1" applyBorder="1" applyAlignment="1">
      <alignment horizontal="center"/>
    </xf>
    <xf numFmtId="0" fontId="13" fillId="0" borderId="8" xfId="123" applyBorder="1" applyAlignment="1">
      <alignment horizontal="center"/>
    </xf>
    <xf numFmtId="0" fontId="13" fillId="0" borderId="2" xfId="123" applyBorder="1" applyAlignment="1">
      <alignment horizontal="center"/>
    </xf>
    <xf numFmtId="0" fontId="13" fillId="0" borderId="0" xfId="123" applyAlignment="1">
      <alignment horizontal="center"/>
    </xf>
    <xf numFmtId="0" fontId="13" fillId="0" borderId="10" xfId="123" applyBorder="1" applyAlignment="1">
      <alignment horizontal="center"/>
    </xf>
    <xf numFmtId="0" fontId="13" fillId="0" borderId="9" xfId="123" applyBorder="1" applyAlignment="1">
      <alignment horizontal="center"/>
    </xf>
    <xf numFmtId="0" fontId="13" fillId="0" borderId="15" xfId="123" applyBorder="1" applyAlignment="1">
      <alignment horizontal="center"/>
    </xf>
    <xf numFmtId="0" fontId="49" fillId="0" borderId="4" xfId="123" applyFont="1" applyBorder="1" applyAlignment="1">
      <alignment horizontal="left" vertical="center"/>
    </xf>
    <xf numFmtId="0" fontId="43" fillId="0" borderId="4" xfId="123" applyFont="1" applyBorder="1" applyAlignment="1">
      <alignment horizontal="left" vertical="top"/>
    </xf>
    <xf numFmtId="0" fontId="67" fillId="0" borderId="12" xfId="123" applyFont="1" applyBorder="1" applyAlignment="1">
      <alignment horizontal="center"/>
    </xf>
    <xf numFmtId="0" fontId="13" fillId="12" borderId="11" xfId="123" applyFill="1" applyBorder="1" applyAlignment="1">
      <alignment horizontal="center"/>
    </xf>
    <xf numFmtId="0" fontId="13" fillId="12" borderId="0" xfId="123" applyFill="1" applyAlignment="1">
      <alignment horizontal="center"/>
    </xf>
    <xf numFmtId="0" fontId="13" fillId="12" borderId="10" xfId="123" applyFill="1" applyBorder="1" applyAlignment="1">
      <alignment horizontal="center"/>
    </xf>
    <xf numFmtId="0" fontId="49" fillId="0" borderId="32" xfId="0" applyFont="1" applyBorder="1" applyAlignment="1">
      <alignment horizontal="left" vertical="center"/>
    </xf>
    <xf numFmtId="0" fontId="49" fillId="0" borderId="1" xfId="0" applyFont="1" applyBorder="1" applyAlignment="1">
      <alignment horizontal="left" vertical="center"/>
    </xf>
    <xf numFmtId="0" fontId="49" fillId="0" borderId="6" xfId="0" applyFont="1" applyBorder="1" applyAlignment="1">
      <alignment horizontal="left" vertical="center"/>
    </xf>
    <xf numFmtId="10" fontId="40" fillId="11" borderId="5" xfId="3" applyNumberFormat="1" applyFont="1" applyFill="1" applyBorder="1" applyAlignment="1">
      <alignment horizontal="center" vertical="center" wrapText="1"/>
    </xf>
    <xf numFmtId="10" fontId="40" fillId="11" borderId="33" xfId="3" applyNumberFormat="1" applyFont="1" applyFill="1" applyBorder="1" applyAlignment="1">
      <alignment horizontal="center" vertical="center" wrapText="1"/>
    </xf>
    <xf numFmtId="174" fontId="40" fillId="11" borderId="5" xfId="3" applyNumberFormat="1" applyFont="1" applyFill="1" applyBorder="1" applyAlignment="1">
      <alignment horizontal="center" vertical="center" wrapText="1"/>
    </xf>
    <xf numFmtId="174" fontId="40" fillId="11" borderId="33" xfId="3" applyNumberFormat="1" applyFont="1" applyFill="1" applyBorder="1" applyAlignment="1">
      <alignment horizontal="center" vertical="center" wrapText="1"/>
    </xf>
    <xf numFmtId="10" fontId="40" fillId="0" borderId="5" xfId="3" applyNumberFormat="1" applyFont="1" applyBorder="1" applyAlignment="1">
      <alignment horizontal="center" vertical="center" wrapText="1"/>
    </xf>
    <xf numFmtId="10" fontId="40" fillId="0" borderId="6" xfId="3" applyNumberFormat="1" applyFont="1" applyBorder="1" applyAlignment="1">
      <alignment horizontal="center" vertical="center" wrapText="1"/>
    </xf>
    <xf numFmtId="174" fontId="42" fillId="11" borderId="5" xfId="64" applyNumberFormat="1" applyFont="1" applyFill="1" applyBorder="1" applyAlignment="1">
      <alignment horizontal="center" vertical="center" wrapText="1"/>
    </xf>
    <xf numFmtId="174" fontId="42" fillId="11" borderId="6" xfId="64" applyNumberFormat="1" applyFont="1" applyFill="1" applyBorder="1" applyAlignment="1">
      <alignment horizontal="center" vertical="center" wrapText="1"/>
    </xf>
    <xf numFmtId="0" fontId="40" fillId="11" borderId="1" xfId="3" applyFont="1" applyFill="1" applyBorder="1" applyAlignment="1">
      <alignment horizontal="center" vertical="center"/>
    </xf>
    <xf numFmtId="0" fontId="40" fillId="11" borderId="33" xfId="3" applyFont="1" applyFill="1" applyBorder="1" applyAlignment="1">
      <alignment horizontal="center" vertical="center"/>
    </xf>
    <xf numFmtId="10" fontId="40" fillId="11" borderId="6" xfId="3" applyNumberFormat="1" applyFont="1" applyFill="1" applyBorder="1" applyAlignment="1">
      <alignment horizontal="center" vertical="center" wrapText="1"/>
    </xf>
    <xf numFmtId="0" fontId="40" fillId="11" borderId="6" xfId="3" applyFont="1" applyFill="1" applyBorder="1" applyAlignment="1">
      <alignment horizontal="center" vertical="center" wrapText="1"/>
    </xf>
    <xf numFmtId="0" fontId="40" fillId="11" borderId="5" xfId="3" applyFont="1" applyFill="1" applyBorder="1" applyAlignment="1">
      <alignment horizontal="center" vertical="center"/>
    </xf>
    <xf numFmtId="0" fontId="40" fillId="11" borderId="5" xfId="3" applyFont="1" applyFill="1" applyBorder="1" applyAlignment="1">
      <alignment horizontal="center" vertical="center" wrapText="1"/>
    </xf>
    <xf numFmtId="0" fontId="45" fillId="11" borderId="32" xfId="3" applyFont="1" applyFill="1" applyBorder="1" applyAlignment="1">
      <alignment horizontal="center" vertical="center"/>
    </xf>
    <xf numFmtId="0" fontId="45" fillId="11" borderId="1" xfId="3" applyFont="1" applyFill="1" applyBorder="1" applyAlignment="1">
      <alignment horizontal="center" vertical="center"/>
    </xf>
    <xf numFmtId="0" fontId="45" fillId="11" borderId="42" xfId="3" applyFont="1" applyFill="1" applyBorder="1" applyAlignment="1">
      <alignment horizontal="center" vertical="center"/>
    </xf>
    <xf numFmtId="0" fontId="40" fillId="11" borderId="34" xfId="3" applyFont="1" applyFill="1" applyBorder="1" applyAlignment="1">
      <alignment horizontal="left" vertical="center"/>
    </xf>
    <xf numFmtId="0" fontId="40" fillId="11" borderId="4" xfId="3" applyFont="1" applyFill="1" applyBorder="1" applyAlignment="1">
      <alignment horizontal="left" vertical="center"/>
    </xf>
    <xf numFmtId="0" fontId="42" fillId="11" borderId="32" xfId="3" applyFont="1" applyFill="1" applyBorder="1" applyAlignment="1">
      <alignment horizontal="left" vertical="center" wrapText="1"/>
    </xf>
    <xf numFmtId="0" fontId="42" fillId="11" borderId="6" xfId="3" applyFont="1" applyFill="1" applyBorder="1" applyAlignment="1">
      <alignment horizontal="left" vertical="center" wrapText="1"/>
    </xf>
    <xf numFmtId="0" fontId="40" fillId="11" borderId="3" xfId="3" applyFont="1" applyFill="1" applyBorder="1" applyAlignment="1">
      <alignment horizontal="center" vertical="center" wrapText="1"/>
    </xf>
    <xf numFmtId="0" fontId="40" fillId="11" borderId="8" xfId="3" applyFont="1" applyFill="1" applyBorder="1" applyAlignment="1">
      <alignment horizontal="center" vertical="center" wrapText="1"/>
    </xf>
    <xf numFmtId="0" fontId="40" fillId="11" borderId="37" xfId="3" applyFont="1" applyFill="1" applyBorder="1" applyAlignment="1">
      <alignment horizontal="center" vertical="center" wrapText="1"/>
    </xf>
    <xf numFmtId="0" fontId="40" fillId="11" borderId="14" xfId="3" applyFont="1" applyFill="1" applyBorder="1" applyAlignment="1">
      <alignment horizontal="center" vertical="center" wrapText="1"/>
    </xf>
    <xf numFmtId="0" fontId="40" fillId="11" borderId="9" xfId="3" applyFont="1" applyFill="1" applyBorder="1" applyAlignment="1">
      <alignment horizontal="center" vertical="center" wrapText="1"/>
    </xf>
    <xf numFmtId="0" fontId="40" fillId="11" borderId="43" xfId="3" applyFont="1" applyFill="1" applyBorder="1" applyAlignment="1">
      <alignment horizontal="center" vertical="center" wrapText="1"/>
    </xf>
    <xf numFmtId="174" fontId="40" fillId="11" borderId="13" xfId="3" applyNumberFormat="1" applyFont="1" applyFill="1" applyBorder="1" applyAlignment="1">
      <alignment horizontal="center" vertical="center" wrapText="1"/>
    </xf>
    <xf numFmtId="0" fontId="40" fillId="11" borderId="21" xfId="3" applyFont="1" applyFill="1" applyBorder="1" applyAlignment="1">
      <alignment horizontal="center" vertical="center" wrapText="1"/>
    </xf>
    <xf numFmtId="0" fontId="40" fillId="11" borderId="12" xfId="3" applyFont="1" applyFill="1" applyBorder="1" applyAlignment="1">
      <alignment horizontal="center" vertical="center" wrapText="1"/>
    </xf>
    <xf numFmtId="0" fontId="40" fillId="11" borderId="44" xfId="3" applyFont="1" applyFill="1" applyBorder="1" applyAlignment="1">
      <alignment horizontal="center" vertical="center"/>
    </xf>
    <xf numFmtId="0" fontId="40" fillId="11" borderId="45" xfId="3" applyFont="1" applyFill="1" applyBorder="1" applyAlignment="1">
      <alignment horizontal="center" vertical="center"/>
    </xf>
    <xf numFmtId="0" fontId="40" fillId="11" borderId="13" xfId="3" applyFont="1" applyFill="1" applyBorder="1" applyAlignment="1">
      <alignment horizontal="center" vertical="center"/>
    </xf>
    <xf numFmtId="0" fontId="40" fillId="11" borderId="12" xfId="3" applyFont="1" applyFill="1" applyBorder="1" applyAlignment="1">
      <alignment horizontal="center" vertical="center"/>
    </xf>
    <xf numFmtId="0" fontId="40" fillId="11" borderId="13" xfId="3" applyFont="1" applyFill="1" applyBorder="1" applyAlignment="1">
      <alignment horizontal="center" vertical="center" wrapText="1"/>
    </xf>
    <xf numFmtId="0" fontId="42" fillId="11" borderId="34" xfId="3" applyFont="1" applyFill="1" applyBorder="1" applyAlignment="1">
      <alignment horizontal="center" vertical="center" wrapText="1"/>
    </xf>
    <xf numFmtId="0" fontId="42" fillId="11" borderId="4" xfId="3" applyFont="1" applyFill="1" applyBorder="1" applyAlignment="1">
      <alignment horizontal="center" vertical="center" wrapText="1"/>
    </xf>
    <xf numFmtId="175" fontId="40" fillId="11" borderId="5" xfId="3" applyNumberFormat="1" applyFont="1" applyFill="1" applyBorder="1" applyAlignment="1">
      <alignment horizontal="center" vertical="center" wrapText="1"/>
    </xf>
    <xf numFmtId="174" fontId="40" fillId="11" borderId="6" xfId="3" applyNumberFormat="1" applyFont="1" applyFill="1" applyBorder="1" applyAlignment="1">
      <alignment horizontal="center" vertical="center" wrapText="1"/>
    </xf>
    <xf numFmtId="0" fontId="40" fillId="11" borderId="4" xfId="3" applyFont="1" applyFill="1" applyBorder="1" applyAlignment="1">
      <alignment horizontal="center" vertical="center"/>
    </xf>
    <xf numFmtId="0" fontId="40" fillId="11" borderId="44" xfId="3" applyFont="1" applyFill="1" applyBorder="1" applyAlignment="1">
      <alignment horizontal="center" vertical="center" wrapText="1"/>
    </xf>
    <xf numFmtId="0" fontId="40" fillId="11" borderId="45" xfId="3" applyFont="1" applyFill="1" applyBorder="1" applyAlignment="1">
      <alignment horizontal="center" vertical="center" wrapText="1"/>
    </xf>
    <xf numFmtId="0" fontId="52" fillId="11" borderId="13" xfId="3" applyFont="1" applyFill="1" applyBorder="1" applyAlignment="1">
      <alignment horizontal="center" vertical="center" wrapText="1"/>
    </xf>
    <xf numFmtId="0" fontId="52" fillId="11" borderId="12" xfId="3" applyFont="1" applyFill="1" applyBorder="1" applyAlignment="1">
      <alignment horizontal="center" vertical="center" wrapText="1"/>
    </xf>
    <xf numFmtId="175" fontId="40" fillId="11" borderId="6" xfId="3" applyNumberFormat="1" applyFont="1" applyFill="1" applyBorder="1" applyAlignment="1">
      <alignment horizontal="center" vertical="center" wrapText="1"/>
    </xf>
    <xf numFmtId="0" fontId="47" fillId="0" borderId="0" xfId="0" applyFont="1" applyAlignment="1">
      <alignment horizontal="center"/>
    </xf>
    <xf numFmtId="0" fontId="51" fillId="0" borderId="0" xfId="0" applyFont="1" applyAlignment="1">
      <alignment horizontal="center" vertical="center"/>
    </xf>
    <xf numFmtId="0" fontId="51" fillId="0" borderId="37" xfId="0" applyFont="1" applyBorder="1" applyAlignment="1">
      <alignment horizontal="center" vertical="center"/>
    </xf>
    <xf numFmtId="0" fontId="53" fillId="0" borderId="0" xfId="0" applyFont="1" applyAlignment="1">
      <alignment horizontal="center" vertical="center"/>
    </xf>
    <xf numFmtId="0" fontId="53" fillId="0" borderId="37" xfId="0" applyFont="1" applyBorder="1" applyAlignment="1">
      <alignment horizontal="center" vertical="center"/>
    </xf>
    <xf numFmtId="0" fontId="54" fillId="0" borderId="0" xfId="0" applyFont="1" applyAlignment="1">
      <alignment horizontal="center" vertical="center"/>
    </xf>
    <xf numFmtId="0" fontId="54" fillId="0" borderId="37" xfId="0" applyFont="1" applyBorder="1" applyAlignment="1">
      <alignment horizontal="center" vertical="center"/>
    </xf>
    <xf numFmtId="2" fontId="84" fillId="12" borderId="4" xfId="114" applyNumberFormat="1" applyFont="1" applyFill="1" applyBorder="1" applyAlignment="1" applyProtection="1">
      <alignment horizontal="center" vertical="center" wrapText="1"/>
      <protection locked="0"/>
    </xf>
    <xf numFmtId="2" fontId="84" fillId="12" borderId="5" xfId="114" applyNumberFormat="1" applyFont="1" applyFill="1" applyBorder="1" applyAlignment="1" applyProtection="1">
      <alignment horizontal="center" vertical="center" wrapText="1"/>
      <protection locked="0"/>
    </xf>
    <xf numFmtId="2" fontId="84" fillId="12" borderId="1" xfId="114" applyNumberFormat="1" applyFont="1" applyFill="1" applyBorder="1" applyAlignment="1" applyProtection="1">
      <alignment horizontal="center" vertical="center" wrapText="1"/>
      <protection locked="0"/>
    </xf>
    <xf numFmtId="2" fontId="84" fillId="12" borderId="33" xfId="114" applyNumberFormat="1" applyFont="1" applyFill="1" applyBorder="1" applyAlignment="1" applyProtection="1">
      <alignment horizontal="center" vertical="center" wrapText="1"/>
      <protection locked="0"/>
    </xf>
    <xf numFmtId="2" fontId="84" fillId="12" borderId="35" xfId="114" applyNumberFormat="1" applyFont="1" applyFill="1" applyBorder="1" applyAlignment="1" applyProtection="1">
      <alignment horizontal="center" vertical="center" wrapText="1"/>
      <protection locked="0"/>
    </xf>
    <xf numFmtId="2" fontId="84" fillId="0" borderId="4" xfId="65" applyNumberFormat="1" applyFont="1" applyFill="1" applyBorder="1" applyAlignment="1" applyProtection="1">
      <alignment horizontal="center" vertical="center" wrapText="1"/>
      <protection locked="0"/>
    </xf>
    <xf numFmtId="2" fontId="84" fillId="0" borderId="35" xfId="65" applyNumberFormat="1" applyFont="1" applyFill="1" applyBorder="1" applyAlignment="1" applyProtection="1">
      <alignment horizontal="center" vertical="center" wrapText="1"/>
      <protection locked="0"/>
    </xf>
    <xf numFmtId="0" fontId="37" fillId="0" borderId="48" xfId="0" applyFont="1" applyBorder="1" applyAlignment="1">
      <alignment horizontal="center"/>
    </xf>
    <xf numFmtId="0" fontId="37" fillId="0" borderId="40" xfId="0" applyFont="1" applyBorder="1" applyAlignment="1">
      <alignment horizontal="center"/>
    </xf>
    <xf numFmtId="0" fontId="82" fillId="0" borderId="5" xfId="0" applyFont="1" applyBorder="1" applyAlignment="1">
      <alignment horizontal="center" vertical="center"/>
    </xf>
    <xf numFmtId="0" fontId="82" fillId="0" borderId="1" xfId="0" applyFont="1" applyBorder="1" applyAlignment="1">
      <alignment horizontal="center" vertical="center"/>
    </xf>
    <xf numFmtId="0" fontId="82" fillId="0" borderId="33" xfId="0" applyFont="1" applyBorder="1" applyAlignment="1">
      <alignment horizontal="center" vertical="center"/>
    </xf>
    <xf numFmtId="0" fontId="81" fillId="0" borderId="5" xfId="0" applyFont="1" applyBorder="1" applyAlignment="1">
      <alignment horizontal="center" vertical="center" wrapText="1"/>
    </xf>
    <xf numFmtId="0" fontId="81" fillId="0" borderId="1" xfId="0" applyFont="1" applyBorder="1" applyAlignment="1">
      <alignment horizontal="center" vertical="center" wrapText="1"/>
    </xf>
    <xf numFmtId="0" fontId="81" fillId="0" borderId="33" xfId="0" applyFont="1" applyBorder="1" applyAlignment="1">
      <alignment horizontal="center" vertical="center" wrapText="1"/>
    </xf>
    <xf numFmtId="0" fontId="81" fillId="0" borderId="5" xfId="123" applyFont="1" applyBorder="1" applyAlignment="1">
      <alignment horizontal="center" vertical="center" wrapText="1"/>
    </xf>
    <xf numFmtId="0" fontId="81" fillId="0" borderId="1" xfId="123" applyFont="1" applyBorder="1" applyAlignment="1">
      <alignment horizontal="center" vertical="center" wrapText="1"/>
    </xf>
    <xf numFmtId="0" fontId="81" fillId="0" borderId="33" xfId="123" applyFont="1" applyBorder="1" applyAlignment="1">
      <alignment horizontal="center" vertical="center" wrapText="1"/>
    </xf>
    <xf numFmtId="0" fontId="74" fillId="0" borderId="11" xfId="0" applyFont="1" applyBorder="1" applyAlignment="1">
      <alignment horizontal="center"/>
    </xf>
    <xf numFmtId="0" fontId="74" fillId="0" borderId="0" xfId="0" applyFont="1" applyAlignment="1">
      <alignment horizontal="center"/>
    </xf>
    <xf numFmtId="0" fontId="74" fillId="0" borderId="10" xfId="0" applyFont="1" applyBorder="1" applyAlignment="1">
      <alignment horizontal="center"/>
    </xf>
    <xf numFmtId="0" fontId="76" fillId="0" borderId="0" xfId="0" applyFont="1" applyAlignment="1">
      <alignment horizontal="center" vertical="distributed"/>
    </xf>
    <xf numFmtId="0" fontId="75" fillId="0" borderId="11" xfId="0" applyFont="1" applyBorder="1" applyAlignment="1">
      <alignment horizontal="center" wrapText="1"/>
    </xf>
    <xf numFmtId="0" fontId="75" fillId="0" borderId="0" xfId="0" applyFont="1" applyAlignment="1">
      <alignment horizontal="center"/>
    </xf>
    <xf numFmtId="0" fontId="75" fillId="0" borderId="10" xfId="0" applyFont="1" applyBorder="1" applyAlignment="1">
      <alignment horizontal="center"/>
    </xf>
    <xf numFmtId="0" fontId="75" fillId="0" borderId="11" xfId="0" applyFont="1" applyBorder="1" applyAlignment="1">
      <alignment horizontal="center"/>
    </xf>
    <xf numFmtId="0" fontId="13" fillId="0" borderId="3" xfId="123" applyBorder="1" applyAlignment="1">
      <alignment horizontal="center"/>
    </xf>
    <xf numFmtId="0" fontId="13" fillId="0" borderId="11" xfId="123" applyBorder="1" applyAlignment="1">
      <alignment horizontal="center"/>
    </xf>
    <xf numFmtId="0" fontId="13" fillId="0" borderId="14" xfId="123" applyBorder="1" applyAlignment="1">
      <alignment horizontal="center"/>
    </xf>
    <xf numFmtId="0" fontId="43" fillId="0" borderId="4" xfId="0" applyFont="1" applyBorder="1" applyAlignment="1">
      <alignment horizontal="left" vertical="top"/>
    </xf>
    <xf numFmtId="0" fontId="13" fillId="0" borderId="0" xfId="0" applyFont="1" applyAlignment="1">
      <alignment horizontal="center" vertical="center" wrapText="1"/>
    </xf>
    <xf numFmtId="0" fontId="13" fillId="0" borderId="0" xfId="0" applyFont="1" applyAlignment="1">
      <alignment horizontal="center" vertical="center"/>
    </xf>
    <xf numFmtId="0" fontId="13" fillId="0" borderId="10" xfId="0" applyFont="1" applyBorder="1" applyAlignment="1">
      <alignment horizontal="center" vertical="center"/>
    </xf>
    <xf numFmtId="0" fontId="67" fillId="0" borderId="0" xfId="0" applyFont="1" applyAlignment="1">
      <alignment horizontal="center" vertical="distributed"/>
    </xf>
  </cellXfs>
  <cellStyles count="196">
    <cellStyle name="20% - Ênfase1 2" xfId="68" xr:uid="{847452AB-454D-4B34-91A3-A2F119FB9D25}"/>
    <cellStyle name="20% - Ênfase2 2" xfId="69" xr:uid="{33A670CD-6523-43AC-8558-0B33E31D3083}"/>
    <cellStyle name="20% - Ênfase3 2" xfId="70" xr:uid="{780E646D-A79D-4CC5-8648-727B231491F9}"/>
    <cellStyle name="20% - Ênfase4 2" xfId="71" xr:uid="{9BDA618D-8111-42B4-A900-131B06E1CBCB}"/>
    <cellStyle name="20% - Ênfase5 2" xfId="72" xr:uid="{0072BF99-6DF5-4625-9C23-DEDC98420EAE}"/>
    <cellStyle name="20% - Ênfase6 2" xfId="73" xr:uid="{86718762-9FA8-443D-B1F7-694FFB141E03}"/>
    <cellStyle name="40% - Ênfase1 2" xfId="74" xr:uid="{FCCBE502-444C-4B4E-B365-FB7B82C17BB8}"/>
    <cellStyle name="40% - Ênfase2 2" xfId="75" xr:uid="{7D4FC223-0F25-41E1-AF70-1745FE588F80}"/>
    <cellStyle name="40% - Ênfase3 2" xfId="76" xr:uid="{96387356-8A96-4A86-9BB2-A942255AED3E}"/>
    <cellStyle name="40% - Ênfase4 2" xfId="77" xr:uid="{D449DA96-189D-401E-A78C-17214DD5F147}"/>
    <cellStyle name="40% - Ênfase5 2" xfId="78" xr:uid="{2634FB94-A69E-495D-A889-C97CFA39749A}"/>
    <cellStyle name="40% - Ênfase6 2" xfId="79" xr:uid="{24C0D74A-796C-4344-AF42-614B4EB9D14B}"/>
    <cellStyle name="60% - Accent1" xfId="8" xr:uid="{00000000-0005-0000-0000-000000000000}"/>
    <cellStyle name="60% - Ênfase1 2" xfId="80" xr:uid="{F25CB75F-5C2C-4D95-AD29-498C2B51E536}"/>
    <cellStyle name="60% - Ênfase2 2" xfId="81" xr:uid="{6B4D1540-F9F0-4E0A-AE26-9119AC1DC406}"/>
    <cellStyle name="60% - Ênfase3 2" xfId="82" xr:uid="{6B2090B1-EB60-491C-AB57-E31264DF9494}"/>
    <cellStyle name="60% - Ênfase4 2" xfId="83" xr:uid="{8C6E7C99-0456-449B-8244-A3EF4A47B2AB}"/>
    <cellStyle name="60% - Ênfase5 2" xfId="84" xr:uid="{336D980E-F4F5-4453-B99D-3FF51AC3B45D}"/>
    <cellStyle name="60% - Ênfase6 2" xfId="85" xr:uid="{F0E6FD65-80A6-4381-B74C-A7BFB9473057}"/>
    <cellStyle name="Accent1" xfId="9" xr:uid="{00000000-0005-0000-0000-000001000000}"/>
    <cellStyle name="Bom 2" xfId="86" xr:uid="{6742D333-1046-42DF-A594-A14FF636B5A0}"/>
    <cellStyle name="Cálculo 2" xfId="87" xr:uid="{B9C4E23F-A1E0-4DC1-90D3-7CE616748499}"/>
    <cellStyle name="Célula de Verificação 2" xfId="88" xr:uid="{3F1587D5-E2B6-4F3F-9094-C6EC079B4855}"/>
    <cellStyle name="Célula Vinculada 2" xfId="89" xr:uid="{746269F1-488F-43DC-A129-186A31BDC338}"/>
    <cellStyle name="Check Cell" xfId="10" xr:uid="{00000000-0005-0000-0000-000002000000}"/>
    <cellStyle name="Data" xfId="11" xr:uid="{00000000-0005-0000-0000-000003000000}"/>
    <cellStyle name="Ênfase1 2" xfId="90" xr:uid="{49E930D8-1035-49C4-98D9-805CFC5AF512}"/>
    <cellStyle name="Ênfase2 2" xfId="91" xr:uid="{1A94D45A-E02A-4712-8041-44EA22D90208}"/>
    <cellStyle name="Ênfase3 2" xfId="92" xr:uid="{5B2D73D8-85DB-4B57-84DD-4AB23876CE0A}"/>
    <cellStyle name="Ênfase4 2" xfId="93" xr:uid="{9A386A07-9CE4-41D0-B4A7-393F9A96C0C7}"/>
    <cellStyle name="Ênfase5 2" xfId="94" xr:uid="{16E0950D-A395-4E65-916C-E628233EC57E}"/>
    <cellStyle name="Ênfase6 2" xfId="95" xr:uid="{686BFBA3-C76D-4B86-8A49-0B5C548C81BB}"/>
    <cellStyle name="Entrada 2" xfId="96" xr:uid="{D651615C-499D-4980-B457-FD5AD33A2979}"/>
    <cellStyle name="Euro" xfId="12" xr:uid="{00000000-0005-0000-0000-000004000000}"/>
    <cellStyle name="Euro 2" xfId="120" xr:uid="{1255DD32-6E65-4C50-BEDB-0FD3198252CF}"/>
    <cellStyle name="Excel Built-in Normal" xfId="13" xr:uid="{00000000-0005-0000-0000-000005000000}"/>
    <cellStyle name="Excel Built-in Normal 1" xfId="14" xr:uid="{00000000-0005-0000-0000-000006000000}"/>
    <cellStyle name="Excel_BuiltIn_Comma" xfId="15" xr:uid="{00000000-0005-0000-0000-000007000000}"/>
    <cellStyle name="Fixo" xfId="16" xr:uid="{00000000-0005-0000-0000-000008000000}"/>
    <cellStyle name="Good" xfId="17" xr:uid="{00000000-0005-0000-0000-000009000000}"/>
    <cellStyle name="HEADER" xfId="18" xr:uid="{00000000-0005-0000-0000-00000A000000}"/>
    <cellStyle name="Input" xfId="19" xr:uid="{00000000-0005-0000-0000-00000B000000}"/>
    <cellStyle name="Linked Cell" xfId="20" xr:uid="{00000000-0005-0000-0000-00000C000000}"/>
    <cellStyle name="Milliers [0]_after_discount" xfId="21" xr:uid="{00000000-0005-0000-0000-00000D000000}"/>
    <cellStyle name="Milliers_after_discount" xfId="22" xr:uid="{00000000-0005-0000-0000-00000E000000}"/>
    <cellStyle name="Model" xfId="23" xr:uid="{00000000-0005-0000-0000-00000F000000}"/>
    <cellStyle name="Moeda" xfId="64" builtinId="4"/>
    <cellStyle name="Moeda 2" xfId="24" xr:uid="{00000000-0005-0000-0000-000011000000}"/>
    <cellStyle name="Moeda 2 2" xfId="121" xr:uid="{B720E3FB-B8D7-4D1F-B214-1F0353F6A856}"/>
    <cellStyle name="Moeda 3" xfId="25" xr:uid="{00000000-0005-0000-0000-000012000000}"/>
    <cellStyle name="Moeda 3 2" xfId="122" xr:uid="{9D4F8A7D-536D-49D3-9E2C-00A493CEFB1A}"/>
    <cellStyle name="Moeda 4" xfId="97" xr:uid="{7DC8EB08-B31A-43B5-9A98-F4C7E809775D}"/>
    <cellStyle name="Moeda 5" xfId="146" xr:uid="{02171750-1540-448D-8B40-0307CB76E2EF}"/>
    <cellStyle name="Monétaire [0]_after_discount" xfId="26" xr:uid="{00000000-0005-0000-0000-000013000000}"/>
    <cellStyle name="Monétaire_after_discount" xfId="27" xr:uid="{00000000-0005-0000-0000-000014000000}"/>
    <cellStyle name="Neutral" xfId="28" xr:uid="{00000000-0005-0000-0000-000015000000}"/>
    <cellStyle name="Normal" xfId="0" builtinId="0"/>
    <cellStyle name="Normal 2" xfId="3" xr:uid="{00000000-0005-0000-0000-000017000000}"/>
    <cellStyle name="Normal 2 2" xfId="29" xr:uid="{00000000-0005-0000-0000-000018000000}"/>
    <cellStyle name="Normal 2 2 2" xfId="62" xr:uid="{00000000-0005-0000-0000-000019000000}"/>
    <cellStyle name="Normal 2 2 2 10" xfId="193" xr:uid="{B367A168-CAB9-4A8C-9DB6-423A01C5AF02}"/>
    <cellStyle name="Normal 2 2 2 2" xfId="144" xr:uid="{A93B37FF-3F1F-460A-9C0C-31466EBD462E}"/>
    <cellStyle name="Normal 2 2 2 3" xfId="151" xr:uid="{3046BC86-AC64-4D9C-B391-7F9CBD01063A}"/>
    <cellStyle name="Normal 2 2 2 4" xfId="157" xr:uid="{1CC1D790-F81C-4609-8891-454BD92B4AED}"/>
    <cellStyle name="Normal 2 2 2 5" xfId="163" xr:uid="{752A22B7-9E25-4107-B6DB-C978E0926716}"/>
    <cellStyle name="Normal 2 2 2 6" xfId="169" xr:uid="{0F6F2A90-F74D-4A16-8F93-5945C2B57A1F}"/>
    <cellStyle name="Normal 2 2 2 7" xfId="175" xr:uid="{D9351074-0F5B-4881-AA7D-7EAF5140E0F0}"/>
    <cellStyle name="Normal 2 2 2 8" xfId="181" xr:uid="{DB494500-EA1E-47E5-A6A6-BE730FFA6826}"/>
    <cellStyle name="Normal 2 2 2 9" xfId="187" xr:uid="{63CA45BC-3917-496A-85CA-6DA2F2922C3D}"/>
    <cellStyle name="Normal 2 2 3" xfId="123" xr:uid="{515A3AB4-A74B-4B48-91B7-C0F88F6E7918}"/>
    <cellStyle name="Normal 2 3" xfId="61" xr:uid="{00000000-0005-0000-0000-00001A000000}"/>
    <cellStyle name="Normal 2 3 10" xfId="192" xr:uid="{9F590C5D-AF78-4089-8F60-806CDCA0CB38}"/>
    <cellStyle name="Normal 2 3 2" xfId="143" xr:uid="{0658A6EA-55EE-43E0-9EA1-C439B0C0F860}"/>
    <cellStyle name="Normal 2 3 3" xfId="150" xr:uid="{4D289D78-233C-43FE-AF01-3BB341B8DFBE}"/>
    <cellStyle name="Normal 2 3 4" xfId="156" xr:uid="{D89A593F-3313-4384-8740-667A8860933D}"/>
    <cellStyle name="Normal 2 3 5" xfId="162" xr:uid="{0E18C563-23CB-4C92-AE67-F68AB5C97784}"/>
    <cellStyle name="Normal 2 3 6" xfId="168" xr:uid="{794E7DB0-DA2E-4217-8B75-52FF0B9FDC9E}"/>
    <cellStyle name="Normal 2 3 7" xfId="174" xr:uid="{F3C492C2-E6DA-4564-A7F6-D788E2174321}"/>
    <cellStyle name="Normal 2 3 8" xfId="180" xr:uid="{3636E20A-6469-4750-8665-8D19B9BED7EE}"/>
    <cellStyle name="Normal 2 3 9" xfId="186" xr:uid="{42355B33-967C-426B-B370-FF97F69D6CA1}"/>
    <cellStyle name="Normal 2 4" xfId="67" xr:uid="{30157227-CD1B-4DDA-8F1E-B1189BD4B7DD}"/>
    <cellStyle name="Normal 2 4 10" xfId="195" xr:uid="{28237F32-566A-428D-B502-AA9CB6F4B72F}"/>
    <cellStyle name="Normal 2 4 2" xfId="147" xr:uid="{6DF8CA67-EC5E-4B5A-B0E5-7E75190B994B}"/>
    <cellStyle name="Normal 2 4 3" xfId="153" xr:uid="{832627FA-4417-4B62-B315-15A6E7088FF6}"/>
    <cellStyle name="Normal 2 4 4" xfId="159" xr:uid="{888FFD31-AC57-4F6C-9383-1805418BA190}"/>
    <cellStyle name="Normal 2 4 5" xfId="165" xr:uid="{458BD13D-F5D9-4390-B0AB-FACCDDAC6734}"/>
    <cellStyle name="Normal 2 4 6" xfId="171" xr:uid="{23D94469-156B-4ED3-9184-1EFD23DB6C2C}"/>
    <cellStyle name="Normal 2 4 7" xfId="177" xr:uid="{A7B18A53-C1A5-4B1B-831A-D10C8B90CEAE}"/>
    <cellStyle name="Normal 2 4 8" xfId="183" xr:uid="{101281CA-9DF8-435A-878B-AD8C386421E7}"/>
    <cellStyle name="Normal 2 4 9" xfId="189" xr:uid="{8B5D8EB7-55A5-4163-A1B7-13EC4493879B}"/>
    <cellStyle name="Normal 2 5" xfId="98" xr:uid="{1425F5C5-C2B1-44F2-A0E5-56909BD2CC63}"/>
    <cellStyle name="Normal 3" xfId="30" xr:uid="{00000000-0005-0000-0000-00001B000000}"/>
    <cellStyle name="Normal 3 2" xfId="99" xr:uid="{78DA4A43-A480-414B-A945-DC67EAB27606}"/>
    <cellStyle name="Normal 3 3" xfId="124" xr:uid="{3E9B98AE-C3DC-4472-BC8F-CA7712D05A3E}"/>
    <cellStyle name="Normal 4" xfId="31" xr:uid="{00000000-0005-0000-0000-00001C000000}"/>
    <cellStyle name="Normal 4 10" xfId="190" xr:uid="{45037CE9-0B64-4467-8C45-397089F66C76}"/>
    <cellStyle name="Normal 4 2" xfId="125" xr:uid="{4299A9B1-A34A-4F78-9FB4-3A988B420301}"/>
    <cellStyle name="Normal 4 3" xfId="148" xr:uid="{D6257A70-564C-4DF3-A4DD-2700071E71BD}"/>
    <cellStyle name="Normal 4 4" xfId="154" xr:uid="{5606D114-37B2-4CB2-8F9E-78BEF15C21F8}"/>
    <cellStyle name="Normal 4 5" xfId="160" xr:uid="{B6DEA94B-0F68-4FF3-B36F-541E14B42326}"/>
    <cellStyle name="Normal 4 6" xfId="166" xr:uid="{E0B42EA5-8D99-4EBB-B37D-6DE4A463D28E}"/>
    <cellStyle name="Normal 4 7" xfId="172" xr:uid="{30B46482-F739-404F-A1FD-BE2E407C2DD4}"/>
    <cellStyle name="Normal 4 8" xfId="178" xr:uid="{EC216661-62DA-4A40-AC41-6B86E5F269A1}"/>
    <cellStyle name="Normal 4 9" xfId="184" xr:uid="{E0E12017-3488-4127-9303-486528EDB9F1}"/>
    <cellStyle name="Normal 5" xfId="66" xr:uid="{03CAE97B-3E4F-435E-AEDB-1D43445423D8}"/>
    <cellStyle name="Nota 2" xfId="100" xr:uid="{78136DAC-D975-4ED3-B43B-EFD853AE0F07}"/>
    <cellStyle name="Note" xfId="32" xr:uid="{00000000-0005-0000-0000-00001D000000}"/>
    <cellStyle name="Note 2" xfId="126" xr:uid="{04228D0D-E525-4538-830D-E9B8210C9336}"/>
    <cellStyle name="Œ…‹æØ‚è [0.00]_COST_SUM" xfId="33" xr:uid="{00000000-0005-0000-0000-00001E000000}"/>
    <cellStyle name="Œ…‹æØ‚è_COST_SUM" xfId="34" xr:uid="{00000000-0005-0000-0000-00001F000000}"/>
    <cellStyle name="Percentual" xfId="35" xr:uid="{00000000-0005-0000-0000-000020000000}"/>
    <cellStyle name="Ponto" xfId="36" xr:uid="{00000000-0005-0000-0000-000021000000}"/>
    <cellStyle name="Porcentagem" xfId="1" builtinId="5"/>
    <cellStyle name="Porcentagem 2" xfId="37" xr:uid="{00000000-0005-0000-0000-000023000000}"/>
    <cellStyle name="Porcentagem 2 2" xfId="5" xr:uid="{00000000-0005-0000-0000-000024000000}"/>
    <cellStyle name="Porcentagem 2 2 2" xfId="117" xr:uid="{179A4F18-9BC9-47EA-A672-457439410E4C}"/>
    <cellStyle name="Porcentagem 2 3" xfId="102" xr:uid="{F7AC768C-8E8A-47B9-B703-3C2264C5C260}"/>
    <cellStyle name="Porcentagem 2 4" xfId="127" xr:uid="{316F4B1E-3CB6-4C06-B594-14241EA9BA00}"/>
    <cellStyle name="Porcentagem 3" xfId="38" xr:uid="{00000000-0005-0000-0000-000025000000}"/>
    <cellStyle name="Porcentagem 3 2" xfId="39" xr:uid="{00000000-0005-0000-0000-000026000000}"/>
    <cellStyle name="Porcentagem 3 2 2" xfId="129" xr:uid="{EBF1FB13-3413-4286-A395-A91DFDCD3E0F}"/>
    <cellStyle name="Porcentagem 3 3" xfId="128" xr:uid="{4FEB0946-AA5E-460F-8242-F479FDF5E1D9}"/>
    <cellStyle name="Porcentagem 4" xfId="40" xr:uid="{00000000-0005-0000-0000-000027000000}"/>
    <cellStyle name="Porcentagem 4 2" xfId="130" xr:uid="{0737D953-5688-4510-87B3-206C496C0A49}"/>
    <cellStyle name="Porcentagem 5" xfId="41" xr:uid="{00000000-0005-0000-0000-000028000000}"/>
    <cellStyle name="Porcentagem 5 2" xfId="131" xr:uid="{636FBA8B-5A70-434A-AC5B-2A7042E5F883}"/>
    <cellStyle name="Porcentagem 6" xfId="101" xr:uid="{9A7ACC3B-FCEF-4141-83B4-B1853B66D7F0}"/>
    <cellStyle name="Saída 2" xfId="103" xr:uid="{6B789660-6288-415A-BFF8-1DD2ECCA7C6A}"/>
    <cellStyle name="Separador de m" xfId="42" xr:uid="{00000000-0005-0000-0000-000029000000}"/>
    <cellStyle name="Separador de milhares 2" xfId="4" xr:uid="{00000000-0005-0000-0000-00002A000000}"/>
    <cellStyle name="Separador de milhares 2 2" xfId="7" xr:uid="{00000000-0005-0000-0000-00002B000000}"/>
    <cellStyle name="Separador de milhares 2 2 2" xfId="119" xr:uid="{A93E3FE2-F757-46C8-AE9E-624419C8CF8A}"/>
    <cellStyle name="Separador de milhares 2 3" xfId="116" xr:uid="{2E8DF606-EE6B-473B-9F78-931AB90A53CE}"/>
    <cellStyle name="Separador de milhares 3" xfId="6" xr:uid="{00000000-0005-0000-0000-00002C000000}"/>
    <cellStyle name="Separador de milhares 3 2" xfId="43" xr:uid="{00000000-0005-0000-0000-00002D000000}"/>
    <cellStyle name="Separador de milhares 3 2 2" xfId="132" xr:uid="{3DDE57D3-6FC8-4B0B-95E2-C949C3955D12}"/>
    <cellStyle name="Separador de milhares 3 3" xfId="118" xr:uid="{31700A60-B570-4791-ACCF-6861262C07EF}"/>
    <cellStyle name="Separador de milhares 4" xfId="44" xr:uid="{00000000-0005-0000-0000-00002E000000}"/>
    <cellStyle name="Separador de milhares 4 2" xfId="133" xr:uid="{9418084D-79C7-4CE6-9886-B1082BC22263}"/>
    <cellStyle name="Separador de milhares 5" xfId="45" xr:uid="{00000000-0005-0000-0000-00002F000000}"/>
    <cellStyle name="Separador de milhares 5 2" xfId="134" xr:uid="{B4057959-F9B3-4ADF-817E-01B2C781059E}"/>
    <cellStyle name="Separador de milhares 6" xfId="46" xr:uid="{00000000-0005-0000-0000-000030000000}"/>
    <cellStyle name="Separador de milhares 6 2" xfId="47" xr:uid="{00000000-0005-0000-0000-000031000000}"/>
    <cellStyle name="Separador de milhares 6 2 2" xfId="136" xr:uid="{EFA222B0-7976-4F43-B1C5-FC07C1088504}"/>
    <cellStyle name="Separador de milhares 6 3" xfId="135" xr:uid="{717322DB-680F-444A-9E87-2568F981529A}"/>
    <cellStyle name="Separador de milhares 7" xfId="48" xr:uid="{00000000-0005-0000-0000-000032000000}"/>
    <cellStyle name="Separador de milhares 7 10" xfId="191" xr:uid="{CCE44CCA-5A12-4687-8069-E9C2560800F3}"/>
    <cellStyle name="Separador de milhares 7 2" xfId="137" xr:uid="{49085DB5-6CF4-4DBB-BA5E-638279FF6325}"/>
    <cellStyle name="Separador de milhares 7 3" xfId="149" xr:uid="{ABDDE610-002A-4482-89BE-BF9F4662FA9D}"/>
    <cellStyle name="Separador de milhares 7 4" xfId="155" xr:uid="{60B12BF6-6C8E-41D6-A7C9-057BD6503476}"/>
    <cellStyle name="Separador de milhares 7 5" xfId="161" xr:uid="{C1025DF3-6280-408A-BE75-2313AE9598AB}"/>
    <cellStyle name="Separador de milhares 7 6" xfId="167" xr:uid="{4866AE26-0FD4-4CDC-955E-6BE30836934D}"/>
    <cellStyle name="Separador de milhares 7 7" xfId="173" xr:uid="{DE81AD19-1DDE-4F25-8FD6-325176DB4E86}"/>
    <cellStyle name="Separador de milhares 7 8" xfId="179" xr:uid="{5136A405-F3AD-4D40-B7F8-B5BACA3C7063}"/>
    <cellStyle name="Separador de milhares 7 9" xfId="185" xr:uid="{A2DC6324-A689-442B-AD9C-CC8251850CF3}"/>
    <cellStyle name="subhead" xfId="49" xr:uid="{00000000-0005-0000-0000-000033000000}"/>
    <cellStyle name="SUBTIT" xfId="50" xr:uid="{00000000-0005-0000-0000-000034000000}"/>
    <cellStyle name="SUBTIT 2" xfId="51" xr:uid="{00000000-0005-0000-0000-000035000000}"/>
    <cellStyle name="Texto de Aviso 2" xfId="104" xr:uid="{918EC2A9-E281-449A-964C-E245794C17F1}"/>
    <cellStyle name="Texto Explicativo 2" xfId="105" xr:uid="{F8A59BBA-5A56-4143-AE04-5D806EED2821}"/>
    <cellStyle name="Título 1 1" xfId="52" xr:uid="{00000000-0005-0000-0000-000036000000}"/>
    <cellStyle name="Título 1 2" xfId="106" xr:uid="{43DFFE7D-2A47-46B4-B62A-F75E6925A06C}"/>
    <cellStyle name="Título 2 2" xfId="107" xr:uid="{FDF0937A-626C-4A79-8197-2D7E4E10D45E}"/>
    <cellStyle name="Título 3 2" xfId="108" xr:uid="{EDD40766-AB78-46A4-B0DA-547B77F6A54D}"/>
    <cellStyle name="Título 4 2" xfId="109" xr:uid="{EB58D7DE-76E0-4455-A980-F1F7C777A22B}"/>
    <cellStyle name="Título 5" xfId="110" xr:uid="{D95557D2-F680-4362-AFCE-1DBC2558E436}"/>
    <cellStyle name="Titulo1" xfId="53" xr:uid="{00000000-0005-0000-0000-000037000000}"/>
    <cellStyle name="Titulo2" xfId="54" xr:uid="{00000000-0005-0000-0000-000038000000}"/>
    <cellStyle name="Total 2" xfId="111" xr:uid="{94BAAEEF-7BFC-4D1B-819E-82248C55FA85}"/>
    <cellStyle name="Vírgula" xfId="2" builtinId="3"/>
    <cellStyle name="Vírgula 2" xfId="55" xr:uid="{00000000-0005-0000-0000-00003A000000}"/>
    <cellStyle name="Vírgula 2 2" xfId="56" xr:uid="{00000000-0005-0000-0000-00003B000000}"/>
    <cellStyle name="Vírgula 2 2 2" xfId="139" xr:uid="{60CEA24F-48FE-4DDB-88DD-E56A350573F1}"/>
    <cellStyle name="Vírgula 2 3" xfId="113" xr:uid="{BC8FEFDF-560D-40CB-9942-9CE129DB48B8}"/>
    <cellStyle name="Vírgula 2 4" xfId="138" xr:uid="{7E460B62-A172-4B47-812B-3BBCC475B6F5}"/>
    <cellStyle name="Vírgula 3" xfId="57" xr:uid="{00000000-0005-0000-0000-00003C000000}"/>
    <cellStyle name="Vírgula 3 2" xfId="65" xr:uid="{037D8F93-F68F-41B2-A8A5-5E86226B5129}"/>
    <cellStyle name="Vírgula 3 2 2" xfId="114" xr:uid="{82A4417A-B765-411E-B0B0-14A5CBECB984}"/>
    <cellStyle name="Vírgula 3 3" xfId="140" xr:uid="{D1789941-14D9-4E82-9E1F-F6830F2142D0}"/>
    <cellStyle name="Vírgula 4" xfId="58" xr:uid="{00000000-0005-0000-0000-00003D000000}"/>
    <cellStyle name="Vírgula 4 2" xfId="141" xr:uid="{4A12A5A0-D54E-4589-9761-AB806C2828AD}"/>
    <cellStyle name="Vírgula 5" xfId="59" xr:uid="{00000000-0005-0000-0000-00003E000000}"/>
    <cellStyle name="Vírgula 5 2" xfId="142" xr:uid="{D57C2A87-504E-45C7-9508-2B61D3499A05}"/>
    <cellStyle name="Vírgula 6" xfId="63" xr:uid="{00000000-0005-0000-0000-00003F000000}"/>
    <cellStyle name="Vírgula 6 10" xfId="194" xr:uid="{03D67BF6-1E3A-4E54-97DB-224E382812FC}"/>
    <cellStyle name="Vírgula 6 2" xfId="145" xr:uid="{342B930E-5E49-4B4A-AF1C-9555FB660B37}"/>
    <cellStyle name="Vírgula 6 3" xfId="152" xr:uid="{B177F7AC-1CEC-400F-8AA9-5CC5D8A1596B}"/>
    <cellStyle name="Vírgula 6 4" xfId="158" xr:uid="{0E034A2F-2B5F-419B-8576-CA83B7C98B8B}"/>
    <cellStyle name="Vírgula 6 5" xfId="164" xr:uid="{E2F590B0-6512-451F-9CFA-EF3E72392C70}"/>
    <cellStyle name="Vírgula 6 6" xfId="170" xr:uid="{5751AC02-A1E1-4CF9-9812-4DEE32E92CF1}"/>
    <cellStyle name="Vírgula 6 7" xfId="176" xr:uid="{0D34AD54-663A-4677-84B7-4640D3DBEDC6}"/>
    <cellStyle name="Vírgula 6 8" xfId="182" xr:uid="{70C0B033-223F-48BE-8359-4F3B1496AF68}"/>
    <cellStyle name="Vírgula 6 9" xfId="188" xr:uid="{D9E47DEB-FC94-4FEC-82F7-CEC7CE3CD6EE}"/>
    <cellStyle name="Vírgula 7" xfId="112" xr:uid="{53FBCE09-4213-4705-BBF8-DEC7B1396CC2}"/>
    <cellStyle name="Vírgula 8" xfId="115" xr:uid="{DC9A85DD-1F26-4AD7-8F48-4F191A80FF06}"/>
    <cellStyle name="Warning Text" xfId="60" xr:uid="{00000000-0005-0000-0000-000040000000}"/>
  </cellStyles>
  <dxfs count="2">
    <dxf>
      <font>
        <b/>
        <i val="0"/>
      </font>
      <fill>
        <patternFill>
          <bgColor theme="0" tint="-0.14996795556505021"/>
        </patternFill>
      </fill>
      <border>
        <left/>
        <right style="thin">
          <color indexed="64"/>
        </right>
        <top style="thin">
          <color indexed="64"/>
        </top>
        <bottom style="thin">
          <color indexed="64"/>
        </bottom>
      </border>
    </dxf>
    <dxf>
      <font>
        <b/>
        <i val="0"/>
      </font>
      <fill>
        <patternFill>
          <bgColor theme="0" tint="-0.14996795556505021"/>
        </patternFill>
      </fill>
      <border>
        <left/>
        <right style="thin">
          <color indexed="64"/>
        </right>
        <top style="thin">
          <color indexed="64"/>
        </top>
        <bottom style="thin">
          <color indexed="64"/>
        </bottom>
      </border>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476250</xdr:colOff>
      <xdr:row>0</xdr:row>
      <xdr:rowOff>76200</xdr:rowOff>
    </xdr:from>
    <xdr:to>
      <xdr:col>6</xdr:col>
      <xdr:colOff>142875</xdr:colOff>
      <xdr:row>0</xdr:row>
      <xdr:rowOff>1066800</xdr:rowOff>
    </xdr:to>
    <xdr:sp macro="" textlink="">
      <xdr:nvSpPr>
        <xdr:cNvPr id="5" name="Text Box 6">
          <a:extLst>
            <a:ext uri="{FF2B5EF4-FFF2-40B4-BE49-F238E27FC236}">
              <a16:creationId xmlns:a16="http://schemas.microsoft.com/office/drawing/2014/main" id="{00000000-0008-0000-0000-000005000000}"/>
            </a:ext>
          </a:extLst>
        </xdr:cNvPr>
        <xdr:cNvSpPr txBox="1">
          <a:spLocks noChangeArrowheads="1"/>
        </xdr:cNvSpPr>
      </xdr:nvSpPr>
      <xdr:spPr bwMode="auto">
        <a:xfrm>
          <a:off x="1638300" y="76200"/>
          <a:ext cx="5953125"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289895</xdr:colOff>
      <xdr:row>0</xdr:row>
      <xdr:rowOff>47627</xdr:rowOff>
    </xdr:from>
    <xdr:to>
      <xdr:col>1</xdr:col>
      <xdr:colOff>931363</xdr:colOff>
      <xdr:row>0</xdr:row>
      <xdr:rowOff>1152525</xdr:rowOff>
    </xdr:to>
    <xdr:pic>
      <xdr:nvPicPr>
        <xdr:cNvPr id="2" name="Imagem 6">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89895" y="47627"/>
          <a:ext cx="1022468"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154781</xdr:colOff>
      <xdr:row>53</xdr:row>
      <xdr:rowOff>119063</xdr:rowOff>
    </xdr:from>
    <xdr:ext cx="184731" cy="264560"/>
    <xdr:sp macro="" textlink="">
      <xdr:nvSpPr>
        <xdr:cNvPr id="3" name="CaixaDeTexto 2">
          <a:extLst>
            <a:ext uri="{FF2B5EF4-FFF2-40B4-BE49-F238E27FC236}">
              <a16:creationId xmlns:a16="http://schemas.microsoft.com/office/drawing/2014/main" id="{00000000-0008-0000-0000-000003000000}"/>
            </a:ext>
          </a:extLst>
        </xdr:cNvPr>
        <xdr:cNvSpPr txBox="1"/>
      </xdr:nvSpPr>
      <xdr:spPr>
        <a:xfrm>
          <a:off x="6310312" y="80367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195822</xdr:colOff>
      <xdr:row>0</xdr:row>
      <xdr:rowOff>28575</xdr:rowOff>
    </xdr:from>
    <xdr:to>
      <xdr:col>1</xdr:col>
      <xdr:colOff>4202</xdr:colOff>
      <xdr:row>2</xdr:row>
      <xdr:rowOff>123825</xdr:rowOff>
    </xdr:to>
    <xdr:pic>
      <xdr:nvPicPr>
        <xdr:cNvPr id="2" name="Imagem 6">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95822" y="28575"/>
          <a:ext cx="72278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590550</xdr:colOff>
      <xdr:row>0</xdr:row>
      <xdr:rowOff>76200</xdr:rowOff>
    </xdr:from>
    <xdr:to>
      <xdr:col>6</xdr:col>
      <xdr:colOff>676275</xdr:colOff>
      <xdr:row>3</xdr:row>
      <xdr:rowOff>9525</xdr:rowOff>
    </xdr:to>
    <xdr:sp macro="" textlink="">
      <xdr:nvSpPr>
        <xdr:cNvPr id="3" name="Text Box 6">
          <a:extLst>
            <a:ext uri="{FF2B5EF4-FFF2-40B4-BE49-F238E27FC236}">
              <a16:creationId xmlns:a16="http://schemas.microsoft.com/office/drawing/2014/main" id="{00000000-0008-0000-0100-000003000000}"/>
            </a:ext>
          </a:extLst>
        </xdr:cNvPr>
        <xdr:cNvSpPr txBox="1">
          <a:spLocks noChangeArrowheads="1"/>
        </xdr:cNvSpPr>
      </xdr:nvSpPr>
      <xdr:spPr bwMode="auto">
        <a:xfrm>
          <a:off x="1504950" y="76200"/>
          <a:ext cx="5172075" cy="7810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133350</xdr:colOff>
          <xdr:row>0</xdr:row>
          <xdr:rowOff>152400</xdr:rowOff>
        </xdr:from>
        <xdr:to>
          <xdr:col>1</xdr:col>
          <xdr:colOff>533400</xdr:colOff>
          <xdr:row>0</xdr:row>
          <xdr:rowOff>723900</xdr:rowOff>
        </xdr:to>
        <xdr:sp macro="" textlink="">
          <xdr:nvSpPr>
            <xdr:cNvPr id="12290" name="Object 2" hidden="1">
              <a:extLst>
                <a:ext uri="{63B3BB69-23CF-44E3-9099-C40C66FF867C}">
                  <a14:compatExt spid="_x0000_s12290"/>
                </a:ext>
                <a:ext uri="{FF2B5EF4-FFF2-40B4-BE49-F238E27FC236}">
                  <a16:creationId xmlns:a16="http://schemas.microsoft.com/office/drawing/2014/main" id="{00000000-0008-0000-02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457200</xdr:colOff>
      <xdr:row>0</xdr:row>
      <xdr:rowOff>76200</xdr:rowOff>
    </xdr:from>
    <xdr:to>
      <xdr:col>5</xdr:col>
      <xdr:colOff>952500</xdr:colOff>
      <xdr:row>0</xdr:row>
      <xdr:rowOff>1066800</xdr:rowOff>
    </xdr:to>
    <xdr:sp macro="" textlink="">
      <xdr:nvSpPr>
        <xdr:cNvPr id="2" name="Text Box 6">
          <a:extLst>
            <a:ext uri="{FF2B5EF4-FFF2-40B4-BE49-F238E27FC236}">
              <a16:creationId xmlns:a16="http://schemas.microsoft.com/office/drawing/2014/main" id="{00000000-0008-0000-0200-000002000000}"/>
            </a:ext>
          </a:extLst>
        </xdr:cNvPr>
        <xdr:cNvSpPr txBox="1">
          <a:spLocks noChangeArrowheads="1"/>
        </xdr:cNvSpPr>
      </xdr:nvSpPr>
      <xdr:spPr bwMode="auto">
        <a:xfrm>
          <a:off x="1619250" y="76200"/>
          <a:ext cx="6000750"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266083</xdr:colOff>
      <xdr:row>0</xdr:row>
      <xdr:rowOff>57152</xdr:rowOff>
    </xdr:from>
    <xdr:to>
      <xdr:col>1</xdr:col>
      <xdr:colOff>907551</xdr:colOff>
      <xdr:row>0</xdr:row>
      <xdr:rowOff>1162050</xdr:rowOff>
    </xdr:to>
    <xdr:pic>
      <xdr:nvPicPr>
        <xdr:cNvPr id="3" name="Imagem 6">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66083" y="57152"/>
          <a:ext cx="1022468"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985631</xdr:colOff>
      <xdr:row>0</xdr:row>
      <xdr:rowOff>26504</xdr:rowOff>
    </xdr:from>
    <xdr:to>
      <xdr:col>5</xdr:col>
      <xdr:colOff>639832</xdr:colOff>
      <xdr:row>0</xdr:row>
      <xdr:rowOff>1043608</xdr:rowOff>
    </xdr:to>
    <xdr:sp macro="" textlink="">
      <xdr:nvSpPr>
        <xdr:cNvPr id="2" name="Text Box 6">
          <a:extLst>
            <a:ext uri="{FF2B5EF4-FFF2-40B4-BE49-F238E27FC236}">
              <a16:creationId xmlns:a16="http://schemas.microsoft.com/office/drawing/2014/main" id="{00000000-0008-0000-0300-000002000000}"/>
            </a:ext>
          </a:extLst>
        </xdr:cNvPr>
        <xdr:cNvSpPr txBox="1">
          <a:spLocks noChangeArrowheads="1"/>
        </xdr:cNvSpPr>
      </xdr:nvSpPr>
      <xdr:spPr bwMode="auto">
        <a:xfrm>
          <a:off x="1697935" y="26504"/>
          <a:ext cx="7183093" cy="1017104"/>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393576</xdr:colOff>
      <xdr:row>0</xdr:row>
      <xdr:rowOff>72474</xdr:rowOff>
    </xdr:from>
    <xdr:to>
      <xdr:col>1</xdr:col>
      <xdr:colOff>572592</xdr:colOff>
      <xdr:row>0</xdr:row>
      <xdr:rowOff>1043608</xdr:rowOff>
    </xdr:to>
    <xdr:pic>
      <xdr:nvPicPr>
        <xdr:cNvPr id="3" name="Imagem 6">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393576" y="72474"/>
          <a:ext cx="898683" cy="9711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298384</xdr:colOff>
      <xdr:row>0</xdr:row>
      <xdr:rowOff>89646</xdr:rowOff>
    </xdr:from>
    <xdr:to>
      <xdr:col>1</xdr:col>
      <xdr:colOff>816602</xdr:colOff>
      <xdr:row>0</xdr:row>
      <xdr:rowOff>1061357</xdr:rowOff>
    </xdr:to>
    <xdr:pic>
      <xdr:nvPicPr>
        <xdr:cNvPr id="2" name="Imagem 6">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98384" y="89646"/>
          <a:ext cx="899218" cy="971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1221441</xdr:colOff>
      <xdr:row>0</xdr:row>
      <xdr:rowOff>112060</xdr:rowOff>
    </xdr:from>
    <xdr:to>
      <xdr:col>5</xdr:col>
      <xdr:colOff>712134</xdr:colOff>
      <xdr:row>0</xdr:row>
      <xdr:rowOff>963706</xdr:rowOff>
    </xdr:to>
    <xdr:sp macro="" textlink="">
      <xdr:nvSpPr>
        <xdr:cNvPr id="3" name="Text Box 6">
          <a:extLst>
            <a:ext uri="{FF2B5EF4-FFF2-40B4-BE49-F238E27FC236}">
              <a16:creationId xmlns:a16="http://schemas.microsoft.com/office/drawing/2014/main" id="{00000000-0008-0000-0400-000003000000}"/>
            </a:ext>
          </a:extLst>
        </xdr:cNvPr>
        <xdr:cNvSpPr txBox="1">
          <a:spLocks noChangeArrowheads="1"/>
        </xdr:cNvSpPr>
      </xdr:nvSpPr>
      <xdr:spPr bwMode="auto">
        <a:xfrm>
          <a:off x="2386853" y="112060"/>
          <a:ext cx="5172075" cy="851646"/>
        </a:xfrm>
        <a:prstGeom prst="rect">
          <a:avLst/>
        </a:prstGeom>
        <a:noFill/>
        <a:ln w="9525">
          <a:noFill/>
          <a:miter lim="800000"/>
          <a:headEnd/>
          <a:tailEnd/>
        </a:ln>
      </xdr:spPr>
      <xdr:txBody>
        <a:bodyPr vertOverflow="clip" wrap="square" lIns="27432" tIns="22860" rIns="0" bIns="0" anchor="ctr"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129146</xdr:colOff>
      <xdr:row>0</xdr:row>
      <xdr:rowOff>28575</xdr:rowOff>
    </xdr:from>
    <xdr:to>
      <xdr:col>1</xdr:col>
      <xdr:colOff>333374</xdr:colOff>
      <xdr:row>3</xdr:row>
      <xdr:rowOff>8824</xdr:rowOff>
    </xdr:to>
    <xdr:pic>
      <xdr:nvPicPr>
        <xdr:cNvPr id="2" name="Imagem 6">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29146" y="28575"/>
          <a:ext cx="766203" cy="827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95250</xdr:colOff>
      <xdr:row>0</xdr:row>
      <xdr:rowOff>76200</xdr:rowOff>
    </xdr:from>
    <xdr:to>
      <xdr:col>6</xdr:col>
      <xdr:colOff>0</xdr:colOff>
      <xdr:row>3</xdr:row>
      <xdr:rowOff>9525</xdr:rowOff>
    </xdr:to>
    <xdr:sp macro="" textlink="">
      <xdr:nvSpPr>
        <xdr:cNvPr id="3" name="Text Box 6">
          <a:extLst>
            <a:ext uri="{FF2B5EF4-FFF2-40B4-BE49-F238E27FC236}">
              <a16:creationId xmlns:a16="http://schemas.microsoft.com/office/drawing/2014/main" id="{00000000-0008-0000-0500-000003000000}"/>
            </a:ext>
          </a:extLst>
        </xdr:cNvPr>
        <xdr:cNvSpPr txBox="1">
          <a:spLocks noChangeArrowheads="1"/>
        </xdr:cNvSpPr>
      </xdr:nvSpPr>
      <xdr:spPr bwMode="auto">
        <a:xfrm>
          <a:off x="657225" y="76200"/>
          <a:ext cx="5715000" cy="7810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3315.1511</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6" Type="http://schemas.openxmlformats.org/officeDocument/2006/relationships/image" Target="../media/image3.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1"/>
  <dimension ref="A1:K90"/>
  <sheetViews>
    <sheetView showGridLines="0" showZeros="0" topLeftCell="A28" zoomScaleNormal="100" zoomScaleSheetLayoutView="80" workbookViewId="0">
      <selection activeCell="C42" sqref="C42"/>
    </sheetView>
  </sheetViews>
  <sheetFormatPr defaultColWidth="9.140625" defaultRowHeight="12.75"/>
  <cols>
    <col min="1" max="1" width="5.7109375" style="4" customWidth="1"/>
    <col min="2" max="2" width="15.7109375" style="4" bestFit="1" customWidth="1"/>
    <col min="3" max="3" width="60.7109375" style="4" customWidth="1"/>
    <col min="4" max="4" width="10.140625" style="4" customWidth="1"/>
    <col min="5" max="5" width="13.28515625" style="4" bestFit="1" customWidth="1"/>
    <col min="6" max="6" width="11.7109375" style="5" customWidth="1"/>
    <col min="7" max="7" width="10.5703125" style="4" customWidth="1"/>
    <col min="8" max="8" width="14.140625" style="4" customWidth="1"/>
    <col min="9" max="9" width="11.7109375" style="4" customWidth="1"/>
    <col min="10" max="10" width="12" style="4" customWidth="1"/>
    <col min="11" max="11" width="11" style="4" bestFit="1" customWidth="1"/>
    <col min="12" max="16384" width="9.140625" style="4"/>
  </cols>
  <sheetData>
    <row r="1" spans="1:11" ht="94.5" customHeight="1">
      <c r="A1" s="316"/>
      <c r="B1" s="317"/>
      <c r="C1" s="314"/>
      <c r="D1" s="314"/>
      <c r="E1" s="314"/>
      <c r="F1" s="314"/>
      <c r="G1" s="314"/>
      <c r="H1" s="315"/>
      <c r="J1" s="287"/>
    </row>
    <row r="2" spans="1:11" s="15" customFormat="1" ht="20.100000000000001" customHeight="1">
      <c r="A2" s="328" t="s">
        <v>27</v>
      </c>
      <c r="B2" s="329"/>
      <c r="C2" s="329"/>
      <c r="D2" s="329"/>
      <c r="E2" s="329"/>
      <c r="F2" s="329"/>
      <c r="G2" s="329"/>
      <c r="H2" s="330"/>
    </row>
    <row r="3" spans="1:11" s="39" customFormat="1" ht="20.100000000000001" customHeight="1">
      <c r="A3" s="333" t="s">
        <v>38</v>
      </c>
      <c r="B3" s="334"/>
      <c r="C3" s="334"/>
      <c r="D3" s="334"/>
      <c r="E3" s="335" t="s">
        <v>39</v>
      </c>
      <c r="F3" s="336"/>
      <c r="G3" s="337" t="s">
        <v>33</v>
      </c>
      <c r="H3" s="338"/>
    </row>
    <row r="4" spans="1:11" s="39" customFormat="1" ht="20.100000000000001" customHeight="1">
      <c r="A4" s="318" t="s">
        <v>257</v>
      </c>
      <c r="B4" s="319"/>
      <c r="C4" s="319"/>
      <c r="D4" s="319"/>
      <c r="E4" s="335" t="s">
        <v>20</v>
      </c>
      <c r="F4" s="336"/>
      <c r="G4" s="331">
        <v>45989</v>
      </c>
      <c r="H4" s="332"/>
    </row>
    <row r="5" spans="1:11" s="39" customFormat="1" ht="20.100000000000001" customHeight="1">
      <c r="A5" s="318" t="s">
        <v>106</v>
      </c>
      <c r="B5" s="319"/>
      <c r="C5" s="319"/>
      <c r="D5" s="319"/>
      <c r="E5" s="326" t="s">
        <v>6</v>
      </c>
      <c r="F5" s="326"/>
      <c r="G5" s="326"/>
      <c r="H5" s="327"/>
      <c r="I5" s="49"/>
    </row>
    <row r="6" spans="1:11" s="39" customFormat="1" ht="24.95" customHeight="1">
      <c r="A6" s="320" t="s">
        <v>103</v>
      </c>
      <c r="B6" s="321"/>
      <c r="C6" s="321"/>
      <c r="D6" s="322"/>
      <c r="E6" s="18" t="s">
        <v>19</v>
      </c>
      <c r="F6" s="19" t="s">
        <v>3</v>
      </c>
      <c r="G6" s="18" t="s">
        <v>34</v>
      </c>
      <c r="H6" s="155" t="s">
        <v>4</v>
      </c>
    </row>
    <row r="7" spans="1:11" s="39" customFormat="1" ht="24.95" customHeight="1">
      <c r="A7" s="320" t="s">
        <v>36</v>
      </c>
      <c r="B7" s="321"/>
      <c r="C7" s="321"/>
      <c r="D7" s="322"/>
      <c r="E7" s="13" t="s">
        <v>24</v>
      </c>
      <c r="F7" s="44">
        <v>0.05</v>
      </c>
      <c r="G7" s="18" t="s">
        <v>32</v>
      </c>
      <c r="H7" s="156">
        <f>BDI!D28</f>
        <v>0.29509999999999997</v>
      </c>
    </row>
    <row r="8" spans="1:11" ht="3.75" customHeight="1">
      <c r="A8" s="323"/>
      <c r="B8" s="324"/>
      <c r="C8" s="324"/>
      <c r="D8" s="324"/>
      <c r="E8" s="324"/>
      <c r="F8" s="324"/>
      <c r="G8" s="324"/>
      <c r="H8" s="325"/>
    </row>
    <row r="9" spans="1:11" s="39" customFormat="1" ht="35.1" customHeight="1">
      <c r="A9" s="252" t="s">
        <v>0</v>
      </c>
      <c r="B9" s="253" t="s">
        <v>25</v>
      </c>
      <c r="C9" s="253" t="s">
        <v>26</v>
      </c>
      <c r="D9" s="253" t="s">
        <v>2</v>
      </c>
      <c r="E9" s="253" t="s">
        <v>1</v>
      </c>
      <c r="F9" s="254" t="s">
        <v>30</v>
      </c>
      <c r="G9" s="255" t="s">
        <v>31</v>
      </c>
      <c r="H9" s="256" t="s">
        <v>5</v>
      </c>
    </row>
    <row r="10" spans="1:11" s="39" customFormat="1" ht="20.100000000000001" customHeight="1">
      <c r="A10" s="257" t="s">
        <v>97</v>
      </c>
      <c r="B10" s="258"/>
      <c r="C10" s="259" t="s">
        <v>10</v>
      </c>
      <c r="D10" s="260"/>
      <c r="E10" s="261"/>
      <c r="F10" s="261"/>
      <c r="G10" s="261"/>
      <c r="H10" s="262">
        <f>SUM(H11:H11)</f>
        <v>1497.38</v>
      </c>
    </row>
    <row r="11" spans="1:11" s="39" customFormat="1" ht="56.25">
      <c r="A11" s="158" t="s">
        <v>107</v>
      </c>
      <c r="B11" s="47" t="s">
        <v>45</v>
      </c>
      <c r="C11" s="43" t="s">
        <v>92</v>
      </c>
      <c r="D11" s="47" t="s">
        <v>86</v>
      </c>
      <c r="E11" s="117">
        <v>1</v>
      </c>
      <c r="F11" s="46">
        <v>1156.19</v>
      </c>
      <c r="G11" s="46">
        <f t="shared" ref="G11:G47" si="0">ROUND(F11+(F11*$H$7),2)</f>
        <v>1497.38</v>
      </c>
      <c r="H11" s="159">
        <f>E11*G11</f>
        <v>1497.38</v>
      </c>
    </row>
    <row r="12" spans="1:11" s="39" customFormat="1" ht="11.25">
      <c r="A12" s="257" t="s">
        <v>22</v>
      </c>
      <c r="B12" s="258"/>
      <c r="C12" s="259" t="s">
        <v>108</v>
      </c>
      <c r="D12" s="260"/>
      <c r="E12" s="261"/>
      <c r="F12" s="261"/>
      <c r="G12" s="261"/>
      <c r="H12" s="262">
        <f>SUM(H13:H38)</f>
        <v>60903.235700000005</v>
      </c>
    </row>
    <row r="13" spans="1:11" s="39" customFormat="1" ht="22.5">
      <c r="A13" s="158" t="s">
        <v>81</v>
      </c>
      <c r="B13" s="47" t="s">
        <v>115</v>
      </c>
      <c r="C13" s="43" t="s">
        <v>110</v>
      </c>
      <c r="D13" s="47" t="s">
        <v>98</v>
      </c>
      <c r="E13" s="117">
        <f>'Memória de Cálculo'!E11</f>
        <v>32.51</v>
      </c>
      <c r="F13" s="46">
        <v>114.22</v>
      </c>
      <c r="G13" s="46">
        <f t="shared" si="0"/>
        <v>147.93</v>
      </c>
      <c r="H13" s="159">
        <f>E13*G13</f>
        <v>4809.2043000000003</v>
      </c>
    </row>
    <row r="14" spans="1:11" s="39" customFormat="1" ht="22.5">
      <c r="A14" s="158" t="s">
        <v>82</v>
      </c>
      <c r="B14" s="47" t="s">
        <v>116</v>
      </c>
      <c r="C14" s="43" t="s">
        <v>111</v>
      </c>
      <c r="D14" s="47" t="s">
        <v>99</v>
      </c>
      <c r="E14" s="299">
        <v>96.32</v>
      </c>
      <c r="F14" s="300">
        <v>25.13</v>
      </c>
      <c r="G14" s="300">
        <f t="shared" si="0"/>
        <v>32.549999999999997</v>
      </c>
      <c r="H14" s="301">
        <f t="shared" ref="H14:H38" si="1">E14*G14</f>
        <v>3135.2159999999994</v>
      </c>
      <c r="K14" s="286"/>
    </row>
    <row r="15" spans="1:11" s="39" customFormat="1" ht="45">
      <c r="A15" s="158" t="s">
        <v>83</v>
      </c>
      <c r="B15" s="47" t="s">
        <v>117</v>
      </c>
      <c r="C15" s="43" t="s">
        <v>112</v>
      </c>
      <c r="D15" s="47" t="s">
        <v>98</v>
      </c>
      <c r="E15" s="117">
        <f>'Memória de Cálculo'!E13</f>
        <v>4.3099999999999996</v>
      </c>
      <c r="F15" s="46">
        <v>9.81</v>
      </c>
      <c r="G15" s="46">
        <f t="shared" si="0"/>
        <v>12.7</v>
      </c>
      <c r="H15" s="159">
        <f t="shared" si="1"/>
        <v>54.736999999999995</v>
      </c>
    </row>
    <row r="16" spans="1:11" s="39" customFormat="1" ht="45">
      <c r="A16" s="158" t="s">
        <v>84</v>
      </c>
      <c r="B16" s="47" t="s">
        <v>118</v>
      </c>
      <c r="C16" s="43" t="s">
        <v>113</v>
      </c>
      <c r="D16" s="47" t="s">
        <v>86</v>
      </c>
      <c r="E16" s="117">
        <f>'Memória de Cálculo'!E14</f>
        <v>39.75</v>
      </c>
      <c r="F16" s="46">
        <v>94.38</v>
      </c>
      <c r="G16" s="46">
        <f t="shared" si="0"/>
        <v>122.23</v>
      </c>
      <c r="H16" s="159">
        <f t="shared" si="1"/>
        <v>4858.6424999999999</v>
      </c>
    </row>
    <row r="17" spans="1:8" s="39" customFormat="1" ht="45">
      <c r="A17" s="158" t="s">
        <v>85</v>
      </c>
      <c r="B17" s="47" t="s">
        <v>180</v>
      </c>
      <c r="C17" s="43" t="s">
        <v>114</v>
      </c>
      <c r="D17" s="47" t="s">
        <v>9</v>
      </c>
      <c r="E17" s="117">
        <f>'Memória de Cálculo'!E15</f>
        <v>185.32</v>
      </c>
      <c r="F17" s="46">
        <v>8.93</v>
      </c>
      <c r="G17" s="46">
        <f t="shared" si="0"/>
        <v>11.57</v>
      </c>
      <c r="H17" s="159">
        <f t="shared" si="1"/>
        <v>2144.1523999999999</v>
      </c>
    </row>
    <row r="18" spans="1:8" s="39" customFormat="1" ht="45">
      <c r="A18" s="158" t="s">
        <v>101</v>
      </c>
      <c r="B18" s="47" t="s">
        <v>119</v>
      </c>
      <c r="C18" s="43" t="s">
        <v>109</v>
      </c>
      <c r="D18" s="47" t="s">
        <v>98</v>
      </c>
      <c r="E18" s="117">
        <f>'Memória de Cálculo'!E16</f>
        <v>5.61</v>
      </c>
      <c r="F18" s="46">
        <v>668.92</v>
      </c>
      <c r="G18" s="46">
        <f t="shared" si="0"/>
        <v>866.32</v>
      </c>
      <c r="H18" s="159">
        <f t="shared" si="1"/>
        <v>4860.0552000000007</v>
      </c>
    </row>
    <row r="19" spans="1:8" s="39" customFormat="1" ht="45">
      <c r="A19" s="158" t="s">
        <v>102</v>
      </c>
      <c r="B19" s="47" t="s">
        <v>120</v>
      </c>
      <c r="C19" s="43" t="s">
        <v>121</v>
      </c>
      <c r="D19" s="47" t="s">
        <v>99</v>
      </c>
      <c r="E19" s="117">
        <f>'Memória de Cálculo'!E17</f>
        <v>5.56</v>
      </c>
      <c r="F19" s="46">
        <v>36.65</v>
      </c>
      <c r="G19" s="46">
        <f t="shared" si="0"/>
        <v>47.47</v>
      </c>
      <c r="H19" s="159">
        <f t="shared" si="1"/>
        <v>263.9332</v>
      </c>
    </row>
    <row r="20" spans="1:8" s="39" customFormat="1" ht="33.75">
      <c r="A20" s="158" t="s">
        <v>122</v>
      </c>
      <c r="B20" s="47" t="s">
        <v>217</v>
      </c>
      <c r="C20" s="43" t="s">
        <v>139</v>
      </c>
      <c r="D20" s="47" t="s">
        <v>86</v>
      </c>
      <c r="E20" s="117">
        <f>'Memória de Cálculo'!E18</f>
        <v>105.82</v>
      </c>
      <c r="F20" s="46">
        <v>52.53</v>
      </c>
      <c r="G20" s="46">
        <f t="shared" si="0"/>
        <v>68.03</v>
      </c>
      <c r="H20" s="159">
        <f t="shared" si="1"/>
        <v>7198.9345999999996</v>
      </c>
    </row>
    <row r="21" spans="1:8" s="39" customFormat="1" ht="33.75">
      <c r="A21" s="158" t="s">
        <v>123</v>
      </c>
      <c r="B21" s="47" t="s">
        <v>131</v>
      </c>
      <c r="C21" s="43" t="s">
        <v>130</v>
      </c>
      <c r="D21" s="47" t="s">
        <v>86</v>
      </c>
      <c r="E21" s="117">
        <f>'Memória de Cálculo'!E19</f>
        <v>247.57</v>
      </c>
      <c r="F21" s="46">
        <v>4.5599999999999996</v>
      </c>
      <c r="G21" s="46">
        <f t="shared" si="0"/>
        <v>5.91</v>
      </c>
      <c r="H21" s="159">
        <f t="shared" si="1"/>
        <v>1463.1387</v>
      </c>
    </row>
    <row r="22" spans="1:8" s="39" customFormat="1" ht="33.75">
      <c r="A22" s="158" t="s">
        <v>124</v>
      </c>
      <c r="B22" s="47" t="s">
        <v>133</v>
      </c>
      <c r="C22" s="43" t="s">
        <v>132</v>
      </c>
      <c r="D22" s="47" t="s">
        <v>86</v>
      </c>
      <c r="E22" s="117">
        <f>'Memória de Cálculo'!E20</f>
        <v>206.2</v>
      </c>
      <c r="F22" s="46">
        <v>27.19</v>
      </c>
      <c r="G22" s="46">
        <f t="shared" si="0"/>
        <v>35.21</v>
      </c>
      <c r="H22" s="159">
        <f t="shared" si="1"/>
        <v>7260.3019999999997</v>
      </c>
    </row>
    <row r="23" spans="1:8" s="39" customFormat="1" ht="22.5">
      <c r="A23" s="158" t="s">
        <v>125</v>
      </c>
      <c r="B23" s="47" t="s">
        <v>135</v>
      </c>
      <c r="C23" s="43" t="s">
        <v>134</v>
      </c>
      <c r="D23" s="47" t="s">
        <v>86</v>
      </c>
      <c r="E23" s="117">
        <f>'Memória de Cálculo'!E21</f>
        <v>34.380000000000003</v>
      </c>
      <c r="F23" s="46">
        <v>16.47</v>
      </c>
      <c r="G23" s="46">
        <f t="shared" si="0"/>
        <v>21.33</v>
      </c>
      <c r="H23" s="159">
        <f t="shared" si="1"/>
        <v>733.32539999999995</v>
      </c>
    </row>
    <row r="24" spans="1:8" s="39" customFormat="1" ht="33.75">
      <c r="A24" s="158" t="s">
        <v>126</v>
      </c>
      <c r="B24" s="47" t="s">
        <v>217</v>
      </c>
      <c r="C24" s="43" t="s">
        <v>139</v>
      </c>
      <c r="D24" s="47" t="s">
        <v>86</v>
      </c>
      <c r="E24" s="117">
        <f>'Memória de Cálculo'!E22</f>
        <v>34.380000000000003</v>
      </c>
      <c r="F24" s="46">
        <v>52.53</v>
      </c>
      <c r="G24" s="46">
        <f t="shared" si="0"/>
        <v>68.03</v>
      </c>
      <c r="H24" s="159">
        <f t="shared" si="1"/>
        <v>2338.8714</v>
      </c>
    </row>
    <row r="25" spans="1:8" s="39" customFormat="1" ht="33.75">
      <c r="A25" s="158" t="s">
        <v>127</v>
      </c>
      <c r="B25" s="47" t="s">
        <v>140</v>
      </c>
      <c r="C25" s="43" t="s">
        <v>141</v>
      </c>
      <c r="D25" s="47" t="s">
        <v>86</v>
      </c>
      <c r="E25" s="117">
        <f>'Memória de Cálculo'!E23</f>
        <v>3.78</v>
      </c>
      <c r="F25" s="46">
        <v>672.06</v>
      </c>
      <c r="G25" s="46">
        <f t="shared" si="0"/>
        <v>870.38</v>
      </c>
      <c r="H25" s="159">
        <f t="shared" si="1"/>
        <v>3290.0364</v>
      </c>
    </row>
    <row r="26" spans="1:8" s="39" customFormat="1" ht="33.75">
      <c r="A26" s="158" t="s">
        <v>128</v>
      </c>
      <c r="B26" s="47" t="s">
        <v>143</v>
      </c>
      <c r="C26" s="43" t="s">
        <v>142</v>
      </c>
      <c r="D26" s="47" t="s">
        <v>86</v>
      </c>
      <c r="E26" s="117">
        <f>'Memória de Cálculo'!E24</f>
        <v>9.8800000000000008</v>
      </c>
      <c r="F26" s="46">
        <v>33.979999999999997</v>
      </c>
      <c r="G26" s="46">
        <f t="shared" si="0"/>
        <v>44.01</v>
      </c>
      <c r="H26" s="159">
        <f t="shared" si="1"/>
        <v>434.81880000000001</v>
      </c>
    </row>
    <row r="27" spans="1:8" s="39" customFormat="1" ht="67.5">
      <c r="A27" s="158" t="s">
        <v>129</v>
      </c>
      <c r="B27" s="47" t="s">
        <v>145</v>
      </c>
      <c r="C27" s="43" t="s">
        <v>144</v>
      </c>
      <c r="D27" s="47" t="s">
        <v>86</v>
      </c>
      <c r="E27" s="117">
        <f>'Memória de Cálculo'!E25</f>
        <v>4.32</v>
      </c>
      <c r="F27" s="46">
        <v>745.34</v>
      </c>
      <c r="G27" s="46">
        <f t="shared" si="0"/>
        <v>965.29</v>
      </c>
      <c r="H27" s="159">
        <f t="shared" si="1"/>
        <v>4170.0528000000004</v>
      </c>
    </row>
    <row r="28" spans="1:8" s="39" customFormat="1" ht="45">
      <c r="A28" s="158" t="s">
        <v>136</v>
      </c>
      <c r="B28" s="47" t="s">
        <v>149</v>
      </c>
      <c r="C28" s="43" t="s">
        <v>148</v>
      </c>
      <c r="D28" s="47" t="s">
        <v>86</v>
      </c>
      <c r="E28" s="117">
        <f>'Memória de Cálculo'!E26</f>
        <v>24.12</v>
      </c>
      <c r="F28" s="46">
        <v>47.87</v>
      </c>
      <c r="G28" s="46">
        <f t="shared" si="0"/>
        <v>62</v>
      </c>
      <c r="H28" s="159">
        <f t="shared" si="1"/>
        <v>1495.44</v>
      </c>
    </row>
    <row r="29" spans="1:8" s="39" customFormat="1" ht="22.5">
      <c r="A29" s="158" t="s">
        <v>137</v>
      </c>
      <c r="B29" s="47" t="s">
        <v>151</v>
      </c>
      <c r="C29" s="43" t="s">
        <v>150</v>
      </c>
      <c r="D29" s="47" t="s">
        <v>86</v>
      </c>
      <c r="E29" s="117">
        <f>'Memória de Cálculo'!E27</f>
        <v>24.12</v>
      </c>
      <c r="F29" s="46">
        <v>55.02</v>
      </c>
      <c r="G29" s="46">
        <f t="shared" si="0"/>
        <v>71.260000000000005</v>
      </c>
      <c r="H29" s="159">
        <f t="shared" si="1"/>
        <v>1718.7912000000001</v>
      </c>
    </row>
    <row r="30" spans="1:8" s="39" customFormat="1" ht="11.25">
      <c r="A30" s="158" t="s">
        <v>138</v>
      </c>
      <c r="B30" s="47" t="s">
        <v>147</v>
      </c>
      <c r="C30" s="43" t="s">
        <v>146</v>
      </c>
      <c r="D30" s="47" t="s">
        <v>9</v>
      </c>
      <c r="E30" s="117">
        <f>'Memória de Cálculo'!E28</f>
        <v>26.46</v>
      </c>
      <c r="F30" s="46">
        <v>42.57</v>
      </c>
      <c r="G30" s="46">
        <f t="shared" si="0"/>
        <v>55.13</v>
      </c>
      <c r="H30" s="159">
        <f t="shared" si="1"/>
        <v>1458.7398000000001</v>
      </c>
    </row>
    <row r="31" spans="1:8" s="39" customFormat="1" ht="33.75">
      <c r="A31" s="158" t="s">
        <v>152</v>
      </c>
      <c r="B31" s="47" t="s">
        <v>157</v>
      </c>
      <c r="C31" s="43" t="s">
        <v>156</v>
      </c>
      <c r="D31" s="47" t="s">
        <v>9</v>
      </c>
      <c r="E31" s="117">
        <f>'Memória de Cálculo'!E29</f>
        <v>8.6</v>
      </c>
      <c r="F31" s="46">
        <v>70.48</v>
      </c>
      <c r="G31" s="46">
        <f t="shared" si="0"/>
        <v>91.28</v>
      </c>
      <c r="H31" s="159">
        <f t="shared" si="1"/>
        <v>785.00799999999992</v>
      </c>
    </row>
    <row r="32" spans="1:8" s="39" customFormat="1" ht="33.75">
      <c r="A32" s="158" t="s">
        <v>153</v>
      </c>
      <c r="B32" s="47" t="s">
        <v>159</v>
      </c>
      <c r="C32" s="43" t="s">
        <v>158</v>
      </c>
      <c r="D32" s="47" t="s">
        <v>9</v>
      </c>
      <c r="E32" s="117">
        <f>'Memória de Cálculo'!E30</f>
        <v>19.22</v>
      </c>
      <c r="F32" s="46">
        <v>56.21</v>
      </c>
      <c r="G32" s="46">
        <f t="shared" si="0"/>
        <v>72.8</v>
      </c>
      <c r="H32" s="159">
        <f t="shared" si="1"/>
        <v>1399.2159999999999</v>
      </c>
    </row>
    <row r="33" spans="1:8" s="39" customFormat="1" ht="22.5">
      <c r="A33" s="158" t="s">
        <v>154</v>
      </c>
      <c r="B33" s="47" t="s">
        <v>165</v>
      </c>
      <c r="C33" s="43" t="s">
        <v>164</v>
      </c>
      <c r="D33" s="47" t="s">
        <v>99</v>
      </c>
      <c r="E33" s="117">
        <f>'Memória de Cálculo'!E31</f>
        <v>4</v>
      </c>
      <c r="F33" s="46">
        <v>113.37</v>
      </c>
      <c r="G33" s="46">
        <f t="shared" si="0"/>
        <v>146.83000000000001</v>
      </c>
      <c r="H33" s="159">
        <f t="shared" si="1"/>
        <v>587.32000000000005</v>
      </c>
    </row>
    <row r="34" spans="1:8" s="39" customFormat="1" ht="33.75">
      <c r="A34" s="158" t="s">
        <v>155</v>
      </c>
      <c r="B34" s="47" t="s">
        <v>169</v>
      </c>
      <c r="C34" s="43" t="s">
        <v>166</v>
      </c>
      <c r="D34" s="47" t="s">
        <v>99</v>
      </c>
      <c r="E34" s="117">
        <f>'Memória de Cálculo'!E32</f>
        <v>2</v>
      </c>
      <c r="F34" s="46">
        <v>73.16</v>
      </c>
      <c r="G34" s="46">
        <f t="shared" si="0"/>
        <v>94.75</v>
      </c>
      <c r="H34" s="159">
        <f t="shared" si="1"/>
        <v>189.5</v>
      </c>
    </row>
    <row r="35" spans="1:8" s="39" customFormat="1" ht="33.75">
      <c r="A35" s="158" t="s">
        <v>160</v>
      </c>
      <c r="B35" s="47" t="s">
        <v>168</v>
      </c>
      <c r="C35" s="43" t="s">
        <v>167</v>
      </c>
      <c r="D35" s="47" t="s">
        <v>99</v>
      </c>
      <c r="E35" s="117">
        <f>'Memória de Cálculo'!E33</f>
        <v>2</v>
      </c>
      <c r="F35" s="46">
        <v>169.62</v>
      </c>
      <c r="G35" s="46">
        <f t="shared" si="0"/>
        <v>219.67</v>
      </c>
      <c r="H35" s="159">
        <f t="shared" si="1"/>
        <v>439.34</v>
      </c>
    </row>
    <row r="36" spans="1:8" s="39" customFormat="1" ht="33.75">
      <c r="A36" s="158" t="s">
        <v>161</v>
      </c>
      <c r="B36" s="47" t="s">
        <v>171</v>
      </c>
      <c r="C36" s="43" t="s">
        <v>170</v>
      </c>
      <c r="D36" s="47" t="s">
        <v>99</v>
      </c>
      <c r="E36" s="117">
        <f>'Memória de Cálculo'!E34</f>
        <v>4</v>
      </c>
      <c r="F36" s="46">
        <v>557.86</v>
      </c>
      <c r="G36" s="46">
        <f t="shared" si="0"/>
        <v>722.48</v>
      </c>
      <c r="H36" s="159">
        <f t="shared" si="1"/>
        <v>2889.92</v>
      </c>
    </row>
    <row r="37" spans="1:8" s="39" customFormat="1" ht="33.75">
      <c r="A37" s="158" t="s">
        <v>162</v>
      </c>
      <c r="B37" s="47" t="s">
        <v>173</v>
      </c>
      <c r="C37" s="43" t="s">
        <v>172</v>
      </c>
      <c r="D37" s="47" t="s">
        <v>99</v>
      </c>
      <c r="E37" s="117">
        <f>'Memória de Cálculo'!E35</f>
        <v>4</v>
      </c>
      <c r="F37" s="46">
        <v>141.99</v>
      </c>
      <c r="G37" s="46">
        <f t="shared" si="0"/>
        <v>183.89</v>
      </c>
      <c r="H37" s="159">
        <f t="shared" si="1"/>
        <v>735.56</v>
      </c>
    </row>
    <row r="38" spans="1:8" s="39" customFormat="1" ht="45">
      <c r="A38" s="158" t="s">
        <v>163</v>
      </c>
      <c r="B38" s="47" t="s">
        <v>258</v>
      </c>
      <c r="C38" s="43" t="s">
        <v>259</v>
      </c>
      <c r="D38" s="47" t="s">
        <v>99</v>
      </c>
      <c r="E38" s="117">
        <f>'Memória de Cálculo'!E36</f>
        <v>1</v>
      </c>
      <c r="F38" s="46">
        <v>1690.2</v>
      </c>
      <c r="G38" s="46">
        <f t="shared" si="0"/>
        <v>2188.98</v>
      </c>
      <c r="H38" s="159">
        <f t="shared" si="1"/>
        <v>2188.98</v>
      </c>
    </row>
    <row r="39" spans="1:8" s="39" customFormat="1" ht="11.25">
      <c r="A39" s="257" t="s">
        <v>94</v>
      </c>
      <c r="B39" s="258"/>
      <c r="C39" s="259" t="s">
        <v>174</v>
      </c>
      <c r="D39" s="260"/>
      <c r="E39" s="261">
        <f>'Memória de Cálculo'!E37</f>
        <v>0</v>
      </c>
      <c r="F39" s="261"/>
      <c r="G39" s="261"/>
      <c r="H39" s="262">
        <f>SUM(H40:H42)</f>
        <v>9577.129399999998</v>
      </c>
    </row>
    <row r="40" spans="1:8" s="39" customFormat="1" ht="45">
      <c r="A40" s="158" t="s">
        <v>95</v>
      </c>
      <c r="B40" s="47" t="s">
        <v>119</v>
      </c>
      <c r="C40" s="43" t="s">
        <v>109</v>
      </c>
      <c r="D40" s="47" t="s">
        <v>98</v>
      </c>
      <c r="E40" s="117">
        <f>'Memória de Cálculo'!E38</f>
        <v>1</v>
      </c>
      <c r="F40" s="46">
        <v>668.92</v>
      </c>
      <c r="G40" s="46">
        <f t="shared" si="0"/>
        <v>866.32</v>
      </c>
      <c r="H40" s="159">
        <f>E40*G40</f>
        <v>866.32</v>
      </c>
    </row>
    <row r="41" spans="1:8" s="39" customFormat="1" ht="22.5">
      <c r="A41" s="158" t="s">
        <v>96</v>
      </c>
      <c r="B41" s="47" t="s">
        <v>176</v>
      </c>
      <c r="C41" s="43" t="s">
        <v>175</v>
      </c>
      <c r="D41" s="47" t="s">
        <v>9</v>
      </c>
      <c r="E41" s="117">
        <f>'Memória de Cálculo'!E39</f>
        <v>25.7</v>
      </c>
      <c r="F41" s="46">
        <v>109.85</v>
      </c>
      <c r="G41" s="46">
        <f t="shared" si="0"/>
        <v>142.27000000000001</v>
      </c>
      <c r="H41" s="159">
        <f>E41*G41</f>
        <v>3656.3389999999999</v>
      </c>
    </row>
    <row r="42" spans="1:8" s="39" customFormat="1" ht="22.5">
      <c r="A42" s="158" t="s">
        <v>179</v>
      </c>
      <c r="B42" s="47" t="s">
        <v>178</v>
      </c>
      <c r="C42" s="43" t="s">
        <v>177</v>
      </c>
      <c r="D42" s="47" t="s">
        <v>86</v>
      </c>
      <c r="E42" s="117">
        <f>'Memória de Cálculo'!E40</f>
        <v>280.95999999999998</v>
      </c>
      <c r="F42" s="46">
        <v>13.89</v>
      </c>
      <c r="G42" s="46">
        <f t="shared" si="0"/>
        <v>17.989999999999998</v>
      </c>
      <c r="H42" s="159">
        <f>E42*G42</f>
        <v>5054.4703999999992</v>
      </c>
    </row>
    <row r="43" spans="1:8" s="39" customFormat="1" ht="11.25">
      <c r="A43" s="257" t="s">
        <v>237</v>
      </c>
      <c r="B43" s="258"/>
      <c r="C43" s="282" t="s">
        <v>181</v>
      </c>
      <c r="D43" s="260"/>
      <c r="E43" s="261"/>
      <c r="F43" s="261"/>
      <c r="G43" s="261"/>
      <c r="H43" s="262">
        <f>SUM(H44:H50)</f>
        <v>5642.4722999999994</v>
      </c>
    </row>
    <row r="44" spans="1:8" s="39" customFormat="1" ht="45">
      <c r="A44" s="158" t="s">
        <v>238</v>
      </c>
      <c r="B44" s="47" t="s">
        <v>183</v>
      </c>
      <c r="C44" s="43" t="s">
        <v>182</v>
      </c>
      <c r="D44" s="55" t="s">
        <v>99</v>
      </c>
      <c r="E44" s="117">
        <v>1</v>
      </c>
      <c r="F44" s="56">
        <v>587.44000000000005</v>
      </c>
      <c r="G44" s="46">
        <f t="shared" si="0"/>
        <v>760.79</v>
      </c>
      <c r="H44" s="159">
        <f>E44*G44</f>
        <v>760.79</v>
      </c>
    </row>
    <row r="45" spans="1:8" s="39" customFormat="1" ht="22.5">
      <c r="A45" s="158" t="s">
        <v>239</v>
      </c>
      <c r="B45" s="47" t="s">
        <v>185</v>
      </c>
      <c r="C45" s="43" t="s">
        <v>184</v>
      </c>
      <c r="D45" s="55" t="s">
        <v>99</v>
      </c>
      <c r="E45" s="117">
        <v>4</v>
      </c>
      <c r="F45" s="56">
        <v>14.35</v>
      </c>
      <c r="G45" s="46">
        <f t="shared" si="0"/>
        <v>18.579999999999998</v>
      </c>
      <c r="H45" s="159">
        <f t="shared" ref="H45:H50" si="2">E45*G45</f>
        <v>74.319999999999993</v>
      </c>
    </row>
    <row r="46" spans="1:8" s="39" customFormat="1" ht="33.75">
      <c r="A46" s="158" t="s">
        <v>240</v>
      </c>
      <c r="B46" s="47" t="s">
        <v>187</v>
      </c>
      <c r="C46" s="43" t="s">
        <v>186</v>
      </c>
      <c r="D46" s="55" t="s">
        <v>99</v>
      </c>
      <c r="E46" s="117">
        <v>2</v>
      </c>
      <c r="F46" s="56">
        <v>59.58</v>
      </c>
      <c r="G46" s="46">
        <f t="shared" si="0"/>
        <v>77.16</v>
      </c>
      <c r="H46" s="159">
        <f t="shared" si="2"/>
        <v>154.32</v>
      </c>
    </row>
    <row r="47" spans="1:8" s="39" customFormat="1" ht="33.75">
      <c r="A47" s="158" t="s">
        <v>241</v>
      </c>
      <c r="B47" s="47" t="s">
        <v>189</v>
      </c>
      <c r="C47" s="43" t="s">
        <v>188</v>
      </c>
      <c r="D47" s="55" t="s">
        <v>9</v>
      </c>
      <c r="E47" s="117">
        <f>'Memória de Cálculo'!E45</f>
        <v>47.97</v>
      </c>
      <c r="F47" s="56">
        <v>3.85</v>
      </c>
      <c r="G47" s="46">
        <f t="shared" si="0"/>
        <v>4.99</v>
      </c>
      <c r="H47" s="159">
        <f t="shared" si="2"/>
        <v>239.37030000000001</v>
      </c>
    </row>
    <row r="48" spans="1:8" s="39" customFormat="1" ht="33.75">
      <c r="A48" s="158" t="s">
        <v>242</v>
      </c>
      <c r="B48" s="47" t="s">
        <v>191</v>
      </c>
      <c r="C48" s="43" t="s">
        <v>190</v>
      </c>
      <c r="D48" s="55" t="s">
        <v>9</v>
      </c>
      <c r="E48" s="117">
        <f>'Memória de Cálculo'!E46</f>
        <v>18.66</v>
      </c>
      <c r="F48" s="56">
        <v>5.19</v>
      </c>
      <c r="G48" s="46">
        <f t="shared" ref="G48:G52" si="3">ROUND(F48+(F48*$H$7),2)</f>
        <v>6.72</v>
      </c>
      <c r="H48" s="159">
        <f t="shared" si="2"/>
        <v>125.3952</v>
      </c>
    </row>
    <row r="49" spans="1:8" s="39" customFormat="1" ht="33.75">
      <c r="A49" s="158" t="s">
        <v>243</v>
      </c>
      <c r="B49" s="47" t="s">
        <v>193</v>
      </c>
      <c r="C49" s="43" t="s">
        <v>192</v>
      </c>
      <c r="D49" s="55" t="s">
        <v>9</v>
      </c>
      <c r="E49" s="117">
        <f>'Memória de Cálculo'!E47</f>
        <v>35.880000000000003</v>
      </c>
      <c r="F49" s="56">
        <v>7.65</v>
      </c>
      <c r="G49" s="46">
        <f t="shared" si="3"/>
        <v>9.91</v>
      </c>
      <c r="H49" s="159">
        <f t="shared" si="2"/>
        <v>355.57080000000002</v>
      </c>
    </row>
    <row r="50" spans="1:8" s="39" customFormat="1" ht="33.75">
      <c r="A50" s="158" t="s">
        <v>244</v>
      </c>
      <c r="B50" s="47" t="s">
        <v>195</v>
      </c>
      <c r="C50" s="43" t="s">
        <v>194</v>
      </c>
      <c r="D50" s="55" t="s">
        <v>9</v>
      </c>
      <c r="E50" s="117">
        <f>'Memória de Cálculo'!E48</f>
        <v>131.97</v>
      </c>
      <c r="F50" s="46">
        <v>23.01</v>
      </c>
      <c r="G50" s="46">
        <f t="shared" si="3"/>
        <v>29.8</v>
      </c>
      <c r="H50" s="159">
        <f t="shared" si="2"/>
        <v>3932.7060000000001</v>
      </c>
    </row>
    <row r="51" spans="1:8" s="39" customFormat="1" ht="11.25">
      <c r="A51" s="257" t="s">
        <v>245</v>
      </c>
      <c r="B51" s="258"/>
      <c r="C51" s="282" t="s">
        <v>198</v>
      </c>
      <c r="D51" s="260"/>
      <c r="E51" s="261"/>
      <c r="F51" s="261"/>
      <c r="G51" s="261"/>
      <c r="H51" s="262">
        <f>H52</f>
        <v>1074.4272000000001</v>
      </c>
    </row>
    <row r="52" spans="1:8" s="39" customFormat="1" ht="11.25">
      <c r="A52" s="158" t="s">
        <v>246</v>
      </c>
      <c r="B52" s="47" t="s">
        <v>197</v>
      </c>
      <c r="C52" s="43" t="s">
        <v>196</v>
      </c>
      <c r="D52" s="55" t="s">
        <v>86</v>
      </c>
      <c r="E52" s="117">
        <f>'Memória de Cálculo'!E50</f>
        <v>106.59</v>
      </c>
      <c r="F52" s="56">
        <v>7.78</v>
      </c>
      <c r="G52" s="46">
        <f t="shared" si="3"/>
        <v>10.08</v>
      </c>
      <c r="H52" s="159">
        <f>G52*E52</f>
        <v>1074.4272000000001</v>
      </c>
    </row>
    <row r="53" spans="1:8" s="57" customFormat="1" ht="20.100000000000001" customHeight="1">
      <c r="A53" s="267"/>
      <c r="B53" s="268"/>
      <c r="C53" s="268" t="s">
        <v>17</v>
      </c>
      <c r="D53" s="268"/>
      <c r="E53" s="268"/>
      <c r="F53" s="268"/>
      <c r="G53" s="268"/>
      <c r="H53" s="269">
        <f>SUM(H10,H12,H39,H43,H51)</f>
        <v>78694.6446</v>
      </c>
    </row>
    <row r="54" spans="1:8" s="57" customFormat="1" ht="26.1" customHeight="1">
      <c r="A54" s="160"/>
      <c r="B54" s="302"/>
      <c r="C54" s="302"/>
      <c r="D54" s="302"/>
      <c r="E54" s="302"/>
      <c r="F54" s="303"/>
      <c r="G54" s="302"/>
      <c r="H54" s="161"/>
    </row>
    <row r="55" spans="1:8" s="57" customFormat="1" ht="20.100000000000001" customHeight="1">
      <c r="A55" s="162"/>
      <c r="B55" s="4"/>
      <c r="C55" s="7"/>
      <c r="D55" s="304"/>
      <c r="E55" s="305"/>
      <c r="F55" s="306"/>
      <c r="G55" s="305"/>
      <c r="H55" s="163"/>
    </row>
    <row r="56" spans="1:8" s="57" customFormat="1" ht="12.95" customHeight="1">
      <c r="A56" s="164"/>
      <c r="B56" s="15"/>
      <c r="C56" s="42" t="str">
        <f>'Memória de Cálculo'!C59</f>
        <v>Sebastião Barbosa Pinto Filho</v>
      </c>
      <c r="D56" s="15"/>
      <c r="E56" s="15"/>
      <c r="F56" s="306"/>
      <c r="G56" s="15"/>
      <c r="H56" s="165"/>
    </row>
    <row r="57" spans="1:8" s="57" customFormat="1" ht="12.95" customHeight="1">
      <c r="A57" s="164"/>
      <c r="B57" s="4"/>
      <c r="C57" s="42" t="str">
        <f>'Memória de Cálculo'!C60</f>
        <v>CREA/MG Nº: MG 249.547/D</v>
      </c>
      <c r="D57" s="4"/>
      <c r="E57" s="4"/>
      <c r="F57" s="306"/>
      <c r="G57" s="4"/>
      <c r="H57" s="166"/>
    </row>
    <row r="58" spans="1:8" s="57" customFormat="1" ht="16.5" customHeight="1">
      <c r="A58" s="164"/>
      <c r="B58" s="4"/>
      <c r="C58" s="4"/>
      <c r="D58" s="4"/>
      <c r="E58" s="4"/>
      <c r="F58" s="306"/>
      <c r="G58" s="4"/>
      <c r="H58" s="166"/>
    </row>
    <row r="59" spans="1:8" s="57" customFormat="1" ht="20.25" customHeight="1">
      <c r="A59" s="162"/>
      <c r="B59" s="4"/>
      <c r="C59" s="7"/>
      <c r="D59" s="305"/>
      <c r="E59" s="305"/>
      <c r="F59" s="306"/>
      <c r="G59" s="307"/>
      <c r="H59" s="163"/>
    </row>
    <row r="60" spans="1:8" s="57" customFormat="1" ht="20.100000000000001" customHeight="1">
      <c r="A60" s="167"/>
      <c r="B60" s="15"/>
      <c r="C60" s="41" t="s">
        <v>48</v>
      </c>
      <c r="D60" s="308"/>
      <c r="E60" s="309"/>
      <c r="F60" s="306"/>
      <c r="G60" s="310"/>
      <c r="H60" s="168"/>
    </row>
    <row r="61" spans="1:8" s="39" customFormat="1" ht="12" customHeight="1">
      <c r="A61" s="167"/>
      <c r="B61" s="15"/>
      <c r="C61" s="42" t="str">
        <f>'Memória de Cálculo'!C65</f>
        <v>Sandro Adriano Oliveira Silva</v>
      </c>
      <c r="D61" s="15"/>
      <c r="E61" s="15"/>
      <c r="F61" s="16"/>
      <c r="G61" s="15"/>
      <c r="H61" s="165"/>
    </row>
    <row r="62" spans="1:8" s="39" customFormat="1" ht="12" customHeight="1" thickBot="1">
      <c r="A62" s="169"/>
      <c r="B62" s="311"/>
      <c r="C62" s="191"/>
      <c r="D62" s="311"/>
      <c r="E62" s="311"/>
      <c r="F62" s="312"/>
      <c r="G62" s="311"/>
      <c r="H62" s="313"/>
    </row>
    <row r="63" spans="1:8" s="39" customFormat="1" ht="12" customHeight="1" thickBot="1">
      <c r="A63" s="169"/>
      <c r="B63" s="170"/>
      <c r="C63" s="170"/>
      <c r="D63" s="170"/>
      <c r="E63" s="170"/>
      <c r="F63" s="171"/>
      <c r="G63" s="170"/>
      <c r="H63" s="172"/>
    </row>
    <row r="64" spans="1:8" s="39" customFormat="1">
      <c r="A64" s="4"/>
      <c r="B64" s="4"/>
      <c r="C64" s="4"/>
      <c r="D64" s="4"/>
      <c r="E64" s="4"/>
      <c r="F64" s="5"/>
      <c r="G64" s="4"/>
      <c r="H64" s="4"/>
    </row>
    <row r="65" spans="1:10" s="39" customFormat="1">
      <c r="A65" s="4"/>
      <c r="B65" s="4"/>
      <c r="C65" s="4"/>
      <c r="D65" s="4"/>
      <c r="E65" s="4"/>
      <c r="F65" s="4"/>
      <c r="G65" s="4"/>
      <c r="H65" s="4"/>
    </row>
    <row r="66" spans="1:10" s="39" customFormat="1" ht="20.100000000000001" customHeight="1">
      <c r="A66" s="4"/>
      <c r="B66" s="4"/>
      <c r="C66" s="4"/>
      <c r="D66" s="4"/>
      <c r="E66" s="4"/>
      <c r="F66" s="5"/>
      <c r="G66" s="4"/>
      <c r="H66" s="4"/>
    </row>
    <row r="67" spans="1:10" s="39" customFormat="1">
      <c r="A67" s="4"/>
      <c r="B67" s="4"/>
      <c r="C67" s="4"/>
      <c r="D67" s="4"/>
      <c r="E67" s="4"/>
      <c r="F67" s="5"/>
      <c r="G67" s="4"/>
      <c r="H67" s="4"/>
    </row>
    <row r="68" spans="1:10" s="39" customFormat="1">
      <c r="A68" s="4"/>
      <c r="B68" s="4"/>
      <c r="C68" s="4"/>
      <c r="D68" s="4"/>
      <c r="E68" s="4"/>
      <c r="F68" s="5"/>
      <c r="G68" s="4"/>
      <c r="H68" s="4"/>
    </row>
    <row r="69" spans="1:10" s="39" customFormat="1">
      <c r="A69" s="4"/>
      <c r="B69" s="4"/>
      <c r="C69" s="4"/>
      <c r="D69" s="4"/>
      <c r="E69" s="4"/>
      <c r="F69" s="5"/>
      <c r="G69" s="4"/>
      <c r="H69" s="4"/>
    </row>
    <row r="70" spans="1:10" s="39" customFormat="1">
      <c r="A70" s="4"/>
      <c r="B70" s="4"/>
      <c r="C70" s="4"/>
      <c r="D70" s="4"/>
      <c r="E70" s="4"/>
      <c r="F70" s="5"/>
      <c r="G70" s="4"/>
      <c r="H70" s="4"/>
    </row>
    <row r="71" spans="1:10" s="39" customFormat="1">
      <c r="A71" s="4"/>
      <c r="B71" s="4"/>
      <c r="C71" s="4"/>
      <c r="D71" s="4"/>
      <c r="E71" s="4"/>
      <c r="F71" s="5"/>
      <c r="G71" s="4"/>
      <c r="H71" s="4"/>
    </row>
    <row r="72" spans="1:10" s="39" customFormat="1">
      <c r="A72" s="4"/>
      <c r="B72" s="4"/>
      <c r="C72" s="4"/>
      <c r="D72" s="4"/>
      <c r="E72" s="4"/>
      <c r="F72" s="5"/>
      <c r="G72" s="4"/>
      <c r="H72" s="4"/>
    </row>
    <row r="73" spans="1:10" s="39" customFormat="1">
      <c r="A73" s="4"/>
      <c r="B73" s="4"/>
      <c r="C73" s="4"/>
      <c r="D73" s="4"/>
      <c r="E73" s="4"/>
      <c r="F73" s="5"/>
      <c r="G73" s="4"/>
      <c r="H73" s="4"/>
    </row>
    <row r="74" spans="1:10" s="39" customFormat="1">
      <c r="A74" s="4"/>
      <c r="B74" s="4"/>
      <c r="C74" s="4"/>
      <c r="D74" s="4"/>
      <c r="E74" s="4"/>
      <c r="F74" s="5"/>
      <c r="G74" s="4"/>
      <c r="H74" s="4"/>
    </row>
    <row r="75" spans="1:10" s="15" customFormat="1" ht="20.100000000000001" customHeight="1">
      <c r="A75" s="4"/>
      <c r="B75" s="4"/>
      <c r="C75" s="4"/>
      <c r="D75" s="4"/>
      <c r="E75" s="4"/>
      <c r="F75" s="5"/>
      <c r="G75" s="4"/>
      <c r="H75" s="4"/>
      <c r="J75" s="16"/>
    </row>
    <row r="76" spans="1:10" ht="14.25" customHeight="1">
      <c r="J76" s="40"/>
    </row>
    <row r="77" spans="1:10" ht="11.25" customHeight="1"/>
    <row r="78" spans="1:10" ht="11.25" customHeight="1"/>
    <row r="79" spans="1:10" s="15" customFormat="1" ht="12" customHeight="1">
      <c r="A79" s="4"/>
      <c r="B79" s="4"/>
      <c r="C79" s="4"/>
      <c r="D79" s="4"/>
      <c r="E79" s="4"/>
      <c r="F79" s="5"/>
      <c r="G79" s="4"/>
      <c r="H79" s="4"/>
    </row>
    <row r="80" spans="1:10" s="15" customFormat="1">
      <c r="A80" s="4"/>
      <c r="B80" s="4"/>
      <c r="C80" s="4"/>
      <c r="D80" s="4"/>
      <c r="E80" s="4"/>
      <c r="F80" s="5"/>
      <c r="G80" s="4"/>
      <c r="H80" s="4"/>
    </row>
    <row r="84" spans="1:8" ht="11.25" customHeight="1"/>
    <row r="85" spans="1:8" s="15" customFormat="1" ht="12" customHeight="1">
      <c r="A85" s="4"/>
      <c r="B85" s="4"/>
      <c r="C85" s="4"/>
      <c r="D85" s="4"/>
      <c r="E85" s="4"/>
      <c r="F85" s="5"/>
      <c r="G85" s="4"/>
      <c r="H85" s="4"/>
    </row>
    <row r="86" spans="1:8" s="15" customFormat="1" ht="12" customHeight="1">
      <c r="A86" s="4"/>
      <c r="B86" s="4"/>
      <c r="C86" s="4"/>
      <c r="D86" s="4"/>
      <c r="E86" s="4"/>
      <c r="F86" s="5"/>
      <c r="G86" s="4"/>
      <c r="H86" s="4"/>
    </row>
    <row r="87" spans="1:8" s="15" customFormat="1" ht="12" customHeight="1">
      <c r="A87" s="4"/>
      <c r="B87" s="4"/>
      <c r="C87" s="4"/>
      <c r="D87" s="4"/>
      <c r="E87" s="4"/>
      <c r="F87" s="5"/>
      <c r="G87" s="4"/>
      <c r="H87" s="4"/>
    </row>
    <row r="90" spans="1:8" ht="69.95" customHeight="1"/>
  </sheetData>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14">
    <mergeCell ref="C1:H1"/>
    <mergeCell ref="A1:B1"/>
    <mergeCell ref="A5:D5"/>
    <mergeCell ref="A6:D6"/>
    <mergeCell ref="A8:H8"/>
    <mergeCell ref="E5:H5"/>
    <mergeCell ref="A7:D7"/>
    <mergeCell ref="A2:H2"/>
    <mergeCell ref="G4:H4"/>
    <mergeCell ref="A4:D4"/>
    <mergeCell ref="A3:D3"/>
    <mergeCell ref="E3:F3"/>
    <mergeCell ref="G3:H3"/>
    <mergeCell ref="E4:F4"/>
  </mergeCells>
  <phoneticPr fontId="14" type="noConversion"/>
  <printOptions horizontalCentered="1"/>
  <pageMargins left="0.23622047244094491" right="0.23622047244094491" top="0.55118110236220474" bottom="0.55118110236220474" header="0.31496062992125984" footer="0.31496062992125984"/>
  <pageSetup paperSize="9" scale="90" fitToHeight="0" orientation="landscape" blackAndWhite="1" r:id="rId2"/>
  <headerFooter alignWithMargins="0"/>
  <ignoredErrors>
    <ignoredError sqref="H12 H39 H43" formula="1"/>
    <ignoredError sqref="H51" evalError="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44292-094C-48D3-9BDE-05AA3893E8D6}">
  <sheetPr codeName="Planilha2"/>
  <dimension ref="A1:J34"/>
  <sheetViews>
    <sheetView workbookViewId="0">
      <selection activeCell="M13" sqref="M13"/>
    </sheetView>
  </sheetViews>
  <sheetFormatPr defaultRowHeight="12.75"/>
  <cols>
    <col min="1" max="1" width="13.7109375" customWidth="1"/>
    <col min="2" max="2" width="9" customWidth="1"/>
    <col min="3" max="3" width="33.85546875" customWidth="1"/>
    <col min="4" max="4" width="8.42578125" customWidth="1"/>
    <col min="5" max="5" width="9.42578125" customWidth="1"/>
    <col min="6" max="6" width="10.28515625" customWidth="1"/>
    <col min="7" max="7" width="12.42578125" customWidth="1"/>
    <col min="9" max="9" width="11.140625" bestFit="1" customWidth="1"/>
  </cols>
  <sheetData>
    <row r="1" spans="1:10" ht="41.25">
      <c r="A1" s="119"/>
      <c r="B1" s="342"/>
      <c r="C1" s="342"/>
      <c r="D1" s="342"/>
      <c r="E1" s="342"/>
      <c r="F1" s="342"/>
      <c r="G1" s="343"/>
      <c r="H1" s="120"/>
      <c r="I1" s="121"/>
      <c r="J1" s="121"/>
    </row>
    <row r="2" spans="1:10">
      <c r="A2" s="122"/>
      <c r="B2" s="344"/>
      <c r="C2" s="344"/>
      <c r="D2" s="344"/>
      <c r="E2" s="344"/>
      <c r="F2" s="344"/>
      <c r="G2" s="345"/>
      <c r="H2" s="123"/>
      <c r="I2" s="121"/>
      <c r="J2" s="121"/>
    </row>
    <row r="3" spans="1:10">
      <c r="A3" s="122"/>
      <c r="B3" s="346"/>
      <c r="C3" s="346"/>
      <c r="D3" s="346"/>
      <c r="E3" s="346"/>
      <c r="F3" s="346"/>
      <c r="G3" s="347"/>
      <c r="H3" s="118"/>
      <c r="I3" s="121"/>
      <c r="J3" s="121"/>
    </row>
    <row r="4" spans="1:10">
      <c r="A4" s="348" t="str">
        <f>'Planilha Orcamentária'!A4</f>
        <v>OBRA: REFORMA E OU MODERNIZAÇÃO DE VESTIÁRIO E ARQUIBANCADA MUNICIPIO DE INHAPIM/MG</v>
      </c>
      <c r="B4" s="348"/>
      <c r="C4" s="348"/>
      <c r="D4" s="348"/>
      <c r="E4" s="348"/>
      <c r="F4" s="348"/>
      <c r="G4" s="348"/>
      <c r="H4" s="121"/>
      <c r="I4" s="121"/>
      <c r="J4" s="121"/>
    </row>
    <row r="5" spans="1:10">
      <c r="A5" s="348" t="str">
        <f>'Planilha Orcamentária'!A5</f>
        <v>LOCAL: DISTRITO DE BOM JESUS DO RIO PRETO - INHAPIM/MG - CEP: 35330-000</v>
      </c>
      <c r="B5" s="348"/>
      <c r="C5" s="348"/>
      <c r="D5" s="348"/>
      <c r="E5" s="348"/>
      <c r="F5" s="348"/>
      <c r="G5" s="348"/>
      <c r="H5" s="121"/>
      <c r="I5" s="121"/>
      <c r="J5" s="121"/>
    </row>
    <row r="6" spans="1:10">
      <c r="A6" s="349" t="s">
        <v>74</v>
      </c>
      <c r="B6" s="349"/>
      <c r="C6" s="349"/>
      <c r="D6" s="349"/>
      <c r="E6" s="349"/>
      <c r="F6" s="349"/>
      <c r="G6" s="349"/>
      <c r="H6" s="121"/>
      <c r="I6" s="121"/>
      <c r="J6" s="121"/>
    </row>
    <row r="7" spans="1:10">
      <c r="A7" s="124" t="s">
        <v>49</v>
      </c>
      <c r="B7" s="125">
        <v>45989</v>
      </c>
      <c r="C7" s="126"/>
      <c r="D7" s="126"/>
      <c r="E7" s="127"/>
      <c r="F7" s="127"/>
      <c r="G7" s="128"/>
      <c r="H7" s="121"/>
      <c r="I7" s="121"/>
      <c r="J7" s="121"/>
    </row>
    <row r="8" spans="1:10">
      <c r="A8" s="124"/>
      <c r="B8" s="129"/>
      <c r="C8" s="126"/>
      <c r="D8" s="126"/>
      <c r="E8" s="127"/>
      <c r="F8" s="127"/>
      <c r="G8" s="128"/>
      <c r="H8" s="121"/>
      <c r="I8" s="121"/>
      <c r="J8" s="121"/>
    </row>
    <row r="9" spans="1:10" ht="15.75">
      <c r="A9" s="350" t="s">
        <v>75</v>
      </c>
      <c r="B9" s="350"/>
      <c r="C9" s="350"/>
      <c r="D9" s="350"/>
      <c r="E9" s="350"/>
      <c r="F9" s="350"/>
      <c r="G9" s="350"/>
      <c r="H9" s="121"/>
      <c r="I9" s="121"/>
      <c r="J9" s="121"/>
    </row>
    <row r="10" spans="1:10">
      <c r="A10" s="130"/>
      <c r="B10" s="121"/>
      <c r="C10" s="121"/>
      <c r="D10" s="121"/>
      <c r="E10" s="121"/>
      <c r="F10" s="121"/>
      <c r="G10" s="131"/>
      <c r="H10" s="121"/>
      <c r="I10" s="121"/>
      <c r="J10" s="121"/>
    </row>
    <row r="11" spans="1:10" ht="33.75">
      <c r="A11" s="132" t="s">
        <v>76</v>
      </c>
      <c r="B11" s="133">
        <v>1</v>
      </c>
      <c r="C11" s="132" t="s">
        <v>218</v>
      </c>
      <c r="D11" s="132" t="s">
        <v>9</v>
      </c>
      <c r="E11" s="134"/>
      <c r="F11" s="135">
        <v>0</v>
      </c>
      <c r="G11" s="135">
        <f>((E12*G12)+(E13*G13)+(E14*G14)+(E15*G15)+(E16*G16)+(E17*G17)+(E18*G18)+(E19*G19)+(E20*G20)+(E21*G21)+(E22*G22)+(E23*G23)+(E24*G24)+(E25*G25))</f>
        <v>158.17699091000003</v>
      </c>
      <c r="H11" s="121"/>
      <c r="I11" s="121"/>
      <c r="J11" s="121"/>
    </row>
    <row r="12" spans="1:10" ht="22.5">
      <c r="A12" s="136" t="s">
        <v>77</v>
      </c>
      <c r="B12" s="137">
        <v>4517</v>
      </c>
      <c r="C12" s="288" t="s">
        <v>219</v>
      </c>
      <c r="D12" s="138" t="s">
        <v>8</v>
      </c>
      <c r="E12" s="297">
        <v>5.1332999999999997E-2</v>
      </c>
      <c r="F12" s="139">
        <v>0</v>
      </c>
      <c r="G12" s="139">
        <v>2.75</v>
      </c>
      <c r="H12" s="296" t="s">
        <v>233</v>
      </c>
      <c r="I12" s="121"/>
      <c r="J12" s="121"/>
    </row>
    <row r="13" spans="1:10" ht="22.5">
      <c r="A13" s="136" t="s">
        <v>77</v>
      </c>
      <c r="B13" s="137">
        <v>5069</v>
      </c>
      <c r="C13" s="288" t="s">
        <v>220</v>
      </c>
      <c r="D13" s="138" t="s">
        <v>8</v>
      </c>
      <c r="E13" s="297">
        <v>1.7700000000000001E-3</v>
      </c>
      <c r="F13" s="139">
        <v>0</v>
      </c>
      <c r="G13" s="139">
        <v>17.79</v>
      </c>
      <c r="H13" s="296" t="s">
        <v>233</v>
      </c>
      <c r="I13" s="121"/>
      <c r="J13" s="121"/>
    </row>
    <row r="14" spans="1:10" ht="45">
      <c r="A14" s="136" t="s">
        <v>77</v>
      </c>
      <c r="B14" s="137">
        <v>34492</v>
      </c>
      <c r="C14" s="288" t="s">
        <v>221</v>
      </c>
      <c r="D14" s="138" t="s">
        <v>78</v>
      </c>
      <c r="E14" s="297">
        <v>0.158946</v>
      </c>
      <c r="F14" s="139">
        <v>0</v>
      </c>
      <c r="G14" s="139">
        <v>520</v>
      </c>
      <c r="H14" s="296" t="s">
        <v>233</v>
      </c>
      <c r="I14" s="121"/>
      <c r="J14" s="140"/>
    </row>
    <row r="15" spans="1:10" ht="22.5">
      <c r="A15" s="136" t="s">
        <v>77</v>
      </c>
      <c r="B15" s="137">
        <v>42409</v>
      </c>
      <c r="C15" s="288" t="s">
        <v>222</v>
      </c>
      <c r="D15" s="138" t="s">
        <v>78</v>
      </c>
      <c r="E15" s="298">
        <v>0.4</v>
      </c>
      <c r="F15" s="139">
        <v>0</v>
      </c>
      <c r="G15" s="139">
        <v>10.49</v>
      </c>
      <c r="H15" s="296" t="s">
        <v>233</v>
      </c>
      <c r="I15" s="121"/>
      <c r="J15" s="121"/>
    </row>
    <row r="16" spans="1:10" ht="33.75">
      <c r="A16" s="141" t="s">
        <v>77</v>
      </c>
      <c r="B16" s="142">
        <v>43614</v>
      </c>
      <c r="C16" s="288" t="s">
        <v>223</v>
      </c>
      <c r="D16" s="143" t="s">
        <v>7</v>
      </c>
      <c r="E16" s="297">
        <v>6.4167000000000002E-2</v>
      </c>
      <c r="F16" s="144">
        <v>0</v>
      </c>
      <c r="G16" s="139">
        <v>20.9</v>
      </c>
      <c r="H16" s="296" t="s">
        <v>233</v>
      </c>
      <c r="I16" s="121"/>
      <c r="J16" s="121"/>
    </row>
    <row r="17" spans="1:8" ht="22.5">
      <c r="A17" s="141" t="s">
        <v>77</v>
      </c>
      <c r="B17" s="142">
        <v>88262</v>
      </c>
      <c r="C17" s="145" t="s">
        <v>224</v>
      </c>
      <c r="D17" s="143" t="s">
        <v>235</v>
      </c>
      <c r="E17" s="297">
        <v>3.2006E-2</v>
      </c>
      <c r="F17" s="144">
        <v>0</v>
      </c>
      <c r="G17" s="139">
        <v>30.75</v>
      </c>
      <c r="H17" s="296" t="s">
        <v>234</v>
      </c>
    </row>
    <row r="18" spans="1:8">
      <c r="A18" s="141" t="s">
        <v>77</v>
      </c>
      <c r="B18" s="142">
        <v>88309</v>
      </c>
      <c r="C18" s="145" t="s">
        <v>225</v>
      </c>
      <c r="D18" s="143" t="s">
        <v>235</v>
      </c>
      <c r="E18" s="297">
        <v>0.11723600000000001</v>
      </c>
      <c r="F18" s="144">
        <v>0</v>
      </c>
      <c r="G18" s="139">
        <v>31.21</v>
      </c>
      <c r="H18" s="296" t="s">
        <v>234</v>
      </c>
    </row>
    <row r="19" spans="1:8">
      <c r="A19" s="141" t="s">
        <v>77</v>
      </c>
      <c r="B19" s="142">
        <v>88316</v>
      </c>
      <c r="C19" s="289" t="s">
        <v>226</v>
      </c>
      <c r="D19" s="143" t="s">
        <v>235</v>
      </c>
      <c r="E19" s="297">
        <v>0.120624</v>
      </c>
      <c r="F19" s="144">
        <v>0</v>
      </c>
      <c r="G19" s="139">
        <v>22.64</v>
      </c>
      <c r="H19" s="296" t="s">
        <v>234</v>
      </c>
    </row>
    <row r="20" spans="1:8" ht="45">
      <c r="A20" s="141" t="s">
        <v>77</v>
      </c>
      <c r="B20" s="142">
        <v>90586</v>
      </c>
      <c r="C20" s="289" t="s">
        <v>227</v>
      </c>
      <c r="D20" s="143" t="s">
        <v>236</v>
      </c>
      <c r="E20" s="297">
        <v>7.9570000000000005E-3</v>
      </c>
      <c r="F20" s="144">
        <v>0</v>
      </c>
      <c r="G20" s="139">
        <v>1.52</v>
      </c>
      <c r="H20" s="296" t="s">
        <v>234</v>
      </c>
    </row>
    <row r="21" spans="1:8" ht="33.75">
      <c r="A21" s="141" t="s">
        <v>77</v>
      </c>
      <c r="B21" s="137">
        <v>95282</v>
      </c>
      <c r="C21" s="288" t="s">
        <v>228</v>
      </c>
      <c r="D21" s="143" t="s">
        <v>236</v>
      </c>
      <c r="E21" s="297">
        <v>7.9570000000000005E-3</v>
      </c>
      <c r="F21" s="144">
        <v>0</v>
      </c>
      <c r="G21" s="139">
        <v>10.23</v>
      </c>
      <c r="H21" s="296" t="s">
        <v>234</v>
      </c>
    </row>
    <row r="22" spans="1:8" ht="33.75">
      <c r="A22" s="141" t="s">
        <v>77</v>
      </c>
      <c r="B22" s="137">
        <v>97092</v>
      </c>
      <c r="C22" s="288" t="s">
        <v>229</v>
      </c>
      <c r="D22" s="138" t="s">
        <v>78</v>
      </c>
      <c r="E22" s="297">
        <v>3.11</v>
      </c>
      <c r="F22" s="144">
        <v>0</v>
      </c>
      <c r="G22" s="139">
        <v>13.27</v>
      </c>
      <c r="H22" s="296" t="s">
        <v>234</v>
      </c>
    </row>
    <row r="23" spans="1:8" ht="22.5">
      <c r="A23" s="141" t="s">
        <v>77</v>
      </c>
      <c r="B23" s="137">
        <v>97113</v>
      </c>
      <c r="C23" s="288" t="s">
        <v>230</v>
      </c>
      <c r="D23" s="138" t="s">
        <v>86</v>
      </c>
      <c r="E23" s="298">
        <v>1</v>
      </c>
      <c r="F23" s="144">
        <v>0</v>
      </c>
      <c r="G23" s="139">
        <v>3.06</v>
      </c>
      <c r="H23" s="296" t="s">
        <v>234</v>
      </c>
    </row>
    <row r="24" spans="1:8" ht="33.75">
      <c r="A24" s="141" t="s">
        <v>77</v>
      </c>
      <c r="B24" s="137">
        <v>97115</v>
      </c>
      <c r="C24" s="288" t="s">
        <v>231</v>
      </c>
      <c r="D24" s="138" t="s">
        <v>78</v>
      </c>
      <c r="E24" s="297">
        <v>2.9217E-2</v>
      </c>
      <c r="F24" s="144">
        <v>0</v>
      </c>
      <c r="G24" s="139">
        <v>57.67</v>
      </c>
      <c r="H24" s="296" t="s">
        <v>234</v>
      </c>
    </row>
    <row r="25" spans="1:8" ht="45">
      <c r="A25" s="141" t="s">
        <v>77</v>
      </c>
      <c r="B25" s="137">
        <v>97117</v>
      </c>
      <c r="C25" s="288" t="s">
        <v>232</v>
      </c>
      <c r="D25" s="138" t="s">
        <v>78</v>
      </c>
      <c r="E25" s="297">
        <v>0.82199999999999995</v>
      </c>
      <c r="F25" s="139">
        <v>0</v>
      </c>
      <c r="G25" s="139">
        <v>19.87</v>
      </c>
      <c r="H25" s="296" t="s">
        <v>234</v>
      </c>
    </row>
    <row r="26" spans="1:8">
      <c r="A26" s="290"/>
      <c r="B26" s="291"/>
      <c r="C26" s="291"/>
      <c r="D26" s="291"/>
      <c r="E26" s="291"/>
      <c r="F26" s="291"/>
      <c r="G26" s="292"/>
    </row>
    <row r="27" spans="1:8">
      <c r="A27" s="290"/>
      <c r="B27" s="291"/>
      <c r="C27" s="291"/>
      <c r="D27" s="291"/>
      <c r="E27" s="291"/>
      <c r="F27" s="291"/>
      <c r="G27" s="292"/>
    </row>
    <row r="28" spans="1:8">
      <c r="A28" s="290"/>
      <c r="B28" s="291"/>
      <c r="C28" s="291"/>
      <c r="D28" s="291"/>
      <c r="E28" s="291"/>
      <c r="F28" s="291"/>
      <c r="G28" s="292"/>
    </row>
    <row r="29" spans="1:8">
      <c r="A29" s="351" t="s">
        <v>79</v>
      </c>
      <c r="B29" s="352"/>
      <c r="C29" s="352"/>
      <c r="D29" s="352"/>
      <c r="E29" s="352"/>
      <c r="F29" s="352"/>
      <c r="G29" s="353"/>
    </row>
    <row r="30" spans="1:8">
      <c r="A30" s="339" t="s">
        <v>87</v>
      </c>
      <c r="B30" s="340"/>
      <c r="C30" s="340"/>
      <c r="D30" s="340"/>
      <c r="E30" s="340"/>
      <c r="F30" s="340"/>
      <c r="G30" s="341"/>
    </row>
    <row r="31" spans="1:8">
      <c r="A31" s="339" t="s">
        <v>91</v>
      </c>
      <c r="B31" s="340"/>
      <c r="C31" s="340"/>
      <c r="D31" s="340"/>
      <c r="E31" s="340"/>
      <c r="F31" s="340"/>
      <c r="G31" s="341"/>
    </row>
    <row r="32" spans="1:8">
      <c r="A32" s="290"/>
      <c r="B32" s="291"/>
      <c r="C32" s="291"/>
      <c r="D32" s="291"/>
      <c r="E32" s="291"/>
      <c r="F32" s="291"/>
      <c r="G32" s="292"/>
    </row>
    <row r="33" spans="1:7">
      <c r="A33" s="290"/>
      <c r="B33" s="291"/>
      <c r="C33" s="291"/>
      <c r="D33" s="291"/>
      <c r="E33" s="291"/>
      <c r="F33" s="291"/>
      <c r="G33" s="292"/>
    </row>
    <row r="34" spans="1:7">
      <c r="A34" s="293"/>
      <c r="B34" s="294"/>
      <c r="C34" s="294"/>
      <c r="D34" s="294"/>
      <c r="E34" s="294"/>
      <c r="F34" s="294"/>
      <c r="G34" s="295"/>
    </row>
  </sheetData>
  <mergeCells count="8">
    <mergeCell ref="A30:G30"/>
    <mergeCell ref="A31:G31"/>
    <mergeCell ref="B1:G3"/>
    <mergeCell ref="A4:G4"/>
    <mergeCell ref="A5:G5"/>
    <mergeCell ref="A6:G6"/>
    <mergeCell ref="A9:G9"/>
    <mergeCell ref="A29:G29"/>
  </mergeCells>
  <pageMargins left="0.51181102362204722" right="0.51181102362204722" top="0.78740157480314965" bottom="0.78740157480314965" header="0.31496062992125984" footer="0.31496062992125984"/>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pageSetUpPr fitToPage="1"/>
  </sheetPr>
  <dimension ref="A1:H73"/>
  <sheetViews>
    <sheetView showGridLines="0" showZeros="0" view="pageBreakPreview" zoomScale="90" zoomScaleSheetLayoutView="90" workbookViewId="0">
      <selection activeCell="K7" sqref="K7"/>
    </sheetView>
  </sheetViews>
  <sheetFormatPr defaultColWidth="9.140625" defaultRowHeight="12.75"/>
  <cols>
    <col min="1" max="1" width="5.7109375" style="1" customWidth="1"/>
    <col min="2" max="2" width="14.140625" style="58" customWidth="1"/>
    <col min="3" max="3" width="60.7109375" style="1" customWidth="1"/>
    <col min="4" max="4" width="9.42578125" style="1" customWidth="1"/>
    <col min="5" max="5" width="12.28515625" style="1" customWidth="1"/>
    <col min="6" max="6" width="40.7109375" style="2" customWidth="1"/>
    <col min="7" max="16384" width="9.140625" style="1"/>
  </cols>
  <sheetData>
    <row r="1" spans="1:8" s="4" customFormat="1" ht="94.5" customHeight="1">
      <c r="A1" s="173"/>
      <c r="B1" s="174"/>
      <c r="C1" s="175"/>
      <c r="D1" s="175"/>
      <c r="E1" s="175"/>
      <c r="F1" s="176"/>
      <c r="G1" s="54"/>
      <c r="H1" s="54"/>
    </row>
    <row r="2" spans="1:8" s="14" customFormat="1" ht="20.100000000000001" customHeight="1">
      <c r="A2" s="328" t="s">
        <v>23</v>
      </c>
      <c r="B2" s="329"/>
      <c r="C2" s="329"/>
      <c r="D2" s="329"/>
      <c r="E2" s="329"/>
      <c r="F2" s="330"/>
    </row>
    <row r="3" spans="1:8" s="17" customFormat="1" ht="20.100000000000001" customHeight="1">
      <c r="A3" s="333" t="s">
        <v>38</v>
      </c>
      <c r="B3" s="334"/>
      <c r="C3" s="334"/>
      <c r="D3" s="334"/>
      <c r="E3" s="20"/>
      <c r="F3" s="177"/>
    </row>
    <row r="4" spans="1:8" s="17" customFormat="1" ht="20.100000000000001" customHeight="1">
      <c r="A4" s="354" t="str">
        <f>'Planilha Orcamentária'!A4</f>
        <v>OBRA: REFORMA E OU MODERNIZAÇÃO DE VESTIÁRIO E ARQUIBANCADA MUNICIPIO DE INHAPIM/MG</v>
      </c>
      <c r="B4" s="355"/>
      <c r="C4" s="355"/>
      <c r="D4" s="356"/>
      <c r="E4" s="21" t="s">
        <v>39</v>
      </c>
      <c r="F4" s="178" t="s">
        <v>33</v>
      </c>
    </row>
    <row r="5" spans="1:8" s="17" customFormat="1" ht="20.100000000000001" customHeight="1">
      <c r="A5" s="318" t="str">
        <f>'Planilha Orcamentária'!A5</f>
        <v>LOCAL: DISTRITO DE BOM JESUS DO RIO PRETO - INHAPIM/MG - CEP: 35330-000</v>
      </c>
      <c r="B5" s="319"/>
      <c r="C5" s="319"/>
      <c r="D5" s="319"/>
      <c r="E5" s="149" t="s">
        <v>20</v>
      </c>
      <c r="F5" s="179">
        <v>45989</v>
      </c>
    </row>
    <row r="6" spans="1:8" ht="3.75" customHeight="1">
      <c r="A6" s="323"/>
      <c r="B6" s="324"/>
      <c r="C6" s="324"/>
      <c r="D6" s="324"/>
      <c r="E6" s="324"/>
      <c r="F6" s="325"/>
    </row>
    <row r="7" spans="1:8" s="9" customFormat="1" ht="35.1" customHeight="1">
      <c r="A7" s="157" t="s">
        <v>0</v>
      </c>
      <c r="B7" s="18" t="s">
        <v>25</v>
      </c>
      <c r="C7" s="18" t="s">
        <v>26</v>
      </c>
      <c r="D7" s="18" t="s">
        <v>2</v>
      </c>
      <c r="E7" s="18" t="s">
        <v>1</v>
      </c>
      <c r="F7" s="180" t="s">
        <v>35</v>
      </c>
    </row>
    <row r="8" spans="1:8" s="9" customFormat="1" ht="20.100000000000001" customHeight="1">
      <c r="A8" s="181">
        <v>1</v>
      </c>
      <c r="B8" s="10"/>
      <c r="C8" s="48" t="str">
        <f>'Planilha Orcamentária'!C10</f>
        <v>SERVIÇOS PRELIMINARES</v>
      </c>
      <c r="D8" s="11"/>
      <c r="E8" s="12"/>
      <c r="F8" s="182"/>
    </row>
    <row r="9" spans="1:8" s="9" customFormat="1" ht="56.25">
      <c r="A9" s="183" t="str">
        <f>'Planilha Orcamentária'!A11</f>
        <v>1.1</v>
      </c>
      <c r="B9" s="45" t="str">
        <f>'Planilha Orcamentária'!B11</f>
        <v>SINAPI-103689</v>
      </c>
      <c r="C9" s="284" t="str">
        <f>'Planilha Orcamentária'!C11</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D9" s="45" t="str">
        <f>'Planilha Orcamentária'!D11</f>
        <v>M²</v>
      </c>
      <c r="E9" s="59">
        <f>'Planilha Orcamentária'!E11</f>
        <v>1</v>
      </c>
      <c r="F9" s="184" t="s">
        <v>46</v>
      </c>
    </row>
    <row r="10" spans="1:8" s="9" customFormat="1" ht="11.25">
      <c r="A10" s="181" t="str">
        <f>'Planilha Orcamentária'!A12</f>
        <v>2.0</v>
      </c>
      <c r="B10" s="10">
        <f>'Planilha Orcamentária'!B12</f>
        <v>0</v>
      </c>
      <c r="C10" s="48" t="str">
        <f>'Planilha Orcamentária'!C12</f>
        <v>REFORMA DO VESTIÁRIO</v>
      </c>
      <c r="D10" s="11">
        <f>'Planilha Orcamentária'!D12</f>
        <v>0</v>
      </c>
      <c r="E10" s="12"/>
      <c r="F10" s="182"/>
    </row>
    <row r="11" spans="1:8" s="9" customFormat="1" ht="22.5">
      <c r="A11" s="183" t="str">
        <f>'Planilha Orcamentária'!A13</f>
        <v>2.1</v>
      </c>
      <c r="B11" s="45" t="str">
        <f>'Planilha Orcamentária'!B13</f>
        <v>SINAPI-97624</v>
      </c>
      <c r="C11" s="284" t="str">
        <f>'Planilha Orcamentária'!C13</f>
        <v>DEMOLIÇÃO DE ALVENARIA DE TIJOLO MACIÇO, DE FORMA MANUAL, SEM REAPROVEITAMENTO. AF_09/2023</v>
      </c>
      <c r="D11" s="45" t="str">
        <f>'Planilha Orcamentária'!D13</f>
        <v>M³</v>
      </c>
      <c r="E11" s="59">
        <v>32.51</v>
      </c>
      <c r="F11" s="185" t="s">
        <v>248</v>
      </c>
    </row>
    <row r="12" spans="1:8" s="39" customFormat="1" ht="22.5">
      <c r="A12" s="183" t="str">
        <f>'Planilha Orcamentária'!A14</f>
        <v>2.2</v>
      </c>
      <c r="B12" s="45" t="str">
        <f>'Planilha Orcamentária'!B14</f>
        <v>SINAPI-97633</v>
      </c>
      <c r="C12" s="284" t="str">
        <f>'Planilha Orcamentária'!C14</f>
        <v>DEMOLIÇÃO DE REVESTIMENTO CERÂMICO, DE FORMA MANUAL, SEM REAPROVEITAMENTO. AF_09/2023</v>
      </c>
      <c r="D12" s="45" t="str">
        <f>'Planilha Orcamentária'!D14</f>
        <v>UND</v>
      </c>
      <c r="E12" s="59">
        <v>105.82</v>
      </c>
      <c r="F12" s="185" t="s">
        <v>249</v>
      </c>
    </row>
    <row r="13" spans="1:8" s="39" customFormat="1" ht="45">
      <c r="A13" s="183" t="str">
        <f>'Planilha Orcamentária'!A15</f>
        <v>2.3</v>
      </c>
      <c r="B13" s="45" t="str">
        <f>'Planilha Orcamentária'!B15</f>
        <v>SINAPI-100981</v>
      </c>
      <c r="C13" s="284" t="str">
        <f>'Planilha Orcamentária'!C15</f>
        <v>CARGA, MANOBRA E DESCARGA DE ENTULHO EM CAMINHÃO BASCULANTE 6 M³ - CARGA COM ESCAVADEIRA
HIDRÁULICA (CAÇAMBA DE 0,80 M³ / 111 HP) E DESCARGA LIVRE (UNIDADE: M3). AF_07/2020</v>
      </c>
      <c r="D13" s="45" t="str">
        <f>'Planilha Orcamentária'!D15</f>
        <v>M³</v>
      </c>
      <c r="E13" s="59">
        <v>4.3099999999999996</v>
      </c>
      <c r="F13" s="185" t="s">
        <v>250</v>
      </c>
    </row>
    <row r="14" spans="1:8" s="39" customFormat="1" ht="45">
      <c r="A14" s="183" t="str">
        <f>'Planilha Orcamentária'!A16</f>
        <v>2.4</v>
      </c>
      <c r="B14" s="45" t="str">
        <f>'Planilha Orcamentária'!B16</f>
        <v>SINAPI-103354</v>
      </c>
      <c r="C14" s="284" t="str">
        <f>'Planilha Orcamentária'!C16</f>
        <v>ALVENARIA DE VEDAÇÃO DE BLOCOS CERÂMICOS FURADOS NA HORIZONTAL DE 11,5X14X24 CM (ESPESSURA
11,5 CM) E ARGAMASSA DE ASSENTAMENTO COM PREPARO EM BETONEIRA. AF_12/2021</v>
      </c>
      <c r="D14" s="45" t="str">
        <f>'Planilha Orcamentária'!D16</f>
        <v>M²</v>
      </c>
      <c r="E14" s="59">
        <v>39.75</v>
      </c>
      <c r="F14" s="185" t="s">
        <v>251</v>
      </c>
    </row>
    <row r="15" spans="1:8" s="8" customFormat="1" ht="45">
      <c r="A15" s="183" t="str">
        <f>'Planilha Orcamentária'!A17</f>
        <v>2.5</v>
      </c>
      <c r="B15" s="45" t="str">
        <f>'Planilha Orcamentária'!B17</f>
        <v>SINAPI-87905</v>
      </c>
      <c r="C15" s="284" t="str">
        <f>'Planilha Orcamentária'!C17</f>
        <v>CHAPISCO APLICADO EM ALVENARIA (COM PRESENÇA DE VÃOS) E ESTRUTURAS DE CONCRETO DE FACHADA,
COM COLHER DE PEDREIRO. ARGAMASSA TRAÇO 1:3 COM PREPARO EM BETONEIRA 400L. AF_10/2022</v>
      </c>
      <c r="D15" s="45" t="str">
        <f>'Planilha Orcamentária'!D17</f>
        <v>M</v>
      </c>
      <c r="E15" s="59">
        <v>185.32</v>
      </c>
      <c r="F15" s="185" t="s">
        <v>252</v>
      </c>
    </row>
    <row r="16" spans="1:8" s="8" customFormat="1" ht="45">
      <c r="A16" s="183" t="str">
        <f>'Planilha Orcamentária'!A18</f>
        <v>2.6</v>
      </c>
      <c r="B16" s="45" t="str">
        <f>'Planilha Orcamentária'!B18</f>
        <v>SINAPI-87289</v>
      </c>
      <c r="C16" s="284" t="str">
        <f>'Planilha Orcamentária'!C18</f>
        <v>ARGAMASSA TRAÇO 1:1,5:7,5 (EM VOLUME DE CIMENTO, CAL E AREIA MÉDIA ÚMIDA) PARA EMBOÇO/MASSA
ÚNICA/ASSENTAMENTO DE ALVENARIA DE VEDAÇÃO, PREPARO MECÂNICO COM BETONEIRA 400 L. AF_08/2019</v>
      </c>
      <c r="D16" s="45" t="str">
        <f>'Planilha Orcamentária'!D18</f>
        <v>M³</v>
      </c>
      <c r="E16" s="59">
        <v>5.61</v>
      </c>
      <c r="F16" s="185" t="s">
        <v>253</v>
      </c>
    </row>
    <row r="17" spans="1:6" s="8" customFormat="1" ht="45">
      <c r="A17" s="183" t="str">
        <f>'Planilha Orcamentária'!A19</f>
        <v>2.7</v>
      </c>
      <c r="B17" s="45" t="str">
        <f>'Planilha Orcamentária'!B19</f>
        <v>SINAPI-87535</v>
      </c>
      <c r="C17" s="284" t="str">
        <f>'Planilha Orcamentária'!C19</f>
        <v>EMBOÇO, EM ARGAMASSA TRAÇO 1:2:8, PREPARO MECÂNICO, APLICADO MANUALMENTE EM PAREDES INTERNAS
DE AMBIENTES COM ÁREA MAIOR QUE 10M², E = 17,5MM, COM TALISCAS. AF_03/2024</v>
      </c>
      <c r="D17" s="45" t="str">
        <f>'Planilha Orcamentária'!D19</f>
        <v>UND</v>
      </c>
      <c r="E17" s="59">
        <v>5.56</v>
      </c>
      <c r="F17" s="185" t="s">
        <v>254</v>
      </c>
    </row>
    <row r="18" spans="1:6" s="8" customFormat="1" ht="33.75">
      <c r="A18" s="183" t="str">
        <f>'Planilha Orcamentária'!A20</f>
        <v>2.8</v>
      </c>
      <c r="B18" s="45" t="str">
        <f>'Planilha Orcamentária'!B20</f>
        <v>SINAPI-87248</v>
      </c>
      <c r="C18" s="284" t="str">
        <f>'Planilha Orcamentária'!C20</f>
        <v>REVESTIMENTO CERÂMICO PARA PISO COM PLACAS TIPO ESMALTADA DE DIMENSÕES 35X35 CM APLICADA EM
AMBIENTES DE ÁREA MAIOR QUE 10 M2. AF_02/2023_PE</v>
      </c>
      <c r="D18" s="45" t="str">
        <f>'Planilha Orcamentária'!D20</f>
        <v>M²</v>
      </c>
      <c r="E18" s="59">
        <f>E12</f>
        <v>105.82</v>
      </c>
      <c r="F18" s="185" t="s">
        <v>255</v>
      </c>
    </row>
    <row r="19" spans="1:6" s="8" customFormat="1" ht="33.75">
      <c r="A19" s="183" t="str">
        <f>'Planilha Orcamentária'!A21</f>
        <v>2.9</v>
      </c>
      <c r="B19" s="45" t="str">
        <f>'Planilha Orcamentária'!B21</f>
        <v>SINAPI-88412</v>
      </c>
      <c r="C19" s="284" t="str">
        <f>'Planilha Orcamentária'!C21</f>
        <v>APLICAÇÃO MANUAL DE FUNDO SELADOR ACRÍLICO EM PANOS CEGOS DE FACHADA (SEM PRESENÇA DE VÃOS)
DE EDIFÍCIOS DE MÚLTIPLOS PAVIMENTOS. AF_03/2024</v>
      </c>
      <c r="D19" s="45" t="str">
        <f>'Planilha Orcamentária'!D21</f>
        <v>M²</v>
      </c>
      <c r="E19" s="59">
        <v>247.57</v>
      </c>
      <c r="F19" s="185" t="s">
        <v>256</v>
      </c>
    </row>
    <row r="20" spans="1:6" s="8" customFormat="1" ht="33.75">
      <c r="A20" s="183" t="str">
        <f>'Planilha Orcamentária'!A22</f>
        <v>2.10</v>
      </c>
      <c r="B20" s="45" t="str">
        <f>'Planilha Orcamentária'!B22</f>
        <v>SINAPI-88431</v>
      </c>
      <c r="C20" s="284" t="str">
        <f>'Planilha Orcamentária'!C22</f>
        <v>APLICAÇÃO MANUAL DE PINTURA COM TINTA TEXTURIZADA ACRÍLICA EM PAREDES EXTERNAS DE CASAS, DUAS
CORES. AF_03/2024</v>
      </c>
      <c r="D20" s="45" t="str">
        <f>'Planilha Orcamentária'!D22</f>
        <v>M²</v>
      </c>
      <c r="E20" s="59">
        <v>206.2</v>
      </c>
      <c r="F20" s="185" t="s">
        <v>199</v>
      </c>
    </row>
    <row r="21" spans="1:6" s="8" customFormat="1" ht="22.5">
      <c r="A21" s="183" t="str">
        <f>'Planilha Orcamentária'!A23</f>
        <v>2.11</v>
      </c>
      <c r="B21" s="45" t="str">
        <f>'Planilha Orcamentária'!B23</f>
        <v>SINAPI-88488</v>
      </c>
      <c r="C21" s="284" t="str">
        <f>'Planilha Orcamentária'!C23</f>
        <v>PINTURA LÁTEX ACRÍLICA PREMIUM, APLICAÇÃO MANUAL EM TETO, DUAS DEMÃOS. AF_04/2023</v>
      </c>
      <c r="D21" s="45" t="str">
        <f>'Planilha Orcamentária'!D23</f>
        <v>M²</v>
      </c>
      <c r="E21" s="59">
        <v>34.380000000000003</v>
      </c>
      <c r="F21" s="185" t="s">
        <v>200</v>
      </c>
    </row>
    <row r="22" spans="1:6" s="8" customFormat="1" ht="33.75">
      <c r="A22" s="183" t="str">
        <f>'Planilha Orcamentária'!A24</f>
        <v>2.12</v>
      </c>
      <c r="B22" s="45" t="str">
        <f>'Planilha Orcamentária'!B24</f>
        <v>SINAPI-87248</v>
      </c>
      <c r="C22" s="284" t="str">
        <f>'Planilha Orcamentária'!C24</f>
        <v>REVESTIMENTO CERÂMICO PARA PISO COM PLACAS TIPO ESMALTADA DE DIMENSÕES 35X35 CM APLICADA EM
AMBIENTES DE ÁREA MAIOR QUE 10 M2. AF_02/2023_PE</v>
      </c>
      <c r="D22" s="45" t="str">
        <f>'Planilha Orcamentária'!D24</f>
        <v>M²</v>
      </c>
      <c r="E22" s="59">
        <v>34.380000000000003</v>
      </c>
      <c r="F22" s="185" t="s">
        <v>201</v>
      </c>
    </row>
    <row r="23" spans="1:6" s="8" customFormat="1" ht="33.75">
      <c r="A23" s="183" t="str">
        <f>'Planilha Orcamentária'!A25</f>
        <v>2.13</v>
      </c>
      <c r="B23" s="45" t="str">
        <f>'Planilha Orcamentária'!B25</f>
        <v>SINAPI-91341</v>
      </c>
      <c r="C23" s="284" t="str">
        <f>'Planilha Orcamentária'!C25</f>
        <v>PORTA EM ALUMÍNIO DE ABRIR TIPO VENEZIANA COM GUARNIÇÃO, FIXAÇÃO COM PARAFUSOS - FORNECIMENTO
E INSTALAÇÃO. AF_12/2019</v>
      </c>
      <c r="D23" s="45" t="str">
        <f>'Planilha Orcamentária'!D25</f>
        <v>M²</v>
      </c>
      <c r="E23" s="59">
        <v>3.78</v>
      </c>
      <c r="F23" s="185" t="s">
        <v>202</v>
      </c>
    </row>
    <row r="24" spans="1:6" s="8" customFormat="1" ht="33.75">
      <c r="A24" s="183" t="str">
        <f>'Planilha Orcamentária'!A26</f>
        <v>2.14</v>
      </c>
      <c r="B24" s="45" t="str">
        <f>'Planilha Orcamentária'!B26</f>
        <v>SINAPI-100754</v>
      </c>
      <c r="C24" s="284" t="str">
        <f>'Planilha Orcamentária'!C26</f>
        <v>PINTURA COM TINTA ACRÍLICA DE ACABAMENTO APLICADA A ROLO OU PINCEL SOBRE SUPERFÍCIES METÁLICAS
(EXCETO PERFIL) EXECUTADO EM OBRA (02 DEMÃOS). AF_01/2020</v>
      </c>
      <c r="D24" s="45" t="str">
        <f>'Planilha Orcamentária'!D26</f>
        <v>M²</v>
      </c>
      <c r="E24" s="59">
        <v>9.8800000000000008</v>
      </c>
      <c r="F24" s="185" t="s">
        <v>203</v>
      </c>
    </row>
    <row r="25" spans="1:6" s="8" customFormat="1" ht="67.5">
      <c r="A25" s="183" t="str">
        <f>'Planilha Orcamentária'!A27</f>
        <v>2.15</v>
      </c>
      <c r="B25" s="45" t="str">
        <f>'Planilha Orcamentária'!B27</f>
        <v>SINAPI-94559</v>
      </c>
      <c r="C25" s="284" t="str">
        <f>'Planilha Orcamentária'!C27</f>
        <v>JANELA DE AÇO TIPO BASCULANTE, PARA VIDROS (VIDROS NÃO INCLUSOS), BATENTE/ REQUADRO INCLUSO (6,5 A
14 CM), DIMENSÕES 60X60 CM, COM COM PINTURA ANTICORROSIVA, SEM ACABAMENTO, COM FERRAGENS,
FIXAÇÃO COM ARGAMASSA, EXCLUSIVE CONTRAMARCO - FORNECIMENTO E INSTALAÇÃO. AF_11/2024</v>
      </c>
      <c r="D25" s="45" t="str">
        <f>'Planilha Orcamentária'!D27</f>
        <v>M²</v>
      </c>
      <c r="E25" s="59">
        <v>4.32</v>
      </c>
      <c r="F25" s="185" t="s">
        <v>204</v>
      </c>
    </row>
    <row r="26" spans="1:6" s="8" customFormat="1" ht="45">
      <c r="A26" s="183" t="e">
        <f>'Planilha Orcamentária'!#REF!</f>
        <v>#REF!</v>
      </c>
      <c r="B26" s="45" t="str">
        <f>'Planilha Orcamentária'!B28</f>
        <v>SINAPI-92580</v>
      </c>
      <c r="C26" s="284" t="str">
        <f>'Planilha Orcamentária'!C28</f>
        <v>TRAMA DE AÇO COMPOSTA POR TERÇAS PARA TELHADOS DE ATÉ 2 ÁGUAS PARA TELHA ONDULADA DE
FIBROCIMENTO, METÁLICA, PLÁSTICA OU TERMOACÚSTICA, INCLUSO TRANSPORTE VERTICAL. AF_07/2019</v>
      </c>
      <c r="D26" s="45" t="str">
        <f>'Planilha Orcamentária'!D28</f>
        <v>M²</v>
      </c>
      <c r="E26" s="59">
        <v>24.12</v>
      </c>
      <c r="F26" s="185" t="s">
        <v>205</v>
      </c>
    </row>
    <row r="27" spans="1:6" s="8" customFormat="1" ht="22.5">
      <c r="A27" s="183" t="str">
        <f>'Planilha Orcamentária'!A28</f>
        <v>2.17</v>
      </c>
      <c r="B27" s="45" t="str">
        <f>'Planilha Orcamentária'!B29</f>
        <v>SINAPI-94213</v>
      </c>
      <c r="C27" s="284" t="str">
        <f>'Planilha Orcamentária'!C29</f>
        <v>TELHAMENTO COM TELHA DE AÇO/ALUMÍNIO E = 0,5 MM, COM ATÉ 2 ÁGUAS, INCLUSO IÇAMENTO. AF_07/2019</v>
      </c>
      <c r="D27" s="45" t="str">
        <f>'Planilha Orcamentária'!D29</f>
        <v>M²</v>
      </c>
      <c r="E27" s="59">
        <f>E26</f>
        <v>24.12</v>
      </c>
      <c r="F27" s="185" t="s">
        <v>205</v>
      </c>
    </row>
    <row r="28" spans="1:6" s="8" customFormat="1" ht="12">
      <c r="A28" s="183" t="str">
        <f>'Planilha Orcamentária'!A29</f>
        <v>2.18</v>
      </c>
      <c r="B28" s="45" t="str">
        <f>'Planilha Orcamentária'!B30</f>
        <v>SINAPI-101979</v>
      </c>
      <c r="C28" s="284" t="str">
        <f>'Planilha Orcamentária'!C30</f>
        <v>CHAPIM (RUFO CAPA) EM AÇO GALVANIZADO, CORTE 33. AF_11/2020</v>
      </c>
      <c r="D28" s="45" t="str">
        <f>'Planilha Orcamentária'!D30</f>
        <v>M</v>
      </c>
      <c r="E28" s="59">
        <v>26.46</v>
      </c>
      <c r="F28" s="285">
        <v>26.46</v>
      </c>
    </row>
    <row r="29" spans="1:6" s="8" customFormat="1" ht="33.75">
      <c r="A29" s="183" t="str">
        <f>'Planilha Orcamentária'!A30</f>
        <v>2.19</v>
      </c>
      <c r="B29" s="45" t="str">
        <f>'Planilha Orcamentária'!B31</f>
        <v>SINAPI-94227</v>
      </c>
      <c r="C29" s="284" t="str">
        <f>'Planilha Orcamentária'!C31</f>
        <v>CALHA EM CHAPA DE AÇO GALVANIZADO NÚMERO 24, DESENVOLVIMENTO DE 33 CM, INCLUSO TRANSPORTE
VERTICAL. AF_07/2019</v>
      </c>
      <c r="D29" s="45" t="str">
        <f>'Planilha Orcamentária'!D31</f>
        <v>M</v>
      </c>
      <c r="E29" s="59">
        <v>8.6</v>
      </c>
      <c r="F29" s="285" t="s">
        <v>206</v>
      </c>
    </row>
    <row r="30" spans="1:6" s="8" customFormat="1" ht="33.75">
      <c r="A30" s="183" t="str">
        <f>'Planilha Orcamentária'!A31</f>
        <v>2.20</v>
      </c>
      <c r="B30" s="45" t="str">
        <f>'Planilha Orcamentária'!B32</f>
        <v>SINAPI-94231</v>
      </c>
      <c r="C30" s="284" t="str">
        <f>'Planilha Orcamentária'!C32</f>
        <v>RUFO EM CHAPA DE AÇO GALVANIZADO NÚMERO 24, CORTE DE 25 CM, INCLUSO TRANSPORTE VERTICAL.
AF_07/2019</v>
      </c>
      <c r="D30" s="45" t="str">
        <f>'Planilha Orcamentária'!D32</f>
        <v>M</v>
      </c>
      <c r="E30" s="59">
        <v>19.22</v>
      </c>
      <c r="F30" s="285" t="s">
        <v>207</v>
      </c>
    </row>
    <row r="31" spans="1:6" s="8" customFormat="1" ht="22.5">
      <c r="A31" s="183" t="str">
        <f>'Planilha Orcamentária'!A32</f>
        <v>2.21</v>
      </c>
      <c r="B31" s="45" t="str">
        <f>'Planilha Orcamentária'!B33</f>
        <v>SINAPI-100860</v>
      </c>
      <c r="C31" s="284" t="str">
        <f>'Planilha Orcamentária'!C33</f>
        <v>CHUVEIRO ELÉTRICO COMUM CORPO PLÁSTICO, TIPO DUCHA - FORNECIMENTO E INSTALAÇÃO. AF_01/2020</v>
      </c>
      <c r="D31" s="45" t="str">
        <f>'Planilha Orcamentária'!D33</f>
        <v>UND</v>
      </c>
      <c r="E31" s="59">
        <v>4</v>
      </c>
      <c r="F31" s="285" t="s">
        <v>208</v>
      </c>
    </row>
    <row r="32" spans="1:6" s="8" customFormat="1" ht="33.75">
      <c r="A32" s="183" t="str">
        <f>'Planilha Orcamentária'!A33</f>
        <v>2.22</v>
      </c>
      <c r="B32" s="45" t="str">
        <f>'Planilha Orcamentária'!B34</f>
        <v>SINAPI-86906</v>
      </c>
      <c r="C32" s="284" t="str">
        <f>'Planilha Orcamentária'!C34</f>
        <v>TORNEIRA CROMADA DE MESA, 1/2" OU 3/4", PARA LAVATÓRIO, PADRÃO POPULAR - FORNECIMENTO E
INSTALAÇÃO. AF_01/2020</v>
      </c>
      <c r="D32" s="45" t="str">
        <f>'Planilha Orcamentária'!D34</f>
        <v>UND</v>
      </c>
      <c r="E32" s="59">
        <v>2</v>
      </c>
      <c r="F32" s="285" t="s">
        <v>209</v>
      </c>
    </row>
    <row r="33" spans="1:6" s="8" customFormat="1" ht="33.75">
      <c r="A33" s="183" t="str">
        <f>'Planilha Orcamentária'!A34</f>
        <v>2.23</v>
      </c>
      <c r="B33" s="45" t="str">
        <f>'Planilha Orcamentária'!B35</f>
        <v>SINAPI-86904</v>
      </c>
      <c r="C33" s="284" t="str">
        <f>'Planilha Orcamentária'!C35</f>
        <v>LAVATÓRIO LOUÇA BRANCA SUSPENSO, 29,5 X 39CM OU EQUIVALENTE, PADRÃO POPULAR - FORNECIMENTO E
INSTALAÇÃO. AF_01/2020</v>
      </c>
      <c r="D33" s="45" t="str">
        <f>'Planilha Orcamentária'!D35</f>
        <v>UND</v>
      </c>
      <c r="E33" s="59">
        <v>2</v>
      </c>
      <c r="F33" s="285" t="s">
        <v>209</v>
      </c>
    </row>
    <row r="34" spans="1:6" s="8" customFormat="1" ht="33.75">
      <c r="A34" s="183" t="str">
        <f>'Planilha Orcamentária'!A35</f>
        <v>2.24</v>
      </c>
      <c r="B34" s="45" t="str">
        <f>'Planilha Orcamentária'!B36</f>
        <v>SINAPI-86888</v>
      </c>
      <c r="C34" s="284" t="str">
        <f>'Planilha Orcamentária'!C36</f>
        <v>VASO SANITÁRIO SIFONADO COM CAIXA ACOPLADA LOUÇA BRANCA - FORNECIMENTO E INSTALAÇÃO.
AF_01/2020</v>
      </c>
      <c r="D34" s="45" t="str">
        <f>'Planilha Orcamentária'!D36</f>
        <v>UND</v>
      </c>
      <c r="E34" s="59">
        <v>4</v>
      </c>
      <c r="F34" s="285" t="s">
        <v>209</v>
      </c>
    </row>
    <row r="35" spans="1:6" s="8" customFormat="1" ht="33.75">
      <c r="A35" s="183" t="str">
        <f>'Planilha Orcamentária'!A36</f>
        <v>2.25</v>
      </c>
      <c r="B35" s="45" t="str">
        <f>'Planilha Orcamentária'!B37</f>
        <v>SINAPI-89985</v>
      </c>
      <c r="C35" s="284" t="str">
        <f>'Planilha Orcamentária'!C37</f>
        <v>REGISTRO DE PRESSÃO BRUTO, LATÃO, ROSCÁVEL, 3/4", COM ACABAMENTO E CANOPLA CROMADOS -
FORNECIMENTO E INSTALAÇÃO. AF_08/2021</v>
      </c>
      <c r="D35" s="45" t="str">
        <f>'Planilha Orcamentária'!D37</f>
        <v>UND</v>
      </c>
      <c r="E35" s="59">
        <v>4</v>
      </c>
      <c r="F35" s="285" t="s">
        <v>208</v>
      </c>
    </row>
    <row r="36" spans="1:6" s="8" customFormat="1" ht="45">
      <c r="A36" s="183" t="str">
        <f>'Planilha Orcamentária'!A37</f>
        <v>2.26</v>
      </c>
      <c r="B36" s="45" t="str">
        <f>'Planilha Orcamentária'!B38</f>
        <v>ED-48172</v>
      </c>
      <c r="C36" s="284" t="str">
        <f>'Planilha Orcamentária'!C38</f>
        <v>BEBEDOURO CONJUGADO DE COLUNA/PRESSÃO,
TIPO ADULTO E INFANTIL COM ACABAMENTO EM PINTURA
ELETROSTÁTICA, NA COR BRANCA, PRESSÃO DA REDE MÍNIMA
REFERENCIAL DE 6M.C.A, INCLUSIVE ACESSÓRIOS</v>
      </c>
      <c r="D36" s="45" t="str">
        <f>'Planilha Orcamentária'!D38</f>
        <v>UND</v>
      </c>
      <c r="E36" s="59">
        <v>1</v>
      </c>
      <c r="F36" s="285" t="s">
        <v>210</v>
      </c>
    </row>
    <row r="37" spans="1:6" s="8" customFormat="1" ht="12">
      <c r="A37" s="181" t="str">
        <f>'Planilha Orcamentária'!A39</f>
        <v>3.0</v>
      </c>
      <c r="B37" s="10">
        <f>'Planilha Orcamentária'!B39</f>
        <v>0</v>
      </c>
      <c r="C37" s="48" t="str">
        <f>'Planilha Orcamentária'!C39</f>
        <v>ARQUIBANCADA</v>
      </c>
      <c r="D37" s="45">
        <f>'Planilha Orcamentária'!D39</f>
        <v>0</v>
      </c>
      <c r="E37" s="12"/>
      <c r="F37" s="182"/>
    </row>
    <row r="38" spans="1:6" s="8" customFormat="1" ht="45">
      <c r="A38" s="183" t="str">
        <f>'Planilha Orcamentária'!A40</f>
        <v>3.1</v>
      </c>
      <c r="B38" s="45" t="str">
        <f>'Planilha Orcamentária'!B40</f>
        <v>SINAPI-87289</v>
      </c>
      <c r="C38" s="284" t="str">
        <f>'Planilha Orcamentária'!C40</f>
        <v>ARGAMASSA TRAÇO 1:1,5:7,5 (EM VOLUME DE CIMENTO, CAL E AREIA MÉDIA ÚMIDA) PARA EMBOÇO/MASSA
ÚNICA/ASSENTAMENTO DE ALVENARIA DE VEDAÇÃO, PREPARO MECÂNICO COM BETONEIRA 400 L. AF_08/2019</v>
      </c>
      <c r="D38" s="45" t="str">
        <f>'Planilha Orcamentária'!D40</f>
        <v>M³</v>
      </c>
      <c r="E38" s="59">
        <v>1</v>
      </c>
      <c r="F38" s="285" t="s">
        <v>211</v>
      </c>
    </row>
    <row r="39" spans="1:6" s="8" customFormat="1" ht="22.5">
      <c r="A39" s="183" t="str">
        <f>'Planilha Orcamentária'!A41</f>
        <v>3.2</v>
      </c>
      <c r="B39" s="45" t="str">
        <f>'Planilha Orcamentária'!B41</f>
        <v>SINAPI-99857</v>
      </c>
      <c r="C39" s="284" t="str">
        <f>'Planilha Orcamentária'!C41</f>
        <v>CORRIMÃO SIMPLES, DIÂMETRO EXTERNO = 1 1/2", EM ALUMÍNIO. AF_04/2019_PS</v>
      </c>
      <c r="D39" s="45" t="str">
        <f>'Planilha Orcamentária'!D41</f>
        <v>M</v>
      </c>
      <c r="E39" s="59">
        <v>25.7</v>
      </c>
      <c r="F39" s="285" t="s">
        <v>212</v>
      </c>
    </row>
    <row r="40" spans="1:6" s="8" customFormat="1" ht="22.5">
      <c r="A40" s="183" t="str">
        <f>'Planilha Orcamentária'!A42</f>
        <v>3.3</v>
      </c>
      <c r="B40" s="45" t="str">
        <f>'Planilha Orcamentária'!B42</f>
        <v>SINAPI-88489</v>
      </c>
      <c r="C40" s="284" t="str">
        <f>'Planilha Orcamentária'!C42</f>
        <v>PINTURA LÁTEX ACRÍLICA PREMIUM, APLICAÇÃO MANUAL EM PAREDES, DUAS DEMÃOS. AF_04/2023</v>
      </c>
      <c r="D40" s="45" t="str">
        <f>'Planilha Orcamentária'!D42</f>
        <v>M²</v>
      </c>
      <c r="E40" s="59">
        <v>280.95999999999998</v>
      </c>
      <c r="F40" s="285" t="s">
        <v>213</v>
      </c>
    </row>
    <row r="41" spans="1:6" s="8" customFormat="1" ht="12">
      <c r="A41" s="181" t="str">
        <f>'Planilha Orcamentária'!A43</f>
        <v>4.0</v>
      </c>
      <c r="B41" s="10">
        <f>'Planilha Orcamentária'!B43</f>
        <v>0</v>
      </c>
      <c r="C41" s="48" t="str">
        <f>'Planilha Orcamentária'!C43</f>
        <v>INSTALAÇÃO ELÉTRICA</v>
      </c>
      <c r="D41" s="45">
        <f>'Planilha Orcamentária'!D43</f>
        <v>0</v>
      </c>
      <c r="E41" s="12"/>
      <c r="F41" s="182"/>
    </row>
    <row r="42" spans="1:6" s="8" customFormat="1" ht="45">
      <c r="A42" s="183" t="str">
        <f>'Planilha Orcamentária'!A44</f>
        <v>4.1</v>
      </c>
      <c r="B42" s="45" t="str">
        <f>'Planilha Orcamentária'!B44</f>
        <v>SINAPI-101883</v>
      </c>
      <c r="C42" s="284" t="str">
        <f>'Planilha Orcamentária'!C44</f>
        <v>QUADRO DE DISTRIBUIÇÃO DE ENERGIA EM CHAPA DE AÇO GALVANIZADO, DE EMBUTIR, COM BARRAMENTO
TRIFÁSICO, PARA 18 DISJUNTORES DIN 100A - FORNECIMENTO E INSTALAÇÃO. AF_07/2025</v>
      </c>
      <c r="D42" s="45" t="str">
        <f>'Planilha Orcamentária'!D44</f>
        <v>UND</v>
      </c>
      <c r="E42" s="59">
        <v>1</v>
      </c>
      <c r="F42" s="285" t="s">
        <v>210</v>
      </c>
    </row>
    <row r="43" spans="1:6" s="8" customFormat="1" ht="22.5">
      <c r="A43" s="183" t="str">
        <f>'Planilha Orcamentária'!A45</f>
        <v>4.2</v>
      </c>
      <c r="B43" s="45" t="str">
        <f>'Planilha Orcamentária'!B45</f>
        <v>SINAPI-97610</v>
      </c>
      <c r="C43" s="284" t="str">
        <f>'Planilha Orcamentária'!C45</f>
        <v>LÂMPADA COMPACTA DE LED 10 W, BASE E27 - FORNECIMENTO E INSTALAÇÃO. AF_09/2024</v>
      </c>
      <c r="D43" s="45" t="str">
        <f>'Planilha Orcamentária'!D45</f>
        <v>UND</v>
      </c>
      <c r="E43" s="59">
        <v>4</v>
      </c>
      <c r="F43" s="285" t="s">
        <v>208</v>
      </c>
    </row>
    <row r="44" spans="1:6" s="8" customFormat="1" ht="33.75">
      <c r="A44" s="183" t="str">
        <f>'Planilha Orcamentária'!A46</f>
        <v>4.3</v>
      </c>
      <c r="B44" s="45" t="str">
        <f>'Planilha Orcamentária'!B46</f>
        <v>SINAPI-92029</v>
      </c>
      <c r="C44" s="284" t="str">
        <f>'Planilha Orcamentária'!C46</f>
        <v>INTERRUPTOR PARALELO (1 MÓDULO) COM 1 TOMADA DE EMBUTIR 2P+T 10 A, INCLUINDO SUPORTE E PLACA -
FORNECIMENTO E INSTALAÇÃO. AF_03/2023</v>
      </c>
      <c r="D44" s="45" t="str">
        <f>'Planilha Orcamentária'!D46</f>
        <v>UND</v>
      </c>
      <c r="E44" s="59">
        <v>2</v>
      </c>
      <c r="F44" s="285" t="s">
        <v>209</v>
      </c>
    </row>
    <row r="45" spans="1:6" s="8" customFormat="1" ht="33.75">
      <c r="A45" s="183" t="str">
        <f>'Planilha Orcamentária'!A47</f>
        <v>4.4</v>
      </c>
      <c r="B45" s="45" t="str">
        <f>'Planilha Orcamentária'!B47</f>
        <v>SINAPI-91925</v>
      </c>
      <c r="C45" s="284" t="str">
        <f>'Planilha Orcamentária'!C47</f>
        <v>CABO DE COBRE FLEXÍVEL ISOLADO, 1,5 MM², ANTI-CHAMA 0,6/1,0 KV, PARA CIRCUITOS TERMINAIS -
FORNECIMENTO E INSTALAÇÃO. AF_03/2023</v>
      </c>
      <c r="D45" s="45" t="str">
        <f>'Planilha Orcamentária'!D47</f>
        <v>M</v>
      </c>
      <c r="E45" s="59">
        <v>47.97</v>
      </c>
      <c r="F45" s="285">
        <v>47.97</v>
      </c>
    </row>
    <row r="46" spans="1:6" s="8" customFormat="1" ht="33.75">
      <c r="A46" s="183" t="str">
        <f>'Planilha Orcamentária'!A48</f>
        <v>4.5</v>
      </c>
      <c r="B46" s="45" t="str">
        <f>'Planilha Orcamentária'!B48</f>
        <v>SINAPI-91927</v>
      </c>
      <c r="C46" s="284" t="str">
        <f>'Planilha Orcamentária'!C48</f>
        <v>CABO DE COBRE FLEXÍVEL ISOLADO, 2,5 MM², ANTI-CHAMA 0,6/1,0 KV, PARA CIRCUITOS TERMINAIS -
FORNECIMENTO E INSTALAÇÃO. AF_03/2023</v>
      </c>
      <c r="D46" s="45" t="str">
        <f>'Planilha Orcamentária'!D48</f>
        <v>M</v>
      </c>
      <c r="E46" s="59">
        <v>18.66</v>
      </c>
      <c r="F46" s="285" t="s">
        <v>214</v>
      </c>
    </row>
    <row r="47" spans="1:6" s="8" customFormat="1" ht="33.75">
      <c r="A47" s="183" t="str">
        <f>'Planilha Orcamentária'!A49</f>
        <v>4.6</v>
      </c>
      <c r="B47" s="45" t="str">
        <f>'Planilha Orcamentária'!B49</f>
        <v>SINAPI-91929</v>
      </c>
      <c r="C47" s="284" t="str">
        <f>'Planilha Orcamentária'!C49</f>
        <v>CABO DE COBRE FLEXÍVEL ISOLADO, 4 MM², ANTI-CHAMA 0,6/1,0 KV, PARA CIRCUITOS TERMINAIS -
FORNECIMENTO E INSTALAÇÃO. AF_03/2023</v>
      </c>
      <c r="D47" s="45" t="str">
        <f>'Planilha Orcamentária'!D49</f>
        <v>M</v>
      </c>
      <c r="E47" s="59">
        <v>35.880000000000003</v>
      </c>
      <c r="F47" s="285" t="s">
        <v>215</v>
      </c>
    </row>
    <row r="48" spans="1:6" s="8" customFormat="1" ht="33.75">
      <c r="A48" s="183" t="str">
        <f>'Planilha Orcamentária'!A50</f>
        <v>4.7</v>
      </c>
      <c r="B48" s="45" t="str">
        <f>'Planilha Orcamentária'!B50</f>
        <v>SINAPI-91935</v>
      </c>
      <c r="C48" s="284" t="str">
        <f>'Planilha Orcamentária'!C50</f>
        <v>CABO DE COBRE FLEXÍVEL ISOLADO, 16 MM², ANTI-CHAMA 0,6/1,0 KV, PARA CIRCUITOS TERMINAIS -
FORNECIMENTO E INSTALAÇÃO. AF_03/2023</v>
      </c>
      <c r="D48" s="45" t="str">
        <f>'Planilha Orcamentária'!D50</f>
        <v>M</v>
      </c>
      <c r="E48" s="59">
        <v>131.97</v>
      </c>
      <c r="F48" s="285">
        <v>131.97</v>
      </c>
    </row>
    <row r="49" spans="1:6" s="8" customFormat="1" ht="12">
      <c r="A49" s="181" t="str">
        <f>'Planilha Orcamentária'!A51</f>
        <v>5.0</v>
      </c>
      <c r="B49" s="10">
        <f>'Planilha Orcamentária'!B51</f>
        <v>0</v>
      </c>
      <c r="C49" s="48" t="str">
        <f>'Planilha Orcamentária'!C51</f>
        <v>SERVIÇOS FINAIS</v>
      </c>
      <c r="D49" s="45">
        <f>'Planilha Orcamentária'!D51</f>
        <v>0</v>
      </c>
      <c r="E49" s="59">
        <v>122</v>
      </c>
      <c r="F49" s="285" t="s">
        <v>216</v>
      </c>
    </row>
    <row r="50" spans="1:6" s="8" customFormat="1" ht="12">
      <c r="A50" s="183" t="str">
        <f>'Planilha Orcamentária'!A52</f>
        <v>5.1</v>
      </c>
      <c r="B50" s="45" t="str">
        <f>'Planilha Orcamentária'!B52</f>
        <v>ED-50266</v>
      </c>
      <c r="C50" s="284" t="str">
        <f>'Planilha Orcamentária'!C52</f>
        <v>LIMPEZA FINAL PARA ENTREGA DA OBRA</v>
      </c>
      <c r="D50" s="45" t="str">
        <f>'Planilha Orcamentária'!D52</f>
        <v>M²</v>
      </c>
      <c r="E50" s="59">
        <v>106.59</v>
      </c>
      <c r="F50" s="185" t="s">
        <v>247</v>
      </c>
    </row>
    <row r="51" spans="1:6" s="8" customFormat="1" ht="12">
      <c r="A51" s="183">
        <f>'Planilha Orcamentária'!A54</f>
        <v>0</v>
      </c>
      <c r="B51" s="45">
        <f>'Planilha Orcamentária'!B54</f>
        <v>0</v>
      </c>
      <c r="C51" s="45" t="str">
        <f>'Planilha Orcamentária'!C53</f>
        <v>TOTAL</v>
      </c>
      <c r="D51" s="187"/>
      <c r="E51" s="265">
        <v>0</v>
      </c>
      <c r="F51" s="266" t="s">
        <v>100</v>
      </c>
    </row>
    <row r="52" spans="1:6" s="8" customFormat="1" ht="12">
      <c r="A52" s="283"/>
      <c r="B52" s="187"/>
      <c r="C52" s="187"/>
      <c r="D52" s="187"/>
      <c r="E52" s="265"/>
      <c r="F52" s="266"/>
    </row>
    <row r="53" spans="1:6" s="8" customFormat="1" ht="12">
      <c r="A53" s="283"/>
      <c r="B53" s="187"/>
      <c r="C53" s="187"/>
      <c r="D53" s="187"/>
      <c r="E53" s="265"/>
      <c r="F53" s="266"/>
    </row>
    <row r="54" spans="1:6" s="8" customFormat="1" ht="12">
      <c r="A54" s="283"/>
      <c r="B54" s="187"/>
      <c r="C54" s="187"/>
      <c r="D54" s="187"/>
      <c r="E54" s="265"/>
      <c r="F54" s="266"/>
    </row>
    <row r="55" spans="1:6" s="8" customFormat="1" ht="12">
      <c r="A55" s="283"/>
      <c r="B55" s="187"/>
      <c r="C55" s="187"/>
      <c r="D55" s="187"/>
      <c r="E55" s="265"/>
      <c r="F55" s="266"/>
    </row>
    <row r="56" spans="1:6" s="8" customFormat="1" ht="12">
      <c r="A56" s="283"/>
      <c r="B56" s="187"/>
      <c r="C56" s="187"/>
      <c r="D56" s="187"/>
      <c r="E56" s="265"/>
      <c r="F56" s="266"/>
    </row>
    <row r="57" spans="1:6" s="8" customFormat="1" ht="30" customHeight="1">
      <c r="A57" s="186"/>
      <c r="B57" s="58"/>
      <c r="C57" s="187"/>
      <c r="D57" s="1"/>
      <c r="E57" s="1"/>
      <c r="F57" s="188"/>
    </row>
    <row r="58" spans="1:6" s="8" customFormat="1" ht="30" customHeight="1">
      <c r="A58" s="186"/>
      <c r="B58" s="58"/>
      <c r="C58" s="153"/>
      <c r="D58" s="1"/>
      <c r="E58" s="1"/>
      <c r="F58" s="188"/>
    </row>
    <row r="59" spans="1:6" s="8" customFormat="1" ht="12.95" customHeight="1">
      <c r="A59" s="186"/>
      <c r="B59" s="58"/>
      <c r="C59" s="42" t="s">
        <v>87</v>
      </c>
      <c r="D59" s="1"/>
      <c r="E59" s="1"/>
      <c r="F59" s="188"/>
    </row>
    <row r="60" spans="1:6" s="8" customFormat="1" ht="12.95" customHeight="1">
      <c r="A60" s="186"/>
      <c r="B60" s="58"/>
      <c r="C60" s="42" t="s">
        <v>88</v>
      </c>
      <c r="D60" s="1"/>
      <c r="E60" s="1"/>
      <c r="F60" s="188"/>
    </row>
    <row r="61" spans="1:6" s="8" customFormat="1" ht="12.75" customHeight="1">
      <c r="A61" s="186"/>
      <c r="B61" s="58"/>
      <c r="C61" s="4"/>
      <c r="D61" s="1"/>
      <c r="E61" s="1"/>
      <c r="F61" s="188"/>
    </row>
    <row r="62" spans="1:6" s="8" customFormat="1" ht="12.95" customHeight="1">
      <c r="A62" s="186"/>
      <c r="B62" s="58"/>
      <c r="C62" s="4"/>
      <c r="D62" s="1"/>
      <c r="E62" s="1"/>
      <c r="F62" s="188"/>
    </row>
    <row r="63" spans="1:6" s="8" customFormat="1" ht="12.95" customHeight="1">
      <c r="A63" s="186"/>
      <c r="B63" s="58"/>
      <c r="C63" s="7"/>
      <c r="D63" s="1"/>
      <c r="E63" s="1"/>
      <c r="F63" s="188"/>
    </row>
    <row r="64" spans="1:6" s="8" customFormat="1" ht="12.95" customHeight="1">
      <c r="A64" s="186"/>
      <c r="B64" s="58"/>
      <c r="C64" s="41" t="s">
        <v>48</v>
      </c>
      <c r="D64" s="1"/>
      <c r="E64" s="1"/>
      <c r="F64" s="188"/>
    </row>
    <row r="65" spans="1:6" s="8" customFormat="1" ht="12" customHeight="1" thickBot="1">
      <c r="A65" s="189"/>
      <c r="B65" s="190"/>
      <c r="C65" s="191" t="s">
        <v>89</v>
      </c>
      <c r="D65" s="192"/>
      <c r="E65" s="193"/>
      <c r="F65" s="194"/>
    </row>
    <row r="66" spans="1:6">
      <c r="C66" s="42"/>
    </row>
    <row r="73" spans="1:6" ht="12.95" customHeight="1"/>
  </sheetData>
  <customSheetViews>
    <customSheetView guid="{46B44D95-2370-4419-BD85-88291A251F92}" showPageBreaks="1" showGridLines="0" zeroValues="0" printArea="1" view="pageBreakPreview" topLeftCell="A17">
      <selection activeCell="F18" sqref="F18"/>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5">
    <mergeCell ref="A2:F2"/>
    <mergeCell ref="A3:D3"/>
    <mergeCell ref="A6:F6"/>
    <mergeCell ref="A4:D4"/>
    <mergeCell ref="A5:D5"/>
  </mergeCells>
  <phoneticPr fontId="85" type="noConversion"/>
  <printOptions horizontalCentered="1"/>
  <pageMargins left="0.23622047244094491" right="0.23622047244094491" top="0.27559055118110237" bottom="0.27559055118110237" header="0.31496062992125984" footer="0.31496062992125984"/>
  <pageSetup paperSize="9" scale="70" fitToHeight="0" orientation="portrait" r:id="rId2"/>
  <headerFooter alignWithMargins="0"/>
  <ignoredErrors>
    <ignoredError sqref="F20:F21 F26:F27 F29 F31:F36 F39 F42:F44 F46:F47 F49 F18" numberStoredAsText="1"/>
  </ignoredErrors>
  <drawing r:id="rId3"/>
  <legacyDrawing r:id="rId4"/>
  <oleObjects>
    <mc:AlternateContent xmlns:mc="http://schemas.openxmlformats.org/markup-compatibility/2006">
      <mc:Choice Requires="x14">
        <oleObject progId="Word.Picture.8" shapeId="12290" r:id="rId5">
          <objectPr defaultSize="0" autoPict="0" r:id="rId6">
            <anchor moveWithCells="1">
              <from>
                <xdr:col>0</xdr:col>
                <xdr:colOff>133350</xdr:colOff>
                <xdr:row>0</xdr:row>
                <xdr:rowOff>152400</xdr:rowOff>
              </from>
              <to>
                <xdr:col>1</xdr:col>
                <xdr:colOff>533400</xdr:colOff>
                <xdr:row>0</xdr:row>
                <xdr:rowOff>723900</xdr:rowOff>
              </to>
            </anchor>
          </objectPr>
        </oleObject>
      </mc:Choice>
      <mc:Fallback>
        <oleObject progId="Word.Picture.8" shapeId="12290" r:id="rId5"/>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4">
    <pageSetUpPr fitToPage="1"/>
  </sheetPr>
  <dimension ref="A1:L31"/>
  <sheetViews>
    <sheetView showGridLines="0" showZeros="0" view="pageBreakPreview" zoomScale="90" zoomScaleNormal="80" zoomScaleSheetLayoutView="90" workbookViewId="0">
      <selection activeCell="Q8" sqref="Q8:Q9"/>
    </sheetView>
  </sheetViews>
  <sheetFormatPr defaultColWidth="9.140625" defaultRowHeight="12.75"/>
  <cols>
    <col min="1" max="1" width="10.7109375" style="22" customWidth="1"/>
    <col min="2" max="2" width="70.7109375" style="22" customWidth="1"/>
    <col min="3" max="3" width="20.7109375" style="25" customWidth="1"/>
    <col min="4" max="4" width="16.42578125" style="25" customWidth="1"/>
    <col min="5" max="5" width="8.140625" style="22" bestFit="1" customWidth="1"/>
    <col min="6" max="6" width="9.140625" style="22" customWidth="1"/>
    <col min="7" max="7" width="16.42578125" style="22" customWidth="1"/>
    <col min="8" max="8" width="3.140625" style="22" customWidth="1"/>
    <col min="9" max="9" width="8.85546875" style="22" customWidth="1"/>
    <col min="10" max="10" width="7.140625" style="22" customWidth="1"/>
    <col min="11" max="11" width="12.5703125" style="22" customWidth="1"/>
    <col min="12" max="12" width="12.85546875" style="22" bestFit="1" customWidth="1"/>
    <col min="13" max="16384" width="9.140625" style="22"/>
  </cols>
  <sheetData>
    <row r="1" spans="1:12" s="4" customFormat="1" ht="87" customHeight="1">
      <c r="A1" s="173"/>
      <c r="B1" s="202"/>
      <c r="C1" s="175"/>
      <c r="D1" s="175"/>
      <c r="E1" s="175"/>
      <c r="F1" s="175"/>
      <c r="G1" s="203"/>
      <c r="H1" s="203"/>
      <c r="I1" s="203"/>
      <c r="J1" s="204"/>
      <c r="K1" s="195"/>
      <c r="L1" s="60"/>
    </row>
    <row r="2" spans="1:12" ht="30" customHeight="1">
      <c r="A2" s="371" t="s">
        <v>11</v>
      </c>
      <c r="B2" s="372"/>
      <c r="C2" s="372"/>
      <c r="D2" s="372"/>
      <c r="E2" s="372"/>
      <c r="F2" s="372"/>
      <c r="G2" s="372"/>
      <c r="H2" s="372"/>
      <c r="I2" s="372"/>
      <c r="J2" s="373"/>
      <c r="K2" s="31"/>
      <c r="L2" s="61"/>
    </row>
    <row r="3" spans="1:12" ht="30" customHeight="1">
      <c r="A3" s="374" t="str">
        <f>'Planilha Orcamentária'!A3</f>
        <v>PREFEITURA MUNICIPAL DE INHAPIM-MG</v>
      </c>
      <c r="B3" s="375"/>
      <c r="C3" s="391" t="s">
        <v>21</v>
      </c>
      <c r="D3" s="384">
        <f>D18</f>
        <v>78694.6446</v>
      </c>
      <c r="E3" s="72" t="s">
        <v>20</v>
      </c>
      <c r="F3" s="147"/>
      <c r="G3" s="154">
        <v>45989</v>
      </c>
      <c r="H3" s="148"/>
      <c r="I3" s="365" t="s">
        <v>93</v>
      </c>
      <c r="J3" s="366"/>
      <c r="K3" s="71"/>
      <c r="L3" s="61"/>
    </row>
    <row r="4" spans="1:12" ht="20.100000000000001" customHeight="1">
      <c r="A4" s="205" t="str">
        <f>'Planilha Orcamentária'!A4</f>
        <v>OBRA: REFORMA E OU MODERNIZAÇÃO DE VESTIÁRIO E ARQUIBANCADA MUNICIPIO DE INHAPIM/MG</v>
      </c>
      <c r="B4" s="35"/>
      <c r="C4" s="385"/>
      <c r="D4" s="385"/>
      <c r="E4" s="378" t="s">
        <v>80</v>
      </c>
      <c r="F4" s="379"/>
      <c r="G4" s="379"/>
      <c r="H4" s="379"/>
      <c r="I4" s="379"/>
      <c r="J4" s="380"/>
      <c r="K4" s="31"/>
      <c r="L4" s="61"/>
    </row>
    <row r="5" spans="1:12" ht="24" customHeight="1">
      <c r="A5" s="376" t="str">
        <f>'Planilha Orcamentária'!A5</f>
        <v>LOCAL: DISTRITO DE BOM JESUS DO RIO PRETO - INHAPIM/MG - CEP: 35330-000</v>
      </c>
      <c r="B5" s="377"/>
      <c r="C5" s="386"/>
      <c r="D5" s="386"/>
      <c r="E5" s="381"/>
      <c r="F5" s="382"/>
      <c r="G5" s="382"/>
      <c r="H5" s="382"/>
      <c r="I5" s="382"/>
      <c r="J5" s="383"/>
      <c r="K5" s="31"/>
      <c r="L5" s="61"/>
    </row>
    <row r="6" spans="1:12" ht="25.5" customHeight="1">
      <c r="A6" s="206" t="s">
        <v>37</v>
      </c>
      <c r="B6" s="28" t="s">
        <v>12</v>
      </c>
      <c r="C6" s="69" t="s">
        <v>13</v>
      </c>
      <c r="D6" s="69" t="s">
        <v>14</v>
      </c>
      <c r="E6" s="370" t="s">
        <v>40</v>
      </c>
      <c r="F6" s="368"/>
      <c r="G6" s="370" t="s">
        <v>41</v>
      </c>
      <c r="H6" s="368"/>
      <c r="I6" s="369" t="s">
        <v>44</v>
      </c>
      <c r="J6" s="366"/>
      <c r="K6" s="73" t="s">
        <v>50</v>
      </c>
      <c r="L6" s="61"/>
    </row>
    <row r="7" spans="1:12">
      <c r="A7" s="387" t="s">
        <v>97</v>
      </c>
      <c r="B7" s="389" t="str">
        <f>'Planilha Orcamentária'!C10</f>
        <v>SERVIÇOS PRELIMINARES</v>
      </c>
      <c r="C7" s="36" t="s">
        <v>15</v>
      </c>
      <c r="D7" s="52">
        <f>D8/$D$18</f>
        <v>1.902772428303209E-2</v>
      </c>
      <c r="E7" s="361">
        <v>1</v>
      </c>
      <c r="F7" s="362"/>
      <c r="G7" s="70"/>
      <c r="H7" s="71"/>
      <c r="I7" s="369"/>
      <c r="J7" s="366"/>
      <c r="K7" s="196"/>
      <c r="L7" s="61"/>
    </row>
    <row r="8" spans="1:12">
      <c r="A8" s="388"/>
      <c r="B8" s="390"/>
      <c r="C8" s="37" t="s">
        <v>16</v>
      </c>
      <c r="D8" s="53">
        <f>'Planilha Orcamentária'!H10</f>
        <v>1497.38</v>
      </c>
      <c r="E8" s="363">
        <f>E7*$D$8</f>
        <v>1497.38</v>
      </c>
      <c r="F8" s="364"/>
      <c r="G8" s="370"/>
      <c r="H8" s="368"/>
      <c r="I8" s="369"/>
      <c r="J8" s="366"/>
      <c r="K8" s="196"/>
      <c r="L8" s="61"/>
    </row>
    <row r="9" spans="1:12">
      <c r="A9" s="396" t="s">
        <v>22</v>
      </c>
      <c r="B9" s="389" t="str">
        <f>'Planilha Orcamentária'!C12</f>
        <v>REFORMA DO VESTIÁRIO</v>
      </c>
      <c r="C9" s="36" t="s">
        <v>15</v>
      </c>
      <c r="D9" s="52">
        <f>D10/D18</f>
        <v>0.77391842875163075</v>
      </c>
      <c r="E9" s="361">
        <v>0.5</v>
      </c>
      <c r="F9" s="362"/>
      <c r="G9" s="361">
        <v>0.5</v>
      </c>
      <c r="H9" s="362"/>
      <c r="I9" s="369"/>
      <c r="J9" s="366"/>
      <c r="K9" s="196"/>
      <c r="L9" s="61"/>
    </row>
    <row r="10" spans="1:12">
      <c r="A10" s="396"/>
      <c r="B10" s="390"/>
      <c r="C10" s="37" t="s">
        <v>16</v>
      </c>
      <c r="D10" s="53">
        <f>'Planilha Orcamentária'!H12</f>
        <v>60903.235700000005</v>
      </c>
      <c r="E10" s="363">
        <f>E9*$D$10</f>
        <v>30451.617850000002</v>
      </c>
      <c r="F10" s="364"/>
      <c r="G10" s="363">
        <f>G9*$D$10</f>
        <v>30451.617850000002</v>
      </c>
      <c r="H10" s="364"/>
      <c r="I10" s="369"/>
      <c r="J10" s="366"/>
      <c r="K10" s="196"/>
      <c r="L10" s="61"/>
    </row>
    <row r="11" spans="1:12" s="23" customFormat="1" ht="15" customHeight="1">
      <c r="A11" s="397" t="str">
        <f>'Planilha Orcamentária'!A39</f>
        <v>3.0</v>
      </c>
      <c r="B11" s="399" t="str">
        <f>'Planilha Orcamentária'!C39</f>
        <v>ARQUIBANCADA</v>
      </c>
      <c r="C11" s="36" t="s">
        <v>15</v>
      </c>
      <c r="D11" s="52">
        <f>D12/$D$18</f>
        <v>0.12169988756769858</v>
      </c>
      <c r="E11" s="357"/>
      <c r="F11" s="367"/>
      <c r="G11" s="357">
        <v>1</v>
      </c>
      <c r="H11" s="367"/>
      <c r="I11" s="357"/>
      <c r="J11" s="367"/>
      <c r="K11" s="197"/>
      <c r="L11" s="62"/>
    </row>
    <row r="12" spans="1:12" s="23" customFormat="1" ht="15" customHeight="1">
      <c r="A12" s="398"/>
      <c r="B12" s="400"/>
      <c r="C12" s="37" t="s">
        <v>16</v>
      </c>
      <c r="D12" s="53">
        <f>'Planilha Orcamentária'!H39</f>
        <v>9577.129399999998</v>
      </c>
      <c r="E12" s="394">
        <f>D12*$E$11</f>
        <v>0</v>
      </c>
      <c r="F12" s="395"/>
      <c r="G12" s="363">
        <f>D12*$G$11</f>
        <v>9577.129399999998</v>
      </c>
      <c r="H12" s="364"/>
      <c r="I12" s="394"/>
      <c r="J12" s="395"/>
      <c r="K12" s="197"/>
      <c r="L12" s="62"/>
    </row>
    <row r="13" spans="1:12" s="23" customFormat="1" ht="15" customHeight="1">
      <c r="A13" s="397" t="str">
        <f>'Planilha Orcamentária'!A43</f>
        <v>4.0</v>
      </c>
      <c r="B13" s="399" t="str">
        <f>'Planilha Orcamentária'!C43</f>
        <v>INSTALAÇÃO ELÉTRICA</v>
      </c>
      <c r="C13" s="36" t="s">
        <v>15</v>
      </c>
      <c r="D13" s="52">
        <f>D14/$D$18</f>
        <v>7.1700842270529794E-2</v>
      </c>
      <c r="E13" s="361">
        <v>1</v>
      </c>
      <c r="F13" s="362"/>
      <c r="G13" s="394"/>
      <c r="H13" s="401"/>
      <c r="I13" s="394"/>
      <c r="J13" s="401"/>
      <c r="K13" s="197"/>
      <c r="L13" s="62"/>
    </row>
    <row r="14" spans="1:12" s="23" customFormat="1" ht="15" customHeight="1">
      <c r="A14" s="398"/>
      <c r="B14" s="400"/>
      <c r="C14" s="37" t="s">
        <v>16</v>
      </c>
      <c r="D14" s="53">
        <f>'Planilha Orcamentária'!H43</f>
        <v>5642.4722999999994</v>
      </c>
      <c r="E14" s="363">
        <f>E13*$D$14</f>
        <v>5642.4722999999994</v>
      </c>
      <c r="F14" s="364"/>
      <c r="G14" s="394"/>
      <c r="H14" s="401"/>
      <c r="I14" s="394"/>
      <c r="J14" s="401"/>
      <c r="K14" s="197"/>
      <c r="L14" s="62"/>
    </row>
    <row r="15" spans="1:12" s="23" customFormat="1" ht="15" customHeight="1">
      <c r="A15" s="397" t="str">
        <f>'Planilha Orcamentária'!A51</f>
        <v>5.0</v>
      </c>
      <c r="B15" s="399" t="str">
        <f>'Planilha Orcamentária'!C51</f>
        <v>SERVIÇOS FINAIS</v>
      </c>
      <c r="C15" s="36" t="s">
        <v>15</v>
      </c>
      <c r="D15" s="52">
        <f>D16/$D$18</f>
        <v>1.36531171271088E-2</v>
      </c>
      <c r="E15" s="394"/>
      <c r="F15" s="401"/>
      <c r="G15" s="394"/>
      <c r="H15" s="401"/>
      <c r="I15" s="361">
        <v>1</v>
      </c>
      <c r="J15" s="362"/>
      <c r="K15" s="197"/>
      <c r="L15" s="62"/>
    </row>
    <row r="16" spans="1:12" s="23" customFormat="1" ht="15" customHeight="1">
      <c r="A16" s="398"/>
      <c r="B16" s="400"/>
      <c r="C16" s="37" t="s">
        <v>16</v>
      </c>
      <c r="D16" s="53">
        <f>'Planilha Orcamentária'!H51</f>
        <v>1074.4272000000001</v>
      </c>
      <c r="E16" s="394"/>
      <c r="F16" s="401"/>
      <c r="G16" s="394"/>
      <c r="H16" s="401"/>
      <c r="I16" s="363">
        <f>D16*$I$15</f>
        <v>1074.4272000000001</v>
      </c>
      <c r="J16" s="364"/>
      <c r="K16" s="197"/>
      <c r="L16" s="62"/>
    </row>
    <row r="17" spans="1:12" s="23" customFormat="1" ht="15" customHeight="1">
      <c r="A17" s="392" t="s">
        <v>17</v>
      </c>
      <c r="B17" s="393"/>
      <c r="C17" s="36" t="s">
        <v>15</v>
      </c>
      <c r="D17" s="52">
        <f>SUM(D7+D9+D11+D13+D15)</f>
        <v>1</v>
      </c>
      <c r="E17" s="357">
        <f>E18/D18</f>
        <v>0.47768778092937725</v>
      </c>
      <c r="F17" s="367"/>
      <c r="G17" s="357">
        <f>G18/$D$18</f>
        <v>0.50865910194351394</v>
      </c>
      <c r="H17" s="367"/>
      <c r="I17" s="357">
        <f>I18/$D$18</f>
        <v>1.36531171271088E-2</v>
      </c>
      <c r="J17" s="358"/>
      <c r="K17" s="198" t="e">
        <f>K18/$D$18</f>
        <v>#REF!</v>
      </c>
      <c r="L17" s="62"/>
    </row>
    <row r="18" spans="1:12" s="23" customFormat="1" ht="15" customHeight="1">
      <c r="A18" s="392"/>
      <c r="B18" s="393"/>
      <c r="C18" s="36" t="s">
        <v>16</v>
      </c>
      <c r="D18" s="68">
        <f>SUM(D8+D10+D12+D14+D16)</f>
        <v>78694.6446</v>
      </c>
      <c r="E18" s="394">
        <f>E8+E10+E12+E14+E16</f>
        <v>37591.470150000001</v>
      </c>
      <c r="F18" s="395"/>
      <c r="G18" s="359">
        <f>SUM(G8+G10+G12)</f>
        <v>40028.74725</v>
      </c>
      <c r="H18" s="368"/>
      <c r="I18" s="359">
        <f>SUM(I8+I10+I12+I14+I16)</f>
        <v>1074.4272000000001</v>
      </c>
      <c r="J18" s="360"/>
      <c r="K18" s="199" t="e">
        <f>#REF!</f>
        <v>#REF!</v>
      </c>
      <c r="L18" s="62"/>
    </row>
    <row r="19" spans="1:12" s="23" customFormat="1" ht="15" customHeight="1">
      <c r="A19" s="207"/>
      <c r="B19" s="208"/>
      <c r="C19" s="208"/>
      <c r="D19" s="208"/>
      <c r="E19" s="208"/>
      <c r="F19" s="208"/>
      <c r="G19" s="208"/>
      <c r="H19" s="208"/>
      <c r="I19" s="66" t="s">
        <v>18</v>
      </c>
      <c r="J19" s="209"/>
      <c r="K19" s="200"/>
      <c r="L19" s="62"/>
    </row>
    <row r="20" spans="1:12" s="23" customFormat="1" ht="15" customHeight="1">
      <c r="A20" s="210"/>
      <c r="B20" s="208"/>
      <c r="C20" s="208"/>
      <c r="D20" s="208"/>
      <c r="E20" s="208"/>
      <c r="F20" s="208"/>
      <c r="G20" s="208"/>
      <c r="H20" s="208"/>
      <c r="I20" s="33"/>
      <c r="J20" s="211"/>
      <c r="K20" s="201"/>
      <c r="L20" s="62"/>
    </row>
    <row r="21" spans="1:12" s="23" customFormat="1" ht="19.5" customHeight="1">
      <c r="A21" s="210"/>
      <c r="B21" s="24"/>
      <c r="C21" s="208"/>
      <c r="D21" s="25"/>
      <c r="E21" s="22"/>
      <c r="F21" s="22"/>
      <c r="G21" s="22"/>
      <c r="H21" s="22"/>
      <c r="I21" s="26"/>
      <c r="J21" s="212"/>
      <c r="K21" s="152"/>
      <c r="L21" s="62"/>
    </row>
    <row r="22" spans="1:12" s="23" customFormat="1" ht="19.5" customHeight="1">
      <c r="A22" s="213"/>
      <c r="B22" s="214" t="str">
        <f>'Memória de Cálculo'!C59</f>
        <v>Sebastião Barbosa Pinto Filho</v>
      </c>
      <c r="C22" s="215"/>
      <c r="D22" s="215"/>
      <c r="E22" s="29"/>
      <c r="F22" s="29"/>
      <c r="G22" s="29"/>
      <c r="H22" s="29"/>
      <c r="I22" s="30"/>
      <c r="J22" s="216"/>
      <c r="K22" s="32"/>
      <c r="L22" s="65">
        <f>SUM(E17:J17)</f>
        <v>1</v>
      </c>
    </row>
    <row r="23" spans="1:12" ht="14.25" customHeight="1">
      <c r="A23" s="213"/>
      <c r="B23" s="214" t="str">
        <f>'Memória de Cálculo'!C60</f>
        <v>CREA/MG Nº: MG 249.547/D</v>
      </c>
      <c r="C23" s="215"/>
      <c r="D23" s="215"/>
      <c r="E23" s="29"/>
      <c r="F23" s="29"/>
      <c r="G23" s="29"/>
      <c r="H23" s="29"/>
      <c r="I23" s="30"/>
      <c r="J23" s="216"/>
      <c r="K23" s="32"/>
      <c r="L23" s="67">
        <f>SUM(E18:J18)</f>
        <v>78694.6446</v>
      </c>
    </row>
    <row r="24" spans="1:12" s="29" customFormat="1" ht="19.5" customHeight="1">
      <c r="A24" s="217"/>
      <c r="B24" s="218"/>
      <c r="C24" s="25"/>
      <c r="D24" s="25"/>
      <c r="E24" s="22"/>
      <c r="F24" s="22"/>
      <c r="G24" s="22"/>
      <c r="H24" s="22"/>
      <c r="I24" s="26"/>
      <c r="J24" s="212"/>
      <c r="K24" s="31"/>
      <c r="L24" s="63"/>
    </row>
    <row r="25" spans="1:12" s="29" customFormat="1" ht="19.5" customHeight="1">
      <c r="A25" s="219"/>
      <c r="B25" s="27"/>
      <c r="C25" s="220"/>
      <c r="D25" s="220"/>
      <c r="E25" s="221"/>
      <c r="F25" s="221"/>
      <c r="G25" s="221"/>
      <c r="H25" s="221"/>
      <c r="I25" s="34"/>
      <c r="J25" s="212"/>
      <c r="K25" s="31"/>
      <c r="L25" s="63"/>
    </row>
    <row r="26" spans="1:12" s="29" customFormat="1" ht="19.5" customHeight="1">
      <c r="A26" s="213"/>
      <c r="B26" s="38" t="str">
        <f>'Memória de Cálculo'!C64</f>
        <v>Prefeito Municipal de Inhapim-MG</v>
      </c>
      <c r="C26" s="215"/>
      <c r="D26" s="215"/>
      <c r="I26" s="30"/>
      <c r="J26" s="216"/>
      <c r="K26" s="32"/>
      <c r="L26" s="63"/>
    </row>
    <row r="27" spans="1:12" s="29" customFormat="1" ht="19.5" customHeight="1" thickBot="1">
      <c r="A27" s="222"/>
      <c r="B27" s="223" t="str">
        <f>'Memória de Cálculo'!C65</f>
        <v>Sandro Adriano Oliveira Silva</v>
      </c>
      <c r="C27" s="224"/>
      <c r="D27" s="224"/>
      <c r="E27" s="225"/>
      <c r="F27" s="225"/>
      <c r="G27" s="225"/>
      <c r="H27" s="225"/>
      <c r="I27" s="226"/>
      <c r="J27" s="227"/>
      <c r="K27" s="32"/>
      <c r="L27" s="63"/>
    </row>
    <row r="28" spans="1:12" s="29" customFormat="1" ht="14.1" customHeight="1">
      <c r="A28" s="22"/>
      <c r="B28" s="22"/>
      <c r="C28" s="25"/>
      <c r="D28" s="25"/>
      <c r="E28" s="22"/>
      <c r="F28" s="22"/>
      <c r="G28" s="22"/>
      <c r="H28" s="22"/>
      <c r="I28" s="22"/>
      <c r="J28" s="22"/>
      <c r="K28" s="22"/>
      <c r="L28" s="63"/>
    </row>
    <row r="29" spans="1:12" ht="14.1" customHeight="1">
      <c r="L29" s="61"/>
    </row>
    <row r="30" spans="1:12" ht="14.1" customHeight="1">
      <c r="L30" s="61"/>
    </row>
    <row r="31" spans="1:12">
      <c r="L31" s="64"/>
    </row>
  </sheetData>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56">
    <mergeCell ref="E14:F14"/>
    <mergeCell ref="E15:F15"/>
    <mergeCell ref="E16:F16"/>
    <mergeCell ref="G13:H13"/>
    <mergeCell ref="I13:J13"/>
    <mergeCell ref="G14:H14"/>
    <mergeCell ref="I14:J14"/>
    <mergeCell ref="G15:H15"/>
    <mergeCell ref="I15:J15"/>
    <mergeCell ref="G16:H16"/>
    <mergeCell ref="I16:J16"/>
    <mergeCell ref="G11:H11"/>
    <mergeCell ref="I11:J11"/>
    <mergeCell ref="E12:F12"/>
    <mergeCell ref="G12:H12"/>
    <mergeCell ref="I12:J12"/>
    <mergeCell ref="A7:A8"/>
    <mergeCell ref="B7:B8"/>
    <mergeCell ref="C3:C5"/>
    <mergeCell ref="A17:B18"/>
    <mergeCell ref="E17:F17"/>
    <mergeCell ref="E18:F18"/>
    <mergeCell ref="A9:A10"/>
    <mergeCell ref="B9:B10"/>
    <mergeCell ref="A11:A12"/>
    <mergeCell ref="B11:B12"/>
    <mergeCell ref="E11:F11"/>
    <mergeCell ref="A13:A14"/>
    <mergeCell ref="A15:A16"/>
    <mergeCell ref="B13:B14"/>
    <mergeCell ref="B15:B16"/>
    <mergeCell ref="E13:F13"/>
    <mergeCell ref="A2:J2"/>
    <mergeCell ref="A3:B3"/>
    <mergeCell ref="A5:B5"/>
    <mergeCell ref="E6:F6"/>
    <mergeCell ref="I6:J6"/>
    <mergeCell ref="G6:H6"/>
    <mergeCell ref="E4:J5"/>
    <mergeCell ref="D3:D5"/>
    <mergeCell ref="I17:J17"/>
    <mergeCell ref="I18:J18"/>
    <mergeCell ref="E7:F7"/>
    <mergeCell ref="E8:F8"/>
    <mergeCell ref="I3:J3"/>
    <mergeCell ref="G17:H17"/>
    <mergeCell ref="G18:H18"/>
    <mergeCell ref="E10:F10"/>
    <mergeCell ref="E9:F9"/>
    <mergeCell ref="G9:H9"/>
    <mergeCell ref="G10:H10"/>
    <mergeCell ref="I7:J7"/>
    <mergeCell ref="I8:J8"/>
    <mergeCell ref="I9:J9"/>
    <mergeCell ref="I10:J10"/>
    <mergeCell ref="G8:H8"/>
  </mergeCells>
  <phoneticPr fontId="14" type="noConversion"/>
  <printOptions horizontalCentered="1"/>
  <pageMargins left="0.25" right="0.25" top="0.75" bottom="0.75" header="0.3" footer="0.3"/>
  <pageSetup paperSize="9" scale="85" orientation="landscape" blackAndWhite="1" r:id="rId2"/>
  <headerFooter alignWithMargins="0"/>
  <ignoredErrors>
    <ignoredError sqref="D12 D14" formula="1"/>
  </ignoredError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A3622-5E1F-4966-822C-4C3426C37120}">
  <sheetPr codeName="Planilha5">
    <pageSetUpPr fitToPage="1"/>
  </sheetPr>
  <dimension ref="A1:H63"/>
  <sheetViews>
    <sheetView showGridLines="0" tabSelected="1" topLeftCell="A37" zoomScale="90" zoomScaleNormal="90" zoomScaleSheetLayoutView="90" workbookViewId="0">
      <selection activeCell="D37" sqref="D37"/>
    </sheetView>
  </sheetViews>
  <sheetFormatPr defaultColWidth="9.140625" defaultRowHeight="12.75"/>
  <cols>
    <col min="1" max="1" width="8" style="1" customWidth="1"/>
    <col min="2" max="2" width="19.7109375" style="1" customWidth="1"/>
    <col min="3" max="3" width="63.28515625" style="1" bestFit="1" customWidth="1"/>
    <col min="4" max="4" width="10.140625" style="1" customWidth="1"/>
    <col min="5" max="5" width="11.7109375" style="1" customWidth="1"/>
    <col min="6" max="6" width="49.42578125" style="2" customWidth="1"/>
    <col min="7" max="16384" width="9.140625" style="1"/>
  </cols>
  <sheetData>
    <row r="1" spans="1:8" ht="84.95" customHeight="1">
      <c r="A1" s="416"/>
      <c r="B1" s="417"/>
      <c r="C1" s="314"/>
      <c r="D1" s="314"/>
      <c r="E1" s="314"/>
      <c r="F1" s="315"/>
    </row>
    <row r="2" spans="1:8" s="14" customFormat="1" ht="20.100000000000001" customHeight="1">
      <c r="A2" s="328" t="s">
        <v>43</v>
      </c>
      <c r="B2" s="329"/>
      <c r="C2" s="329"/>
      <c r="D2" s="329"/>
      <c r="E2" s="329"/>
      <c r="F2" s="330"/>
    </row>
    <row r="3" spans="1:8" s="17" customFormat="1" ht="20.100000000000001" customHeight="1">
      <c r="A3" s="333" t="s">
        <v>38</v>
      </c>
      <c r="B3" s="334"/>
      <c r="C3" s="334"/>
      <c r="D3" s="334"/>
      <c r="E3" s="20"/>
      <c r="F3" s="177"/>
    </row>
    <row r="4" spans="1:8" s="17" customFormat="1" ht="20.100000000000001" customHeight="1">
      <c r="A4" s="354" t="str">
        <f>'Planilha Orcamentária'!A4</f>
        <v>OBRA: REFORMA E OU MODERNIZAÇÃO DE VESTIÁRIO E ARQUIBANCADA MUNICIPIO DE INHAPIM/MG</v>
      </c>
      <c r="B4" s="355"/>
      <c r="C4" s="355"/>
      <c r="D4" s="356"/>
      <c r="E4" s="21" t="s">
        <v>39</v>
      </c>
      <c r="F4" s="178" t="s">
        <v>33</v>
      </c>
    </row>
    <row r="5" spans="1:8" s="17" customFormat="1" ht="20.100000000000001" customHeight="1">
      <c r="A5" s="318" t="str">
        <f>'Planilha Orcamentária'!A5</f>
        <v>LOCAL: DISTRITO DE BOM JESUS DO RIO PRETO - INHAPIM/MG - CEP: 35330-000</v>
      </c>
      <c r="B5" s="319"/>
      <c r="C5" s="319"/>
      <c r="D5" s="319"/>
      <c r="E5" s="149" t="s">
        <v>20</v>
      </c>
      <c r="F5" s="179">
        <v>45989</v>
      </c>
    </row>
    <row r="6" spans="1:8" ht="3.75" customHeight="1">
      <c r="A6" s="323"/>
      <c r="B6" s="324"/>
      <c r="C6" s="324"/>
      <c r="D6" s="324"/>
      <c r="E6" s="324"/>
      <c r="F6" s="325"/>
    </row>
    <row r="7" spans="1:8" s="9" customFormat="1" ht="35.1" customHeight="1">
      <c r="A7" s="157" t="s">
        <v>0</v>
      </c>
      <c r="B7" s="150" t="s">
        <v>25</v>
      </c>
      <c r="C7" s="150" t="s">
        <v>26</v>
      </c>
      <c r="D7" s="418" t="s">
        <v>42</v>
      </c>
      <c r="E7" s="419"/>
      <c r="F7" s="420"/>
    </row>
    <row r="8" spans="1:8" s="9" customFormat="1" ht="11.25">
      <c r="A8" s="270" t="s">
        <v>97</v>
      </c>
      <c r="B8" s="271"/>
      <c r="C8" s="272" t="str">
        <f>'Planilha Orcamentária'!C10</f>
        <v>SERVIÇOS PRELIMINARES</v>
      </c>
      <c r="D8" s="273"/>
      <c r="E8" s="274"/>
      <c r="F8" s="275"/>
    </row>
    <row r="9" spans="1:8" s="9" customFormat="1" ht="56.25">
      <c r="A9" s="276" t="str">
        <f>'Planilha Orcamentária'!A11</f>
        <v>1.1</v>
      </c>
      <c r="B9" s="151" t="str">
        <f>'Planilha Orcamentária'!B11</f>
        <v>SINAPI-103689</v>
      </c>
      <c r="C9" s="277" t="str">
        <f>'Planilha Orcamentária'!C11</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D9" s="421" t="s">
        <v>47</v>
      </c>
      <c r="E9" s="422"/>
      <c r="F9" s="423"/>
    </row>
    <row r="10" spans="1:8" s="9" customFormat="1" ht="11.25">
      <c r="A10" s="270" t="str">
        <f>'Planilha Orcamentária'!A12</f>
        <v>2.0</v>
      </c>
      <c r="B10" s="271"/>
      <c r="C10" s="272" t="str">
        <f>'Planilha Orcamentária'!C12</f>
        <v>REFORMA DO VESTIÁRIO</v>
      </c>
      <c r="D10" s="273"/>
      <c r="E10" s="274"/>
      <c r="F10" s="275"/>
    </row>
    <row r="11" spans="1:8" s="9" customFormat="1" ht="38.25" customHeight="1">
      <c r="A11" s="276" t="str">
        <f>'Planilha Orcamentária'!A13</f>
        <v>2.1</v>
      </c>
      <c r="B11" s="151" t="str">
        <f>'Planilha Orcamentária'!B13</f>
        <v>SINAPI-97624</v>
      </c>
      <c r="C11" s="277" t="str">
        <f>'Planilha Orcamentária'!C13</f>
        <v>DEMOLIÇÃO DE ALVENARIA DE TIJOLO MACIÇO, DE FORMA MANUAL, SEM REAPROVEITAMENTO. AF_09/2023</v>
      </c>
      <c r="D11" s="414" t="s">
        <v>260</v>
      </c>
      <c r="E11" s="414"/>
      <c r="F11" s="415"/>
    </row>
    <row r="12" spans="1:8" s="9" customFormat="1" ht="60" customHeight="1">
      <c r="A12" s="276" t="str">
        <f>'Planilha Orcamentária'!A14</f>
        <v>2.2</v>
      </c>
      <c r="B12" s="151" t="str">
        <f>'Planilha Orcamentária'!B14</f>
        <v>SINAPI-97633</v>
      </c>
      <c r="C12" s="277" t="str">
        <f>'Planilha Orcamentária'!C14</f>
        <v>DEMOLIÇÃO DE REVESTIMENTO CERÂMICO, DE FORMA MANUAL, SEM REAPROVEITAMENTO. AF_09/2023</v>
      </c>
      <c r="D12" s="424" t="s">
        <v>261</v>
      </c>
      <c r="E12" s="425"/>
      <c r="F12" s="426"/>
    </row>
    <row r="13" spans="1:8" s="9" customFormat="1" ht="65.25" customHeight="1">
      <c r="A13" s="276" t="str">
        <f>'Planilha Orcamentária'!A15</f>
        <v>2.3</v>
      </c>
      <c r="B13" s="151" t="str">
        <f>'Planilha Orcamentária'!B15</f>
        <v>SINAPI-100981</v>
      </c>
      <c r="C13" s="277" t="str">
        <f>'Planilha Orcamentária'!C15</f>
        <v>CARGA, MANOBRA E DESCARGA DE ENTULHO EM CAMINHÃO BASCULANTE 6 M³ - CARGA COM ESCAVADEIRA
HIDRÁULICA (CAÇAMBA DE 0,80 M³ / 111 HP) E DESCARGA LIVRE (UNIDADE: M3). AF_07/2020</v>
      </c>
      <c r="D13" s="410" t="s">
        <v>262</v>
      </c>
      <c r="E13" s="411"/>
      <c r="F13" s="412"/>
    </row>
    <row r="14" spans="1:8" s="9" customFormat="1" ht="62.25" customHeight="1">
      <c r="A14" s="276" t="str">
        <f>'Planilha Orcamentária'!A16</f>
        <v>2.4</v>
      </c>
      <c r="B14" s="151" t="str">
        <f>'Planilha Orcamentária'!B16</f>
        <v>SINAPI-103354</v>
      </c>
      <c r="C14" s="277" t="str">
        <f>'Planilha Orcamentária'!C16</f>
        <v>ALVENARIA DE VEDAÇÃO DE BLOCOS CERÂMICOS FURADOS NA HORIZONTAL DE 11,5X14X24 CM (ESPESSURA
11,5 CM) E ARGAMASSA DE ASSENTAMENTO COM PREPARO EM BETONEIRA. AF_12/2021</v>
      </c>
      <c r="D14" s="410" t="s">
        <v>263</v>
      </c>
      <c r="E14" s="411"/>
      <c r="F14" s="412"/>
    </row>
    <row r="15" spans="1:8" s="9" customFormat="1" ht="75" customHeight="1">
      <c r="A15" s="276" t="str">
        <f>'Planilha Orcamentária'!A17</f>
        <v>2.5</v>
      </c>
      <c r="B15" s="151" t="str">
        <f>'Planilha Orcamentária'!B17</f>
        <v>SINAPI-87905</v>
      </c>
      <c r="C15" s="277" t="str">
        <f>'Planilha Orcamentária'!C17</f>
        <v>CHAPISCO APLICADO EM ALVENARIA (COM PRESENÇA DE VÃOS) E ESTRUTURAS DE CONCRETO DE FACHADA,
COM COLHER DE PEDREIRO. ARGAMASSA TRAÇO 1:3 COM PREPARO EM BETONEIRA 400L. AF_10/2022</v>
      </c>
      <c r="D15" s="414" t="s">
        <v>264</v>
      </c>
      <c r="E15" s="414"/>
      <c r="F15" s="415"/>
    </row>
    <row r="16" spans="1:8" s="9" customFormat="1" ht="76.5" customHeight="1">
      <c r="A16" s="276" t="str">
        <f>'Planilha Orcamentária'!A18</f>
        <v>2.6</v>
      </c>
      <c r="B16" s="151" t="str">
        <f>'Planilha Orcamentária'!B18</f>
        <v>SINAPI-87289</v>
      </c>
      <c r="C16" s="277" t="str">
        <f>'Planilha Orcamentária'!C18</f>
        <v>ARGAMASSA TRAÇO 1:1,5:7,5 (EM VOLUME DE CIMENTO, CAL E AREIA MÉDIA ÚMIDA) PARA EMBOÇO/MASSA
ÚNICA/ASSENTAMENTO DE ALVENARIA DE VEDAÇÃO, PREPARO MECÂNICO COM BETONEIRA 400 L. AF_08/2019</v>
      </c>
      <c r="D16" s="414" t="s">
        <v>265</v>
      </c>
      <c r="E16" s="414"/>
      <c r="F16" s="415"/>
      <c r="G16" s="402"/>
      <c r="H16" s="402"/>
    </row>
    <row r="17" spans="1:8" s="9" customFormat="1" ht="46.5" customHeight="1">
      <c r="A17" s="276" t="str">
        <f>'Planilha Orcamentária'!A19</f>
        <v>2.7</v>
      </c>
      <c r="B17" s="151" t="str">
        <f>'Planilha Orcamentária'!B19</f>
        <v>SINAPI-87535</v>
      </c>
      <c r="C17" s="277" t="str">
        <f>'Planilha Orcamentária'!C19</f>
        <v>EMBOÇO, EM ARGAMASSA TRAÇO 1:2:8, PREPARO MECÂNICO, APLICADO MANUALMENTE EM PAREDES INTERNAS
DE AMBIENTES COM ÁREA MAIOR QUE 10M², E = 17,5MM, COM TALISCAS. AF_03/2024</v>
      </c>
      <c r="D17" s="414" t="s">
        <v>104</v>
      </c>
      <c r="E17" s="414"/>
      <c r="F17" s="415"/>
      <c r="G17" s="402"/>
      <c r="H17" s="402"/>
    </row>
    <row r="18" spans="1:8" ht="71.25" customHeight="1">
      <c r="A18" s="276" t="str">
        <f>'Planilha Orcamentária'!A20</f>
        <v>2.8</v>
      </c>
      <c r="B18" s="151" t="str">
        <f>'Planilha Orcamentária'!B20</f>
        <v>SINAPI-87248</v>
      </c>
      <c r="C18" s="277" t="str">
        <f>'Planilha Orcamentária'!C20</f>
        <v>REVESTIMENTO CERÂMICO PARA PISO COM PLACAS TIPO ESMALTADA DE DIMENSÕES 35X35 CM APLICADA EM
AMBIENTES DE ÁREA MAIOR QUE 10 M2. AF_02/2023_PE</v>
      </c>
      <c r="D18" s="409" t="s">
        <v>266</v>
      </c>
      <c r="E18" s="409"/>
      <c r="F18" s="413"/>
    </row>
    <row r="19" spans="1:8" ht="79.5" customHeight="1">
      <c r="A19" s="276" t="str">
        <f>'Planilha Orcamentária'!A21</f>
        <v>2.9</v>
      </c>
      <c r="B19" s="151" t="str">
        <f>'Planilha Orcamentária'!B21</f>
        <v>SINAPI-88412</v>
      </c>
      <c r="C19" s="277" t="str">
        <f>'Planilha Orcamentária'!C21</f>
        <v>APLICAÇÃO MANUAL DE FUNDO SELADOR ACRÍLICO EM PANOS CEGOS DE FACHADA (SEM PRESENÇA DE VÃOS)
DE EDIFÍCIOS DE MÚLTIPLOS PAVIMENTOS. AF_03/2024</v>
      </c>
      <c r="D19" s="410" t="s">
        <v>267</v>
      </c>
      <c r="E19" s="411"/>
      <c r="F19" s="412"/>
    </row>
    <row r="20" spans="1:8" ht="72" customHeight="1">
      <c r="A20" s="276" t="str">
        <f>'Planilha Orcamentária'!A22</f>
        <v>2.10</v>
      </c>
      <c r="B20" s="151" t="str">
        <f>'Planilha Orcamentária'!B22</f>
        <v>SINAPI-88431</v>
      </c>
      <c r="C20" s="277" t="str">
        <f>'Planilha Orcamentária'!C22</f>
        <v>APLICAÇÃO MANUAL DE PINTURA COM TINTA TEXTURIZADA ACRÍLICA EM PAREDES EXTERNAS DE CASAS, DUAS
CORES. AF_03/2024</v>
      </c>
      <c r="D20" s="410" t="s">
        <v>268</v>
      </c>
      <c r="E20" s="411"/>
      <c r="F20" s="412"/>
    </row>
    <row r="21" spans="1:8" ht="75.75" customHeight="1">
      <c r="A21" s="276" t="str">
        <f>'Planilha Orcamentária'!A23</f>
        <v>2.11</v>
      </c>
      <c r="B21" s="151" t="str">
        <f>'Planilha Orcamentária'!B23</f>
        <v>SINAPI-88488</v>
      </c>
      <c r="C21" s="277" t="str">
        <f>'Planilha Orcamentária'!C23</f>
        <v>PINTURA LÁTEX ACRÍLICA PREMIUM, APLICAÇÃO MANUAL EM TETO, DUAS DEMÃOS. AF_04/2023</v>
      </c>
      <c r="D21" s="410" t="s">
        <v>105</v>
      </c>
      <c r="E21" s="411"/>
      <c r="F21" s="412"/>
    </row>
    <row r="22" spans="1:8" ht="78.75" customHeight="1">
      <c r="A22" s="276" t="str">
        <f>'Planilha Orcamentária'!A24</f>
        <v>2.12</v>
      </c>
      <c r="B22" s="151" t="str">
        <f>'Planilha Orcamentária'!B24</f>
        <v>SINAPI-87248</v>
      </c>
      <c r="C22" s="277" t="str">
        <f>'Planilha Orcamentária'!C24</f>
        <v>REVESTIMENTO CERÂMICO PARA PISO COM PLACAS TIPO ESMALTADA DE DIMENSÕES 35X35 CM APLICADA EM
AMBIENTES DE ÁREA MAIOR QUE 10 M2. AF_02/2023_PE</v>
      </c>
      <c r="D22" s="409" t="s">
        <v>269</v>
      </c>
      <c r="E22" s="409"/>
      <c r="F22" s="409"/>
    </row>
    <row r="23" spans="1:8" ht="67.5" customHeight="1">
      <c r="A23" s="276" t="str">
        <f>'Planilha Orcamentária'!A25</f>
        <v>2.13</v>
      </c>
      <c r="B23" s="151" t="str">
        <f>'Planilha Orcamentária'!B25</f>
        <v>SINAPI-91341</v>
      </c>
      <c r="C23" s="277" t="str">
        <f>'Planilha Orcamentária'!C25</f>
        <v>PORTA EM ALUMÍNIO DE ABRIR TIPO VENEZIANA COM GUARNIÇÃO, FIXAÇÃO COM PARAFUSOS - FORNECIMENTO
E INSTALAÇÃO. AF_12/2019</v>
      </c>
      <c r="D23" s="409" t="s">
        <v>270</v>
      </c>
      <c r="E23" s="409"/>
      <c r="F23" s="409"/>
    </row>
    <row r="24" spans="1:8" ht="50.25" customHeight="1">
      <c r="A24" s="276" t="str">
        <f>'Planilha Orcamentária'!A26</f>
        <v>2.14</v>
      </c>
      <c r="B24" s="151" t="str">
        <f>'Planilha Orcamentária'!B26</f>
        <v>SINAPI-100754</v>
      </c>
      <c r="C24" s="277" t="str">
        <f>'Planilha Orcamentária'!C26</f>
        <v>PINTURA COM TINTA ACRÍLICA DE ACABAMENTO APLICADA A ROLO OU PINCEL SOBRE SUPERFÍCIES METÁLICAS
(EXCETO PERFIL) EXECUTADO EM OBRA (02 DEMÃOS). AF_01/2020</v>
      </c>
      <c r="D24" s="409" t="s">
        <v>271</v>
      </c>
      <c r="E24" s="409"/>
      <c r="F24" s="409"/>
    </row>
    <row r="25" spans="1:8" ht="67.5">
      <c r="A25" s="276" t="str">
        <f>'Planilha Orcamentária'!A27</f>
        <v>2.15</v>
      </c>
      <c r="B25" s="151" t="str">
        <f>'Planilha Orcamentária'!B27</f>
        <v>SINAPI-94559</v>
      </c>
      <c r="C25" s="277" t="str">
        <f>'Planilha Orcamentária'!C27</f>
        <v>JANELA DE AÇO TIPO BASCULANTE, PARA VIDROS (VIDROS NÃO INCLUSOS), BATENTE/ REQUADRO INCLUSO (6,5 A
14 CM), DIMENSÕES 60X60 CM, COM COM PINTURA ANTICORROSIVA, SEM ACABAMENTO, COM FERRAGENS,
FIXAÇÃO COM ARGAMASSA, EXCLUSIVE CONTRAMARCO - FORNECIMENTO E INSTALAÇÃO. AF_11/2024</v>
      </c>
      <c r="D25" s="409" t="s">
        <v>272</v>
      </c>
      <c r="E25" s="409"/>
      <c r="F25" s="409"/>
    </row>
    <row r="26" spans="1:8" ht="59.25" customHeight="1">
      <c r="A26" s="276" t="str">
        <f>'Planilha Orcamentária'!A28</f>
        <v>2.17</v>
      </c>
      <c r="B26" s="151" t="str">
        <f>'Planilha Orcamentária'!B28</f>
        <v>SINAPI-92580</v>
      </c>
      <c r="C26" s="277" t="str">
        <f>'Planilha Orcamentária'!C28</f>
        <v>TRAMA DE AÇO COMPOSTA POR TERÇAS PARA TELHADOS DE ATÉ 2 ÁGUAS PARA TELHA ONDULADA DE
FIBROCIMENTO, METÁLICA, PLÁSTICA OU TERMOACÚSTICA, INCLUSO TRANSPORTE VERTICAL. AF_07/2019</v>
      </c>
      <c r="D26" s="409" t="s">
        <v>273</v>
      </c>
      <c r="E26" s="409"/>
      <c r="F26" s="409"/>
    </row>
    <row r="27" spans="1:8" ht="62.25" customHeight="1">
      <c r="A27" s="276" t="str">
        <f>'Planilha Orcamentária'!A29</f>
        <v>2.18</v>
      </c>
      <c r="B27" s="151" t="str">
        <f>'Planilha Orcamentária'!B29</f>
        <v>SINAPI-94213</v>
      </c>
      <c r="C27" s="277" t="str">
        <f>'Planilha Orcamentária'!C29</f>
        <v>TELHAMENTO COM TELHA DE AÇO/ALUMÍNIO E = 0,5 MM, COM ATÉ 2 ÁGUAS, INCLUSO IÇAMENTO. AF_07/2019</v>
      </c>
      <c r="D27" s="409" t="s">
        <v>274</v>
      </c>
      <c r="E27" s="409"/>
      <c r="F27" s="409"/>
    </row>
    <row r="28" spans="1:8" ht="60.75" customHeight="1">
      <c r="A28" s="276" t="str">
        <f>'Planilha Orcamentária'!A30</f>
        <v>2.19</v>
      </c>
      <c r="B28" s="151" t="str">
        <f>'Planilha Orcamentária'!B30</f>
        <v>SINAPI-101979</v>
      </c>
      <c r="C28" s="277" t="str">
        <f>'Planilha Orcamentária'!C30</f>
        <v>CHAPIM (RUFO CAPA) EM AÇO GALVANIZADO, CORTE 33. AF_11/2020</v>
      </c>
      <c r="D28" s="409" t="s">
        <v>275</v>
      </c>
      <c r="E28" s="409"/>
      <c r="F28" s="409"/>
    </row>
    <row r="29" spans="1:8" ht="76.5" customHeight="1">
      <c r="A29" s="276" t="str">
        <f>'Planilha Orcamentária'!A31</f>
        <v>2.20</v>
      </c>
      <c r="B29" s="151" t="str">
        <f>'Planilha Orcamentária'!B31</f>
        <v>SINAPI-94227</v>
      </c>
      <c r="C29" s="277" t="str">
        <f>'Planilha Orcamentária'!C31</f>
        <v>CALHA EM CHAPA DE AÇO GALVANIZADO NÚMERO 24, DESENVOLVIMENTO DE 33 CM, INCLUSO TRANSPORTE
VERTICAL. AF_07/2019</v>
      </c>
      <c r="D29" s="409" t="s">
        <v>276</v>
      </c>
      <c r="E29" s="409"/>
      <c r="F29" s="409"/>
    </row>
    <row r="30" spans="1:8" ht="65.25" customHeight="1">
      <c r="A30" s="276" t="str">
        <f>'Planilha Orcamentária'!A32</f>
        <v>2.21</v>
      </c>
      <c r="B30" s="151" t="str">
        <f>'Planilha Orcamentária'!B32</f>
        <v>SINAPI-94231</v>
      </c>
      <c r="C30" s="277" t="str">
        <f>'Planilha Orcamentária'!C32</f>
        <v>RUFO EM CHAPA DE AÇO GALVANIZADO NÚMERO 24, CORTE DE 25 CM, INCLUSO TRANSPORTE VERTICAL.
AF_07/2019</v>
      </c>
      <c r="D30" s="409" t="s">
        <v>277</v>
      </c>
      <c r="E30" s="409"/>
      <c r="F30" s="409"/>
    </row>
    <row r="31" spans="1:8" ht="66" customHeight="1">
      <c r="A31" s="276" t="str">
        <f>'Planilha Orcamentária'!A33</f>
        <v>2.22</v>
      </c>
      <c r="B31" s="151" t="str">
        <f>'Planilha Orcamentária'!B33</f>
        <v>SINAPI-100860</v>
      </c>
      <c r="C31" s="277" t="str">
        <f>'Planilha Orcamentária'!C33</f>
        <v>CHUVEIRO ELÉTRICO COMUM CORPO PLÁSTICO, TIPO DUCHA - FORNECIMENTO E INSTALAÇÃO. AF_01/2020</v>
      </c>
      <c r="D31" s="409" t="s">
        <v>278</v>
      </c>
      <c r="E31" s="409"/>
      <c r="F31" s="409"/>
    </row>
    <row r="32" spans="1:8" ht="66" customHeight="1">
      <c r="A32" s="276" t="str">
        <f>'Planilha Orcamentária'!A34</f>
        <v>2.23</v>
      </c>
      <c r="B32" s="151" t="str">
        <f>'Planilha Orcamentária'!B34</f>
        <v>SINAPI-86906</v>
      </c>
      <c r="C32" s="277" t="str">
        <f>'Planilha Orcamentária'!C34</f>
        <v>TORNEIRA CROMADA DE MESA, 1/2" OU 3/4", PARA LAVATÓRIO, PADRÃO POPULAR - FORNECIMENTO E
INSTALAÇÃO. AF_01/2020</v>
      </c>
      <c r="D32" s="409" t="s">
        <v>279</v>
      </c>
      <c r="E32" s="409"/>
      <c r="F32" s="409"/>
    </row>
    <row r="33" spans="1:6" ht="62.25" customHeight="1">
      <c r="A33" s="276" t="str">
        <f>'Planilha Orcamentária'!A35</f>
        <v>2.24</v>
      </c>
      <c r="B33" s="151" t="str">
        <f>'Planilha Orcamentária'!B35</f>
        <v>SINAPI-86904</v>
      </c>
      <c r="C33" s="277" t="str">
        <f>'Planilha Orcamentária'!C35</f>
        <v>LAVATÓRIO LOUÇA BRANCA SUSPENSO, 29,5 X 39CM OU EQUIVALENTE, PADRÃO POPULAR - FORNECIMENTO E
INSTALAÇÃO. AF_01/2020</v>
      </c>
      <c r="D33" s="409" t="s">
        <v>280</v>
      </c>
      <c r="E33" s="409"/>
      <c r="F33" s="409"/>
    </row>
    <row r="34" spans="1:6" ht="63.75" customHeight="1">
      <c r="A34" s="276" t="str">
        <f>'Planilha Orcamentária'!A36</f>
        <v>2.25</v>
      </c>
      <c r="B34" s="151" t="str">
        <f>'Planilha Orcamentária'!B36</f>
        <v>SINAPI-86888</v>
      </c>
      <c r="C34" s="277" t="str">
        <f>'Planilha Orcamentária'!C36</f>
        <v>VASO SANITÁRIO SIFONADO COM CAIXA ACOPLADA LOUÇA BRANCA - FORNECIMENTO E INSTALAÇÃO.
AF_01/2020</v>
      </c>
      <c r="D34" s="409" t="s">
        <v>281</v>
      </c>
      <c r="E34" s="409"/>
      <c r="F34" s="409"/>
    </row>
    <row r="35" spans="1:6" ht="51.75" customHeight="1">
      <c r="A35" s="276" t="str">
        <f>'Planilha Orcamentária'!A37</f>
        <v>2.26</v>
      </c>
      <c r="B35" s="151" t="str">
        <f>'Planilha Orcamentária'!B37</f>
        <v>SINAPI-89985</v>
      </c>
      <c r="C35" s="277" t="str">
        <f>'Planilha Orcamentária'!C37</f>
        <v>REGISTRO DE PRESSÃO BRUTO, LATÃO, ROSCÁVEL, 3/4", COM ACABAMENTO E CANOPLA CROMADOS -
FORNECIMENTO E INSTALAÇÃO. AF_08/2021</v>
      </c>
      <c r="D35" s="409" t="s">
        <v>282</v>
      </c>
      <c r="E35" s="409"/>
      <c r="F35" s="409"/>
    </row>
    <row r="36" spans="1:6" ht="75" customHeight="1">
      <c r="A36" s="276" t="str">
        <f>'Planilha Orcamentária'!A38</f>
        <v>2.27</v>
      </c>
      <c r="B36" s="151" t="str">
        <f>'Planilha Orcamentária'!B38</f>
        <v>ED-48172</v>
      </c>
      <c r="C36" s="277" t="str">
        <f>'Planilha Orcamentária'!C38</f>
        <v>BEBEDOURO CONJUGADO DE COLUNA/PRESSÃO,
TIPO ADULTO E INFANTIL COM ACABAMENTO EM PINTURA
ELETROSTÁTICA, NA COR BRANCA, PRESSÃO DA REDE MÍNIMA
REFERENCIAL DE 6M.C.A, INCLUSIVE ACESSÓRIOS</v>
      </c>
      <c r="D36" s="409" t="s">
        <v>283</v>
      </c>
      <c r="E36" s="409"/>
      <c r="F36" s="409"/>
    </row>
    <row r="37" spans="1:6">
      <c r="A37" s="270" t="str">
        <f>'Planilha Orcamentária'!A39</f>
        <v>3.0</v>
      </c>
      <c r="B37" s="271"/>
      <c r="C37" s="272" t="str">
        <f>'Planilha Orcamentária'!C39</f>
        <v>ARQUIBANCADA</v>
      </c>
      <c r="D37" s="273"/>
      <c r="E37" s="274"/>
      <c r="F37" s="275"/>
    </row>
    <row r="38" spans="1:6" ht="63" customHeight="1">
      <c r="A38" s="276" t="str">
        <f>'Planilha Orcamentária'!A40</f>
        <v>3.1</v>
      </c>
      <c r="B38" s="151" t="str">
        <f>'Planilha Orcamentária'!B40</f>
        <v>SINAPI-87289</v>
      </c>
      <c r="C38" s="277" t="str">
        <f>'Planilha Orcamentária'!C40</f>
        <v>ARGAMASSA TRAÇO 1:1,5:7,5 (EM VOLUME DE CIMENTO, CAL E AREIA MÉDIA ÚMIDA) PARA EMBOÇO/MASSA
ÚNICA/ASSENTAMENTO DE ALVENARIA DE VEDAÇÃO, PREPARO MECÂNICO COM BETONEIRA 400 L. AF_08/2019</v>
      </c>
      <c r="D38" s="409" t="s">
        <v>284</v>
      </c>
      <c r="E38" s="409"/>
      <c r="F38" s="409"/>
    </row>
    <row r="39" spans="1:6" ht="51" customHeight="1">
      <c r="A39" s="276" t="str">
        <f>'Planilha Orcamentária'!A41</f>
        <v>3.2</v>
      </c>
      <c r="B39" s="151" t="str">
        <f>'Planilha Orcamentária'!B41</f>
        <v>SINAPI-99857</v>
      </c>
      <c r="C39" s="277" t="str">
        <f>'Planilha Orcamentária'!C41</f>
        <v>CORRIMÃO SIMPLES, DIÂMETRO EXTERNO = 1 1/2", EM ALUMÍNIO. AF_04/2019_PS</v>
      </c>
      <c r="D39" s="409" t="s">
        <v>285</v>
      </c>
      <c r="E39" s="409"/>
      <c r="F39" s="409"/>
    </row>
    <row r="40" spans="1:6" ht="57.75" customHeight="1">
      <c r="A40" s="276" t="str">
        <f>'Planilha Orcamentária'!A42</f>
        <v>3.3</v>
      </c>
      <c r="B40" s="151" t="str">
        <f>'Planilha Orcamentária'!B42</f>
        <v>SINAPI-88489</v>
      </c>
      <c r="C40" s="277" t="str">
        <f>'Planilha Orcamentária'!C42</f>
        <v>PINTURA LÁTEX ACRÍLICA PREMIUM, APLICAÇÃO MANUAL EM PAREDES, DUAS DEMÃOS. AF_04/2023</v>
      </c>
      <c r="D40" s="409" t="s">
        <v>286</v>
      </c>
      <c r="E40" s="409"/>
      <c r="F40" s="409"/>
    </row>
    <row r="41" spans="1:6">
      <c r="A41" s="270" t="str">
        <f>'Planilha Orcamentária'!A43</f>
        <v>4.0</v>
      </c>
      <c r="B41" s="271"/>
      <c r="C41" s="272" t="str">
        <f>'Planilha Orcamentária'!C43</f>
        <v>INSTALAÇÃO ELÉTRICA</v>
      </c>
      <c r="D41" s="273"/>
      <c r="E41" s="274"/>
      <c r="F41" s="275"/>
    </row>
    <row r="42" spans="1:6" ht="45">
      <c r="A42" s="276" t="str">
        <f>'Planilha Orcamentária'!A44</f>
        <v>4.1</v>
      </c>
      <c r="B42" s="151" t="str">
        <f>'Planilha Orcamentária'!B44</f>
        <v>SINAPI-101883</v>
      </c>
      <c r="C42" s="277" t="str">
        <f>'Planilha Orcamentária'!C44</f>
        <v>QUADRO DE DISTRIBUIÇÃO DE ENERGIA EM CHAPA DE AÇO GALVANIZADO, DE EMBUTIR, COM BARRAMENTO
TRIFÁSICO, PARA 18 DISJUNTORES DIN 100A - FORNECIMENTO E INSTALAÇÃO. AF_07/2025</v>
      </c>
      <c r="D42" s="409"/>
      <c r="E42" s="409"/>
      <c r="F42" s="409"/>
    </row>
    <row r="43" spans="1:6" ht="22.5">
      <c r="A43" s="276" t="str">
        <f>'Planilha Orcamentária'!A45</f>
        <v>4.2</v>
      </c>
      <c r="B43" s="151" t="str">
        <f>'Planilha Orcamentária'!B45</f>
        <v>SINAPI-97610</v>
      </c>
      <c r="C43" s="277" t="str">
        <f>'Planilha Orcamentária'!C45</f>
        <v>LÂMPADA COMPACTA DE LED 10 W, BASE E27 - FORNECIMENTO E INSTALAÇÃO. AF_09/2024</v>
      </c>
      <c r="D43" s="409"/>
      <c r="E43" s="409"/>
      <c r="F43" s="409"/>
    </row>
    <row r="44" spans="1:6" ht="33.75">
      <c r="A44" s="276" t="str">
        <f>'Planilha Orcamentária'!A46</f>
        <v>4.3</v>
      </c>
      <c r="B44" s="151" t="str">
        <f>'Planilha Orcamentária'!B46</f>
        <v>SINAPI-92029</v>
      </c>
      <c r="C44" s="277" t="str">
        <f>'Planilha Orcamentária'!C46</f>
        <v>INTERRUPTOR PARALELO (1 MÓDULO) COM 1 TOMADA DE EMBUTIR 2P+T 10 A, INCLUINDO SUPORTE E PLACA -
FORNECIMENTO E INSTALAÇÃO. AF_03/2023</v>
      </c>
      <c r="D44" s="409"/>
      <c r="E44" s="409"/>
      <c r="F44" s="409"/>
    </row>
    <row r="45" spans="1:6" ht="33.75">
      <c r="A45" s="276" t="str">
        <f>'Planilha Orcamentária'!A47</f>
        <v>4.4</v>
      </c>
      <c r="B45" s="151" t="str">
        <f>'Planilha Orcamentária'!B47</f>
        <v>SINAPI-91925</v>
      </c>
      <c r="C45" s="277" t="str">
        <f>'Planilha Orcamentária'!C47</f>
        <v>CABO DE COBRE FLEXÍVEL ISOLADO, 1,5 MM², ANTI-CHAMA 0,6/1,0 KV, PARA CIRCUITOS TERMINAIS -
FORNECIMENTO E INSTALAÇÃO. AF_03/2023</v>
      </c>
      <c r="D45" s="409"/>
      <c r="E45" s="409"/>
      <c r="F45" s="409"/>
    </row>
    <row r="46" spans="1:6" ht="33.75">
      <c r="A46" s="276" t="str">
        <f>'Planilha Orcamentária'!A48</f>
        <v>4.5</v>
      </c>
      <c r="B46" s="151" t="str">
        <f>'Planilha Orcamentária'!B48</f>
        <v>SINAPI-91927</v>
      </c>
      <c r="C46" s="277" t="str">
        <f>'Planilha Orcamentária'!C48</f>
        <v>CABO DE COBRE FLEXÍVEL ISOLADO, 2,5 MM², ANTI-CHAMA 0,6/1,0 KV, PARA CIRCUITOS TERMINAIS -
FORNECIMENTO E INSTALAÇÃO. AF_03/2023</v>
      </c>
      <c r="D46" s="409"/>
      <c r="E46" s="409"/>
      <c r="F46" s="409"/>
    </row>
    <row r="47" spans="1:6" ht="33.75">
      <c r="A47" s="276" t="str">
        <f>'Planilha Orcamentária'!A49</f>
        <v>4.6</v>
      </c>
      <c r="B47" s="151" t="str">
        <f>'Planilha Orcamentária'!B49</f>
        <v>SINAPI-91929</v>
      </c>
      <c r="C47" s="277" t="str">
        <f>'Planilha Orcamentária'!C49</f>
        <v>CABO DE COBRE FLEXÍVEL ISOLADO, 4 MM², ANTI-CHAMA 0,6/1,0 KV, PARA CIRCUITOS TERMINAIS -
FORNECIMENTO E INSTALAÇÃO. AF_03/2023</v>
      </c>
      <c r="D47" s="409"/>
      <c r="E47" s="409"/>
      <c r="F47" s="409"/>
    </row>
    <row r="48" spans="1:6">
      <c r="A48" s="270" t="str">
        <f>'Planilha Orcamentária'!A51</f>
        <v>5.0</v>
      </c>
      <c r="B48" s="271"/>
      <c r="C48" s="272" t="str">
        <f>'Planilha Orcamentária'!C51</f>
        <v>SERVIÇOS FINAIS</v>
      </c>
      <c r="D48" s="273"/>
      <c r="E48" s="274"/>
      <c r="F48" s="275"/>
    </row>
    <row r="49" spans="1:6">
      <c r="A49" s="276" t="str">
        <f>'Planilha Orcamentária'!A52</f>
        <v>5.1</v>
      </c>
      <c r="B49" s="151" t="str">
        <f>'Planilha Orcamentária'!B52</f>
        <v>ED-50266</v>
      </c>
      <c r="C49" s="277" t="str">
        <f>'Planilha Orcamentária'!C52</f>
        <v>LIMPEZA FINAL PARA ENTREGA DA OBRA</v>
      </c>
      <c r="D49" s="409"/>
      <c r="E49" s="409"/>
      <c r="F49" s="409"/>
    </row>
    <row r="50" spans="1:6" ht="39.950000000000003" customHeight="1">
      <c r="A50" s="228"/>
      <c r="B50" s="187"/>
      <c r="C50" s="187"/>
      <c r="D50" s="146"/>
      <c r="E50" s="146"/>
      <c r="F50" s="229"/>
    </row>
    <row r="51" spans="1:6" ht="39.950000000000003" customHeight="1">
      <c r="A51" s="230"/>
      <c r="B51" s="263"/>
      <c r="C51" s="50"/>
      <c r="D51" s="407"/>
      <c r="E51" s="407"/>
      <c r="F51" s="408"/>
    </row>
    <row r="52" spans="1:6" ht="12.95" customHeight="1">
      <c r="A52" s="231"/>
      <c r="B52" s="278"/>
      <c r="C52" s="51" t="s">
        <v>28</v>
      </c>
      <c r="D52" s="279"/>
      <c r="E52" s="403"/>
      <c r="F52" s="404"/>
    </row>
    <row r="53" spans="1:6" ht="12.95" customHeight="1">
      <c r="A53" s="232"/>
      <c r="B53" s="278"/>
      <c r="C53" s="280" t="str">
        <f>'Planilha Orcamentária'!C56</f>
        <v>Sebastião Barbosa Pinto Filho</v>
      </c>
      <c r="D53" s="278"/>
      <c r="E53" s="280"/>
      <c r="F53" s="233"/>
    </row>
    <row r="54" spans="1:6" ht="12.95" customHeight="1">
      <c r="A54" s="234"/>
      <c r="B54" s="263"/>
      <c r="C54" s="280" t="str">
        <f>'Planilha Orcamentária'!C57</f>
        <v>CREA/MG Nº: MG 249.547/D</v>
      </c>
      <c r="D54" s="263"/>
      <c r="E54" s="263"/>
      <c r="F54" s="235"/>
    </row>
    <row r="55" spans="1:6" ht="12.95" customHeight="1">
      <c r="A55" s="234"/>
      <c r="B55" s="263"/>
      <c r="C55" s="263"/>
      <c r="D55" s="263"/>
      <c r="E55" s="263"/>
      <c r="F55" s="235"/>
    </row>
    <row r="56" spans="1:6" ht="12.95" customHeight="1">
      <c r="A56" s="234"/>
      <c r="B56" s="263"/>
      <c r="C56" s="263"/>
      <c r="D56" s="263"/>
      <c r="E56" s="263"/>
      <c r="F56" s="235"/>
    </row>
    <row r="57" spans="1:6" ht="12.95" customHeight="1">
      <c r="A57" s="234"/>
      <c r="B57" s="263"/>
      <c r="C57" s="263"/>
      <c r="D57" s="263"/>
      <c r="E57" s="263"/>
      <c r="F57" s="235"/>
    </row>
    <row r="58" spans="1:6" ht="12.95" customHeight="1">
      <c r="A58" s="230"/>
      <c r="B58" s="263"/>
      <c r="C58" s="50"/>
      <c r="D58" s="281"/>
      <c r="E58" s="405"/>
      <c r="F58" s="406"/>
    </row>
    <row r="59" spans="1:6" ht="12.95" customHeight="1">
      <c r="A59" s="231"/>
      <c r="B59" s="278"/>
      <c r="C59" s="51" t="s">
        <v>29</v>
      </c>
      <c r="D59" s="279"/>
      <c r="E59" s="403"/>
      <c r="F59" s="404"/>
    </row>
    <row r="60" spans="1:6" ht="12.95" customHeight="1">
      <c r="A60" s="232"/>
      <c r="B60" s="278"/>
      <c r="C60" s="42" t="str">
        <f>'Memória de Cálculo'!C65</f>
        <v>Sandro Adriano Oliveira Silva</v>
      </c>
      <c r="D60" s="278"/>
      <c r="E60" s="278"/>
      <c r="F60" s="233"/>
    </row>
    <row r="61" spans="1:6" s="8" customFormat="1" thickBot="1">
      <c r="A61" s="236"/>
      <c r="B61" s="237"/>
      <c r="C61" s="238"/>
      <c r="D61" s="237"/>
      <c r="E61" s="237"/>
      <c r="F61" s="239"/>
    </row>
    <row r="62" spans="1:6" s="8" customFormat="1" ht="12" customHeight="1">
      <c r="A62" s="263"/>
      <c r="B62" s="263"/>
      <c r="C62" s="263"/>
      <c r="D62" s="263"/>
      <c r="E62" s="263"/>
      <c r="F62" s="264"/>
    </row>
    <row r="63" spans="1:6" s="8" customFormat="1" ht="12" customHeight="1">
      <c r="A63" s="1"/>
      <c r="B63" s="1"/>
      <c r="C63" s="1"/>
      <c r="D63" s="1"/>
      <c r="E63" s="1"/>
      <c r="F63" s="2"/>
    </row>
  </sheetData>
  <mergeCells count="51">
    <mergeCell ref="D38:F38"/>
    <mergeCell ref="D39:F39"/>
    <mergeCell ref="D42:F42"/>
    <mergeCell ref="D43:F43"/>
    <mergeCell ref="D49:F49"/>
    <mergeCell ref="D40:F40"/>
    <mergeCell ref="D44:F44"/>
    <mergeCell ref="D45:F45"/>
    <mergeCell ref="D46:F46"/>
    <mergeCell ref="D47:F47"/>
    <mergeCell ref="D32:F32"/>
    <mergeCell ref="D33:F33"/>
    <mergeCell ref="D34:F34"/>
    <mergeCell ref="D35:F35"/>
    <mergeCell ref="D36:F36"/>
    <mergeCell ref="D27:F27"/>
    <mergeCell ref="D28:F28"/>
    <mergeCell ref="D29:F29"/>
    <mergeCell ref="D30:F30"/>
    <mergeCell ref="D31:F31"/>
    <mergeCell ref="D14:F14"/>
    <mergeCell ref="D7:F7"/>
    <mergeCell ref="D9:F9"/>
    <mergeCell ref="D16:F16"/>
    <mergeCell ref="D11:F11"/>
    <mergeCell ref="D12:F12"/>
    <mergeCell ref="D13:F13"/>
    <mergeCell ref="D15:F15"/>
    <mergeCell ref="A6:F6"/>
    <mergeCell ref="A1:B1"/>
    <mergeCell ref="A2:F2"/>
    <mergeCell ref="A3:D3"/>
    <mergeCell ref="A4:D4"/>
    <mergeCell ref="A5:D5"/>
    <mergeCell ref="C1:F1"/>
    <mergeCell ref="G17:H17"/>
    <mergeCell ref="G16:H16"/>
    <mergeCell ref="E59:F59"/>
    <mergeCell ref="E52:F52"/>
    <mergeCell ref="E58:F58"/>
    <mergeCell ref="D51:F51"/>
    <mergeCell ref="D23:F23"/>
    <mergeCell ref="D21:F21"/>
    <mergeCell ref="D18:F18"/>
    <mergeCell ref="D19:F19"/>
    <mergeCell ref="D20:F20"/>
    <mergeCell ref="D22:F22"/>
    <mergeCell ref="D17:F17"/>
    <mergeCell ref="D24:F24"/>
    <mergeCell ref="D25:F25"/>
    <mergeCell ref="D26:F26"/>
  </mergeCells>
  <phoneticPr fontId="85" type="noConversion"/>
  <conditionalFormatting sqref="D11:D16 D18:D36 D38:D40 D49 D42:D47">
    <cfRule type="expression" dxfId="1" priority="5" stopIfTrue="1">
      <formula>OR($M11="M",$M11="A")</formula>
    </cfRule>
  </conditionalFormatting>
  <conditionalFormatting sqref="D50">
    <cfRule type="expression" dxfId="0" priority="55" stopIfTrue="1">
      <formula>OR($M60="M",$M60="A")</formula>
    </cfRule>
  </conditionalFormatting>
  <pageMargins left="0.23622047244094491" right="0.23622047244094491" top="0.27559055118110237" bottom="0.27559055118110237" header="0.31496062992125984" footer="0.31496062992125984"/>
  <pageSetup paperSize="9" scale="63" fitToHeight="0" orientation="portrait" r:id="rId1"/>
  <rowBreaks count="1" manualBreakCount="1">
    <brk id="62" max="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948F6-0C74-4FDC-8F5C-130B94E7CA70}">
  <sheetPr codeName="Planilha6"/>
  <dimension ref="A1:H45"/>
  <sheetViews>
    <sheetView zoomScale="80" zoomScaleNormal="80" workbookViewId="0">
      <selection activeCell="S11" sqref="S11"/>
    </sheetView>
  </sheetViews>
  <sheetFormatPr defaultRowHeight="12.75"/>
  <cols>
    <col min="1" max="1" width="8.42578125" customWidth="1"/>
    <col min="2" max="2" width="44.85546875" customWidth="1"/>
    <col min="3" max="3" width="14.85546875" customWidth="1"/>
  </cols>
  <sheetData>
    <row r="1" spans="1:8" ht="41.25">
      <c r="A1" s="435"/>
      <c r="B1" s="342"/>
      <c r="C1" s="342"/>
      <c r="D1" s="342"/>
      <c r="E1" s="342"/>
      <c r="F1" s="343"/>
      <c r="G1" s="74"/>
      <c r="H1" s="74"/>
    </row>
    <row r="2" spans="1:8">
      <c r="A2" s="436"/>
      <c r="B2" s="344"/>
      <c r="C2" s="344"/>
      <c r="D2" s="344"/>
      <c r="E2" s="344"/>
      <c r="F2" s="345"/>
      <c r="G2" s="75"/>
      <c r="H2" s="75"/>
    </row>
    <row r="3" spans="1:8">
      <c r="A3" s="437"/>
      <c r="B3" s="346"/>
      <c r="C3" s="346"/>
      <c r="D3" s="346"/>
      <c r="E3" s="346"/>
      <c r="F3" s="347"/>
      <c r="G3" s="76"/>
      <c r="H3" s="76"/>
    </row>
    <row r="4" spans="1:8">
      <c r="A4" s="319" t="str">
        <f>'Planilha Orcamentária'!A4</f>
        <v>OBRA: REFORMA E OU MODERNIZAÇÃO DE VESTIÁRIO E ARQUIBANCADA MUNICIPIO DE INHAPIM/MG</v>
      </c>
      <c r="B4" s="319"/>
      <c r="C4" s="319"/>
      <c r="D4" s="319"/>
      <c r="E4" s="319"/>
      <c r="F4" s="319"/>
    </row>
    <row r="5" spans="1:8">
      <c r="A5" s="319" t="str">
        <f>'Planilha Orcamentária'!A5</f>
        <v>LOCAL: DISTRITO DE BOM JESUS DO RIO PRETO - INHAPIM/MG - CEP: 35330-000</v>
      </c>
      <c r="B5" s="319"/>
      <c r="C5" s="319"/>
      <c r="D5" s="319"/>
      <c r="E5" s="319"/>
      <c r="F5" s="319"/>
    </row>
    <row r="6" spans="1:8">
      <c r="A6" s="438" t="s">
        <v>51</v>
      </c>
      <c r="B6" s="438"/>
      <c r="C6" s="438"/>
      <c r="D6" s="438"/>
      <c r="E6" s="438"/>
      <c r="F6" s="438"/>
    </row>
    <row r="7" spans="1:8">
      <c r="A7" s="77" t="s">
        <v>49</v>
      </c>
      <c r="B7" s="78">
        <v>45989</v>
      </c>
      <c r="C7" s="79"/>
      <c r="D7" s="79"/>
      <c r="E7" s="80"/>
      <c r="F7" s="81"/>
    </row>
    <row r="8" spans="1:8">
      <c r="A8" s="82"/>
      <c r="B8" s="439"/>
      <c r="C8" s="440"/>
      <c r="D8" s="440"/>
      <c r="E8" s="440"/>
      <c r="F8" s="441"/>
    </row>
    <row r="9" spans="1:8" ht="15.75">
      <c r="A9" s="83"/>
      <c r="B9" s="442" t="s">
        <v>52</v>
      </c>
      <c r="C9" s="442"/>
      <c r="D9" s="442"/>
      <c r="E9" s="240"/>
      <c r="F9" s="84"/>
    </row>
    <row r="10" spans="1:8">
      <c r="A10" s="85"/>
      <c r="B10" s="241"/>
      <c r="C10" s="241"/>
      <c r="D10" s="242"/>
      <c r="E10" s="86"/>
      <c r="F10" s="87"/>
    </row>
    <row r="11" spans="1:8" ht="12.75" customHeight="1">
      <c r="A11" s="3"/>
      <c r="B11" s="88" t="s">
        <v>53</v>
      </c>
      <c r="C11" s="89"/>
      <c r="D11" s="90" t="s">
        <v>54</v>
      </c>
      <c r="E11" s="91"/>
      <c r="F11" s="6"/>
    </row>
    <row r="12" spans="1:8" ht="12.75" customHeight="1">
      <c r="A12" s="3"/>
      <c r="B12" s="92" t="s">
        <v>55</v>
      </c>
      <c r="C12" s="93" t="s">
        <v>56</v>
      </c>
      <c r="D12" s="94">
        <v>4.67</v>
      </c>
      <c r="E12" s="91"/>
      <c r="F12" s="95"/>
      <c r="H12" s="76">
        <v>3.7999999999999999E-2</v>
      </c>
    </row>
    <row r="13" spans="1:8" ht="12.75" customHeight="1">
      <c r="A13" s="3"/>
      <c r="B13" s="96" t="s">
        <v>57</v>
      </c>
      <c r="C13" s="97" t="s">
        <v>58</v>
      </c>
      <c r="D13" s="94">
        <v>1.71</v>
      </c>
      <c r="E13" s="91"/>
      <c r="F13" s="95"/>
      <c r="H13" s="76">
        <v>3.2000000000000002E-3</v>
      </c>
    </row>
    <row r="14" spans="1:8" ht="12.75" customHeight="1">
      <c r="A14" s="3"/>
      <c r="B14" s="92" t="s">
        <v>59</v>
      </c>
      <c r="C14" s="93" t="s">
        <v>60</v>
      </c>
      <c r="D14" s="94">
        <v>0.97</v>
      </c>
      <c r="E14" s="91"/>
      <c r="F14" s="95"/>
      <c r="H14" s="76">
        <v>5.0000000000000001E-3</v>
      </c>
    </row>
    <row r="15" spans="1:8" ht="12.75" customHeight="1">
      <c r="A15" s="3"/>
      <c r="B15" s="96" t="s">
        <v>61</v>
      </c>
      <c r="C15" s="97" t="s">
        <v>62</v>
      </c>
      <c r="D15" s="94">
        <v>1.05</v>
      </c>
      <c r="E15" s="91"/>
      <c r="F15" s="95"/>
      <c r="H15" s="76">
        <v>1.0200000000000001E-2</v>
      </c>
    </row>
    <row r="16" spans="1:8" ht="12.75" customHeight="1">
      <c r="A16" s="3"/>
      <c r="B16" s="96" t="s">
        <v>63</v>
      </c>
      <c r="C16" s="97" t="s">
        <v>64</v>
      </c>
      <c r="D16" s="94">
        <v>7.53</v>
      </c>
      <c r="E16" s="91"/>
      <c r="F16" s="95"/>
      <c r="H16" s="76">
        <v>6.6400000000000001E-2</v>
      </c>
    </row>
    <row r="17" spans="1:8" ht="12.75" customHeight="1">
      <c r="A17" s="3"/>
      <c r="B17" s="92" t="s">
        <v>65</v>
      </c>
      <c r="C17" s="93" t="s">
        <v>66</v>
      </c>
      <c r="D17" s="94">
        <v>7.15</v>
      </c>
      <c r="E17" s="91"/>
      <c r="F17" s="95"/>
      <c r="H17" s="76">
        <v>3.6499999999999998E-2</v>
      </c>
    </row>
    <row r="18" spans="1:8" ht="12.75" customHeight="1">
      <c r="A18" s="3"/>
      <c r="B18" s="96" t="s">
        <v>67</v>
      </c>
      <c r="C18" s="97" t="s">
        <v>68</v>
      </c>
      <c r="D18" s="94">
        <v>3.5</v>
      </c>
      <c r="E18" s="91"/>
      <c r="F18" s="95"/>
      <c r="H18" s="76">
        <v>2.5000000000000001E-2</v>
      </c>
    </row>
    <row r="19" spans="1:8" ht="12.75" customHeight="1">
      <c r="A19" s="3"/>
      <c r="B19" s="98" t="s">
        <v>69</v>
      </c>
      <c r="C19" s="99" t="s">
        <v>70</v>
      </c>
      <c r="D19" s="100">
        <v>3.6</v>
      </c>
      <c r="E19" s="91"/>
      <c r="F19" s="95"/>
      <c r="H19" s="76">
        <v>0</v>
      </c>
    </row>
    <row r="20" spans="1:8" ht="14.25">
      <c r="A20" s="101"/>
      <c r="B20" s="243"/>
      <c r="C20" s="243"/>
      <c r="D20" s="244"/>
      <c r="E20" s="102"/>
      <c r="F20" s="103"/>
    </row>
    <row r="21" spans="1:8" ht="14.25">
      <c r="A21" s="101"/>
      <c r="B21" s="245"/>
      <c r="C21" s="104"/>
      <c r="D21" s="244"/>
      <c r="E21" s="244"/>
      <c r="F21" s="103"/>
    </row>
    <row r="22" spans="1:8" ht="14.25">
      <c r="A22" s="101"/>
      <c r="B22" s="243"/>
      <c r="C22" s="243"/>
      <c r="D22" s="244"/>
      <c r="E22" s="244"/>
      <c r="F22" s="105"/>
    </row>
    <row r="23" spans="1:8" ht="14.25">
      <c r="A23" s="427" t="s">
        <v>71</v>
      </c>
      <c r="B23" s="428"/>
      <c r="C23" s="428"/>
      <c r="D23" s="428"/>
      <c r="E23" s="428"/>
      <c r="F23" s="429"/>
    </row>
    <row r="24" spans="1:8" ht="14.25">
      <c r="A24" s="101"/>
      <c r="B24" s="243"/>
      <c r="C24" s="243"/>
      <c r="D24" s="102"/>
      <c r="E24" s="102"/>
      <c r="F24" s="105"/>
    </row>
    <row r="25" spans="1:8" ht="14.25">
      <c r="A25" s="101"/>
      <c r="B25" s="246"/>
      <c r="C25" s="246" t="s">
        <v>72</v>
      </c>
      <c r="D25" s="106">
        <v>0.20090302646350544</v>
      </c>
      <c r="E25" s="102"/>
      <c r="F25" s="105"/>
    </row>
    <row r="26" spans="1:8" ht="14.25">
      <c r="A26" s="101"/>
      <c r="B26" s="243"/>
      <c r="C26" s="247"/>
      <c r="D26" s="248"/>
      <c r="E26" s="102"/>
      <c r="F26" s="105"/>
    </row>
    <row r="27" spans="1:8" ht="15" thickBot="1">
      <c r="A27" s="101"/>
      <c r="B27" s="243"/>
      <c r="C27" s="247"/>
      <c r="D27" s="243"/>
      <c r="E27" s="102"/>
      <c r="F27" s="105"/>
    </row>
    <row r="28" spans="1:8" ht="15" thickBot="1">
      <c r="A28" s="101"/>
      <c r="B28" s="243"/>
      <c r="C28" s="107" t="s">
        <v>73</v>
      </c>
      <c r="D28" s="108">
        <v>0.29509999999999997</v>
      </c>
      <c r="E28" s="102"/>
      <c r="F28" s="105"/>
    </row>
    <row r="29" spans="1:8" ht="14.25">
      <c r="A29" s="101"/>
      <c r="B29" s="243"/>
      <c r="C29" s="243"/>
      <c r="D29" s="244"/>
      <c r="E29" s="102"/>
      <c r="F29" s="105"/>
    </row>
    <row r="30" spans="1:8" ht="14.25">
      <c r="A30" s="109"/>
      <c r="B30" s="249"/>
      <c r="C30" s="430"/>
      <c r="D30" s="430"/>
      <c r="E30" s="430"/>
      <c r="F30" s="110"/>
    </row>
    <row r="31" spans="1:8" ht="14.25">
      <c r="A31" s="109"/>
      <c r="B31" s="249"/>
      <c r="C31" s="250"/>
      <c r="D31" s="250"/>
      <c r="E31" s="250"/>
      <c r="F31" s="110"/>
    </row>
    <row r="32" spans="1:8" ht="14.25">
      <c r="A32" s="109"/>
      <c r="B32" s="249"/>
      <c r="C32" s="250"/>
      <c r="D32" s="250"/>
      <c r="E32" s="250"/>
      <c r="F32" s="110"/>
    </row>
    <row r="33" spans="1:6" ht="14.25">
      <c r="A33" s="109"/>
      <c r="B33" s="249"/>
      <c r="C33" s="250"/>
      <c r="D33" s="250"/>
      <c r="E33" s="250"/>
      <c r="F33" s="110"/>
    </row>
    <row r="34" spans="1:6" ht="14.25">
      <c r="A34" s="109"/>
      <c r="B34" s="249"/>
      <c r="C34" s="250"/>
      <c r="D34" s="250"/>
      <c r="E34" s="250"/>
      <c r="F34" s="110"/>
    </row>
    <row r="35" spans="1:6" ht="14.25">
      <c r="A35" s="109"/>
      <c r="B35" s="249"/>
      <c r="C35" s="250"/>
      <c r="D35" s="250"/>
      <c r="E35" s="250"/>
      <c r="F35" s="110"/>
    </row>
    <row r="36" spans="1:6" ht="14.25">
      <c r="A36" s="109"/>
      <c r="B36" s="249"/>
      <c r="C36" s="250"/>
      <c r="D36" s="250"/>
      <c r="E36" s="250"/>
      <c r="F36" s="110"/>
    </row>
    <row r="37" spans="1:6" ht="14.25">
      <c r="A37" s="109"/>
      <c r="B37" s="249"/>
      <c r="C37" s="249"/>
      <c r="D37" s="251"/>
      <c r="F37" s="111"/>
    </row>
    <row r="38" spans="1:6" ht="14.25">
      <c r="A38" s="109"/>
      <c r="B38" s="249"/>
      <c r="C38" s="249"/>
      <c r="D38" s="251"/>
      <c r="F38" s="111"/>
    </row>
    <row r="39" spans="1:6">
      <c r="A39" s="431" t="s">
        <v>90</v>
      </c>
      <c r="B39" s="432"/>
      <c r="C39" s="432"/>
      <c r="D39" s="432"/>
      <c r="E39" s="432"/>
      <c r="F39" s="433"/>
    </row>
    <row r="40" spans="1:6">
      <c r="A40" s="434"/>
      <c r="B40" s="432"/>
      <c r="C40" s="432"/>
      <c r="D40" s="432"/>
      <c r="E40" s="432"/>
      <c r="F40" s="433"/>
    </row>
    <row r="41" spans="1:6">
      <c r="A41" s="434"/>
      <c r="B41" s="432"/>
      <c r="C41" s="432"/>
      <c r="D41" s="432"/>
      <c r="E41" s="432"/>
      <c r="F41" s="433"/>
    </row>
    <row r="42" spans="1:6">
      <c r="A42" s="434"/>
      <c r="B42" s="432"/>
      <c r="C42" s="432"/>
      <c r="D42" s="432"/>
      <c r="E42" s="432"/>
      <c r="F42" s="433"/>
    </row>
    <row r="43" spans="1:6" ht="14.25">
      <c r="A43" s="109"/>
      <c r="B43" s="249"/>
      <c r="C43" s="249"/>
      <c r="D43" s="251"/>
      <c r="F43" s="111"/>
    </row>
    <row r="44" spans="1:6" ht="14.25">
      <c r="A44" s="109"/>
      <c r="B44" s="249"/>
      <c r="C44" s="249"/>
      <c r="D44" s="251"/>
      <c r="F44" s="111"/>
    </row>
    <row r="45" spans="1:6" ht="14.25">
      <c r="A45" s="112"/>
      <c r="B45" s="113"/>
      <c r="C45" s="113"/>
      <c r="D45" s="114"/>
      <c r="E45" s="115"/>
      <c r="F45" s="116"/>
    </row>
  </sheetData>
  <mergeCells count="9">
    <mergeCell ref="A23:F23"/>
    <mergeCell ref="C30:E30"/>
    <mergeCell ref="A39:F42"/>
    <mergeCell ref="A1:F3"/>
    <mergeCell ref="A4:F4"/>
    <mergeCell ref="A5:F5"/>
    <mergeCell ref="A6:F6"/>
    <mergeCell ref="B8:F8"/>
    <mergeCell ref="B9:D9"/>
  </mergeCells>
  <pageMargins left="0.511811024" right="0.511811024" top="0.78740157499999996" bottom="0.78740157499999996" header="0.31496062000000002" footer="0.31496062000000002"/>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9</vt:i4>
      </vt:variant>
    </vt:vector>
  </HeadingPairs>
  <TitlesOfParts>
    <vt:vector size="15" baseType="lpstr">
      <vt:lpstr>Planilha Orcamentária</vt:lpstr>
      <vt:lpstr>COMPOSIÇÃO-I</vt:lpstr>
      <vt:lpstr>Memória de Cálculo</vt:lpstr>
      <vt:lpstr>Cronograma</vt:lpstr>
      <vt:lpstr>Memorial Descritivo</vt:lpstr>
      <vt:lpstr>BDI</vt:lpstr>
      <vt:lpstr>BDI!Area_de_impressao</vt:lpstr>
      <vt:lpstr>'COMPOSIÇÃO-I'!Area_de_impressao</vt:lpstr>
      <vt:lpstr>Cronograma!Area_de_impressao</vt:lpstr>
      <vt:lpstr>'Memória de Cálculo'!Area_de_impressao</vt:lpstr>
      <vt:lpstr>'Memorial Descritivo'!Area_de_impressao</vt:lpstr>
      <vt:lpstr>'Planilha Orcamentária'!Area_de_impressao</vt:lpstr>
      <vt:lpstr>'Memória de Cálculo'!Titulos_de_impressao</vt:lpstr>
      <vt:lpstr>'Memorial Descritivo'!Titulos_de_impressao</vt:lpstr>
      <vt:lpstr>'Planilha Orcamentária'!Titulos_de_impressao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User</cp:lastModifiedBy>
  <cp:lastPrinted>2025-11-27T16:57:24Z</cp:lastPrinted>
  <dcterms:created xsi:type="dcterms:W3CDTF">2006-09-22T13:55:22Z</dcterms:created>
  <dcterms:modified xsi:type="dcterms:W3CDTF">2025-12-04T12:01:00Z</dcterms:modified>
</cp:coreProperties>
</file>