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embeddings/oleObject1.bin" ContentType="application/vnd.openxmlformats-officedocument.oleObject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ACKUP\SEBASTIÃO\SECRETARIA PLANEJAMENTO  E ENGENHARIA\2025\20 - QUADRA POLIESPORTIVA BOM JESUS DO RIO PRETO\QUADRA POLIESPORTIVA - 01-07-2026\"/>
    </mc:Choice>
  </mc:AlternateContent>
  <xr:revisionPtr revIDLastSave="0" documentId="13_ncr:1_{E2F0DA26-452E-4547-A720-19A23B9A7281}" xr6:coauthVersionLast="47" xr6:coauthVersionMax="47" xr10:uidLastSave="{00000000-0000-0000-0000-000000000000}"/>
  <bookViews>
    <workbookView xWindow="-120" yWindow="-120" windowWidth="29040" windowHeight="15720" tabRatio="628" xr2:uid="{00000000-000D-0000-FFFF-FFFF00000000}"/>
  </bookViews>
  <sheets>
    <sheet name="Planilha Orcamentária" sheetId="5" r:id="rId1"/>
    <sheet name="COMPOSIÇÃO-I" sheetId="18" r:id="rId2"/>
    <sheet name="COMPOSIÇÃO-II" sheetId="19" r:id="rId3"/>
    <sheet name="COMPOSIÇÃO-III" sheetId="20" r:id="rId4"/>
    <sheet name="Memória de Cálculo" sheetId="13" r:id="rId5"/>
    <sheet name="Cronograma" sheetId="10" r:id="rId6"/>
    <sheet name="Memorial Descritivo" sheetId="14" r:id="rId7"/>
    <sheet name="BDI" sheetId="17" r:id="rId8"/>
  </sheets>
  <externalReferences>
    <externalReference r:id="rId9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7">BDI!$A$1:$F$45</definedName>
    <definedName name="_xlnm.Print_Area" localSheetId="1">'COMPOSIÇÃO-I'!$A$1:$G$36</definedName>
    <definedName name="_xlnm.Print_Area" localSheetId="2">'COMPOSIÇÃO-II'!$A$1:$G$27</definedName>
    <definedName name="_xlnm.Print_Area" localSheetId="3">'COMPOSIÇÃO-III'!$A$1:$G$24</definedName>
    <definedName name="_xlnm.Print_Area" localSheetId="5">Cronograma!$A$1:$J$27</definedName>
    <definedName name="_xlnm.Print_Area" localSheetId="4">'Memória de Cálculo'!$A$1:$F$40</definedName>
    <definedName name="_xlnm.Print_Area" localSheetId="6">'Memorial Descritivo'!$A$1:$F$37</definedName>
    <definedName name="_xlnm.Print_Area" localSheetId="0">'Planilha Orcamentária'!$A$1:$H$40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Orcamentária'!$F$8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Orcamentária'!$AF1),OFFSET(INDIRECT(ORÇAMENTO.BancoRef),'Planilha Orcamentária'!$AF1-1,3,1),'Planilha Orcamentária'!$AF1)</definedName>
    <definedName name="REFERENCIA.Unidade" hidden="1">IF(ISNUMBER('Planilha Orcamentária'!$AF1),OFFSET(INDIRECT(ORÇAMENTO.BancoRef),'Planilha Orcamentária'!$AF1-1,4,1),"-")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4">'Memória de Cálculo'!$1:$7</definedName>
    <definedName name="_xlnm.Print_Titles" localSheetId="6">'Memorial Descritivo'!$1:$7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5" hidden="1">Cronograma!$A$1:$J$27</definedName>
    <definedName name="Z_46B44D95_2370_4419_BD85_88291A251F92_.wvu.PrintArea" localSheetId="4" hidden="1">'Memória de Cálculo'!$A$1:$F$9</definedName>
    <definedName name="Z_46B44D95_2370_4419_BD85_88291A251F92_.wvu.PrintArea" localSheetId="0" hidden="1">'Planilha Orcamentária'!$A$1:$H$40</definedName>
    <definedName name="Z_46B44D95_2370_4419_BD85_88291A251F92_.wvu.PrintTitles" localSheetId="4" hidden="1">'Memória de Cálculo'!$1:$7</definedName>
    <definedName name="Z_46B44D95_2370_4419_BD85_88291A251F92_.wvu.PrintTitles" localSheetId="0" hidden="1">'Planilha Orcamentária'!$1:$9</definedName>
  </definedNames>
  <calcPr calcId="181029"/>
  <customWorkbookViews>
    <customWorkbookView name="Observações" guid="{46B44D95-2370-4419-BD85-88291A251F92}" maximized="1" xWindow="-8" yWindow="-8" windowWidth="1382" windowHeight="744" activeSheetId="5"/>
  </customWorkbookViews>
</workbook>
</file>

<file path=xl/calcChain.xml><?xml version="1.0" encoding="utf-8"?>
<calcChain xmlns="http://schemas.openxmlformats.org/spreadsheetml/2006/main">
  <c r="F17" i="5" l="1"/>
  <c r="G11" i="18"/>
  <c r="H19" i="5"/>
  <c r="E19" i="5"/>
  <c r="G19" i="5"/>
  <c r="D12" i="13"/>
  <c r="D13" i="13"/>
  <c r="D14" i="13"/>
  <c r="D15" i="13"/>
  <c r="C12" i="13"/>
  <c r="C13" i="13"/>
  <c r="C14" i="13"/>
  <c r="C15" i="13"/>
  <c r="B12" i="13"/>
  <c r="B13" i="13"/>
  <c r="B14" i="13"/>
  <c r="B15" i="13"/>
  <c r="A12" i="13"/>
  <c r="A13" i="13"/>
  <c r="A14" i="13"/>
  <c r="A15" i="13"/>
  <c r="B11" i="13"/>
  <c r="M24" i="5" l="1"/>
  <c r="M25" i="5"/>
  <c r="M26" i="5"/>
  <c r="M27" i="5"/>
  <c r="M11" i="5"/>
  <c r="C23" i="5"/>
  <c r="C19" i="14" s="1"/>
  <c r="C12" i="14"/>
  <c r="B7" i="17"/>
  <c r="G3" i="10"/>
  <c r="E21" i="5"/>
  <c r="M21" i="5" s="1"/>
  <c r="E20" i="5"/>
  <c r="M20" i="5" s="1"/>
  <c r="M18" i="5" s="1"/>
  <c r="G13" i="19"/>
  <c r="G14" i="19"/>
  <c r="G15" i="19"/>
  <c r="M11" i="19"/>
  <c r="C23" i="14"/>
  <c r="C22" i="14"/>
  <c r="C21" i="14"/>
  <c r="C20" i="14"/>
  <c r="C13" i="14"/>
  <c r="B25" i="14"/>
  <c r="C25" i="14"/>
  <c r="B19" i="14"/>
  <c r="B20" i="14"/>
  <c r="B21" i="14"/>
  <c r="B22" i="14"/>
  <c r="B23" i="14"/>
  <c r="C10" i="14"/>
  <c r="C14" i="14"/>
  <c r="C15" i="14"/>
  <c r="C16" i="14"/>
  <c r="C17" i="14"/>
  <c r="C18" i="14"/>
  <c r="C24" i="14"/>
  <c r="B11" i="14"/>
  <c r="B12" i="14"/>
  <c r="B13" i="14"/>
  <c r="B14" i="14"/>
  <c r="B16" i="14"/>
  <c r="B17" i="14"/>
  <c r="A9" i="14"/>
  <c r="F5" i="14"/>
  <c r="B15" i="10"/>
  <c r="A15" i="10"/>
  <c r="B13" i="10"/>
  <c r="A13" i="10"/>
  <c r="B11" i="10"/>
  <c r="A11" i="10"/>
  <c r="A9" i="10"/>
  <c r="A7" i="10"/>
  <c r="B9" i="10"/>
  <c r="G11" i="20"/>
  <c r="A5" i="20"/>
  <c r="A4" i="20"/>
  <c r="G11" i="19"/>
  <c r="A5" i="19"/>
  <c r="A4" i="19"/>
  <c r="J12" i="17"/>
  <c r="F18" i="5"/>
  <c r="F22" i="5"/>
  <c r="F28" i="5"/>
  <c r="K14" i="5"/>
  <c r="K16" i="5"/>
  <c r="K20" i="5"/>
  <c r="K21" i="5"/>
  <c r="K24" i="5"/>
  <c r="K25" i="5"/>
  <c r="K26" i="5"/>
  <c r="K27" i="5"/>
  <c r="K29" i="5"/>
  <c r="K11" i="5"/>
  <c r="E14" i="5"/>
  <c r="M14" i="5" s="1"/>
  <c r="C13" i="5"/>
  <c r="J23" i="5" l="1"/>
  <c r="K23" i="5" s="1"/>
  <c r="F23" i="5"/>
  <c r="J17" i="5"/>
  <c r="K17" i="5" s="1"/>
  <c r="C11" i="14"/>
  <c r="C11" i="13"/>
  <c r="M23" i="5"/>
  <c r="M22" i="5" s="1"/>
  <c r="M17" i="5"/>
  <c r="K12" i="5"/>
  <c r="F12" i="5" s="1"/>
  <c r="A5" i="17"/>
  <c r="A4" i="17"/>
  <c r="C36" i="14"/>
  <c r="C9" i="14"/>
  <c r="B9" i="14"/>
  <c r="C8" i="14"/>
  <c r="A5" i="14"/>
  <c r="A4" i="14"/>
  <c r="B27" i="10"/>
  <c r="B26" i="10"/>
  <c r="B23" i="10"/>
  <c r="B22" i="10"/>
  <c r="B7" i="10"/>
  <c r="A5" i="10"/>
  <c r="A4" i="10"/>
  <c r="A3" i="10"/>
  <c r="C26" i="13"/>
  <c r="B26" i="13"/>
  <c r="A26" i="13"/>
  <c r="D25" i="13"/>
  <c r="C25" i="13"/>
  <c r="B25" i="13"/>
  <c r="A25" i="13"/>
  <c r="D24" i="13"/>
  <c r="C24" i="13"/>
  <c r="B24" i="13"/>
  <c r="A24" i="13"/>
  <c r="D23" i="13"/>
  <c r="C23" i="13"/>
  <c r="B23" i="13"/>
  <c r="A23" i="13"/>
  <c r="D22" i="13"/>
  <c r="C22" i="13"/>
  <c r="B22" i="13"/>
  <c r="A22" i="13"/>
  <c r="D21" i="13"/>
  <c r="C21" i="13"/>
  <c r="B21" i="13"/>
  <c r="A21" i="13"/>
  <c r="D20" i="13"/>
  <c r="C20" i="13"/>
  <c r="B20" i="13"/>
  <c r="A20" i="13"/>
  <c r="D19" i="13"/>
  <c r="C19" i="13"/>
  <c r="B19" i="13"/>
  <c r="A19" i="13"/>
  <c r="D18" i="13"/>
  <c r="C18" i="13"/>
  <c r="B18" i="13"/>
  <c r="A18" i="13"/>
  <c r="D17" i="13"/>
  <c r="C17" i="13"/>
  <c r="B17" i="13"/>
  <c r="A17" i="13"/>
  <c r="D16" i="13"/>
  <c r="C16" i="13"/>
  <c r="B16" i="13"/>
  <c r="A16" i="13"/>
  <c r="D11" i="13"/>
  <c r="A11" i="13"/>
  <c r="D10" i="13"/>
  <c r="C10" i="13"/>
  <c r="B10" i="13"/>
  <c r="A10" i="13"/>
  <c r="E9" i="13"/>
  <c r="D9" i="13"/>
  <c r="C9" i="13"/>
  <c r="B9" i="13"/>
  <c r="A9" i="13"/>
  <c r="C8" i="13"/>
  <c r="A5" i="13"/>
  <c r="A4" i="13"/>
  <c r="A5" i="18"/>
  <c r="A4" i="18"/>
  <c r="C38" i="5"/>
  <c r="C34" i="5"/>
  <c r="C30" i="14" s="1"/>
  <c r="C33" i="5"/>
  <c r="C29" i="14" s="1"/>
  <c r="E29" i="5"/>
  <c r="H7" i="5"/>
  <c r="G15" i="5" s="1"/>
  <c r="H15" i="5" s="1"/>
  <c r="N22" i="5" l="1"/>
  <c r="G29" i="5"/>
  <c r="G27" i="5"/>
  <c r="H27" i="5" s="1"/>
  <c r="G26" i="5"/>
  <c r="H26" i="5" s="1"/>
  <c r="G25" i="5"/>
  <c r="H25" i="5" s="1"/>
  <c r="G24" i="5"/>
  <c r="H24" i="5" s="1"/>
  <c r="G21" i="5"/>
  <c r="H21" i="5" s="1"/>
  <c r="G20" i="5"/>
  <c r="H20" i="5" s="1"/>
  <c r="G14" i="5"/>
  <c r="H14" i="5" s="1"/>
  <c r="G16" i="5"/>
  <c r="G17" i="5"/>
  <c r="H17" i="5" s="1"/>
  <c r="M29" i="5"/>
  <c r="M28" i="5" s="1"/>
  <c r="N28" i="5" s="1"/>
  <c r="H29" i="5"/>
  <c r="H28" i="5" s="1"/>
  <c r="D16" i="10" s="1"/>
  <c r="G23" i="5"/>
  <c r="H23" i="5" s="1"/>
  <c r="N18" i="5"/>
  <c r="G11" i="5"/>
  <c r="H18" i="5" l="1"/>
  <c r="D12" i="10" s="1"/>
  <c r="H11" i="5"/>
  <c r="H10" i="5" s="1"/>
  <c r="D8" i="10" s="1"/>
  <c r="H22" i="5"/>
  <c r="D14" i="10" s="1"/>
  <c r="I16" i="10"/>
  <c r="I18" i="10" s="1"/>
  <c r="E8" i="10" l="1"/>
  <c r="G14" i="10"/>
  <c r="E12" i="10"/>
  <c r="G12" i="10" l="1"/>
  <c r="E13" i="5"/>
  <c r="E16" i="5" l="1"/>
  <c r="M16" i="5" l="1"/>
  <c r="H16" i="5"/>
  <c r="J13" i="5"/>
  <c r="F13" i="5"/>
  <c r="K13" i="5" l="1"/>
  <c r="G13" i="5" s="1"/>
  <c r="H13" i="5" s="1"/>
  <c r="H12" i="5" s="1"/>
  <c r="M13" i="5"/>
  <c r="M12" i="5" s="1"/>
  <c r="N12" i="5" s="1"/>
  <c r="N30" i="5" s="1"/>
  <c r="D10" i="10" l="1"/>
  <c r="H30" i="5"/>
  <c r="J32" i="5" s="1"/>
  <c r="G10" i="10" l="1"/>
  <c r="G18" i="10" s="1"/>
  <c r="D18" i="10"/>
  <c r="D9" i="10" s="1"/>
  <c r="E10" i="10"/>
  <c r="E18" i="10" s="1"/>
  <c r="E17" i="10" l="1"/>
  <c r="D7" i="10"/>
  <c r="D13" i="10"/>
  <c r="D15" i="10"/>
  <c r="D3" i="10"/>
  <c r="I17" i="10"/>
  <c r="D11" i="10"/>
  <c r="K18" i="10"/>
  <c r="K17" i="10" s="1"/>
  <c r="G17" i="10"/>
  <c r="D17" i="10" l="1"/>
  <c r="L23" i="10"/>
  <c r="L22" i="10"/>
</calcChain>
</file>

<file path=xl/sharedStrings.xml><?xml version="1.0" encoding="utf-8"?>
<sst xmlns="http://schemas.openxmlformats.org/spreadsheetml/2006/main" count="339" uniqueCount="184">
  <si>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</si>
  <si>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</si>
  <si>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</si>
  <si>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</si>
  <si>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</si>
  <si>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</si>
  <si>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</si>
  <si>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</si>
  <si>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M3</t>
  </si>
  <si>
    <t>M</t>
  </si>
  <si>
    <t>SERVIÇOS PRELIMINARES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</si>
  <si>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</si>
  <si>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</si>
  <si>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</si>
  <si>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</si>
  <si>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</si>
  <si>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</si>
  <si>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TOTAL</t>
  </si>
  <si>
    <t>Observações:</t>
  </si>
  <si>
    <t>(    )</t>
  </si>
  <si>
    <t>DATA:</t>
  </si>
  <si>
    <t>VALOR DO CONVÊNIO:</t>
  </si>
  <si>
    <t>2.0</t>
  </si>
  <si>
    <t>MEMÓRIA DE CÁLCULO DE QUANTITATIVOS</t>
  </si>
  <si>
    <t>% ISS MUNICIPAL:</t>
  </si>
  <si>
    <t>CÓDIGO</t>
  </si>
  <si>
    <t>DESCRIÇÃO</t>
  </si>
  <si>
    <t>PLANILHA ORÇAMENTÁRIA DE CUSTOS</t>
  </si>
  <si>
    <t>Nome do(a) Responsável Técnico(a)</t>
  </si>
  <si>
    <t>Nome do(a) Prefeito(a) Municipal</t>
  </si>
  <si>
    <t>PREÇO UNITÁRIO S/ BDI</t>
  </si>
  <si>
    <t>PREÇO UNITÁRIO C/ BDI</t>
  </si>
  <si>
    <t>BDI:</t>
  </si>
  <si>
    <t>01/01.</t>
  </si>
  <si>
    <t>( X )</t>
  </si>
  <si>
    <t>FÓRMULA DO CÁLCULO</t>
  </si>
  <si>
    <t>COMPOSIÇÃO/DEMONSTRATIVO DE BDI - EM ANEXO</t>
  </si>
  <si>
    <t>ITENS</t>
  </si>
  <si>
    <t>PREFEITURA MUNICIPAL DE INHAPIM-MG</t>
  </si>
  <si>
    <r>
      <t xml:space="preserve">FOLHA N 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</si>
  <si>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MÊS 1</t>
  </si>
  <si>
    <t>MÊS 2</t>
  </si>
  <si>
    <t>DETALHAMENTO</t>
  </si>
  <si>
    <t>MEMORIAL DESCRITIVO</t>
  </si>
  <si>
    <t>MÊS 3</t>
  </si>
  <si>
    <t>SINAPI-103689</t>
  </si>
  <si>
    <t>placa de obra de acordo com as exisgências do CREA-MG</t>
  </si>
  <si>
    <t>Para a execução da placa de obras a empresa ganhadora deverá atender a especificação do manual de placa de obra de acordo com a descrição e as especificações do CREA.</t>
  </si>
  <si>
    <t>Prefeito Municipal de Inhapim-MG</t>
  </si>
  <si>
    <r>
      <rPr>
        <b/>
        <sz val="8"/>
        <rFont val="Arial Nova"/>
        <family val="2"/>
      </rPr>
      <t>DATA:</t>
    </r>
    <r>
      <rPr>
        <sz val="10"/>
        <rFont val="Arial Nova"/>
        <family val="2"/>
      </rPr>
      <t xml:space="preserve"> </t>
    </r>
  </si>
  <si>
    <t>MÊS 4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</si>
  <si>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 INHAPIM/MG - CEP: 35330-000</t>
    </r>
  </si>
  <si>
    <t>L</t>
  </si>
  <si>
    <t xml:space="preserve"> BDI =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</si>
  <si>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INHAPIM/MG - CEP: 35330-000</t>
    </r>
  </si>
  <si>
    <t xml:space="preserve">QUADRO DE COMPOSIÇÕES </t>
  </si>
  <si>
    <t>COMPOSIÇÃO</t>
  </si>
  <si>
    <t>SINAPI</t>
  </si>
  <si>
    <t>KG</t>
  </si>
  <si>
    <t>_________________________________</t>
  </si>
  <si>
    <t>PREVISÃO DE EXECUÇÃO DAS OBRAS: 3 MESES</t>
  </si>
  <si>
    <t>2.1</t>
  </si>
  <si>
    <t>2.2</t>
  </si>
  <si>
    <t>2.3</t>
  </si>
  <si>
    <t>2.4</t>
  </si>
  <si>
    <t>M²</t>
  </si>
  <si>
    <t>Sebastião Barbosa Pinto Filho</t>
  </si>
  <si>
    <t>CREA/MG Nº: MG 249.547/D</t>
  </si>
  <si>
    <t>Sandro Adriano Oliveira Silva</t>
  </si>
  <si>
    <r>
      <t>CREA/MG N</t>
    </r>
    <r>
      <rPr>
        <sz val="9"/>
        <color theme="1"/>
        <rFont val="Calibri"/>
        <family val="2"/>
        <scheme val="minor"/>
      </rPr>
      <t>º</t>
    </r>
    <r>
      <rPr>
        <sz val="9"/>
        <color theme="1"/>
        <rFont val="Arial Nova"/>
        <family val="2"/>
      </rPr>
      <t>: MG 249.547/D</t>
    </r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</si>
  <si>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</si>
  <si>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FOLHA Nº:01/01</t>
  </si>
  <si>
    <t>3.0</t>
  </si>
  <si>
    <t>3.1</t>
  </si>
  <si>
    <t>3.2</t>
  </si>
  <si>
    <t>1.0</t>
  </si>
  <si>
    <t>UND</t>
  </si>
  <si>
    <t xml:space="preserve">                                                   </t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</si>
  <si>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DISTRITO DE BOM JESUS DO RIO PRETO - INHAPIM/MG - CEP: 35330-000</t>
    </r>
  </si>
  <si>
    <t>1.1</t>
  </si>
  <si>
    <t>QUADRA</t>
  </si>
  <si>
    <t>TRATAMENTO DE JUNTA SERRADA, COM TARUGO DE POLIETILENO E SELANTE À BASE DE SILICONE. AF_09/2023</t>
  </si>
  <si>
    <t>SINAPI-98577</t>
  </si>
  <si>
    <t>PORTA DE FERRO, DE ABRIR, TIPO GRADE COM CHAPA, COM GUARNIÇÕES. AF_12/2019</t>
  </si>
  <si>
    <t>SINAPI-100701</t>
  </si>
  <si>
    <t>INSTALAÇÃO ELÉTRICA</t>
  </si>
  <si>
    <t>LUMINÁRIA REFLETOR LED PARA ILUMINAÇÃO PÚBLICA, 200 W - FORNECIMENTO E INSTALAÇÃO. AF_02/2025</t>
  </si>
  <si>
    <t>HASTE DE ATERRAMENTO, DIÂMETRO 3/4", COM 3 METROS - FORNECIMENTO E INSTALAÇÃO. AF_08/2023</t>
  </si>
  <si>
    <t>SINAPI-96986</t>
  </si>
  <si>
    <t>CABO DE COBRE FLEXÍVEL ISOLADO, 1,5 MM², ANTI-CHAMA 0,6/1,0 KV, PARA CIRCUITOS TERMINAIS -
FORNECIMENTO E INSTALAÇÃO. AF_03/2023</t>
  </si>
  <si>
    <t>SINAPI-91925</t>
  </si>
  <si>
    <t>CABO DE COBRE FLEXÍVEL ISOLADO, 2,5 MM², ANTI-CHAMA 0,6/1,0 KV, PARA CIRCUITOS TERMINAIS -
FORNECIMENTO E INSTALAÇÃO. AF_03/2023</t>
  </si>
  <si>
    <t>SINAPI-91927</t>
  </si>
  <si>
    <t>ELETRODUTO RÍGIDO ROSCÁVEL, PVC, DN 32 MM (1"), PARA CIRCUITOS TERMINAIS, INSTALADO EM FORRO -
FORNECIMENTO E INSTALAÇÃO. AF_03/2023</t>
  </si>
  <si>
    <t>SINAPI-91864</t>
  </si>
  <si>
    <t>LIMPEZA FINAL PARA ENTREGA DA OBRA</t>
  </si>
  <si>
    <t>ED-50266</t>
  </si>
  <si>
    <t>SERVIÇOS FINAIS</t>
  </si>
  <si>
    <t>2</t>
  </si>
  <si>
    <t>510,70</t>
  </si>
  <si>
    <t>31,778*4+16*7=239,11</t>
  </si>
  <si>
    <t>1,2*2,1*2=5,04</t>
  </si>
  <si>
    <t>8</t>
  </si>
  <si>
    <t>234,08</t>
  </si>
  <si>
    <t>122</t>
  </si>
  <si>
    <t>VALOR QUE TEM PRA SER USADO R$ 160.000,00</t>
  </si>
  <si>
    <t>COMPOSIÇÃO-I</t>
  </si>
  <si>
    <t>SARRAFO *2,5 X 7,5* CM EM PINUS, MISTA OU EQUIVALENTE DA REGIAO - BRUTA</t>
  </si>
  <si>
    <t>PREGO DE ACO POLIDO COM CABECA 17 X 27 (2 1/2 X 11)</t>
  </si>
  <si>
    <t>AGENTE DE CURA, PROTETOR DA EVAPORACAO DA AGUA DE HIDRATACAO DO CONCRETO</t>
  </si>
  <si>
    <t>TABUA NAO APARELHADA *2,5 X 15* CM, EM MACARANDUBA/MASSARANDUBA, ANGELIM OU EQUIVALENTE DA REGIAO - BRUTA</t>
  </si>
  <si>
    <t>CARPINTEIRO DE FORMAS COM ENCARGOS COMPLEMENTARES</t>
  </si>
  <si>
    <t>PEDREIRO COM ENCARGOS COMPLEMENTARES</t>
  </si>
  <si>
    <t>SERVENTE COM ENCARGOS COMPLEMENTARES</t>
  </si>
  <si>
    <t>DESEMPENADEIRA DE CONCRETO, PESO DE 78 KG, 4 PÁS, MOTOR A GASOLINA, POTÊNCIA 5,5 HP - CHP DIURNO. AF_05/2023</t>
  </si>
  <si>
    <t>APLICAÇÃO DE LONA PLÁSTICA PARA EXECUÇÃO DE PAVIMENTOS DE CONCRETO. AF_04/2022</t>
  </si>
  <si>
    <t>APLICAÇÃO DE GRAXA EM BARRAS DE TRANSFERÊNCIA PARA EXECUÇÃO DE PAVIMENTO DE CONCRETO. AF_04/2022</t>
  </si>
  <si>
    <t>I</t>
  </si>
  <si>
    <t>C</t>
  </si>
  <si>
    <t>H</t>
  </si>
  <si>
    <t>ALAMBRADO</t>
  </si>
  <si>
    <t>ALAMBRADO PARA QUADRA POLIESPORTIVA, ESTRUTURADO POR TUBOS DE ACO GALVANIZADO, (MONTANTES
COM DIAMETRO 2", TRAVESSAS E ESCORAS COM DIÂMETRO 1 ¼"), COM TELA DE ARAME GALVANIZADO, FIO 10
BWG E MALHA QUADRADA 5X5CM (EXCETO MURETA). AF_03/2021</t>
  </si>
  <si>
    <t>SINAPI-102364</t>
  </si>
  <si>
    <t>4.0</t>
  </si>
  <si>
    <t>4.1</t>
  </si>
  <si>
    <t>4.3</t>
  </si>
  <si>
    <t>4.4</t>
  </si>
  <si>
    <t>4.5</t>
  </si>
  <si>
    <t>4.6</t>
  </si>
  <si>
    <t>4.7</t>
  </si>
  <si>
    <t>4.10</t>
  </si>
  <si>
    <t>5.0</t>
  </si>
  <si>
    <t>5.1</t>
  </si>
  <si>
    <t>PAR DE TRAVES E REDES DE FUTSAL - FORNECIMENTO E INSTALAÇÃO. AF_03/2022</t>
  </si>
  <si>
    <t>PEDRA BRITADA N. 1 (9,5 A 19 MM) POSTO PEDREIRA/FORNECEDOR, SEM FRETE</t>
  </si>
  <si>
    <t>CONJUNTO PARA FUTSAL COM PAR DE TRAVES OFICIAIS DE 3,00 X 2,00 M EM TUBO DE ACO GALVANIZADO 3" COM REQUADROS EM
TUBO DE 1", PINTURA EM PRIMER COM TINTA ESMALTE SINTETICO E REDES DE POLIETILENO FIO 4 MM</t>
  </si>
  <si>
    <t>UM</t>
  </si>
  <si>
    <t>CONCRETO FCK = 15MPA, TRAÇO 1:3,4:3,4 (EM MASSA SECA DE CIMENTO/ AREIA MÉDIA/ SEIXO ROLADO) - PREPARO MANUAL.
AF_05/2021</t>
  </si>
  <si>
    <t>AMPA METALICA PARA BUCHA DE FIXACAO DE TRAVE DE FUTSAL E POSTE DE VOLEI, DIAMETRO 100 MM, ALTURA 55 MM</t>
  </si>
  <si>
    <t>BUCHA DE ESPERA PARA FIXACAO DE TRAVE DE FUTSAL E POSTE DE VOLEI EM PVC, PARA TUBO DE 3", C = 40 CM</t>
  </si>
  <si>
    <t>FITA ISOLANTE ADESIVA ANTICHAMA, USO ATE 750 V, EM ROLO DE 19 MM X 5 M</t>
  </si>
  <si>
    <t>AUXILIAR DE ELETRICISTA COM ENCARGOS COMPLEMENTARES</t>
  </si>
  <si>
    <t>ELETRICISTA COM ENCARGOS COMPLEMENTARES</t>
  </si>
  <si>
    <t>4.2</t>
  </si>
  <si>
    <t>Execução de piso industrial em concreto armado com fck = 20 MPa e espessura de 15 cm, incluindo preparo e compactação do subleito, lançamento e adensamento do concreto, nivelamento mecânico e acabamento conforme especificação. Previsão de juntas de dilatação e cura úmida ou química para garantir desempenho e resistência. Serviço executado conforme AF_04/2022 e normas técnicas aplicáveis.</t>
  </si>
  <si>
    <t>Tratamento de junta serrada mediante limpeza e preparo do vão, instalação de tarugo de polietileno como material de enchimento e aplicação de selante à base de silicone para vedação e acomodação de movimentações. Serviço executado conforme AF_09/2023, garantindo estanqueidade, durabilidade e desempenho da junta.</t>
  </si>
  <si>
    <t xml:space="preserve">Pintura de piso com tinta acrílica, realizada manualmente, incluindo limpeza, preparo da superfície e aplicação de fundo preparador. Execução de 2 demãos uniformes, garantindo aderência, cobertura e durabilidade do revestimento. Serviço conforme AF_05/2021 e normas técnicas aplicáveis.. </t>
  </si>
  <si>
    <t>Fornecimento e instalação de par de traves de futsal em conformidade com dimensões regulamentares, incluindo estruturas metálicas pintadas e fixação segura ao piso. Acompanha fornecimento e montagem das redes, com tensionamento adequado para uso esportivo. Serviço executado conforme AF_03/2022.</t>
  </si>
  <si>
    <t>Fornecimento e instalação de porta de ferro de abrir, tipo grade com chapa metálica incorporada, incluindo guarnições adequadas. Estrutura fabricada em perfis metálicos, com pintura anticorrosiva e fixação conforme especificação. Serviço executado segundo AF_12/2019 e normas aplicáveis</t>
  </si>
  <si>
    <t>Execução de alambrado para quadra poliesportiva estruturado com montantes em tubos de aço galvanizado Ø 2" e travessas/escoras Ø 1¼". Instalação de tela em arame galvanizado fio 10 BWG, malha quadrada 5x5 cm, fixada à estrutura metálica. Serviço aplicado exclusivamente acima da mureta, conforme AF_03/2021.</t>
  </si>
  <si>
    <t>Fornecimento e instalação de luminária refletor LED para iluminação pública, potência nominal de 200 W, com corpo em alumínio, proteção IP adequada e driver integrado. Inclusos fixação, conexões elétricas, teste de funcionamento e alinhamento fotométrico. Serviço executado conforme AF_02/2025 e normas aplicáveis.</t>
  </si>
  <si>
    <t>Fornecimento e instalação de haste de aterramento em aço cobreado, diâmetro 3/4" e comprimento de 3 m, cravada no solo até profundidade especificada. Inclusos conector apropriado e interligação ao sistema de aterramento. Serviço conforme AF_08/2023 e normas técnicas de proteção elétrica.</t>
  </si>
  <si>
    <t>Fornecimento e instalação de cabo de cobre flexível isolado, seção 1,5 mm², anti-chama, tensão 0,6/1,0 kV, destinado a circuitos terminais. Inclui lançamento em eletrodutos, conexões, identificação e testes de continuidade. Serviço executado conforme AF_03/2023 e normas de instalações elétricas.</t>
  </si>
  <si>
    <t>Fornecimento e instalação de cabo de cobre flexível isolado, seção 2,5 mm², anti-chama, tensão 0,6/1,0 kV, destinado a circuitos terminais. Inclui lançamento em eletrodutos, conexões adequadas, identificação e testes de continuidade. Serviço executado conforme AF_03/2023 e normas vigentes de instalações elétricas.</t>
  </si>
  <si>
    <t>Fornecimento e instalação de eletroduto rígido roscável em PVC, DN 32 mm (1"), destinado a circuitos terminais, fixado em forro conforme projeto. Inclui conexões, suportes, alinhamento e testes de continuidade do encaminhamento. Serviço executado conforme AF_03/2023 e normas de instalações elétricas.</t>
  </si>
  <si>
    <t>Execução de limpeza final para entrega de quadra poliesportiva, incluindo remoção de resíduos, poeira e materiais soltos, lavagem e higienização das superfícies, equipamentos e áreas adjacentes. Abrange detalhamento fino, garantindo condições adequadas de uso e conformidade para recebimento da obra.</t>
  </si>
  <si>
    <t>COMPOSIÇÃO-II</t>
  </si>
  <si>
    <t>COMPOSIÇÃO - III</t>
  </si>
  <si>
    <r>
      <rPr>
        <b/>
        <sz val="8"/>
        <color theme="1"/>
        <rFont val="Arial Nova"/>
        <family val="2"/>
      </rPr>
      <t>OBRA:</t>
    </r>
    <r>
      <rPr>
        <sz val="8"/>
        <color theme="1"/>
        <rFont val="Arial Nova"/>
        <family val="2"/>
      </rPr>
      <t xml:space="preserve"> REFORMA E OU MODERNIZAÇÃO DE QUADRA POLIESPORTIVA NO MUNICIPIO DE INHAPIM/MG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</si>
  <si>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</si>
  <si>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___________________________                
</t>
    </r>
    <r>
      <rPr>
        <b/>
        <sz val="11"/>
        <rFont val="Arial"/>
        <family val="2"/>
      </rPr>
      <t xml:space="preserve">Sebastião Barbosa Pinto Filho </t>
    </r>
    <r>
      <rPr>
        <sz val="11"/>
        <rFont val="Arial"/>
        <family val="2"/>
      </rPr>
      <t xml:space="preserve">                      
Engenheiro Civil                                 
Crea-MG 249.547/D</t>
    </r>
  </si>
  <si>
    <t>(4,0*16,12*2+1,13*4,0*2)+(4,0*31,86)+(1,21*31,86)=344,42</t>
  </si>
  <si>
    <t>M³</t>
  </si>
  <si>
    <t>CHP</t>
  </si>
  <si>
    <t>Somatória total de acordo com o projeto = 584,50 m²</t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</si>
  <si>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SINAPI 09/2025 - SEM DESONERAÇÃO - SICOR 07/2025 - </t>
    </r>
  </si>
  <si>
    <t>LUMINARIA LED REFLETOR RETANGULAR BIVOLT, LUZ BRANCA, 50 W</t>
  </si>
  <si>
    <t>2.5</t>
  </si>
  <si>
    <t>PINTURA DE DEMARCAÇÃO DE QUADRA POLIESPORTIVA COM BORRACHA CLORADA, E = 5 CM, APLICAÇÃO MANUAL. AF_05/2021</t>
  </si>
  <si>
    <t>SINAPI-102505</t>
  </si>
  <si>
    <t>PINTURA DE PISO COM TINTA EPÓXI, APLICAÇÃO MANUAL, 2 DEMÃOS, INCLUSO PRIMER EPÓXI. AF_05/2021</t>
  </si>
  <si>
    <t>SINAPI-102494</t>
  </si>
  <si>
    <t>ÁREA QUADRADA DA QUADRA: (31,70X18,17) = 575,98</t>
  </si>
  <si>
    <t>REMOÇÃO DE ALAMBRADOS PARA QUADRAS POLIESPORTIVAS, ESTRUTURADO POR TUBOS DE AÇO GALVANIZADO, COM TELA DE ARAME GALVANIZADO, DE FORMA MANUAL, SEM REAPROVEITAMENTO. AF_09/2023</t>
  </si>
  <si>
    <t>SINAPI-104801</t>
  </si>
  <si>
    <t>EXECUÇÃO DE PISO INDUSTRIAL REFORÇADO COM FIBRAS, FCK = 30 MPA, ESPESSURA DE 12,0 CM. AF_04/2022</t>
  </si>
  <si>
    <t>ADITIVO PLASTIFICANTE RETARDADOR DE PEGA E REDUTOR DE AGUA PARA CONCRETO, LIQUIDO E ISENTO DE CLORETOS</t>
  </si>
  <si>
    <t>CONCRETO USINADO BOMBEAVEL, CLASSE DE RESISTENCIA C30, COM BRITA 0 E 1, SLUMP = 100 +/- 20 MM, EXCLUI SERVICO DE
BOMBEAMENTO (NBR 8953)</t>
  </si>
  <si>
    <t>MACROFIBRA POLIMERICA PARA CONCRETO ESTRUTURAL</t>
  </si>
  <si>
    <t>VIBRADOR DE IMERSÃO, DIÂMETRO DE PONTEIRA 45MM, MOTOR ELÉTRICO TRIFÁSICO POTÊNCIA DE 2 CV - CHP DIURNO. AF_06/2015</t>
  </si>
  <si>
    <t>VIBRADOR DE IMERSÃO, DIÂMETRO DE PONTEIRA 45MM, MOTOR ELÉTRICO TRIFÁSICO POTÊNCIA DE 2 CV - CHI DIURNO. AF_06/2015</t>
  </si>
  <si>
    <t>CHI</t>
  </si>
  <si>
    <t>ARMAÇÃO PARA EXECUÇÃO DE RADIER, PISO DE CONCRETO OU LAJE SOBRE SOLO, COM USO DE TELA Q-113. AF_09/2021</t>
  </si>
  <si>
    <t>BARRAS DE TRANSFERÊNCIA, AÇO CA-25 DE 16,0 MM, PARA EXECUÇÃO DE PAVIMENTO DE CONCRETO - FORNECIMENTO E
INSTALAÇÃO. AF_04/2022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</si>
</sst>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&quot;Verdadeiro&quot;;&quot;Verdadeiro&quot;;&quot;Falso&quot;"/>
    <numFmt numFmtId="177" formatCode="_-* #,##0.00_-;\-* #,##0.00_-;_-* \-??_-;_-@_-"/>
    <numFmt numFmtId="178" formatCode="_(* #,##0.00_);_(* \(#,##0.00\);_(* \-??_);_(@_)"/>
    <numFmt numFmtId="179" formatCode="_-&quot;R$ &quot;* #,##0.00_-;&quot;-R$ &quot;* #,##0.00_-;_-&quot;R$ &quot;* \-??_-;_-@_-"/>
    <numFmt numFmtId="180" formatCode="mmm/yyyy"/>
    <numFmt numFmtId="181" formatCode="0.0"/>
    <numFmt numFmtId="182" formatCode="_(* #,##0.00000_);_(* \(#,##0.00000\);_(* &quot;-&quot;??_);_(@_)"/>
    <numFmt numFmtId="183" formatCode="_(* #,##0_);_(* \(#,##0\);_(* &quot;-&quot;??_);_(@_)"/>
    <numFmt numFmtId="184" formatCode="_(* #,##0.0000_);_(* \(#,##0.0000\);_(* &quot;-&quot;??_);_(@_)"/>
    <numFmt numFmtId="185" formatCode="_-* #,##0.00000_-;\-* #,##0.00000_-;_-* &quot;-&quot;?????_-;_-@_-"/>
    <numFmt numFmtId="186" formatCode="_-[$R$-416]\ * #,##0.00_-;\-[$R$-416]\ * #,##0.00_-;_-[$R$-416]\ * &quot;-&quot;??_-;_-@_-"/>
    <numFmt numFmtId="187" formatCode="0.0000000"/>
  </numFmts>
  <fonts count="8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sz val="9"/>
      <color theme="1"/>
      <name val="Arial Nova"/>
      <family val="2"/>
    </font>
    <font>
      <b/>
      <sz val="9"/>
      <color theme="1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1"/>
      <color indexed="52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8"/>
      <name val="Calibri"/>
      <family val="2"/>
    </font>
    <font>
      <sz val="8"/>
      <name val="Calibri"/>
      <family val="2"/>
      <scheme val="minor"/>
    </font>
    <font>
      <sz val="8"/>
      <color indexed="8"/>
      <name val="Calibri"/>
      <family val="2"/>
    </font>
    <font>
      <b/>
      <sz val="26"/>
      <color theme="1"/>
      <name val="Arial Black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20"/>
      <name val="Arial"/>
      <family val="2"/>
    </font>
    <font>
      <b/>
      <sz val="9"/>
      <color indexed="23"/>
      <name val="Arial Nova"/>
      <family val="2"/>
    </font>
    <font>
      <sz val="10"/>
      <color indexed="20"/>
      <name val="Arial Nova"/>
      <family val="2"/>
    </font>
    <font>
      <sz val="11"/>
      <name val="Arial Nova"/>
      <family val="2"/>
    </font>
    <font>
      <sz val="11"/>
      <color indexed="20"/>
      <name val="Arial Nova"/>
      <family val="2"/>
    </font>
    <font>
      <b/>
      <sz val="11"/>
      <name val="Arial Nova"/>
      <family val="2"/>
    </font>
    <font>
      <sz val="11"/>
      <name val="Arial"/>
      <family val="2"/>
    </font>
    <font>
      <b/>
      <sz val="9"/>
      <name val="Arial"/>
      <family val="2"/>
    </font>
    <font>
      <sz val="11"/>
      <color indexed="20"/>
      <name val="Arial"/>
      <family val="2"/>
    </font>
    <font>
      <b/>
      <sz val="8"/>
      <name val="Calibri"/>
      <family val="2"/>
    </font>
    <font>
      <sz val="9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0"/>
      <color rgb="FFFF0000"/>
      <name val="Arial Nova"/>
      <family val="2"/>
    </font>
    <font>
      <b/>
      <sz val="11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5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rgb="FF0070C0"/>
      </bottom>
      <diagonal/>
    </border>
    <border>
      <left/>
      <right/>
      <top style="thin">
        <color rgb="FF0070C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96">
    <xf numFmtId="0" fontId="0" fillId="0" borderId="0"/>
    <xf numFmtId="9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5" fillId="0" borderId="0"/>
    <xf numFmtId="168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16" applyNumberFormat="0" applyAlignment="0" applyProtection="0"/>
    <xf numFmtId="0" fontId="18" fillId="0" borderId="0">
      <protection locked="0"/>
    </xf>
    <xf numFmtId="166" fontId="15" fillId="0" borderId="0" applyFont="0" applyFill="0" applyBorder="0" applyAlignment="0" applyProtection="0"/>
    <xf numFmtId="0" fontId="19" fillId="0" borderId="0"/>
    <xf numFmtId="0" fontId="19" fillId="0" borderId="0"/>
    <xf numFmtId="165" fontId="20" fillId="0" borderId="0" applyBorder="0" applyProtection="0"/>
    <xf numFmtId="167" fontId="18" fillId="0" borderId="0">
      <protection locked="0"/>
    </xf>
    <xf numFmtId="0" fontId="21" fillId="7" borderId="0" applyNumberFormat="0" applyBorder="0" applyAlignment="0" applyProtection="0"/>
    <xf numFmtId="0" fontId="22" fillId="0" borderId="0">
      <alignment horizontal="left"/>
    </xf>
    <xf numFmtId="0" fontId="23" fillId="8" borderId="17" applyNumberFormat="0" applyAlignment="0" applyProtection="0"/>
    <xf numFmtId="0" fontId="24" fillId="0" borderId="18" applyNumberFormat="0" applyFill="0" applyAlignment="0" applyProtection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6" fillId="0" borderId="7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27" fillId="9" borderId="0" applyNumberFormat="0" applyBorder="0" applyAlignment="0" applyProtection="0"/>
    <xf numFmtId="0" fontId="15" fillId="0" borderId="0"/>
    <xf numFmtId="0" fontId="15" fillId="0" borderId="0"/>
    <xf numFmtId="0" fontId="12" fillId="0" borderId="0"/>
    <xf numFmtId="0" fontId="15" fillId="10" borderId="19" applyNumberFormat="0" applyAlignment="0" applyProtection="0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171" fontId="18" fillId="0" borderId="0">
      <protection locked="0"/>
    </xf>
    <xf numFmtId="172" fontId="18" fillId="0" borderId="0">
      <protection locked="0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73" fontId="29" fillId="0" borderId="0">
      <protection locked="0"/>
    </xf>
    <xf numFmtId="165" fontId="15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6" fillId="0" borderId="0"/>
    <xf numFmtId="0" fontId="31" fillId="3" borderId="4">
      <alignment wrapText="1"/>
    </xf>
    <xf numFmtId="0" fontId="31" fillId="3" borderId="4">
      <alignment wrapText="1"/>
    </xf>
    <xf numFmtId="0" fontId="32" fillId="0" borderId="20" applyNumberFormat="0" applyFill="0" applyAlignment="0" applyProtection="0"/>
    <xf numFmtId="173" fontId="33" fillId="0" borderId="0">
      <protection locked="0"/>
    </xf>
    <xf numFmtId="173" fontId="33" fillId="0" borderId="0">
      <protection locked="0"/>
    </xf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11" fillId="0" borderId="0"/>
    <xf numFmtId="0" fontId="11" fillId="0" borderId="0"/>
    <xf numFmtId="43" fontId="15" fillId="0" borderId="0" applyFont="0" applyFill="0" applyBorder="0" applyAlignment="0" applyProtection="0"/>
    <xf numFmtId="164" fontId="35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13" fillId="0" borderId="0"/>
    <xf numFmtId="0" fontId="10" fillId="0" borderId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9" borderId="0" applyNumberFormat="0" applyBorder="0" applyAlignment="0" applyProtection="0"/>
    <xf numFmtId="0" fontId="19" fillId="16" borderId="0" applyNumberFormat="0" applyBorder="0" applyAlignment="0" applyProtection="0"/>
    <xf numFmtId="0" fontId="19" fillId="9" borderId="0" applyNumberFormat="0" applyBorder="0" applyAlignment="0" applyProtection="0"/>
    <xf numFmtId="0" fontId="16" fillId="16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9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21" fillId="13" borderId="0" applyNumberFormat="0" applyBorder="0" applyAlignment="0" applyProtection="0"/>
    <xf numFmtId="0" fontId="55" fillId="20" borderId="17" applyNumberFormat="0" applyAlignment="0" applyProtection="0"/>
    <xf numFmtId="0" fontId="17" fillId="21" borderId="16" applyNumberFormat="0" applyAlignment="0" applyProtection="0"/>
    <xf numFmtId="0" fontId="24" fillId="0" borderId="18" applyNumberFormat="0" applyFill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1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19" borderId="0" applyNumberFormat="0" applyBorder="0" applyAlignment="0" applyProtection="0"/>
    <xf numFmtId="0" fontId="23" fillId="14" borderId="17" applyNumberFormat="0" applyAlignment="0" applyProtection="0"/>
    <xf numFmtId="179" fontId="13" fillId="0" borderId="0" applyFill="0" applyBorder="0" applyAlignment="0" applyProtection="0"/>
    <xf numFmtId="0" fontId="13" fillId="0" borderId="0"/>
    <xf numFmtId="0" fontId="19" fillId="0" borderId="0"/>
    <xf numFmtId="0" fontId="13" fillId="10" borderId="22" applyNumberFormat="0" applyAlignment="0" applyProtection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0" fontId="56" fillId="20" borderId="23" applyNumberFormat="0" applyAlignment="0" applyProtection="0"/>
    <xf numFmtId="0" fontId="34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9" fillId="0" borderId="20" applyNumberFormat="0" applyFill="0" applyAlignment="0" applyProtection="0"/>
    <xf numFmtId="0" fontId="60" fillId="0" borderId="24" applyNumberFormat="0" applyFill="0" applyAlignment="0" applyProtection="0"/>
    <xf numFmtId="0" fontId="61" fillId="0" borderId="25" applyNumberFormat="0" applyFill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58" fillId="0" borderId="26" applyNumberFormat="0" applyFill="0" applyAlignment="0" applyProtection="0"/>
    <xf numFmtId="178" fontId="13" fillId="0" borderId="0" applyFill="0" applyBorder="0" applyAlignment="0" applyProtection="0"/>
    <xf numFmtId="177" fontId="13" fillId="0" borderId="0" applyFill="0" applyBorder="0" applyAlignment="0" applyProtection="0"/>
    <xf numFmtId="180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3" fillId="0" borderId="0"/>
    <xf numFmtId="0" fontId="13" fillId="0" borderId="0"/>
    <xf numFmtId="0" fontId="9" fillId="0" borderId="0"/>
    <xf numFmtId="0" fontId="13" fillId="10" borderId="19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13" fillId="0" borderId="0" applyFont="0" applyFill="0" applyBorder="0" applyAlignment="0" applyProtection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1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13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3" fillId="0" borderId="0" applyFont="0" applyFill="0" applyBorder="0" applyAlignment="0" applyProtection="0"/>
    <xf numFmtId="0" fontId="1" fillId="0" borderId="0"/>
  </cellStyleXfs>
  <cellXfs count="486">
    <xf numFmtId="0" fontId="0" fillId="0" borderId="0" xfId="0"/>
    <xf numFmtId="0" fontId="39" fillId="0" borderId="0" xfId="0" applyFont="1"/>
    <xf numFmtId="4" fontId="39" fillId="0" borderId="0" xfId="0" applyNumberFormat="1" applyFont="1"/>
    <xf numFmtId="0" fontId="37" fillId="0" borderId="0" xfId="0" applyFont="1"/>
    <xf numFmtId="4" fontId="37" fillId="0" borderId="0" xfId="0" applyNumberFormat="1" applyFont="1"/>
    <xf numFmtId="0" fontId="37" fillId="0" borderId="9" xfId="0" applyFont="1" applyBorder="1" applyAlignment="1">
      <alignment vertical="center"/>
    </xf>
    <xf numFmtId="0" fontId="46" fillId="0" borderId="0" xfId="0" applyFont="1"/>
    <xf numFmtId="0" fontId="47" fillId="0" borderId="0" xfId="0" applyFont="1"/>
    <xf numFmtId="49" fontId="41" fillId="2" borderId="1" xfId="0" applyNumberFormat="1" applyFont="1" applyFill="1" applyBorder="1" applyAlignment="1">
      <alignment horizontal="center" vertical="center" wrapText="1"/>
    </xf>
    <xf numFmtId="2" fontId="43" fillId="2" borderId="1" xfId="2" applyNumberFormat="1" applyFont="1" applyFill="1" applyBorder="1" applyAlignment="1">
      <alignment horizontal="center" vertical="center" wrapText="1"/>
    </xf>
    <xf numFmtId="4" fontId="43" fillId="2" borderId="1" xfId="0" applyNumberFormat="1" applyFont="1" applyFill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4" fillId="0" borderId="0" xfId="0" applyFont="1"/>
    <xf numFmtId="0" fontId="42" fillId="0" borderId="0" xfId="0" applyFont="1"/>
    <xf numFmtId="0" fontId="48" fillId="0" borderId="0" xfId="0" applyFont="1"/>
    <xf numFmtId="0" fontId="41" fillId="0" borderId="4" xfId="0" applyFont="1" applyBorder="1" applyAlignment="1">
      <alignment horizontal="center" vertical="center"/>
    </xf>
    <xf numFmtId="4" fontId="41" fillId="0" borderId="4" xfId="0" applyNumberFormat="1" applyFont="1" applyBorder="1" applyAlignment="1">
      <alignment horizontal="center" vertical="center"/>
    </xf>
    <xf numFmtId="0" fontId="48" fillId="0" borderId="1" xfId="0" applyFont="1" applyBorder="1"/>
    <xf numFmtId="0" fontId="41" fillId="0" borderId="5" xfId="0" applyFont="1" applyBorder="1" applyAlignment="1">
      <alignment horizontal="right" vertical="center"/>
    </xf>
    <xf numFmtId="0" fontId="37" fillId="11" borderId="0" xfId="3" applyFont="1" applyFill="1"/>
    <xf numFmtId="0" fontId="37" fillId="11" borderId="0" xfId="3" applyFont="1" applyFill="1" applyAlignment="1">
      <alignment vertical="center"/>
    </xf>
    <xf numFmtId="0" fontId="37" fillId="0" borderId="9" xfId="3" applyFont="1" applyBorder="1" applyAlignment="1">
      <alignment vertical="center"/>
    </xf>
    <xf numFmtId="0" fontId="37" fillId="11" borderId="0" xfId="3" applyFont="1" applyFill="1" applyAlignment="1">
      <alignment wrapText="1"/>
    </xf>
    <xf numFmtId="0" fontId="37" fillId="11" borderId="11" xfId="3" applyFont="1" applyFill="1" applyBorder="1"/>
    <xf numFmtId="0" fontId="37" fillId="0" borderId="9" xfId="3" applyFont="1" applyBorder="1" applyAlignment="1">
      <alignment horizontal="center" vertical="center"/>
    </xf>
    <xf numFmtId="0" fontId="40" fillId="11" borderId="4" xfId="3" applyFont="1" applyFill="1" applyBorder="1" applyAlignment="1">
      <alignment horizontal="center" vertical="center"/>
    </xf>
    <xf numFmtId="0" fontId="42" fillId="11" borderId="0" xfId="3" applyFont="1" applyFill="1"/>
    <xf numFmtId="0" fontId="42" fillId="11" borderId="11" xfId="3" applyFont="1" applyFill="1" applyBorder="1"/>
    <xf numFmtId="0" fontId="37" fillId="11" borderId="10" xfId="3" applyFont="1" applyFill="1" applyBorder="1"/>
    <xf numFmtId="0" fontId="42" fillId="11" borderId="10" xfId="3" applyFont="1" applyFill="1" applyBorder="1"/>
    <xf numFmtId="0" fontId="40" fillId="0" borderId="11" xfId="3" applyFont="1" applyBorder="1" applyAlignment="1">
      <alignment vertical="center"/>
    </xf>
    <xf numFmtId="0" fontId="38" fillId="11" borderId="11" xfId="3" applyFont="1" applyFill="1" applyBorder="1" applyAlignment="1">
      <alignment horizontal="right"/>
    </xf>
    <xf numFmtId="0" fontId="42" fillId="11" borderId="6" xfId="3" applyFont="1" applyFill="1" applyBorder="1" applyAlignment="1">
      <alignment vertical="center"/>
    </xf>
    <xf numFmtId="49" fontId="40" fillId="11" borderId="4" xfId="3" applyNumberFormat="1" applyFont="1" applyFill="1" applyBorder="1" applyAlignment="1">
      <alignment horizontal="center" vertical="center" wrapText="1"/>
    </xf>
    <xf numFmtId="49" fontId="42" fillId="11" borderId="4" xfId="3" applyNumberFormat="1" applyFont="1" applyFill="1" applyBorder="1" applyAlignment="1">
      <alignment horizontal="center" vertical="center" wrapText="1"/>
    </xf>
    <xf numFmtId="0" fontId="40" fillId="0" borderId="8" xfId="3" applyFont="1" applyBorder="1" applyAlignment="1">
      <alignment horizontal="center" vertical="center"/>
    </xf>
    <xf numFmtId="0" fontId="43" fillId="0" borderId="0" xfId="0" applyFont="1"/>
    <xf numFmtId="9" fontId="37" fillId="0" borderId="0" xfId="1" applyFont="1"/>
    <xf numFmtId="0" fontId="40" fillId="0" borderId="8" xfId="0" applyFont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43" fillId="0" borderId="4" xfId="0" applyFont="1" applyBorder="1" applyAlignment="1">
      <alignment horizontal="center" vertical="center" wrapText="1"/>
    </xf>
    <xf numFmtId="10" fontId="50" fillId="12" borderId="4" xfId="0" applyNumberFormat="1" applyFont="1" applyFill="1" applyBorder="1" applyAlignment="1">
      <alignment horizontal="center" vertical="center"/>
    </xf>
    <xf numFmtId="0" fontId="49" fillId="0" borderId="4" xfId="0" applyFont="1" applyBorder="1" applyAlignment="1">
      <alignment horizontal="center" vertical="center" wrapText="1"/>
    </xf>
    <xf numFmtId="174" fontId="49" fillId="0" borderId="4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 wrapText="1"/>
    </xf>
    <xf numFmtId="174" fontId="43" fillId="0" borderId="0" xfId="0" applyNumberFormat="1" applyFont="1"/>
    <xf numFmtId="0" fontId="53" fillId="0" borderId="9" xfId="0" applyFont="1" applyBorder="1" applyAlignment="1">
      <alignment vertical="center"/>
    </xf>
    <xf numFmtId="0" fontId="52" fillId="0" borderId="8" xfId="0" applyFont="1" applyBorder="1" applyAlignment="1">
      <alignment horizontal="center" vertical="center"/>
    </xf>
    <xf numFmtId="10" fontId="40" fillId="11" borderId="4" xfId="3" applyNumberFormat="1" applyFont="1" applyFill="1" applyBorder="1" applyAlignment="1">
      <alignment horizontal="center" vertical="center" wrapText="1"/>
    </xf>
    <xf numFmtId="174" fontId="42" fillId="11" borderId="4" xfId="64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63" fillId="0" borderId="4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4" fontId="50" fillId="0" borderId="5" xfId="0" applyNumberFormat="1" applyFont="1" applyBorder="1" applyAlignment="1">
      <alignment horizontal="center" vertical="center" wrapText="1"/>
    </xf>
    <xf numFmtId="0" fontId="37" fillId="12" borderId="13" xfId="0" applyFont="1" applyFill="1" applyBorder="1"/>
    <xf numFmtId="0" fontId="37" fillId="12" borderId="21" xfId="3" applyFont="1" applyFill="1" applyBorder="1"/>
    <xf numFmtId="0" fontId="37" fillId="12" borderId="21" xfId="3" applyFont="1" applyFill="1" applyBorder="1" applyAlignment="1">
      <alignment vertical="center"/>
    </xf>
    <xf numFmtId="0" fontId="42" fillId="12" borderId="21" xfId="3" applyFont="1" applyFill="1" applyBorder="1"/>
    <xf numFmtId="0" fontId="37" fillId="12" borderId="12" xfId="3" applyFont="1" applyFill="1" applyBorder="1"/>
    <xf numFmtId="10" fontId="42" fillId="12" borderId="21" xfId="3" applyNumberFormat="1" applyFont="1" applyFill="1" applyBorder="1" applyAlignment="1">
      <alignment vertical="center"/>
    </xf>
    <xf numFmtId="0" fontId="40" fillId="0" borderId="5" xfId="3" applyFont="1" applyBorder="1" applyAlignment="1">
      <alignment vertical="center"/>
    </xf>
    <xf numFmtId="174" fontId="42" fillId="12" borderId="12" xfId="3" applyNumberFormat="1" applyFont="1" applyFill="1" applyBorder="1"/>
    <xf numFmtId="174" fontId="52" fillId="11" borderId="4" xfId="3" applyNumberFormat="1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6" xfId="3" applyFont="1" applyFill="1" applyBorder="1" applyAlignment="1">
      <alignment horizontal="center" vertical="center"/>
    </xf>
    <xf numFmtId="0" fontId="66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4" fontId="49" fillId="0" borderId="4" xfId="0" applyNumberFormat="1" applyFont="1" applyBorder="1" applyAlignment="1">
      <alignment horizontal="center" vertical="center" wrapText="1"/>
    </xf>
    <xf numFmtId="0" fontId="13" fillId="0" borderId="0" xfId="123" applyAlignment="1">
      <alignment horizontal="center"/>
    </xf>
    <xf numFmtId="0" fontId="13" fillId="0" borderId="3" xfId="123" applyBorder="1" applyAlignment="1">
      <alignment horizontal="center"/>
    </xf>
    <xf numFmtId="0" fontId="66" fillId="0" borderId="0" xfId="123" applyFont="1" applyAlignment="1">
      <alignment horizontal="left"/>
    </xf>
    <xf numFmtId="0" fontId="13" fillId="0" borderId="0" xfId="123"/>
    <xf numFmtId="0" fontId="13" fillId="0" borderId="11" xfId="123" applyBorder="1" applyAlignment="1">
      <alignment horizontal="center"/>
    </xf>
    <xf numFmtId="0" fontId="13" fillId="0" borderId="0" xfId="123" applyAlignment="1">
      <alignment horizontal="left" vertical="top"/>
    </xf>
    <xf numFmtId="0" fontId="37" fillId="0" borderId="14" xfId="123" applyFont="1" applyBorder="1" applyAlignment="1">
      <alignment vertical="top"/>
    </xf>
    <xf numFmtId="14" fontId="43" fillId="0" borderId="9" xfId="123" applyNumberFormat="1" applyFont="1" applyBorder="1" applyAlignment="1">
      <alignment horizontal="left" vertical="top"/>
    </xf>
    <xf numFmtId="0" fontId="37" fillId="0" borderId="9" xfId="123" applyFont="1" applyBorder="1" applyAlignment="1">
      <alignment vertical="top"/>
    </xf>
    <xf numFmtId="0" fontId="13" fillId="0" borderId="9" xfId="123" applyBorder="1"/>
    <xf numFmtId="0" fontId="13" fillId="0" borderId="15" xfId="123" applyBorder="1"/>
    <xf numFmtId="14" fontId="37" fillId="0" borderId="9" xfId="123" applyNumberFormat="1" applyFont="1" applyBorder="1" applyAlignment="1">
      <alignment horizontal="left" vertical="top"/>
    </xf>
    <xf numFmtId="0" fontId="13" fillId="0" borderId="11" xfId="123" applyBorder="1"/>
    <xf numFmtId="0" fontId="13" fillId="0" borderId="10" xfId="123" applyBorder="1"/>
    <xf numFmtId="49" fontId="78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78" fillId="25" borderId="4" xfId="123" applyFont="1" applyFill="1" applyBorder="1" applyAlignment="1" applyProtection="1">
      <alignment horizontal="center" vertical="center" wrapText="1"/>
      <protection locked="0"/>
    </xf>
    <xf numFmtId="0" fontId="78" fillId="3" borderId="4" xfId="123" applyFont="1" applyFill="1" applyBorder="1" applyAlignment="1">
      <alignment horizontal="center" vertical="center"/>
    </xf>
    <xf numFmtId="4" fontId="78" fillId="3" borderId="4" xfId="123" applyNumberFormat="1" applyFont="1" applyFill="1" applyBorder="1" applyAlignment="1">
      <alignment horizontal="center" vertical="center"/>
    </xf>
    <xf numFmtId="49" fontId="63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63" fillId="25" borderId="4" xfId="123" applyFont="1" applyFill="1" applyBorder="1" applyAlignment="1" applyProtection="1">
      <alignment horizontal="center" vertical="center" wrapText="1"/>
      <protection locked="0"/>
    </xf>
    <xf numFmtId="0" fontId="63" fillId="0" borderId="4" xfId="123" applyFont="1" applyBorder="1" applyAlignment="1">
      <alignment horizontal="center" vertical="center" wrapText="1"/>
    </xf>
    <xf numFmtId="4" fontId="63" fillId="0" borderId="4" xfId="123" applyNumberFormat="1" applyFont="1" applyBorder="1" applyAlignment="1">
      <alignment horizontal="center" vertical="center" wrapText="1"/>
    </xf>
    <xf numFmtId="4" fontId="13" fillId="0" borderId="0" xfId="123" applyNumberFormat="1"/>
    <xf numFmtId="49" fontId="63" fillId="25" borderId="13" xfId="123" applyNumberFormat="1" applyFont="1" applyFill="1" applyBorder="1" applyAlignment="1" applyProtection="1">
      <alignment horizontal="center" vertical="center" wrapText="1"/>
      <protection locked="0"/>
    </xf>
    <xf numFmtId="0" fontId="63" fillId="25" borderId="13" xfId="123" applyFont="1" applyFill="1" applyBorder="1" applyAlignment="1" applyProtection="1">
      <alignment horizontal="center" vertical="center" wrapText="1"/>
      <protection locked="0"/>
    </xf>
    <xf numFmtId="0" fontId="63" fillId="0" borderId="13" xfId="123" applyFont="1" applyBorder="1" applyAlignment="1">
      <alignment horizontal="center" vertical="center" wrapText="1"/>
    </xf>
    <xf numFmtId="4" fontId="63" fillId="0" borderId="13" xfId="123" applyNumberFormat="1" applyFont="1" applyBorder="1" applyAlignment="1">
      <alignment horizontal="center" vertical="center" wrapText="1"/>
    </xf>
    <xf numFmtId="0" fontId="63" fillId="0" borderId="8" xfId="123" applyFont="1" applyBorder="1" applyAlignment="1">
      <alignment horizontal="center" vertical="center" wrapText="1"/>
    </xf>
    <xf numFmtId="2" fontId="65" fillId="12" borderId="0" xfId="114" applyNumberFormat="1" applyFont="1" applyFill="1" applyBorder="1" applyAlignment="1" applyProtection="1">
      <alignment horizontal="center" vertical="center" wrapText="1"/>
      <protection locked="0"/>
    </xf>
    <xf numFmtId="0" fontId="40" fillId="11" borderId="1" xfId="3" applyFont="1" applyFill="1" applyBorder="1" applyAlignment="1">
      <alignment horizontal="center" vertical="center"/>
    </xf>
    <xf numFmtId="14" fontId="40" fillId="11" borderId="1" xfId="3" applyNumberFormat="1" applyFont="1" applyFill="1" applyBorder="1" applyAlignment="1">
      <alignment vertical="center"/>
    </xf>
    <xf numFmtId="0" fontId="41" fillId="0" borderId="5" xfId="0" applyFont="1" applyBorder="1" applyAlignment="1">
      <alignment horizontal="center" vertical="center"/>
    </xf>
    <xf numFmtId="0" fontId="81" fillId="0" borderId="4" xfId="0" applyFont="1" applyBorder="1" applyAlignment="1">
      <alignment horizontal="center" vertical="center" wrapText="1"/>
    </xf>
    <xf numFmtId="0" fontId="37" fillId="11" borderId="2" xfId="3" applyFont="1" applyFill="1" applyBorder="1"/>
    <xf numFmtId="0" fontId="49" fillId="0" borderId="9" xfId="0" applyFont="1" applyBorder="1" applyAlignment="1">
      <alignment horizontal="center" vertical="center" wrapText="1"/>
    </xf>
    <xf numFmtId="14" fontId="40" fillId="11" borderId="1" xfId="3" applyNumberFormat="1" applyFont="1" applyFill="1" applyBorder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10" fontId="50" fillId="12" borderId="35" xfId="1" applyNumberFormat="1" applyFont="1" applyFill="1" applyBorder="1" applyAlignment="1">
      <alignment horizontal="center" vertical="center"/>
    </xf>
    <xf numFmtId="0" fontId="41" fillId="0" borderId="34" xfId="0" applyFont="1" applyBorder="1" applyAlignment="1">
      <alignment horizontal="center" vertical="center"/>
    </xf>
    <xf numFmtId="0" fontId="43" fillId="0" borderId="34" xfId="0" applyFont="1" applyBorder="1" applyAlignment="1">
      <alignment horizontal="center" vertical="center" wrapText="1"/>
    </xf>
    <xf numFmtId="174" fontId="49" fillId="0" borderId="35" xfId="0" applyNumberFormat="1" applyFont="1" applyBorder="1" applyAlignment="1">
      <alignment horizontal="center" vertical="center" wrapText="1"/>
    </xf>
    <xf numFmtId="0" fontId="41" fillId="0" borderId="36" xfId="0" applyFont="1" applyBorder="1" applyAlignment="1">
      <alignment horizontal="center" vertical="center" wrapText="1"/>
    </xf>
    <xf numFmtId="4" fontId="41" fillId="0" borderId="37" xfId="0" applyNumberFormat="1" applyFont="1" applyBorder="1" applyAlignment="1">
      <alignment horizontal="center" vertical="center" wrapText="1"/>
    </xf>
    <xf numFmtId="0" fontId="42" fillId="0" borderId="36" xfId="0" applyFont="1" applyBorder="1" applyAlignment="1">
      <alignment vertical="center"/>
    </xf>
    <xf numFmtId="0" fontId="37" fillId="0" borderId="37" xfId="0" applyFont="1" applyBorder="1" applyAlignment="1">
      <alignment vertical="center"/>
    </xf>
    <xf numFmtId="0" fontId="37" fillId="0" borderId="36" xfId="0" applyFont="1" applyBorder="1"/>
    <xf numFmtId="0" fontId="42" fillId="0" borderId="37" xfId="0" applyFont="1" applyBorder="1"/>
    <xf numFmtId="0" fontId="37" fillId="0" borderId="37" xfId="0" applyFont="1" applyBorder="1"/>
    <xf numFmtId="0" fontId="42" fillId="0" borderId="36" xfId="0" applyFont="1" applyBorder="1"/>
    <xf numFmtId="0" fontId="42" fillId="0" borderId="37" xfId="0" applyFont="1" applyBorder="1" applyAlignment="1">
      <alignment vertical="center"/>
    </xf>
    <xf numFmtId="0" fontId="37" fillId="0" borderId="38" xfId="0" applyFont="1" applyBorder="1"/>
    <xf numFmtId="0" fontId="37" fillId="0" borderId="7" xfId="0" applyFont="1" applyBorder="1"/>
    <xf numFmtId="4" fontId="37" fillId="0" borderId="7" xfId="0" applyNumberFormat="1" applyFont="1" applyBorder="1"/>
    <xf numFmtId="0" fontId="37" fillId="0" borderId="39" xfId="0" applyFont="1" applyBorder="1"/>
    <xf numFmtId="0" fontId="37" fillId="0" borderId="29" xfId="0" applyFont="1" applyBorder="1"/>
    <xf numFmtId="0" fontId="37" fillId="0" borderId="30" xfId="0" applyFont="1" applyBorder="1" applyAlignment="1">
      <alignment horizontal="center" vertical="center"/>
    </xf>
    <xf numFmtId="0" fontId="38" fillId="0" borderId="30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48" fillId="0" borderId="37" xfId="0" applyFont="1" applyBorder="1"/>
    <xf numFmtId="0" fontId="50" fillId="0" borderId="33" xfId="0" applyFont="1" applyBorder="1" applyAlignment="1">
      <alignment vertical="center"/>
    </xf>
    <xf numFmtId="14" fontId="41" fillId="0" borderId="33" xfId="0" applyNumberFormat="1" applyFont="1" applyBorder="1" applyAlignment="1">
      <alignment horizontal="left" vertical="center"/>
    </xf>
    <xf numFmtId="4" fontId="41" fillId="0" borderId="35" xfId="0" applyNumberFormat="1" applyFont="1" applyBorder="1" applyAlignment="1">
      <alignment horizontal="center" vertical="center" wrapText="1"/>
    </xf>
    <xf numFmtId="181" fontId="41" fillId="2" borderId="32" xfId="0" applyNumberFormat="1" applyFont="1" applyFill="1" applyBorder="1" applyAlignment="1">
      <alignment horizontal="center" vertical="center" wrapText="1"/>
    </xf>
    <xf numFmtId="4" fontId="43" fillId="2" borderId="33" xfId="0" applyNumberFormat="1" applyFont="1" applyFill="1" applyBorder="1" applyAlignment="1">
      <alignment horizontal="center" vertical="center" wrapText="1"/>
    </xf>
    <xf numFmtId="0" fontId="49" fillId="0" borderId="34" xfId="0" applyFont="1" applyBorder="1" applyAlignment="1">
      <alignment horizontal="center" vertical="center" wrapText="1"/>
    </xf>
    <xf numFmtId="49" fontId="43" fillId="0" borderId="35" xfId="2" applyNumberFormat="1" applyFont="1" applyFill="1" applyBorder="1" applyAlignment="1" applyProtection="1">
      <alignment horizontal="center" vertical="center" wrapText="1" shrinkToFit="1"/>
      <protection locked="0"/>
    </xf>
    <xf numFmtId="49" fontId="43" fillId="0" borderId="35" xfId="139" applyNumberFormat="1" applyFont="1" applyFill="1" applyBorder="1" applyAlignment="1" applyProtection="1">
      <alignment horizontal="center" vertical="center" wrapText="1" shrinkToFit="1"/>
      <protection locked="0"/>
    </xf>
    <xf numFmtId="0" fontId="39" fillId="0" borderId="36" xfId="0" applyFont="1" applyBorder="1"/>
    <xf numFmtId="0" fontId="49" fillId="0" borderId="0" xfId="0" applyFont="1" applyAlignment="1">
      <alignment horizontal="center" vertical="center" wrapText="1"/>
    </xf>
    <xf numFmtId="4" fontId="39" fillId="0" borderId="37" xfId="0" applyNumberFormat="1" applyFont="1" applyBorder="1"/>
    <xf numFmtId="0" fontId="39" fillId="0" borderId="38" xfId="0" applyFont="1" applyBorder="1"/>
    <xf numFmtId="0" fontId="39" fillId="0" borderId="7" xfId="0" applyFont="1" applyBorder="1" applyAlignment="1">
      <alignment horizontal="center" vertical="center"/>
    </xf>
    <xf numFmtId="0" fontId="42" fillId="0" borderId="7" xfId="0" applyFont="1" applyBorder="1" applyAlignment="1">
      <alignment horizontal="center"/>
    </xf>
    <xf numFmtId="0" fontId="39" fillId="0" borderId="7" xfId="0" applyFont="1" applyBorder="1"/>
    <xf numFmtId="4" fontId="39" fillId="0" borderId="7" xfId="0" applyNumberFormat="1" applyFont="1" applyBorder="1"/>
    <xf numFmtId="0" fontId="39" fillId="0" borderId="39" xfId="0" applyFont="1" applyBorder="1"/>
    <xf numFmtId="0" fontId="37" fillId="0" borderId="2" xfId="0" applyFont="1" applyBorder="1"/>
    <xf numFmtId="0" fontId="42" fillId="11" borderId="6" xfId="3" applyFont="1" applyFill="1" applyBorder="1" applyAlignment="1">
      <alignment horizontal="center" vertical="center"/>
    </xf>
    <xf numFmtId="175" fontId="42" fillId="11" borderId="6" xfId="3" applyNumberFormat="1" applyFont="1" applyFill="1" applyBorder="1" applyAlignment="1">
      <alignment horizontal="center" vertical="center"/>
    </xf>
    <xf numFmtId="10" fontId="40" fillId="11" borderId="6" xfId="3" applyNumberFormat="1" applyFont="1" applyFill="1" applyBorder="1" applyAlignment="1">
      <alignment horizontal="center" vertical="center"/>
    </xf>
    <xf numFmtId="175" fontId="40" fillId="11" borderId="6" xfId="3" applyNumberFormat="1" applyFont="1" applyFill="1" applyBorder="1" applyAlignment="1">
      <alignment horizontal="center" vertical="center"/>
    </xf>
    <xf numFmtId="175" fontId="37" fillId="11" borderId="15" xfId="3" applyNumberFormat="1" applyFont="1" applyFill="1" applyBorder="1"/>
    <xf numFmtId="175" fontId="37" fillId="11" borderId="10" xfId="3" applyNumberFormat="1" applyFont="1" applyFill="1" applyBorder="1"/>
    <xf numFmtId="0" fontId="37" fillId="0" borderId="30" xfId="0" applyFont="1" applyBorder="1"/>
    <xf numFmtId="0" fontId="38" fillId="0" borderId="40" xfId="0" applyFont="1" applyBorder="1" applyAlignment="1">
      <alignment vertical="center" wrapText="1"/>
    </xf>
    <xf numFmtId="0" fontId="38" fillId="0" borderId="41" xfId="0" applyFont="1" applyBorder="1" applyAlignment="1">
      <alignment vertical="center" wrapText="1"/>
    </xf>
    <xf numFmtId="0" fontId="42" fillId="11" borderId="32" xfId="3" applyFont="1" applyFill="1" applyBorder="1" applyAlignment="1">
      <alignment vertical="center"/>
    </xf>
    <xf numFmtId="0" fontId="40" fillId="11" borderId="34" xfId="3" applyFont="1" applyFill="1" applyBorder="1" applyAlignment="1">
      <alignment horizontal="center" vertical="center"/>
    </xf>
    <xf numFmtId="0" fontId="38" fillId="11" borderId="46" xfId="3" applyFont="1" applyFill="1" applyBorder="1" applyAlignment="1">
      <alignment wrapText="1"/>
    </xf>
    <xf numFmtId="0" fontId="37" fillId="11" borderId="43" xfId="3" applyFont="1" applyFill="1" applyBorder="1"/>
    <xf numFmtId="0" fontId="38" fillId="11" borderId="36" xfId="3" applyFont="1" applyFill="1" applyBorder="1" applyAlignment="1">
      <alignment wrapText="1"/>
    </xf>
    <xf numFmtId="0" fontId="37" fillId="11" borderId="42" xfId="3" applyFont="1" applyFill="1" applyBorder="1"/>
    <xf numFmtId="0" fontId="37" fillId="11" borderId="37" xfId="3" applyFont="1" applyFill="1" applyBorder="1"/>
    <xf numFmtId="0" fontId="42" fillId="11" borderId="36" xfId="3" applyFont="1" applyFill="1" applyBorder="1"/>
    <xf numFmtId="0" fontId="42" fillId="11" borderId="37" xfId="3" applyFont="1" applyFill="1" applyBorder="1"/>
    <xf numFmtId="0" fontId="37" fillId="11" borderId="36" xfId="3" applyFont="1" applyFill="1" applyBorder="1"/>
    <xf numFmtId="0" fontId="40" fillId="11" borderId="36" xfId="3" applyFont="1" applyFill="1" applyBorder="1"/>
    <xf numFmtId="0" fontId="42" fillId="11" borderId="38" xfId="3" applyFont="1" applyFill="1" applyBorder="1"/>
    <xf numFmtId="0" fontId="42" fillId="11" borderId="7" xfId="3" applyFont="1" applyFill="1" applyBorder="1" applyAlignment="1">
      <alignment horizontal="center" vertical="center"/>
    </xf>
    <xf numFmtId="0" fontId="42" fillId="11" borderId="7" xfId="3" applyFont="1" applyFill="1" applyBorder="1" applyAlignment="1">
      <alignment wrapText="1"/>
    </xf>
    <xf numFmtId="0" fontId="42" fillId="11" borderId="7" xfId="3" applyFont="1" applyFill="1" applyBorder="1"/>
    <xf numFmtId="0" fontId="42" fillId="11" borderId="47" xfId="3" applyFont="1" applyFill="1" applyBorder="1"/>
    <xf numFmtId="0" fontId="42" fillId="11" borderId="39" xfId="3" applyFont="1" applyFill="1" applyBorder="1"/>
    <xf numFmtId="0" fontId="49" fillId="0" borderId="36" xfId="0" applyFont="1" applyBorder="1" applyAlignment="1">
      <alignment horizontal="center" vertical="center" wrapText="1"/>
    </xf>
    <xf numFmtId="2" fontId="65" fillId="12" borderId="37" xfId="114" applyNumberFormat="1" applyFont="1" applyFill="1" applyBorder="1" applyAlignment="1" applyProtection="1">
      <alignment horizontal="center" vertical="center" wrapText="1"/>
      <protection locked="0"/>
    </xf>
    <xf numFmtId="0" fontId="53" fillId="0" borderId="36" xfId="0" applyFont="1" applyBorder="1" applyAlignment="1">
      <alignment vertical="center"/>
    </xf>
    <xf numFmtId="0" fontId="51" fillId="0" borderId="36" xfId="0" applyFont="1" applyBorder="1" applyAlignment="1">
      <alignment vertical="center"/>
    </xf>
    <xf numFmtId="0" fontId="51" fillId="0" borderId="36" xfId="0" applyFont="1" applyBorder="1"/>
    <xf numFmtId="4" fontId="51" fillId="0" borderId="37" xfId="0" applyNumberFormat="1" applyFont="1" applyBorder="1"/>
    <xf numFmtId="0" fontId="53" fillId="0" borderId="36" xfId="0" applyFont="1" applyBorder="1"/>
    <xf numFmtId="4" fontId="53" fillId="0" borderId="37" xfId="0" applyNumberFormat="1" applyFont="1" applyBorder="1"/>
    <xf numFmtId="0" fontId="51" fillId="0" borderId="38" xfId="0" applyFont="1" applyBorder="1"/>
    <xf numFmtId="0" fontId="51" fillId="0" borderId="7" xfId="0" applyFont="1" applyBorder="1"/>
    <xf numFmtId="0" fontId="51" fillId="0" borderId="7" xfId="0" applyFont="1" applyBorder="1" applyAlignment="1">
      <alignment horizontal="center"/>
    </xf>
    <xf numFmtId="4" fontId="51" fillId="0" borderId="39" xfId="0" applyNumberFormat="1" applyFont="1" applyBorder="1"/>
    <xf numFmtId="0" fontId="41" fillId="26" borderId="34" xfId="0" applyFont="1" applyFill="1" applyBorder="1" applyAlignment="1">
      <alignment horizontal="center" vertical="center"/>
    </xf>
    <xf numFmtId="0" fontId="41" fillId="26" borderId="4" xfId="0" applyFont="1" applyFill="1" applyBorder="1" applyAlignment="1">
      <alignment horizontal="center" vertical="center"/>
    </xf>
    <xf numFmtId="4" fontId="41" fillId="26" borderId="4" xfId="0" applyNumberFormat="1" applyFont="1" applyFill="1" applyBorder="1" applyAlignment="1">
      <alignment horizontal="center" vertical="center" wrapText="1"/>
    </xf>
    <xf numFmtId="0" fontId="41" fillId="26" borderId="4" xfId="0" applyFont="1" applyFill="1" applyBorder="1" applyAlignment="1">
      <alignment horizontal="center" vertical="center" wrapText="1"/>
    </xf>
    <xf numFmtId="0" fontId="41" fillId="26" borderId="35" xfId="0" applyFont="1" applyFill="1" applyBorder="1" applyAlignment="1">
      <alignment horizontal="center" vertical="center" wrapText="1"/>
    </xf>
    <xf numFmtId="181" fontId="41" fillId="27" borderId="34" xfId="0" applyNumberFormat="1" applyFont="1" applyFill="1" applyBorder="1" applyAlignment="1">
      <alignment horizontal="center" vertical="center" wrapText="1"/>
    </xf>
    <xf numFmtId="49" fontId="41" fillId="27" borderId="4" xfId="0" applyNumberFormat="1" applyFont="1" applyFill="1" applyBorder="1" applyAlignment="1">
      <alignment horizontal="center" vertical="center" wrapText="1"/>
    </xf>
    <xf numFmtId="0" fontId="50" fillId="27" borderId="4" xfId="0" applyFont="1" applyFill="1" applyBorder="1" applyAlignment="1">
      <alignment horizontal="center" vertical="center" wrapText="1"/>
    </xf>
    <xf numFmtId="2" fontId="43" fillId="27" borderId="4" xfId="2" applyNumberFormat="1" applyFont="1" applyFill="1" applyBorder="1" applyAlignment="1">
      <alignment horizontal="center" vertical="center" wrapText="1"/>
    </xf>
    <xf numFmtId="4" fontId="43" fillId="27" borderId="4" xfId="0" applyNumberFormat="1" applyFont="1" applyFill="1" applyBorder="1" applyAlignment="1">
      <alignment horizontal="center" vertical="center" wrapText="1"/>
    </xf>
    <xf numFmtId="174" fontId="50" fillId="27" borderId="35" xfId="0" applyNumberFormat="1" applyFont="1" applyFill="1" applyBorder="1" applyAlignment="1">
      <alignment horizontal="center" vertical="center" wrapText="1"/>
    </xf>
    <xf numFmtId="0" fontId="53" fillId="0" borderId="0" xfId="0" applyFont="1"/>
    <xf numFmtId="4" fontId="53" fillId="0" borderId="0" xfId="0" applyNumberFormat="1" applyFont="1"/>
    <xf numFmtId="49" fontId="43" fillId="0" borderId="37" xfId="139" applyNumberFormat="1" applyFont="1" applyFill="1" applyBorder="1" applyAlignment="1" applyProtection="1">
      <alignment horizontal="center" vertical="center" wrapText="1" shrinkToFit="1"/>
      <protection locked="0"/>
    </xf>
    <xf numFmtId="0" fontId="41" fillId="26" borderId="34" xfId="0" applyFont="1" applyFill="1" applyBorder="1" applyAlignment="1">
      <alignment horizontal="center" vertical="center" wrapText="1"/>
    </xf>
    <xf numFmtId="0" fontId="40" fillId="26" borderId="4" xfId="0" applyFont="1" applyFill="1" applyBorder="1" applyAlignment="1">
      <alignment horizontal="center" vertical="center" wrapText="1"/>
    </xf>
    <xf numFmtId="174" fontId="52" fillId="26" borderId="35" xfId="0" applyNumberFormat="1" applyFont="1" applyFill="1" applyBorder="1" applyAlignment="1">
      <alignment horizontal="center" vertical="center" wrapText="1"/>
    </xf>
    <xf numFmtId="49" fontId="82" fillId="27" borderId="1" xfId="0" applyNumberFormat="1" applyFont="1" applyFill="1" applyBorder="1" applyAlignment="1">
      <alignment horizontal="center" vertical="center" wrapText="1"/>
    </xf>
    <xf numFmtId="0" fontId="80" fillId="27" borderId="1" xfId="0" applyFont="1" applyFill="1" applyBorder="1" applyAlignment="1">
      <alignment horizontal="center" vertical="center" wrapText="1"/>
    </xf>
    <xf numFmtId="2" fontId="14" fillId="27" borderId="1" xfId="2" applyNumberFormat="1" applyFont="1" applyFill="1" applyBorder="1" applyAlignment="1">
      <alignment horizontal="center" vertical="center" wrapText="1"/>
    </xf>
    <xf numFmtId="4" fontId="14" fillId="27" borderId="1" xfId="0" applyNumberFormat="1" applyFont="1" applyFill="1" applyBorder="1" applyAlignment="1">
      <alignment horizontal="center" vertical="center" wrapText="1"/>
    </xf>
    <xf numFmtId="0" fontId="41" fillId="27" borderId="4" xfId="0" applyFont="1" applyFill="1" applyBorder="1" applyAlignment="1">
      <alignment horizontal="center" vertical="center" wrapText="1"/>
    </xf>
    <xf numFmtId="0" fontId="43" fillId="0" borderId="36" xfId="0" applyFont="1" applyBorder="1" applyAlignment="1">
      <alignment horizontal="center" vertical="center" wrapText="1"/>
    </xf>
    <xf numFmtId="0" fontId="49" fillId="2" borderId="1" xfId="0" applyFont="1" applyFill="1" applyBorder="1" applyAlignment="1">
      <alignment horizontal="center" vertical="center" wrapText="1"/>
    </xf>
    <xf numFmtId="0" fontId="43" fillId="0" borderId="35" xfId="139" applyNumberFormat="1" applyFont="1" applyFill="1" applyBorder="1" applyAlignment="1" applyProtection="1">
      <alignment horizontal="center" vertical="center" wrapText="1" shrinkToFit="1"/>
      <protection locked="0"/>
    </xf>
    <xf numFmtId="0" fontId="86" fillId="0" borderId="0" xfId="0" applyFont="1"/>
    <xf numFmtId="0" fontId="63" fillId="0" borderId="4" xfId="0" applyFont="1" applyBorder="1" applyAlignment="1">
      <alignment horizontal="center" wrapText="1"/>
    </xf>
    <xf numFmtId="0" fontId="63" fillId="0" borderId="11" xfId="0" applyFont="1" applyBorder="1" applyAlignment="1">
      <alignment horizontal="center" wrapText="1"/>
    </xf>
    <xf numFmtId="0" fontId="13" fillId="12" borderId="11" xfId="123" applyFill="1" applyBorder="1"/>
    <xf numFmtId="0" fontId="13" fillId="12" borderId="0" xfId="123" applyFill="1"/>
    <xf numFmtId="0" fontId="13" fillId="12" borderId="10" xfId="123" applyFill="1" applyBorder="1"/>
    <xf numFmtId="0" fontId="13" fillId="12" borderId="14" xfId="123" applyFill="1" applyBorder="1"/>
    <xf numFmtId="0" fontId="13" fillId="12" borderId="9" xfId="123" applyFill="1" applyBorder="1"/>
    <xf numFmtId="0" fontId="13" fillId="12" borderId="15" xfId="123" applyFill="1" applyBorder="1"/>
    <xf numFmtId="2" fontId="13" fillId="0" borderId="4" xfId="123" applyNumberFormat="1" applyBorder="1" applyAlignment="1">
      <alignment horizontal="center" vertical="center"/>
    </xf>
    <xf numFmtId="0" fontId="64" fillId="29" borderId="4" xfId="123" applyFont="1" applyFill="1" applyBorder="1" applyAlignment="1">
      <alignment horizontal="center" vertical="center"/>
    </xf>
    <xf numFmtId="2" fontId="64" fillId="29" borderId="4" xfId="123" applyNumberFormat="1" applyFont="1" applyFill="1" applyBorder="1" applyAlignment="1">
      <alignment horizontal="center" vertical="center"/>
    </xf>
    <xf numFmtId="49" fontId="43" fillId="0" borderId="4" xfId="0" applyNumberFormat="1" applyFont="1" applyBorder="1" applyAlignment="1">
      <alignment horizontal="center" vertical="center" wrapText="1"/>
    </xf>
    <xf numFmtId="9" fontId="43" fillId="0" borderId="0" xfId="1" applyFont="1"/>
    <xf numFmtId="43" fontId="0" fillId="0" borderId="0" xfId="0" applyNumberFormat="1"/>
    <xf numFmtId="175" fontId="43" fillId="0" borderId="0" xfId="0" applyNumberFormat="1" applyFont="1" applyAlignment="1">
      <alignment horizontal="center" vertical="center"/>
    </xf>
    <xf numFmtId="0" fontId="83" fillId="28" borderId="4" xfId="0" applyFont="1" applyFill="1" applyBorder="1" applyAlignment="1">
      <alignment horizontal="center" vertical="center" wrapText="1"/>
    </xf>
    <xf numFmtId="0" fontId="82" fillId="0" borderId="13" xfId="0" applyFont="1" applyBorder="1" applyAlignment="1">
      <alignment horizontal="center" vertical="center"/>
    </xf>
    <xf numFmtId="0" fontId="81" fillId="0" borderId="12" xfId="0" applyFont="1" applyBorder="1" applyAlignment="1">
      <alignment horizontal="center" vertical="center" wrapText="1"/>
    </xf>
    <xf numFmtId="0" fontId="83" fillId="28" borderId="12" xfId="0" applyFont="1" applyFill="1" applyBorder="1" applyAlignment="1">
      <alignment horizontal="center" vertical="center" wrapText="1"/>
    </xf>
    <xf numFmtId="49" fontId="82" fillId="27" borderId="0" xfId="0" applyNumberFormat="1" applyFont="1" applyFill="1" applyAlignment="1">
      <alignment horizontal="center" vertical="center" wrapText="1"/>
    </xf>
    <xf numFmtId="0" fontId="80" fillId="27" borderId="0" xfId="0" applyFont="1" applyFill="1" applyAlignment="1">
      <alignment horizontal="center" vertical="center" wrapText="1"/>
    </xf>
    <xf numFmtId="2" fontId="14" fillId="27" borderId="0" xfId="2" applyNumberFormat="1" applyFont="1" applyFill="1" applyBorder="1" applyAlignment="1">
      <alignment horizontal="center" vertical="center" wrapText="1"/>
    </xf>
    <xf numFmtId="4" fontId="14" fillId="27" borderId="0" xfId="0" applyNumberFormat="1" applyFont="1" applyFill="1" applyAlignment="1">
      <alignment horizontal="center" vertical="center" wrapText="1"/>
    </xf>
    <xf numFmtId="0" fontId="41" fillId="0" borderId="44" xfId="0" applyFont="1" applyBorder="1" applyAlignment="1">
      <alignment horizontal="center" vertical="center"/>
    </xf>
    <xf numFmtId="181" fontId="41" fillId="27" borderId="36" xfId="0" applyNumberFormat="1" applyFont="1" applyFill="1" applyBorder="1" applyAlignment="1">
      <alignment horizontal="center" vertical="center" wrapText="1"/>
    </xf>
    <xf numFmtId="4" fontId="14" fillId="27" borderId="37" xfId="0" applyNumberFormat="1" applyFont="1" applyFill="1" applyBorder="1" applyAlignment="1">
      <alignment horizontal="center" vertical="center" wrapText="1"/>
    </xf>
    <xf numFmtId="0" fontId="41" fillId="28" borderId="45" xfId="0" applyFont="1" applyFill="1" applyBorder="1" applyAlignment="1">
      <alignment horizontal="center" vertical="center" wrapText="1"/>
    </xf>
    <xf numFmtId="0" fontId="41" fillId="28" borderId="34" xfId="0" applyFont="1" applyFill="1" applyBorder="1" applyAlignment="1">
      <alignment horizontal="center" vertical="center" wrapText="1"/>
    </xf>
    <xf numFmtId="0" fontId="51" fillId="0" borderId="0" xfId="0" applyFont="1"/>
    <xf numFmtId="0" fontId="52" fillId="0" borderId="0" xfId="0" applyFont="1" applyAlignment="1">
      <alignment vertical="center"/>
    </xf>
    <xf numFmtId="0" fontId="51" fillId="0" borderId="0" xfId="0" applyFont="1" applyAlignment="1">
      <alignment horizontal="center"/>
    </xf>
    <xf numFmtId="0" fontId="53" fillId="0" borderId="0" xfId="0" applyFont="1" applyAlignment="1">
      <alignment vertical="center"/>
    </xf>
    <xf numFmtId="181" fontId="41" fillId="27" borderId="5" xfId="0" applyNumberFormat="1" applyFont="1" applyFill="1" applyBorder="1" applyAlignment="1">
      <alignment horizontal="center" vertical="center" wrapText="1"/>
    </xf>
    <xf numFmtId="4" fontId="14" fillId="27" borderId="6" xfId="0" applyNumberFormat="1" applyFont="1" applyFill="1" applyBorder="1" applyAlignment="1">
      <alignment horizontal="center" vertical="center" wrapText="1"/>
    </xf>
    <xf numFmtId="0" fontId="39" fillId="0" borderId="51" xfId="0" applyFont="1" applyBorder="1"/>
    <xf numFmtId="0" fontId="39" fillId="0" borderId="52" xfId="0" applyFont="1" applyBorder="1"/>
    <xf numFmtId="0" fontId="72" fillId="12" borderId="11" xfId="0" applyFont="1" applyFill="1" applyBorder="1"/>
    <xf numFmtId="0" fontId="72" fillId="12" borderId="0" xfId="0" applyFont="1" applyFill="1"/>
    <xf numFmtId="0" fontId="73" fillId="12" borderId="0" xfId="0" applyFont="1" applyFill="1"/>
    <xf numFmtId="43" fontId="72" fillId="12" borderId="0" xfId="139" applyFont="1" applyFill="1" applyBorder="1"/>
    <xf numFmtId="0" fontId="73" fillId="12" borderId="10" xfId="0" applyFont="1" applyFill="1" applyBorder="1"/>
    <xf numFmtId="0" fontId="74" fillId="12" borderId="0" xfId="0" applyFont="1" applyFill="1" applyAlignment="1">
      <alignment horizontal="center"/>
    </xf>
    <xf numFmtId="183" fontId="72" fillId="12" borderId="0" xfId="139" applyNumberFormat="1" applyFont="1" applyFill="1" applyBorder="1"/>
    <xf numFmtId="0" fontId="72" fillId="12" borderId="10" xfId="0" applyFont="1" applyFill="1" applyBorder="1"/>
    <xf numFmtId="0" fontId="74" fillId="12" borderId="0" xfId="0" applyFont="1" applyFill="1" applyAlignment="1">
      <alignment horizontal="right"/>
    </xf>
    <xf numFmtId="184" fontId="72" fillId="12" borderId="0" xfId="139" applyNumberFormat="1" applyFont="1" applyFill="1" applyBorder="1" applyAlignment="1">
      <alignment horizontal="center" vertical="center"/>
    </xf>
    <xf numFmtId="0" fontId="72" fillId="12" borderId="0" xfId="0" applyFont="1" applyFill="1" applyAlignment="1">
      <alignment horizontal="center" vertical="center"/>
    </xf>
    <xf numFmtId="185" fontId="72" fillId="12" borderId="0" xfId="0" applyNumberFormat="1" applyFont="1" applyFill="1"/>
    <xf numFmtId="0" fontId="74" fillId="12" borderId="27" xfId="0" applyFont="1" applyFill="1" applyBorder="1" applyAlignment="1">
      <alignment horizontal="right"/>
    </xf>
    <xf numFmtId="10" fontId="74" fillId="12" borderId="28" xfId="0" applyNumberFormat="1" applyFont="1" applyFill="1" applyBorder="1" applyAlignment="1">
      <alignment horizontal="center" vertical="center"/>
    </xf>
    <xf numFmtId="0" fontId="75" fillId="12" borderId="11" xfId="0" applyFont="1" applyFill="1" applyBorder="1"/>
    <xf numFmtId="0" fontId="75" fillId="12" borderId="0" xfId="0" applyFont="1" applyFill="1"/>
    <xf numFmtId="0" fontId="76" fillId="12" borderId="0" xfId="0" applyFont="1" applyFill="1" applyAlignment="1">
      <alignment horizontal="center" vertical="distributed"/>
    </xf>
    <xf numFmtId="0" fontId="76" fillId="12" borderId="10" xfId="0" applyFont="1" applyFill="1" applyBorder="1" applyAlignment="1">
      <alignment vertical="distributed"/>
    </xf>
    <xf numFmtId="0" fontId="77" fillId="12" borderId="0" xfId="0" applyFont="1" applyFill="1"/>
    <xf numFmtId="0" fontId="0" fillId="12" borderId="0" xfId="0" applyFill="1"/>
    <xf numFmtId="0" fontId="75" fillId="12" borderId="10" xfId="0" applyFont="1" applyFill="1" applyBorder="1"/>
    <xf numFmtId="0" fontId="75" fillId="12" borderId="14" xfId="0" applyFont="1" applyFill="1" applyBorder="1"/>
    <xf numFmtId="0" fontId="75" fillId="12" borderId="9" xfId="0" applyFont="1" applyFill="1" applyBorder="1"/>
    <xf numFmtId="0" fontId="77" fillId="12" borderId="9" xfId="0" applyFont="1" applyFill="1" applyBorder="1"/>
    <xf numFmtId="43" fontId="75" fillId="12" borderId="9" xfId="139" applyFont="1" applyFill="1" applyBorder="1"/>
    <xf numFmtId="0" fontId="75" fillId="12" borderId="15" xfId="0" applyFont="1" applyFill="1" applyBorder="1"/>
    <xf numFmtId="0" fontId="67" fillId="12" borderId="0" xfId="0" applyFont="1" applyFill="1" applyAlignment="1">
      <alignment vertical="distributed"/>
    </xf>
    <xf numFmtId="0" fontId="67" fillId="12" borderId="10" xfId="0" applyFont="1" applyFill="1" applyBorder="1" applyAlignment="1">
      <alignment vertical="distributed"/>
    </xf>
    <xf numFmtId="43" fontId="13" fillId="12" borderId="0" xfId="139" applyFont="1" applyFill="1" applyBorder="1"/>
    <xf numFmtId="0" fontId="13" fillId="12" borderId="10" xfId="0" applyFont="1" applyFill="1" applyBorder="1"/>
    <xf numFmtId="43" fontId="37" fillId="12" borderId="0" xfId="139" applyFont="1" applyFill="1" applyBorder="1"/>
    <xf numFmtId="0" fontId="37" fillId="12" borderId="10" xfId="0" applyFont="1" applyFill="1" applyBorder="1"/>
    <xf numFmtId="0" fontId="71" fillId="12" borderId="10" xfId="0" applyFont="1" applyFill="1" applyBorder="1"/>
    <xf numFmtId="0" fontId="68" fillId="12" borderId="11" xfId="0" applyFont="1" applyFill="1" applyBorder="1" applyAlignment="1">
      <alignment vertical="distributed"/>
    </xf>
    <xf numFmtId="0" fontId="67" fillId="12" borderId="11" xfId="0" applyFont="1" applyFill="1" applyBorder="1" applyAlignment="1">
      <alignment vertical="distributed"/>
    </xf>
    <xf numFmtId="0" fontId="13" fillId="12" borderId="11" xfId="0" applyFont="1" applyFill="1" applyBorder="1"/>
    <xf numFmtId="0" fontId="37" fillId="12" borderId="11" xfId="0" applyFont="1" applyFill="1" applyBorder="1"/>
    <xf numFmtId="0" fontId="13" fillId="12" borderId="0" xfId="0" applyFont="1" applyFill="1"/>
    <xf numFmtId="0" fontId="69" fillId="12" borderId="0" xfId="0" applyFont="1" applyFill="1"/>
    <xf numFmtId="0" fontId="37" fillId="12" borderId="14" xfId="0" applyFont="1" applyFill="1" applyBorder="1" applyAlignment="1">
      <alignment vertical="top"/>
    </xf>
    <xf numFmtId="14" fontId="43" fillId="12" borderId="9" xfId="0" applyNumberFormat="1" applyFont="1" applyFill="1" applyBorder="1" applyAlignment="1">
      <alignment horizontal="left" vertical="top"/>
    </xf>
    <xf numFmtId="0" fontId="37" fillId="12" borderId="9" xfId="0" applyFont="1" applyFill="1" applyBorder="1" applyAlignment="1">
      <alignment vertical="top"/>
    </xf>
    <xf numFmtId="0" fontId="0" fillId="12" borderId="9" xfId="0" applyFill="1" applyBorder="1"/>
    <xf numFmtId="0" fontId="0" fillId="12" borderId="15" xfId="0" applyFill="1" applyBorder="1"/>
    <xf numFmtId="0" fontId="40" fillId="0" borderId="0" xfId="0" applyFont="1" applyAlignment="1">
      <alignment horizontal="center"/>
    </xf>
    <xf numFmtId="0" fontId="0" fillId="0" borderId="0" xfId="0" applyAlignment="1">
      <alignment wrapText="1"/>
    </xf>
    <xf numFmtId="0" fontId="41" fillId="0" borderId="0" xfId="0" applyFont="1" applyAlignment="1">
      <alignment horizontal="center" vertical="center" wrapText="1"/>
    </xf>
    <xf numFmtId="4" fontId="41" fillId="0" borderId="0" xfId="0" applyNumberFormat="1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4" fontId="37" fillId="0" borderId="0" xfId="0" applyNumberFormat="1" applyFont="1" applyAlignment="1">
      <alignment vertical="center"/>
    </xf>
    <xf numFmtId="0" fontId="37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4" fontId="42" fillId="0" borderId="0" xfId="0" applyNumberFormat="1" applyFont="1"/>
    <xf numFmtId="2" fontId="13" fillId="0" borderId="6" xfId="123" applyNumberFormat="1" applyBorder="1" applyAlignment="1">
      <alignment horizontal="center" vertical="center"/>
    </xf>
    <xf numFmtId="0" fontId="13" fillId="0" borderId="48" xfId="123" applyBorder="1" applyAlignment="1">
      <alignment horizontal="center"/>
    </xf>
    <xf numFmtId="0" fontId="13" fillId="0" borderId="36" xfId="123" applyBorder="1" applyAlignment="1">
      <alignment horizontal="center"/>
    </xf>
    <xf numFmtId="0" fontId="37" fillId="0" borderId="53" xfId="123" applyFont="1" applyBorder="1" applyAlignment="1">
      <alignment vertical="top"/>
    </xf>
    <xf numFmtId="0" fontId="13" fillId="0" borderId="43" xfId="123" applyBorder="1"/>
    <xf numFmtId="0" fontId="13" fillId="0" borderId="36" xfId="123" applyBorder="1"/>
    <xf numFmtId="0" fontId="13" fillId="0" borderId="37" xfId="123" applyBorder="1"/>
    <xf numFmtId="49" fontId="78" fillId="25" borderId="34" xfId="123" applyNumberFormat="1" applyFont="1" applyFill="1" applyBorder="1" applyAlignment="1" applyProtection="1">
      <alignment horizontal="center" vertical="center" wrapText="1"/>
      <protection locked="0"/>
    </xf>
    <xf numFmtId="4" fontId="78" fillId="3" borderId="35" xfId="123" applyNumberFormat="1" applyFont="1" applyFill="1" applyBorder="1" applyAlignment="1">
      <alignment horizontal="center" vertical="center"/>
    </xf>
    <xf numFmtId="49" fontId="63" fillId="25" borderId="34" xfId="123" applyNumberFormat="1" applyFont="1" applyFill="1" applyBorder="1" applyAlignment="1" applyProtection="1">
      <alignment horizontal="center" vertical="center" wrapText="1"/>
      <protection locked="0"/>
    </xf>
    <xf numFmtId="4" fontId="63" fillId="0" borderId="35" xfId="123" applyNumberFormat="1" applyFont="1" applyBorder="1" applyAlignment="1">
      <alignment horizontal="center" vertical="center" wrapText="1"/>
    </xf>
    <xf numFmtId="49" fontId="63" fillId="25" borderId="44" xfId="123" applyNumberFormat="1" applyFont="1" applyFill="1" applyBorder="1" applyAlignment="1" applyProtection="1">
      <alignment horizontal="center" vertical="center" wrapText="1"/>
      <protection locked="0"/>
    </xf>
    <xf numFmtId="0" fontId="13" fillId="12" borderId="36" xfId="123" applyFill="1" applyBorder="1"/>
    <xf numFmtId="0" fontId="13" fillId="12" borderId="37" xfId="123" applyFill="1" applyBorder="1"/>
    <xf numFmtId="0" fontId="13" fillId="12" borderId="38" xfId="123" applyFill="1" applyBorder="1"/>
    <xf numFmtId="0" fontId="13" fillId="12" borderId="7" xfId="123" applyFill="1" applyBorder="1"/>
    <xf numFmtId="0" fontId="13" fillId="12" borderId="39" xfId="123" applyFill="1" applyBorder="1"/>
    <xf numFmtId="0" fontId="38" fillId="11" borderId="0" xfId="3" applyFont="1" applyFill="1" applyAlignment="1">
      <alignment wrapText="1"/>
    </xf>
    <xf numFmtId="0" fontId="40" fillId="0" borderId="0" xfId="3" applyFont="1" applyAlignment="1">
      <alignment horizontal="center" vertical="center"/>
    </xf>
    <xf numFmtId="0" fontId="42" fillId="11" borderId="0" xfId="3" applyFont="1" applyFill="1" applyAlignment="1">
      <alignment wrapText="1"/>
    </xf>
    <xf numFmtId="0" fontId="42" fillId="0" borderId="0" xfId="3" applyFont="1" applyAlignment="1">
      <alignment horizontal="center" vertical="center"/>
    </xf>
    <xf numFmtId="0" fontId="37" fillId="0" borderId="0" xfId="3" applyFont="1" applyAlignment="1">
      <alignment horizontal="center" vertical="center"/>
    </xf>
    <xf numFmtId="0" fontId="40" fillId="11" borderId="0" xfId="3" applyFont="1" applyFill="1" applyAlignment="1">
      <alignment wrapText="1"/>
    </xf>
    <xf numFmtId="0" fontId="38" fillId="11" borderId="0" xfId="3" applyFont="1" applyFill="1" applyAlignment="1">
      <alignment horizontal="right"/>
    </xf>
    <xf numFmtId="4" fontId="50" fillId="0" borderId="0" xfId="0" applyNumberFormat="1" applyFont="1" applyAlignment="1">
      <alignment horizontal="center" vertical="center" wrapText="1"/>
    </xf>
    <xf numFmtId="175" fontId="43" fillId="0" borderId="0" xfId="0" applyNumberFormat="1" applyFont="1" applyAlignment="1">
      <alignment vertical="center"/>
    </xf>
    <xf numFmtId="175" fontId="41" fillId="0" borderId="0" xfId="0" applyNumberFormat="1" applyFont="1" applyAlignment="1">
      <alignment vertical="center"/>
    </xf>
    <xf numFmtId="186" fontId="43" fillId="0" borderId="0" xfId="0" applyNumberFormat="1" applyFont="1"/>
    <xf numFmtId="186" fontId="43" fillId="0" borderId="0" xfId="0" applyNumberFormat="1" applyFont="1" applyAlignment="1">
      <alignment horizontal="center" vertical="center"/>
    </xf>
    <xf numFmtId="49" fontId="49" fillId="2" borderId="1" xfId="0" applyNumberFormat="1" applyFont="1" applyFill="1" applyBorder="1" applyAlignment="1">
      <alignment horizontal="center" vertical="center" wrapText="1"/>
    </xf>
    <xf numFmtId="0" fontId="43" fillId="0" borderId="4" xfId="139" applyNumberFormat="1" applyFont="1" applyFill="1" applyBorder="1" applyAlignment="1" applyProtection="1">
      <alignment horizontal="center" vertical="center" wrapText="1" shrinkToFit="1"/>
      <protection locked="0"/>
    </xf>
    <xf numFmtId="187" fontId="64" fillId="29" borderId="4" xfId="123" applyNumberFormat="1" applyFont="1" applyFill="1" applyBorder="1" applyAlignment="1">
      <alignment horizontal="center" vertical="center"/>
    </xf>
    <xf numFmtId="0" fontId="38" fillId="12" borderId="0" xfId="0" applyFont="1" applyFill="1" applyAlignment="1">
      <alignment vertical="top" wrapText="1"/>
    </xf>
    <xf numFmtId="43" fontId="70" fillId="12" borderId="0" xfId="139" applyFont="1" applyFill="1" applyBorder="1" applyAlignment="1">
      <alignment horizontal="center" vertical="top" wrapText="1"/>
    </xf>
    <xf numFmtId="0" fontId="38" fillId="12" borderId="0" xfId="0" applyFont="1" applyFill="1" applyAlignment="1">
      <alignment horizontal="center"/>
    </xf>
    <xf numFmtId="0" fontId="37" fillId="12" borderId="0" xfId="0" applyFont="1" applyFill="1" applyAlignment="1">
      <alignment vertical="top" wrapText="1"/>
    </xf>
    <xf numFmtId="182" fontId="37" fillId="12" borderId="0" xfId="139" applyNumberFormat="1" applyFont="1" applyFill="1" applyBorder="1" applyAlignment="1">
      <alignment horizontal="center" vertical="top" wrapText="1"/>
    </xf>
    <xf numFmtId="43" fontId="38" fillId="12" borderId="0" xfId="139" applyFont="1" applyFill="1" applyBorder="1" applyAlignment="1">
      <alignment horizontal="center" vertical="center"/>
    </xf>
    <xf numFmtId="0" fontId="38" fillId="0" borderId="30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/>
    </xf>
    <xf numFmtId="0" fontId="37" fillId="0" borderId="30" xfId="0" applyFont="1" applyBorder="1" applyAlignment="1">
      <alignment horizontal="center"/>
    </xf>
    <xf numFmtId="0" fontId="49" fillId="0" borderId="34" xfId="0" applyFont="1" applyBorder="1" applyAlignment="1">
      <alignment horizontal="left" vertical="center"/>
    </xf>
    <xf numFmtId="0" fontId="49" fillId="0" borderId="4" xfId="0" applyFont="1" applyBorder="1" applyAlignment="1">
      <alignment horizontal="left" vertical="center"/>
    </xf>
    <xf numFmtId="0" fontId="49" fillId="12" borderId="32" xfId="0" applyFont="1" applyFill="1" applyBorder="1" applyAlignment="1">
      <alignment horizontal="left" vertical="center" wrapText="1"/>
    </xf>
    <xf numFmtId="0" fontId="49" fillId="12" borderId="1" xfId="0" applyFont="1" applyFill="1" applyBorder="1" applyAlignment="1">
      <alignment horizontal="left" vertical="center" wrapText="1"/>
    </xf>
    <xf numFmtId="0" fontId="49" fillId="12" borderId="6" xfId="0" applyFont="1" applyFill="1" applyBorder="1" applyAlignment="1">
      <alignment horizontal="left" vertical="center" wrapText="1"/>
    </xf>
    <xf numFmtId="0" fontId="40" fillId="0" borderId="34" xfId="0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40" fillId="0" borderId="35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/>
    </xf>
    <xf numFmtId="14" fontId="41" fillId="0" borderId="1" xfId="0" applyNumberFormat="1" applyFont="1" applyBorder="1" applyAlignment="1">
      <alignment horizontal="center" vertical="center"/>
    </xf>
    <xf numFmtId="14" fontId="41" fillId="0" borderId="33" xfId="0" applyNumberFormat="1" applyFont="1" applyBorder="1" applyAlignment="1">
      <alignment horizontal="center" vertical="center"/>
    </xf>
    <xf numFmtId="0" fontId="41" fillId="0" borderId="32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1" fillId="0" borderId="5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2" fontId="50" fillId="0" borderId="1" xfId="0" applyNumberFormat="1" applyFont="1" applyBorder="1" applyAlignment="1">
      <alignment horizontal="center" vertical="center"/>
    </xf>
    <xf numFmtId="2" fontId="50" fillId="0" borderId="33" xfId="0" applyNumberFormat="1" applyFont="1" applyBorder="1" applyAlignment="1">
      <alignment horizontal="center" vertical="center"/>
    </xf>
    <xf numFmtId="0" fontId="52" fillId="12" borderId="36" xfId="123" applyFont="1" applyFill="1" applyBorder="1" applyAlignment="1">
      <alignment horizontal="center"/>
    </xf>
    <xf numFmtId="0" fontId="52" fillId="12" borderId="0" xfId="123" applyFont="1" applyFill="1" applyAlignment="1">
      <alignment horizontal="center"/>
    </xf>
    <xf numFmtId="0" fontId="52" fillId="12" borderId="37" xfId="123" applyFont="1" applyFill="1" applyBorder="1" applyAlignment="1">
      <alignment horizontal="center"/>
    </xf>
    <xf numFmtId="0" fontId="51" fillId="12" borderId="36" xfId="123" applyFont="1" applyFill="1" applyBorder="1" applyAlignment="1">
      <alignment horizontal="center"/>
    </xf>
    <xf numFmtId="0" fontId="51" fillId="12" borderId="0" xfId="123" applyFont="1" applyFill="1" applyAlignment="1">
      <alignment horizontal="center"/>
    </xf>
    <xf numFmtId="0" fontId="51" fillId="12" borderId="37" xfId="123" applyFont="1" applyFill="1" applyBorder="1" applyAlignment="1">
      <alignment horizontal="center"/>
    </xf>
    <xf numFmtId="0" fontId="13" fillId="0" borderId="40" xfId="123" applyBorder="1" applyAlignment="1">
      <alignment horizontal="center"/>
    </xf>
    <xf numFmtId="0" fontId="13" fillId="0" borderId="41" xfId="123" applyBorder="1" applyAlignment="1">
      <alignment horizontal="center"/>
    </xf>
    <xf numFmtId="0" fontId="13" fillId="0" borderId="0" xfId="123" applyAlignment="1">
      <alignment horizontal="center"/>
    </xf>
    <xf numFmtId="0" fontId="13" fillId="0" borderId="37" xfId="123" applyBorder="1" applyAlignment="1">
      <alignment horizontal="center"/>
    </xf>
    <xf numFmtId="0" fontId="13" fillId="0" borderId="9" xfId="123" applyBorder="1" applyAlignment="1">
      <alignment horizontal="center"/>
    </xf>
    <xf numFmtId="0" fontId="13" fillId="0" borderId="43" xfId="123" applyBorder="1" applyAlignment="1">
      <alignment horizontal="center"/>
    </xf>
    <xf numFmtId="0" fontId="49" fillId="0" borderId="34" xfId="123" applyFont="1" applyBorder="1" applyAlignment="1">
      <alignment horizontal="left" vertical="center"/>
    </xf>
    <xf numFmtId="0" fontId="49" fillId="0" borderId="4" xfId="123" applyFont="1" applyBorder="1" applyAlignment="1">
      <alignment horizontal="left" vertical="center"/>
    </xf>
    <xf numFmtId="0" fontId="49" fillId="0" borderId="35" xfId="123" applyFont="1" applyBorder="1" applyAlignment="1">
      <alignment horizontal="left" vertical="center"/>
    </xf>
    <xf numFmtId="0" fontId="43" fillId="0" borderId="34" xfId="123" applyFont="1" applyBorder="1" applyAlignment="1">
      <alignment horizontal="left" vertical="top"/>
    </xf>
    <xf numFmtId="0" fontId="43" fillId="0" borderId="4" xfId="123" applyFont="1" applyBorder="1" applyAlignment="1">
      <alignment horizontal="left" vertical="top"/>
    </xf>
    <xf numFmtId="0" fontId="43" fillId="0" borderId="35" xfId="123" applyFont="1" applyBorder="1" applyAlignment="1">
      <alignment horizontal="left" vertical="top"/>
    </xf>
    <xf numFmtId="0" fontId="67" fillId="0" borderId="45" xfId="123" applyFont="1" applyBorder="1" applyAlignment="1">
      <alignment horizontal="center"/>
    </xf>
    <xf numFmtId="0" fontId="67" fillId="0" borderId="12" xfId="123" applyFont="1" applyBorder="1" applyAlignment="1">
      <alignment horizontal="center"/>
    </xf>
    <xf numFmtId="0" fontId="67" fillId="0" borderId="50" xfId="123" applyFont="1" applyBorder="1" applyAlignment="1">
      <alignment horizontal="center"/>
    </xf>
    <xf numFmtId="0" fontId="13" fillId="12" borderId="36" xfId="123" applyFill="1" applyBorder="1" applyAlignment="1">
      <alignment horizontal="center"/>
    </xf>
    <xf numFmtId="0" fontId="13" fillId="12" borderId="0" xfId="123" applyFill="1" applyAlignment="1">
      <alignment horizontal="center"/>
    </xf>
    <xf numFmtId="0" fontId="13" fillId="12" borderId="37" xfId="123" applyFill="1" applyBorder="1" applyAlignment="1">
      <alignment horizontal="center"/>
    </xf>
    <xf numFmtId="0" fontId="52" fillId="12" borderId="11" xfId="123" applyFont="1" applyFill="1" applyBorder="1" applyAlignment="1">
      <alignment horizontal="center"/>
    </xf>
    <xf numFmtId="0" fontId="52" fillId="12" borderId="10" xfId="123" applyFont="1" applyFill="1" applyBorder="1" applyAlignment="1">
      <alignment horizontal="center"/>
    </xf>
    <xf numFmtId="0" fontId="51" fillId="12" borderId="11" xfId="123" applyFont="1" applyFill="1" applyBorder="1" applyAlignment="1">
      <alignment horizontal="center"/>
    </xf>
    <xf numFmtId="0" fontId="51" fillId="12" borderId="10" xfId="123" applyFont="1" applyFill="1" applyBorder="1" applyAlignment="1">
      <alignment horizontal="center"/>
    </xf>
    <xf numFmtId="0" fontId="13" fillId="0" borderId="8" xfId="123" applyBorder="1" applyAlignment="1">
      <alignment horizontal="center"/>
    </xf>
    <xf numFmtId="0" fontId="13" fillId="0" borderId="2" xfId="123" applyBorder="1" applyAlignment="1">
      <alignment horizontal="center"/>
    </xf>
    <xf numFmtId="0" fontId="13" fillId="0" borderId="10" xfId="123" applyBorder="1" applyAlignment="1">
      <alignment horizontal="center"/>
    </xf>
    <xf numFmtId="0" fontId="13" fillId="0" borderId="15" xfId="123" applyBorder="1" applyAlignment="1">
      <alignment horizontal="center"/>
    </xf>
    <xf numFmtId="0" fontId="13" fillId="12" borderId="11" xfId="123" applyFill="1" applyBorder="1" applyAlignment="1">
      <alignment horizontal="center"/>
    </xf>
    <xf numFmtId="0" fontId="13" fillId="12" borderId="10" xfId="123" applyFill="1" applyBorder="1" applyAlignment="1">
      <alignment horizontal="center"/>
    </xf>
    <xf numFmtId="0" fontId="49" fillId="0" borderId="32" xfId="0" applyFont="1" applyBorder="1" applyAlignment="1">
      <alignment horizontal="left" vertical="center"/>
    </xf>
    <xf numFmtId="0" fontId="49" fillId="0" borderId="1" xfId="0" applyFont="1" applyBorder="1" applyAlignment="1">
      <alignment horizontal="left" vertical="center"/>
    </xf>
    <xf numFmtId="0" fontId="49" fillId="0" borderId="6" xfId="0" applyFont="1" applyBorder="1" applyAlignment="1">
      <alignment horizontal="left" vertical="center"/>
    </xf>
    <xf numFmtId="175" fontId="40" fillId="11" borderId="5" xfId="3" applyNumberFormat="1" applyFont="1" applyFill="1" applyBorder="1" applyAlignment="1">
      <alignment horizontal="center" vertical="center" wrapText="1"/>
    </xf>
    <xf numFmtId="175" fontId="40" fillId="11" borderId="6" xfId="3" applyNumberFormat="1" applyFont="1" applyFill="1" applyBorder="1" applyAlignment="1">
      <alignment horizontal="center" vertical="center" wrapText="1"/>
    </xf>
    <xf numFmtId="175" fontId="40" fillId="11" borderId="33" xfId="3" applyNumberFormat="1" applyFont="1" applyFill="1" applyBorder="1" applyAlignment="1">
      <alignment horizontal="center" vertical="center" wrapText="1"/>
    </xf>
    <xf numFmtId="10" fontId="40" fillId="11" borderId="5" xfId="3" applyNumberFormat="1" applyFont="1" applyFill="1" applyBorder="1" applyAlignment="1">
      <alignment horizontal="center" vertical="center" wrapText="1"/>
    </xf>
    <xf numFmtId="10" fontId="40" fillId="11" borderId="6" xfId="3" applyNumberFormat="1" applyFont="1" applyFill="1" applyBorder="1" applyAlignment="1">
      <alignment horizontal="center" vertical="center" wrapText="1"/>
    </xf>
    <xf numFmtId="10" fontId="40" fillId="11" borderId="33" xfId="3" applyNumberFormat="1" applyFont="1" applyFill="1" applyBorder="1" applyAlignment="1">
      <alignment horizontal="center" vertical="center" wrapText="1"/>
    </xf>
    <xf numFmtId="174" fontId="40" fillId="11" borderId="6" xfId="3" applyNumberFormat="1" applyFont="1" applyFill="1" applyBorder="1" applyAlignment="1">
      <alignment horizontal="center" vertical="center" wrapText="1"/>
    </xf>
    <xf numFmtId="174" fontId="40" fillId="11" borderId="33" xfId="3" applyNumberFormat="1" applyFont="1" applyFill="1" applyBorder="1" applyAlignment="1">
      <alignment horizontal="center" vertical="center" wrapText="1"/>
    </xf>
    <xf numFmtId="174" fontId="40" fillId="11" borderId="5" xfId="3" applyNumberFormat="1" applyFont="1" applyFill="1" applyBorder="1" applyAlignment="1">
      <alignment horizontal="center" vertical="center" wrapText="1"/>
    </xf>
    <xf numFmtId="0" fontId="40" fillId="11" borderId="33" xfId="3" applyFont="1" applyFill="1" applyBorder="1" applyAlignment="1">
      <alignment horizontal="center" vertical="center" wrapText="1"/>
    </xf>
    <xf numFmtId="10" fontId="40" fillId="0" borderId="5" xfId="3" applyNumberFormat="1" applyFont="1" applyBorder="1" applyAlignment="1">
      <alignment horizontal="center" vertical="center" wrapText="1"/>
    </xf>
    <xf numFmtId="10" fontId="40" fillId="0" borderId="6" xfId="3" applyNumberFormat="1" applyFont="1" applyBorder="1" applyAlignment="1">
      <alignment horizontal="center" vertical="center" wrapText="1"/>
    </xf>
    <xf numFmtId="174" fontId="42" fillId="11" borderId="5" xfId="64" applyNumberFormat="1" applyFont="1" applyFill="1" applyBorder="1" applyAlignment="1">
      <alignment horizontal="center" vertical="center" wrapText="1"/>
    </xf>
    <xf numFmtId="174" fontId="42" fillId="11" borderId="6" xfId="64" applyNumberFormat="1" applyFont="1" applyFill="1" applyBorder="1" applyAlignment="1">
      <alignment horizontal="center" vertical="center" wrapText="1"/>
    </xf>
    <xf numFmtId="0" fontId="40" fillId="11" borderId="1" xfId="3" applyFont="1" applyFill="1" applyBorder="1" applyAlignment="1">
      <alignment horizontal="center" vertical="center"/>
    </xf>
    <xf numFmtId="0" fontId="40" fillId="11" borderId="33" xfId="3" applyFont="1" applyFill="1" applyBorder="1" applyAlignment="1">
      <alignment horizontal="center" vertical="center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5" xfId="3" applyFont="1" applyFill="1" applyBorder="1" applyAlignment="1">
      <alignment horizontal="center" vertical="center" wrapText="1"/>
    </xf>
    <xf numFmtId="0" fontId="45" fillId="11" borderId="32" xfId="3" applyFont="1" applyFill="1" applyBorder="1" applyAlignment="1">
      <alignment horizontal="center" vertical="center"/>
    </xf>
    <xf numFmtId="0" fontId="45" fillId="11" borderId="1" xfId="3" applyFont="1" applyFill="1" applyBorder="1" applyAlignment="1">
      <alignment horizontal="center" vertical="center"/>
    </xf>
    <xf numFmtId="0" fontId="45" fillId="11" borderId="42" xfId="3" applyFont="1" applyFill="1" applyBorder="1" applyAlignment="1">
      <alignment horizontal="center" vertical="center"/>
    </xf>
    <xf numFmtId="0" fontId="40" fillId="11" borderId="34" xfId="3" applyFont="1" applyFill="1" applyBorder="1" applyAlignment="1">
      <alignment horizontal="left" vertical="center"/>
    </xf>
    <xf numFmtId="0" fontId="40" fillId="11" borderId="4" xfId="3" applyFont="1" applyFill="1" applyBorder="1" applyAlignment="1">
      <alignment horizontal="left" vertical="center"/>
    </xf>
    <xf numFmtId="0" fontId="42" fillId="11" borderId="32" xfId="3" applyFont="1" applyFill="1" applyBorder="1" applyAlignment="1">
      <alignment horizontal="left" vertical="center" wrapText="1"/>
    </xf>
    <xf numFmtId="0" fontId="42" fillId="11" borderId="6" xfId="3" applyFont="1" applyFill="1" applyBorder="1" applyAlignment="1">
      <alignment horizontal="left" vertical="center" wrapText="1"/>
    </xf>
    <xf numFmtId="0" fontId="40" fillId="11" borderId="3" xfId="3" applyFont="1" applyFill="1" applyBorder="1" applyAlignment="1">
      <alignment horizontal="center" vertical="center" wrapText="1"/>
    </xf>
    <xf numFmtId="0" fontId="40" fillId="11" borderId="8" xfId="3" applyFont="1" applyFill="1" applyBorder="1" applyAlignment="1">
      <alignment horizontal="center" vertical="center" wrapText="1"/>
    </xf>
    <xf numFmtId="0" fontId="40" fillId="11" borderId="37" xfId="3" applyFont="1" applyFill="1" applyBorder="1" applyAlignment="1">
      <alignment horizontal="center" vertical="center" wrapText="1"/>
    </xf>
    <xf numFmtId="0" fontId="40" fillId="11" borderId="14" xfId="3" applyFont="1" applyFill="1" applyBorder="1" applyAlignment="1">
      <alignment horizontal="center" vertical="center" wrapText="1"/>
    </xf>
    <xf numFmtId="0" fontId="40" fillId="11" borderId="9" xfId="3" applyFont="1" applyFill="1" applyBorder="1" applyAlignment="1">
      <alignment horizontal="center" vertical="center" wrapText="1"/>
    </xf>
    <xf numFmtId="0" fontId="40" fillId="11" borderId="43" xfId="3" applyFont="1" applyFill="1" applyBorder="1" applyAlignment="1">
      <alignment horizontal="center" vertical="center" wrapText="1"/>
    </xf>
    <xf numFmtId="174" fontId="40" fillId="11" borderId="13" xfId="3" applyNumberFormat="1" applyFont="1" applyFill="1" applyBorder="1" applyAlignment="1">
      <alignment horizontal="center" vertical="center" wrapText="1"/>
    </xf>
    <xf numFmtId="0" fontId="40" fillId="11" borderId="21" xfId="3" applyFont="1" applyFill="1" applyBorder="1" applyAlignment="1">
      <alignment horizontal="center" vertical="center" wrapText="1"/>
    </xf>
    <xf numFmtId="0" fontId="40" fillId="11" borderId="12" xfId="3" applyFont="1" applyFill="1" applyBorder="1" applyAlignment="1">
      <alignment horizontal="center" vertical="center" wrapText="1"/>
    </xf>
    <xf numFmtId="0" fontId="40" fillId="11" borderId="44" xfId="3" applyFont="1" applyFill="1" applyBorder="1" applyAlignment="1">
      <alignment horizontal="center" vertical="center"/>
    </xf>
    <xf numFmtId="0" fontId="40" fillId="11" borderId="45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/>
    </xf>
    <xf numFmtId="0" fontId="40" fillId="11" borderId="12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 wrapText="1"/>
    </xf>
    <xf numFmtId="0" fontId="42" fillId="11" borderId="34" xfId="3" applyFont="1" applyFill="1" applyBorder="1" applyAlignment="1">
      <alignment horizontal="center" vertical="center" wrapText="1"/>
    </xf>
    <xf numFmtId="0" fontId="42" fillId="11" borderId="4" xfId="3" applyFont="1" applyFill="1" applyBorder="1" applyAlignment="1">
      <alignment horizontal="center" vertical="center" wrapText="1"/>
    </xf>
    <xf numFmtId="0" fontId="52" fillId="11" borderId="13" xfId="3" applyFont="1" applyFill="1" applyBorder="1" applyAlignment="1">
      <alignment horizontal="center" vertical="center" wrapText="1"/>
    </xf>
    <xf numFmtId="0" fontId="52" fillId="11" borderId="12" xfId="3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2" fontId="84" fillId="12" borderId="4" xfId="114" applyNumberFormat="1" applyFont="1" applyFill="1" applyBorder="1" applyAlignment="1" applyProtection="1">
      <alignment horizontal="center" vertical="center" wrapText="1"/>
      <protection locked="0"/>
    </xf>
    <xf numFmtId="2" fontId="84" fillId="12" borderId="35" xfId="114" applyNumberFormat="1" applyFont="1" applyFill="1" applyBorder="1" applyAlignment="1" applyProtection="1">
      <alignment horizontal="center" vertical="center" wrapText="1"/>
      <protection locked="0"/>
    </xf>
    <xf numFmtId="2" fontId="84" fillId="0" borderId="4" xfId="65" applyNumberFormat="1" applyFont="1" applyFill="1" applyBorder="1" applyAlignment="1" applyProtection="1">
      <alignment horizontal="center" vertical="center" wrapText="1"/>
      <protection locked="0"/>
    </xf>
    <xf numFmtId="2" fontId="84" fillId="0" borderId="35" xfId="65" applyNumberFormat="1" applyFont="1" applyFill="1" applyBorder="1" applyAlignment="1" applyProtection="1">
      <alignment horizontal="center" vertical="center" wrapText="1"/>
      <protection locked="0"/>
    </xf>
    <xf numFmtId="0" fontId="51" fillId="0" borderId="0" xfId="0" applyFont="1" applyAlignment="1">
      <alignment horizontal="center" vertical="center"/>
    </xf>
    <xf numFmtId="0" fontId="51" fillId="0" borderId="37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0" borderId="37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0" borderId="37" xfId="0" applyFont="1" applyBorder="1" applyAlignment="1">
      <alignment horizontal="center" vertical="center"/>
    </xf>
    <xf numFmtId="0" fontId="37" fillId="0" borderId="48" xfId="0" applyFont="1" applyBorder="1" applyAlignment="1">
      <alignment horizontal="center"/>
    </xf>
    <xf numFmtId="0" fontId="37" fillId="0" borderId="40" xfId="0" applyFont="1" applyBorder="1" applyAlignment="1">
      <alignment horizontal="center"/>
    </xf>
    <xf numFmtId="0" fontId="82" fillId="0" borderId="13" xfId="0" applyFont="1" applyBorder="1" applyAlignment="1">
      <alignment horizontal="center" vertical="center"/>
    </xf>
    <xf numFmtId="0" fontId="82" fillId="0" borderId="49" xfId="0" applyFont="1" applyBorder="1" applyAlignment="1">
      <alignment horizontal="center" vertical="center"/>
    </xf>
    <xf numFmtId="0" fontId="81" fillId="0" borderId="12" xfId="0" applyFont="1" applyBorder="1" applyAlignment="1">
      <alignment horizontal="center" vertical="center" wrapText="1"/>
    </xf>
    <xf numFmtId="0" fontId="81" fillId="0" borderId="50" xfId="0" applyFont="1" applyBorder="1" applyAlignment="1">
      <alignment horizontal="center" vertical="center" wrapText="1"/>
    </xf>
    <xf numFmtId="0" fontId="81" fillId="0" borderId="4" xfId="123" applyFont="1" applyBorder="1" applyAlignment="1">
      <alignment horizontal="center" vertical="center" wrapText="1"/>
    </xf>
    <xf numFmtId="0" fontId="81" fillId="0" borderId="35" xfId="123" applyFont="1" applyBorder="1" applyAlignment="1">
      <alignment horizontal="center" vertical="center" wrapText="1"/>
    </xf>
    <xf numFmtId="0" fontId="74" fillId="12" borderId="11" xfId="0" applyFont="1" applyFill="1" applyBorder="1" applyAlignment="1">
      <alignment horizontal="center"/>
    </xf>
    <xf numFmtId="0" fontId="74" fillId="12" borderId="0" xfId="0" applyFont="1" applyFill="1" applyAlignment="1">
      <alignment horizontal="center"/>
    </xf>
    <xf numFmtId="0" fontId="74" fillId="12" borderId="10" xfId="0" applyFont="1" applyFill="1" applyBorder="1" applyAlignment="1">
      <alignment horizontal="center"/>
    </xf>
    <xf numFmtId="0" fontId="76" fillId="12" borderId="0" xfId="0" applyFont="1" applyFill="1" applyAlignment="1">
      <alignment horizontal="center" vertical="distributed"/>
    </xf>
    <xf numFmtId="0" fontId="75" fillId="12" borderId="11" xfId="0" applyFont="1" applyFill="1" applyBorder="1" applyAlignment="1">
      <alignment horizontal="center" wrapText="1"/>
    </xf>
    <xf numFmtId="0" fontId="75" fillId="12" borderId="0" xfId="0" applyFont="1" applyFill="1" applyAlignment="1">
      <alignment horizontal="center"/>
    </xf>
    <xf numFmtId="0" fontId="75" fillId="12" borderId="10" xfId="0" applyFont="1" applyFill="1" applyBorder="1" applyAlignment="1">
      <alignment horizontal="center"/>
    </xf>
    <xf numFmtId="0" fontId="75" fillId="12" borderId="11" xfId="0" applyFont="1" applyFill="1" applyBorder="1" applyAlignment="1">
      <alignment horizontal="center"/>
    </xf>
    <xf numFmtId="0" fontId="13" fillId="0" borderId="3" xfId="123" applyBorder="1" applyAlignment="1">
      <alignment horizontal="center"/>
    </xf>
    <xf numFmtId="0" fontId="13" fillId="0" borderId="11" xfId="123" applyBorder="1" applyAlignment="1">
      <alignment horizontal="center"/>
    </xf>
    <xf numFmtId="0" fontId="13" fillId="0" borderId="14" xfId="123" applyBorder="1" applyAlignment="1">
      <alignment horizontal="center"/>
    </xf>
    <xf numFmtId="0" fontId="43" fillId="0" borderId="4" xfId="0" applyFont="1" applyBorder="1" applyAlignment="1">
      <alignment horizontal="left" vertical="top"/>
    </xf>
    <xf numFmtId="0" fontId="13" fillId="12" borderId="0" xfId="0" applyFont="1" applyFill="1" applyAlignment="1">
      <alignment horizontal="center" vertical="center" wrapText="1"/>
    </xf>
    <xf numFmtId="0" fontId="13" fillId="12" borderId="0" xfId="0" applyFont="1" applyFill="1" applyAlignment="1">
      <alignment horizontal="center" vertical="center"/>
    </xf>
    <xf numFmtId="0" fontId="13" fillId="12" borderId="10" xfId="0" applyFont="1" applyFill="1" applyBorder="1" applyAlignment="1">
      <alignment horizontal="center" vertical="center"/>
    </xf>
    <xf numFmtId="0" fontId="67" fillId="12" borderId="0" xfId="0" applyFont="1" applyFill="1" applyAlignment="1">
      <alignment horizontal="center" vertical="distributed"/>
    </xf>
  </cellXfs>
  <cellStyles count="196">
    <cellStyle name="20% - Ênfase1 2" xfId="68" xr:uid="{847452AB-454D-4B34-91A3-A2F119FB9D25}"/>
    <cellStyle name="20% - Ênfase2 2" xfId="69" xr:uid="{33A670CD-6523-43AC-8558-0B33E31D3083}"/>
    <cellStyle name="20% - Ênfase3 2" xfId="70" xr:uid="{780E646D-A79D-4CC5-8648-727B231491F9}"/>
    <cellStyle name="20% - Ênfase4 2" xfId="71" xr:uid="{9BDA618D-8111-42B4-A900-131B06E1CBCB}"/>
    <cellStyle name="20% - Ênfase5 2" xfId="72" xr:uid="{0072BF99-6DF5-4625-9C23-DEDC98420EAE}"/>
    <cellStyle name="20% - Ênfase6 2" xfId="73" xr:uid="{86718762-9FA8-443D-B1F7-694FFB141E03}"/>
    <cellStyle name="40% - Ênfase1 2" xfId="74" xr:uid="{FCCBE502-444C-4B4E-B365-FB7B82C17BB8}"/>
    <cellStyle name="40% - Ênfase2 2" xfId="75" xr:uid="{7D4FC223-0F25-41E1-AF70-1745FE588F80}"/>
    <cellStyle name="40% - Ênfase3 2" xfId="76" xr:uid="{96387356-8A96-4A86-9BB2-A942255AED3E}"/>
    <cellStyle name="40% - Ênfase4 2" xfId="77" xr:uid="{D449DA96-189D-401E-A78C-17214DD5F147}"/>
    <cellStyle name="40% - Ênfase5 2" xfId="78" xr:uid="{2634FB94-A69E-495D-A889-C97CFA39749A}"/>
    <cellStyle name="40% - Ênfase6 2" xfId="79" xr:uid="{24C0D74A-796C-4344-AF42-614B4EB9D14B}"/>
    <cellStyle name="60% - Accent1" xfId="8" xr:uid="{00000000-0005-0000-0000-000000000000}"/>
    <cellStyle name="60% - Ênfase1 2" xfId="80" xr:uid="{F25CB75F-5C2C-4D95-AD29-498C2B51E536}"/>
    <cellStyle name="60% - Ênfase2 2" xfId="81" xr:uid="{6B4D1540-F9F0-4E0A-AE26-9119AC1DC406}"/>
    <cellStyle name="60% - Ênfase3 2" xfId="82" xr:uid="{6B2090B1-EB60-491C-AB57-E31264DF9494}"/>
    <cellStyle name="60% - Ênfase4 2" xfId="83" xr:uid="{8C6E7C99-0456-449B-8244-A3EF4A47B2AB}"/>
    <cellStyle name="60% - Ênfase5 2" xfId="84" xr:uid="{336D980E-F4F5-4453-B99D-3FF51AC3B45D}"/>
    <cellStyle name="60% - Ênfase6 2" xfId="85" xr:uid="{F0E6FD65-80A6-4381-B74C-A7BFB9473057}"/>
    <cellStyle name="Accent1" xfId="9" xr:uid="{00000000-0005-0000-0000-000001000000}"/>
    <cellStyle name="Bom 2" xfId="86" xr:uid="{6742D333-1046-42DF-A594-A14FF636B5A0}"/>
    <cellStyle name="Cálculo 2" xfId="87" xr:uid="{B9C4E23F-A1E0-4DC1-90D3-7CE616748499}"/>
    <cellStyle name="Célula de Verificação 2" xfId="88" xr:uid="{3F1587D5-E2B6-4F3F-9094-C6EC079B4855}"/>
    <cellStyle name="Célula Vinculada 2" xfId="89" xr:uid="{746269F1-488F-43DC-A129-186A31BDC338}"/>
    <cellStyle name="Check Cell" xfId="10" xr:uid="{00000000-0005-0000-0000-000002000000}"/>
    <cellStyle name="Data" xfId="11" xr:uid="{00000000-0005-0000-0000-000003000000}"/>
    <cellStyle name="Ênfase1 2" xfId="90" xr:uid="{49E930D8-1035-49C4-98D9-805CFC5AF512}"/>
    <cellStyle name="Ênfase2 2" xfId="91" xr:uid="{1A94D45A-E02A-4712-8041-44EA22D90208}"/>
    <cellStyle name="Ênfase3 2" xfId="92" xr:uid="{5B2D73D8-85DB-4B57-84DD-4AB23876CE0A}"/>
    <cellStyle name="Ênfase4 2" xfId="93" xr:uid="{9A386A07-9CE4-41D0-B4A7-393F9A96C0C7}"/>
    <cellStyle name="Ênfase5 2" xfId="94" xr:uid="{16E0950D-A395-4E65-916C-E628233EC57E}"/>
    <cellStyle name="Ênfase6 2" xfId="95" xr:uid="{686BFBA3-C76D-4B86-8A49-0B5C548C81BB}"/>
    <cellStyle name="Entrada 2" xfId="96" xr:uid="{D651615C-499D-4980-B457-FD5AD33A2979}"/>
    <cellStyle name="Euro" xfId="12" xr:uid="{00000000-0005-0000-0000-000004000000}"/>
    <cellStyle name="Euro 2" xfId="120" xr:uid="{1255DD32-6E65-4C50-BEDB-0FD3198252CF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2 2" xfId="121" xr:uid="{B720E3FB-B8D7-4D1F-B214-1F0353F6A856}"/>
    <cellStyle name="Moeda 3" xfId="25" xr:uid="{00000000-0005-0000-0000-000012000000}"/>
    <cellStyle name="Moeda 3 2" xfId="122" xr:uid="{9D4F8A7D-536D-49D3-9E2C-00A493CEFB1A}"/>
    <cellStyle name="Moeda 4" xfId="97" xr:uid="{7DC8EB08-B31A-43B5-9A98-F4C7E809775D}"/>
    <cellStyle name="Moeda 5" xfId="146" xr:uid="{02171750-1540-448D-8B40-0307CB76E2EF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2 10" xfId="193" xr:uid="{B367A168-CAB9-4A8C-9DB6-423A01C5AF02}"/>
    <cellStyle name="Normal 2 2 2 2" xfId="144" xr:uid="{A93B37FF-3F1F-460A-9C0C-31466EBD462E}"/>
    <cellStyle name="Normal 2 2 2 3" xfId="151" xr:uid="{3046BC86-AC64-4D9C-B391-7F9CBD01063A}"/>
    <cellStyle name="Normal 2 2 2 4" xfId="157" xr:uid="{1CC1D790-F81C-4609-8891-454BD92B4AED}"/>
    <cellStyle name="Normal 2 2 2 5" xfId="163" xr:uid="{752A22B7-9E25-4107-B6DB-C978E0926716}"/>
    <cellStyle name="Normal 2 2 2 6" xfId="169" xr:uid="{0F6F2A90-F74D-4A16-8F93-5945C2B57A1F}"/>
    <cellStyle name="Normal 2 2 2 7" xfId="175" xr:uid="{D9351074-0F5B-4881-AA7D-7EAF5140E0F0}"/>
    <cellStyle name="Normal 2 2 2 8" xfId="181" xr:uid="{DB494500-EA1E-47E5-A6A6-BE730FFA6826}"/>
    <cellStyle name="Normal 2 2 2 9" xfId="187" xr:uid="{63CA45BC-3917-496A-85CA-6DA2F2922C3D}"/>
    <cellStyle name="Normal 2 2 3" xfId="123" xr:uid="{515A3AB4-A74B-4B48-91B7-C0F88F6E7918}"/>
    <cellStyle name="Normal 2 3" xfId="61" xr:uid="{00000000-0005-0000-0000-00001A000000}"/>
    <cellStyle name="Normal 2 3 10" xfId="192" xr:uid="{9F590C5D-AF78-4089-8F60-806CDCA0CB38}"/>
    <cellStyle name="Normal 2 3 2" xfId="143" xr:uid="{0658A6EA-55EE-43E0-9EA1-C439B0C0F860}"/>
    <cellStyle name="Normal 2 3 3" xfId="150" xr:uid="{4D289D78-233C-43FE-AF01-3BB341B8DFBE}"/>
    <cellStyle name="Normal 2 3 4" xfId="156" xr:uid="{D89A593F-3313-4384-8740-667A8860933D}"/>
    <cellStyle name="Normal 2 3 5" xfId="162" xr:uid="{0E18C563-23CB-4C92-AE67-F68AB5C97784}"/>
    <cellStyle name="Normal 2 3 6" xfId="168" xr:uid="{794E7DB0-DA2E-4217-8B75-52FF0B9FDC9E}"/>
    <cellStyle name="Normal 2 3 7" xfId="174" xr:uid="{F3C492C2-E6DA-4564-A7F6-D788E2174321}"/>
    <cellStyle name="Normal 2 3 8" xfId="180" xr:uid="{3636E20A-6469-4750-8665-8D19B9BED7EE}"/>
    <cellStyle name="Normal 2 3 9" xfId="186" xr:uid="{42355B33-967C-426B-B370-FF97F69D6CA1}"/>
    <cellStyle name="Normal 2 4" xfId="67" xr:uid="{30157227-CD1B-4DDA-8F1E-B1189BD4B7DD}"/>
    <cellStyle name="Normal 2 4 10" xfId="195" xr:uid="{28237F32-566A-428D-B502-AA9CB6F4B72F}"/>
    <cellStyle name="Normal 2 4 2" xfId="147" xr:uid="{6DF8CA67-EC5E-4B5A-B0E5-7E75190B994B}"/>
    <cellStyle name="Normal 2 4 3" xfId="153" xr:uid="{832627FA-4417-4B62-B315-15A6E7088FF6}"/>
    <cellStyle name="Normal 2 4 4" xfId="159" xr:uid="{888FFD31-AC57-4F6C-9383-1805418BA190}"/>
    <cellStyle name="Normal 2 4 5" xfId="165" xr:uid="{458BD13D-F5D9-4390-B0AB-FACCDDAC6734}"/>
    <cellStyle name="Normal 2 4 6" xfId="171" xr:uid="{23D94469-156B-4ED3-9184-1EFD23DB6C2C}"/>
    <cellStyle name="Normal 2 4 7" xfId="177" xr:uid="{A7B18A53-C1A5-4B1B-831A-D10C8B90CEAE}"/>
    <cellStyle name="Normal 2 4 8" xfId="183" xr:uid="{101281CA-9DF8-435A-878B-AD8C386421E7}"/>
    <cellStyle name="Normal 2 4 9" xfId="189" xr:uid="{8B5D8EB7-55A5-4163-A1B7-13EC4493879B}"/>
    <cellStyle name="Normal 2 5" xfId="98" xr:uid="{1425F5C5-C2B1-44F2-A0E5-56909BD2CC63}"/>
    <cellStyle name="Normal 3" xfId="30" xr:uid="{00000000-0005-0000-0000-00001B000000}"/>
    <cellStyle name="Normal 3 2" xfId="99" xr:uid="{78DA4A43-A480-414B-A945-DC67EAB27606}"/>
    <cellStyle name="Normal 3 3" xfId="124" xr:uid="{3E9B98AE-C3DC-4472-BC8F-CA7712D05A3E}"/>
    <cellStyle name="Normal 4" xfId="31" xr:uid="{00000000-0005-0000-0000-00001C000000}"/>
    <cellStyle name="Normal 4 10" xfId="190" xr:uid="{45037CE9-0B64-4467-8C45-397089F66C76}"/>
    <cellStyle name="Normal 4 2" xfId="125" xr:uid="{4299A9B1-A34A-4F78-9FB4-3A988B420301}"/>
    <cellStyle name="Normal 4 3" xfId="148" xr:uid="{D6257A70-564C-4DF3-A4DD-2700071E71BD}"/>
    <cellStyle name="Normal 4 4" xfId="154" xr:uid="{5606D114-37B2-4CB2-8F9E-78BEF15C21F8}"/>
    <cellStyle name="Normal 4 5" xfId="160" xr:uid="{B6DEA94B-0F68-4FF3-B36F-541E14B42326}"/>
    <cellStyle name="Normal 4 6" xfId="166" xr:uid="{E0B42EA5-8D99-4EBB-B37D-6DE4A463D28E}"/>
    <cellStyle name="Normal 4 7" xfId="172" xr:uid="{30B46482-F739-404F-A1FD-BE2E407C2DD4}"/>
    <cellStyle name="Normal 4 8" xfId="178" xr:uid="{EC216661-62DA-4A40-AC41-6B86E5F269A1}"/>
    <cellStyle name="Normal 4 9" xfId="184" xr:uid="{E0E12017-3488-4127-9303-486528EDB9F1}"/>
    <cellStyle name="Normal 5" xfId="66" xr:uid="{03CAE97B-3E4F-435E-AEDB-1D43445423D8}"/>
    <cellStyle name="Nota 2" xfId="100" xr:uid="{78136DAC-D975-4ED3-B43B-EFD853AE0F07}"/>
    <cellStyle name="Note" xfId="32" xr:uid="{00000000-0005-0000-0000-00001D000000}"/>
    <cellStyle name="Note 2" xfId="126" xr:uid="{04228D0D-E525-4538-830D-E9B8210C9336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2 2 2" xfId="117" xr:uid="{179A4F18-9BC9-47EA-A672-457439410E4C}"/>
    <cellStyle name="Porcentagem 2 3" xfId="102" xr:uid="{F7AC768C-8E8A-47B9-B703-3C2264C5C260}"/>
    <cellStyle name="Porcentagem 2 4" xfId="127" xr:uid="{316F4B1E-3CB6-4C06-B594-14241EA9BA00}"/>
    <cellStyle name="Porcentagem 3" xfId="38" xr:uid="{00000000-0005-0000-0000-000025000000}"/>
    <cellStyle name="Porcentagem 3 2" xfId="39" xr:uid="{00000000-0005-0000-0000-000026000000}"/>
    <cellStyle name="Porcentagem 3 2 2" xfId="129" xr:uid="{EBF1FB13-3413-4286-A395-A91DFDCD3E0F}"/>
    <cellStyle name="Porcentagem 3 3" xfId="128" xr:uid="{4FEB0946-AA5E-460F-8242-F479FDF5E1D9}"/>
    <cellStyle name="Porcentagem 4" xfId="40" xr:uid="{00000000-0005-0000-0000-000027000000}"/>
    <cellStyle name="Porcentagem 4 2" xfId="130" xr:uid="{0737D953-5688-4510-87B3-206C496C0A49}"/>
    <cellStyle name="Porcentagem 5" xfId="41" xr:uid="{00000000-0005-0000-0000-000028000000}"/>
    <cellStyle name="Porcentagem 5 2" xfId="131" xr:uid="{636FBA8B-5A70-434A-AC5B-2A7042E5F883}"/>
    <cellStyle name="Porcentagem 6" xfId="101" xr:uid="{9A7ACC3B-FCEF-4141-83B4-B1853B66D7F0}"/>
    <cellStyle name="Saída 2" xfId="103" xr:uid="{6B789660-6288-415A-BFF8-1DD2ECCA7C6A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2 2 2" xfId="119" xr:uid="{A93E3FE2-F757-46C8-AE9E-624419C8CF8A}"/>
    <cellStyle name="Separador de milhares 2 3" xfId="116" xr:uid="{2E8DF606-EE6B-473B-9F78-931AB90A53CE}"/>
    <cellStyle name="Separador de milhares 3" xfId="6" xr:uid="{00000000-0005-0000-0000-00002C000000}"/>
    <cellStyle name="Separador de milhares 3 2" xfId="43" xr:uid="{00000000-0005-0000-0000-00002D000000}"/>
    <cellStyle name="Separador de milhares 3 2 2" xfId="132" xr:uid="{3DDE57D3-6FC8-4B0B-95E2-C949C3955D12}"/>
    <cellStyle name="Separador de milhares 3 3" xfId="118" xr:uid="{31700A60-B570-4791-ACCF-6861262C07EF}"/>
    <cellStyle name="Separador de milhares 4" xfId="44" xr:uid="{00000000-0005-0000-0000-00002E000000}"/>
    <cellStyle name="Separador de milhares 4 2" xfId="133" xr:uid="{9418084D-79C7-4CE6-9886-B1082BC22263}"/>
    <cellStyle name="Separador de milhares 5" xfId="45" xr:uid="{00000000-0005-0000-0000-00002F000000}"/>
    <cellStyle name="Separador de milhares 5 2" xfId="134" xr:uid="{B4057959-F9B3-4ADF-817E-01B2C781059E}"/>
    <cellStyle name="Separador de milhares 6" xfId="46" xr:uid="{00000000-0005-0000-0000-000030000000}"/>
    <cellStyle name="Separador de milhares 6 2" xfId="47" xr:uid="{00000000-0005-0000-0000-000031000000}"/>
    <cellStyle name="Separador de milhares 6 2 2" xfId="136" xr:uid="{EFA222B0-7976-4F43-B1C5-FC07C1088504}"/>
    <cellStyle name="Separador de milhares 6 3" xfId="135" xr:uid="{717322DB-680F-444A-9E87-2568F981529A}"/>
    <cellStyle name="Separador de milhares 7" xfId="48" xr:uid="{00000000-0005-0000-0000-000032000000}"/>
    <cellStyle name="Separador de milhares 7 10" xfId="191" xr:uid="{CCE44CCA-5A12-4687-8069-E9C2560800F3}"/>
    <cellStyle name="Separador de milhares 7 2" xfId="137" xr:uid="{49085DB5-6CF4-4DBB-BA5E-638279FF6325}"/>
    <cellStyle name="Separador de milhares 7 3" xfId="149" xr:uid="{ABDDE610-002A-4482-89BE-BF9F4662FA9D}"/>
    <cellStyle name="Separador de milhares 7 4" xfId="155" xr:uid="{60B12BF6-6C8E-41D6-A7C9-057BD6503476}"/>
    <cellStyle name="Separador de milhares 7 5" xfId="161" xr:uid="{C1025DF3-6280-408A-BE75-2313AE9598AB}"/>
    <cellStyle name="Separador de milhares 7 6" xfId="167" xr:uid="{4866AE26-0FD4-4CDC-955E-6BE30836934D}"/>
    <cellStyle name="Separador de milhares 7 7" xfId="173" xr:uid="{DE81AD19-1DDE-4F25-8FD6-325176DB4E86}"/>
    <cellStyle name="Separador de milhares 7 8" xfId="179" xr:uid="{5136A405-F3AD-4D40-B7F8-B5BACA3C7063}"/>
    <cellStyle name="Separador de milhares 7 9" xfId="185" xr:uid="{A2DC6324-A689-442B-AD9C-CC8251850CF3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exto de Aviso 2" xfId="104" xr:uid="{918EC2A9-E281-449A-964C-E245794C17F1}"/>
    <cellStyle name="Texto Explicativo 2" xfId="105" xr:uid="{F8A59BBA-5A56-4143-AE04-5D806EED2821}"/>
    <cellStyle name="Título 1 1" xfId="52" xr:uid="{00000000-0005-0000-0000-000036000000}"/>
    <cellStyle name="Título 1 2" xfId="106" xr:uid="{43DFFE7D-2A47-46B4-B62A-F75E6925A06C}"/>
    <cellStyle name="Título 2 2" xfId="107" xr:uid="{FDF0937A-626C-4A79-8197-2D7E4E10D45E}"/>
    <cellStyle name="Título 3 2" xfId="108" xr:uid="{EDD40766-AB78-46A4-B0DA-547B77F6A54D}"/>
    <cellStyle name="Título 4 2" xfId="109" xr:uid="{EB58D7DE-76E0-4455-A980-F1F7C777A22B}"/>
    <cellStyle name="Título 5" xfId="110" xr:uid="{D95557D2-F680-4362-AFCE-1DBC2558E436}"/>
    <cellStyle name="Titulo1" xfId="53" xr:uid="{00000000-0005-0000-0000-000037000000}"/>
    <cellStyle name="Titulo2" xfId="54" xr:uid="{00000000-0005-0000-0000-000038000000}"/>
    <cellStyle name="Total 2" xfId="111" xr:uid="{94BAAEEF-7BFC-4D1B-819E-82248C55FA85}"/>
    <cellStyle name="Vírgula" xfId="2" builtinId="3"/>
    <cellStyle name="Vírgula 2" xfId="55" xr:uid="{00000000-0005-0000-0000-00003A000000}"/>
    <cellStyle name="Vírgula 2 2" xfId="56" xr:uid="{00000000-0005-0000-0000-00003B000000}"/>
    <cellStyle name="Vírgula 2 2 2" xfId="139" xr:uid="{60CEA24F-48FE-4DDB-88DD-E56A350573F1}"/>
    <cellStyle name="Vírgula 2 3" xfId="113" xr:uid="{BC8FEFDF-560D-40CB-9942-9CE129DB48B8}"/>
    <cellStyle name="Vírgula 2 4" xfId="138" xr:uid="{7E460B62-A172-4B47-812B-3BBCC475B6F5}"/>
    <cellStyle name="Vírgula 3" xfId="57" xr:uid="{00000000-0005-0000-0000-00003C000000}"/>
    <cellStyle name="Vírgula 3 2" xfId="65" xr:uid="{037D8F93-F68F-41B2-A8A5-5E86226B5129}"/>
    <cellStyle name="Vírgula 3 2 2" xfId="114" xr:uid="{82A4417A-B765-411E-B0B0-14A5CBECB984}"/>
    <cellStyle name="Vírgula 3 3" xfId="140" xr:uid="{D1789941-14D9-4E82-9E1F-F6830F2142D0}"/>
    <cellStyle name="Vírgula 4" xfId="58" xr:uid="{00000000-0005-0000-0000-00003D000000}"/>
    <cellStyle name="Vírgula 4 2" xfId="141" xr:uid="{4A12A5A0-D54E-4589-9761-AB806C2828AD}"/>
    <cellStyle name="Vírgula 5" xfId="59" xr:uid="{00000000-0005-0000-0000-00003E000000}"/>
    <cellStyle name="Vírgula 5 2" xfId="142" xr:uid="{D57C2A87-504E-45C7-9508-2B61D3499A05}"/>
    <cellStyle name="Vírgula 6" xfId="63" xr:uid="{00000000-0005-0000-0000-00003F000000}"/>
    <cellStyle name="Vírgula 6 10" xfId="194" xr:uid="{03D67BF6-1E3A-4E54-97DB-224E382812FC}"/>
    <cellStyle name="Vírgula 6 2" xfId="145" xr:uid="{342B930E-5E49-4B4A-AF1C-9555FB660B37}"/>
    <cellStyle name="Vírgula 6 3" xfId="152" xr:uid="{B177F7AC-1CEC-400F-8AA9-5CC5D8A1596B}"/>
    <cellStyle name="Vírgula 6 4" xfId="158" xr:uid="{0E034A2F-2B5F-419B-8576-CA83B7C98B8B}"/>
    <cellStyle name="Vírgula 6 5" xfId="164" xr:uid="{E2F590B0-6512-451F-9CFA-EF3E72392C70}"/>
    <cellStyle name="Vírgula 6 6" xfId="170" xr:uid="{5751AC02-A1E1-4CF9-9812-4DEE32E92CF1}"/>
    <cellStyle name="Vírgula 6 7" xfId="176" xr:uid="{0D34AD54-663A-4677-84B7-4640D3DBEDC6}"/>
    <cellStyle name="Vírgula 6 8" xfId="182" xr:uid="{70C0B033-223F-48BE-8359-4F3B1496AF68}"/>
    <cellStyle name="Vírgula 6 9" xfId="188" xr:uid="{D9E47DEB-FC94-4FEC-82F7-CEC7CE3CD6EE}"/>
    <cellStyle name="Vírgula 7" xfId="112" xr:uid="{53FBCE09-4213-4705-BBF8-DEC7B1396CC2}"/>
    <cellStyle name="Vírgula 8" xfId="115" xr:uid="{DC9A85DD-1F26-4AD7-8F48-4F191A80FF06}"/>
    <cellStyle name="Warning Text" xfId="60" xr:uid="{00000000-0005-0000-0000-000040000000}"/>
  </cellStyles>
  <dxfs count="2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0</xdr:row>
      <xdr:rowOff>76200</xdr:rowOff>
    </xdr:from>
    <xdr:to>
      <xdr:col>6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289895</xdr:colOff>
      <xdr:row>0</xdr:row>
      <xdr:rowOff>47627</xdr:rowOff>
    </xdr:from>
    <xdr:to>
      <xdr:col>1</xdr:col>
      <xdr:colOff>931363</xdr:colOff>
      <xdr:row>0</xdr:row>
      <xdr:rowOff>1152525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89895" y="47627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154781</xdr:colOff>
      <xdr:row>30</xdr:row>
      <xdr:rowOff>119063</xdr:rowOff>
    </xdr:from>
    <xdr:ext cx="184731" cy="264560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310312" y="8036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195822</xdr:colOff>
      <xdr:row>0</xdr:row>
      <xdr:rowOff>28575</xdr:rowOff>
    </xdr:from>
    <xdr:to>
      <xdr:col>1</xdr:col>
      <xdr:colOff>4202</xdr:colOff>
      <xdr:row>2</xdr:row>
      <xdr:rowOff>123825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95822" y="28575"/>
          <a:ext cx="72278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590550</xdr:colOff>
      <xdr:row>0</xdr:row>
      <xdr:rowOff>76200</xdr:rowOff>
    </xdr:from>
    <xdr:to>
      <xdr:col>6</xdr:col>
      <xdr:colOff>676275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504950" y="76200"/>
          <a:ext cx="51720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195822</xdr:colOff>
      <xdr:row>0</xdr:row>
      <xdr:rowOff>28575</xdr:rowOff>
    </xdr:from>
    <xdr:to>
      <xdr:col>1</xdr:col>
      <xdr:colOff>4202</xdr:colOff>
      <xdr:row>2</xdr:row>
      <xdr:rowOff>123825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95822" y="28575"/>
          <a:ext cx="72278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590550</xdr:colOff>
      <xdr:row>0</xdr:row>
      <xdr:rowOff>76200</xdr:rowOff>
    </xdr:from>
    <xdr:to>
      <xdr:col>6</xdr:col>
      <xdr:colOff>676275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1504950" y="76200"/>
          <a:ext cx="481965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195822</xdr:colOff>
      <xdr:row>0</xdr:row>
      <xdr:rowOff>28575</xdr:rowOff>
    </xdr:from>
    <xdr:to>
      <xdr:col>1</xdr:col>
      <xdr:colOff>4202</xdr:colOff>
      <xdr:row>2</xdr:row>
      <xdr:rowOff>123825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95822" y="28575"/>
          <a:ext cx="72278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590550</xdr:colOff>
      <xdr:row>0</xdr:row>
      <xdr:rowOff>76200</xdr:rowOff>
    </xdr:from>
    <xdr:to>
      <xdr:col>6</xdr:col>
      <xdr:colOff>676275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504950" y="76200"/>
          <a:ext cx="481965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152400</xdr:rowOff>
        </xdr:from>
        <xdr:to>
          <xdr:col>1</xdr:col>
          <xdr:colOff>533400</xdr:colOff>
          <xdr:row>0</xdr:row>
          <xdr:rowOff>723900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4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457200</xdr:colOff>
      <xdr:row>0</xdr:row>
      <xdr:rowOff>76200</xdr:rowOff>
    </xdr:from>
    <xdr:to>
      <xdr:col>5</xdr:col>
      <xdr:colOff>952500</xdr:colOff>
      <xdr:row>0</xdr:row>
      <xdr:rowOff>1066800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1619250" y="76200"/>
          <a:ext cx="60007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266083</xdr:colOff>
      <xdr:row>0</xdr:row>
      <xdr:rowOff>57152</xdr:rowOff>
    </xdr:from>
    <xdr:to>
      <xdr:col>1</xdr:col>
      <xdr:colOff>907551</xdr:colOff>
      <xdr:row>0</xdr:row>
      <xdr:rowOff>1162050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66083" y="57152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985631</xdr:colOff>
      <xdr:row>0</xdr:row>
      <xdr:rowOff>26504</xdr:rowOff>
    </xdr:from>
    <xdr:to>
      <xdr:col>5</xdr:col>
      <xdr:colOff>639832</xdr:colOff>
      <xdr:row>0</xdr:row>
      <xdr:rowOff>1043608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1697935" y="26504"/>
          <a:ext cx="7183093" cy="10171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393576</xdr:colOff>
      <xdr:row>0</xdr:row>
      <xdr:rowOff>72474</xdr:rowOff>
    </xdr:from>
    <xdr:to>
      <xdr:col>1</xdr:col>
      <xdr:colOff>572592</xdr:colOff>
      <xdr:row>0</xdr:row>
      <xdr:rowOff>1043608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93576" y="72474"/>
          <a:ext cx="898683" cy="971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298384</xdr:colOff>
      <xdr:row>0</xdr:row>
      <xdr:rowOff>89646</xdr:rowOff>
    </xdr:from>
    <xdr:to>
      <xdr:col>1</xdr:col>
      <xdr:colOff>816602</xdr:colOff>
      <xdr:row>0</xdr:row>
      <xdr:rowOff>1061357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98384" y="89646"/>
          <a:ext cx="899218" cy="971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1221441</xdr:colOff>
      <xdr:row>0</xdr:row>
      <xdr:rowOff>112060</xdr:rowOff>
    </xdr:from>
    <xdr:to>
      <xdr:col>5</xdr:col>
      <xdr:colOff>712134</xdr:colOff>
      <xdr:row>0</xdr:row>
      <xdr:rowOff>963706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2386853" y="112060"/>
          <a:ext cx="5172075" cy="851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129146</xdr:colOff>
      <xdr:row>0</xdr:row>
      <xdr:rowOff>28575</xdr:rowOff>
    </xdr:from>
    <xdr:to>
      <xdr:col>1</xdr:col>
      <xdr:colOff>333374</xdr:colOff>
      <xdr:row>3</xdr:row>
      <xdr:rowOff>8824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9146" y="28575"/>
          <a:ext cx="766203" cy="827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0</xdr:row>
      <xdr:rowOff>76200</xdr:rowOff>
    </xdr:from>
    <xdr:to>
      <xdr:col>6</xdr:col>
      <xdr:colOff>0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657225" y="76200"/>
          <a:ext cx="571500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 editAs="oneCell">
    <xdr:from>
      <xdr:col>1</xdr:col>
      <xdr:colOff>523876</xdr:colOff>
      <xdr:row>7</xdr:row>
      <xdr:rowOff>23814</xdr:rowOff>
    </xdr:from>
    <xdr:to>
      <xdr:col>3</xdr:col>
      <xdr:colOff>344122</xdr:colOff>
      <xdr:row>26</xdr:row>
      <xdr:rowOff>142875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3470" y="1547814"/>
          <a:ext cx="3796933" cy="34051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image" Target="../media/image3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1"/>
  <dimension ref="A1:N64"/>
  <sheetViews>
    <sheetView showGridLines="0" showZeros="0" tabSelected="1" topLeftCell="A7" zoomScale="90" zoomScaleNormal="90" zoomScaleSheetLayoutView="80" workbookViewId="0">
      <selection activeCell="D13" sqref="D13"/>
    </sheetView>
  </sheetViews>
  <sheetFormatPr defaultColWidth="9.140625" defaultRowHeight="12.75"/>
  <cols>
    <col min="1" max="1" width="5.7109375" style="3" customWidth="1"/>
    <col min="2" max="2" width="15.7109375" style="3" bestFit="1" customWidth="1"/>
    <col min="3" max="3" width="60.7109375" style="3" customWidth="1"/>
    <col min="4" max="4" width="10.140625" style="3" customWidth="1"/>
    <col min="5" max="5" width="13.28515625" style="3" bestFit="1" customWidth="1"/>
    <col min="6" max="6" width="11.7109375" style="4" customWidth="1"/>
    <col min="7" max="7" width="10.5703125" style="3" customWidth="1"/>
    <col min="8" max="8" width="13.5703125" style="3" bestFit="1" customWidth="1"/>
    <col min="9" max="9" width="11.7109375" style="3" customWidth="1"/>
    <col min="10" max="10" width="43" style="3" customWidth="1"/>
    <col min="11" max="11" width="11" style="3" bestFit="1" customWidth="1"/>
    <col min="12" max="12" width="9.140625" style="3"/>
    <col min="13" max="13" width="11" style="3" bestFit="1" customWidth="1"/>
    <col min="14" max="14" width="12.140625" style="3" bestFit="1" customWidth="1"/>
    <col min="15" max="16384" width="9.140625" style="3"/>
  </cols>
  <sheetData>
    <row r="1" spans="1:14" ht="94.5" customHeight="1">
      <c r="A1" s="347"/>
      <c r="B1" s="348"/>
      <c r="C1" s="345"/>
      <c r="D1" s="345"/>
      <c r="E1" s="345"/>
      <c r="F1" s="345"/>
      <c r="G1" s="345"/>
      <c r="H1" s="346"/>
      <c r="J1" s="214" t="s">
        <v>105</v>
      </c>
    </row>
    <row r="2" spans="1:14" s="13" customFormat="1" ht="20.100000000000001" customHeight="1">
      <c r="A2" s="359" t="s">
        <v>27</v>
      </c>
      <c r="B2" s="360"/>
      <c r="C2" s="360"/>
      <c r="D2" s="360"/>
      <c r="E2" s="360"/>
      <c r="F2" s="360"/>
      <c r="G2" s="360"/>
      <c r="H2" s="361"/>
    </row>
    <row r="3" spans="1:14" s="36" customFormat="1" ht="20.100000000000001" customHeight="1">
      <c r="A3" s="364" t="s">
        <v>38</v>
      </c>
      <c r="B3" s="365"/>
      <c r="C3" s="365"/>
      <c r="D3" s="365"/>
      <c r="E3" s="366" t="s">
        <v>39</v>
      </c>
      <c r="F3" s="367"/>
      <c r="G3" s="368" t="s">
        <v>33</v>
      </c>
      <c r="H3" s="369"/>
    </row>
    <row r="4" spans="1:14" s="36" customFormat="1" ht="20.100000000000001" customHeight="1">
      <c r="A4" s="349" t="s">
        <v>158</v>
      </c>
      <c r="B4" s="350"/>
      <c r="C4" s="350"/>
      <c r="D4" s="350"/>
      <c r="E4" s="366" t="s">
        <v>20</v>
      </c>
      <c r="F4" s="367"/>
      <c r="G4" s="362">
        <v>46204</v>
      </c>
      <c r="H4" s="363"/>
    </row>
    <row r="5" spans="1:14" s="36" customFormat="1" ht="20.100000000000001" customHeight="1">
      <c r="A5" s="349" t="s">
        <v>78</v>
      </c>
      <c r="B5" s="350"/>
      <c r="C5" s="350"/>
      <c r="D5" s="350"/>
      <c r="E5" s="357" t="s">
        <v>6</v>
      </c>
      <c r="F5" s="357"/>
      <c r="G5" s="357"/>
      <c r="H5" s="358"/>
      <c r="I5" s="46"/>
    </row>
    <row r="6" spans="1:14" s="36" customFormat="1" ht="24.95" customHeight="1">
      <c r="A6" s="351" t="s">
        <v>165</v>
      </c>
      <c r="B6" s="352"/>
      <c r="C6" s="352"/>
      <c r="D6" s="353"/>
      <c r="E6" s="15" t="s">
        <v>19</v>
      </c>
      <c r="F6" s="16" t="s">
        <v>3</v>
      </c>
      <c r="G6" s="15" t="s">
        <v>34</v>
      </c>
      <c r="H6" s="110" t="s">
        <v>4</v>
      </c>
      <c r="J6" s="36" t="s">
        <v>159</v>
      </c>
    </row>
    <row r="7" spans="1:14" s="36" customFormat="1" ht="24.95" customHeight="1">
      <c r="A7" s="351" t="s">
        <v>36</v>
      </c>
      <c r="B7" s="352"/>
      <c r="C7" s="352"/>
      <c r="D7" s="353"/>
      <c r="E7" s="11" t="s">
        <v>24</v>
      </c>
      <c r="F7" s="41">
        <v>0.05</v>
      </c>
      <c r="G7" s="15" t="s">
        <v>32</v>
      </c>
      <c r="H7" s="111">
        <f>BDI!D28</f>
        <v>0.2843</v>
      </c>
    </row>
    <row r="8" spans="1:14" ht="3.75" customHeight="1">
      <c r="A8" s="354"/>
      <c r="B8" s="355"/>
      <c r="C8" s="355"/>
      <c r="D8" s="355"/>
      <c r="E8" s="355"/>
      <c r="F8" s="355"/>
      <c r="G8" s="355"/>
      <c r="H8" s="356"/>
    </row>
    <row r="9" spans="1:14" s="36" customFormat="1" ht="35.1" customHeight="1">
      <c r="A9" s="189" t="s">
        <v>0</v>
      </c>
      <c r="B9" s="190" t="s">
        <v>25</v>
      </c>
      <c r="C9" s="190" t="s">
        <v>26</v>
      </c>
      <c r="D9" s="190" t="s">
        <v>2</v>
      </c>
      <c r="E9" s="190" t="s">
        <v>1</v>
      </c>
      <c r="F9" s="191" t="s">
        <v>30</v>
      </c>
      <c r="G9" s="192" t="s">
        <v>31</v>
      </c>
      <c r="H9" s="193" t="s">
        <v>5</v>
      </c>
    </row>
    <row r="10" spans="1:14" s="36" customFormat="1" ht="20.100000000000001" customHeight="1">
      <c r="A10" s="194" t="s">
        <v>75</v>
      </c>
      <c r="B10" s="195"/>
      <c r="C10" s="196" t="s">
        <v>10</v>
      </c>
      <c r="D10" s="197"/>
      <c r="E10" s="198"/>
      <c r="F10" s="198"/>
      <c r="G10" s="198"/>
      <c r="H10" s="199">
        <f>SUM(H11:H11)</f>
        <v>2183.7199999999998</v>
      </c>
      <c r="K10" s="227">
        <v>0.85</v>
      </c>
    </row>
    <row r="11" spans="1:14" s="36" customFormat="1" ht="56.25">
      <c r="A11" s="113" t="s">
        <v>79</v>
      </c>
      <c r="B11" s="44" t="s">
        <v>45</v>
      </c>
      <c r="C11" s="40" t="s">
        <v>70</v>
      </c>
      <c r="D11" s="44" t="s">
        <v>65</v>
      </c>
      <c r="E11" s="73">
        <v>4.5</v>
      </c>
      <c r="F11" s="43">
        <v>377.85</v>
      </c>
      <c r="G11" s="43">
        <f t="shared" ref="G11:G29" si="0">ROUND(F11+(F11*$H$7),2)</f>
        <v>485.27</v>
      </c>
      <c r="H11" s="114">
        <f>ROUND(E11*G11,2)</f>
        <v>2183.7199999999998</v>
      </c>
      <c r="J11" s="43">
        <v>1156.19</v>
      </c>
      <c r="K11" s="43">
        <f>J11*K10</f>
        <v>982.76150000000007</v>
      </c>
      <c r="M11" s="332">
        <f>E11*J11</f>
        <v>5202.8550000000005</v>
      </c>
    </row>
    <row r="12" spans="1:14" s="36" customFormat="1" ht="11.25">
      <c r="A12" s="194" t="s">
        <v>22</v>
      </c>
      <c r="B12" s="195"/>
      <c r="C12" s="210" t="s">
        <v>80</v>
      </c>
      <c r="D12" s="197"/>
      <c r="E12" s="198"/>
      <c r="F12" s="198">
        <f t="shared" ref="F12:F28" si="1">K12</f>
        <v>0</v>
      </c>
      <c r="G12" s="198"/>
      <c r="H12" s="199">
        <f>SUM(H13:H17)</f>
        <v>182604.47</v>
      </c>
      <c r="J12" s="198"/>
      <c r="K12" s="198">
        <f t="shared" ref="K12" si="2">J12*K11</f>
        <v>0</v>
      </c>
      <c r="M12" s="333">
        <f>SUM(M13:M17)</f>
        <v>105319.57273495328</v>
      </c>
      <c r="N12" s="334">
        <f>ROUND(M12+(M12*$H$7),2)</f>
        <v>135261.93</v>
      </c>
    </row>
    <row r="13" spans="1:14" s="36" customFormat="1" ht="22.5">
      <c r="A13" s="113" t="s">
        <v>61</v>
      </c>
      <c r="B13" s="44" t="s">
        <v>106</v>
      </c>
      <c r="C13" s="226" t="str">
        <f>'COMPOSIÇÃO-I'!C11</f>
        <v>EXECUÇÃO DE PISO INDUSTRIAL REFORÇADO COM FIBRAS, FCK = 30 MPA, ESPESSURA DE 12,0 CM. AF_04/2022</v>
      </c>
      <c r="D13" s="52" t="s">
        <v>65</v>
      </c>
      <c r="E13" s="73">
        <f>'Memória de Cálculo'!E11</f>
        <v>575.98</v>
      </c>
      <c r="F13" s="43">
        <f>'COMPOSIÇÃO-I'!G11</f>
        <v>131.13066913599999</v>
      </c>
      <c r="G13" s="43">
        <f t="shared" si="0"/>
        <v>168.41</v>
      </c>
      <c r="H13" s="114">
        <f>ROUND(E13*G13,2)</f>
        <v>97000.79</v>
      </c>
      <c r="J13" s="43">
        <f>'COMPOSIÇÃO-I'!G11</f>
        <v>131.13066913599999</v>
      </c>
      <c r="K13" s="43">
        <f>J13*$K$10</f>
        <v>111.46106876559999</v>
      </c>
      <c r="M13" s="332">
        <f t="shared" ref="M13:M29" si="3">E13*J13</f>
        <v>75528.642808953286</v>
      </c>
    </row>
    <row r="14" spans="1:14" s="36" customFormat="1" ht="22.5">
      <c r="A14" s="113" t="s">
        <v>62</v>
      </c>
      <c r="B14" s="44" t="s">
        <v>82</v>
      </c>
      <c r="C14" s="40" t="s">
        <v>81</v>
      </c>
      <c r="D14" s="52" t="s">
        <v>9</v>
      </c>
      <c r="E14" s="73">
        <f>'Memória de Cálculo'!E12</f>
        <v>239.11</v>
      </c>
      <c r="F14" s="43">
        <v>53.95</v>
      </c>
      <c r="G14" s="43">
        <f t="shared" si="0"/>
        <v>69.290000000000006</v>
      </c>
      <c r="H14" s="114">
        <f t="shared" ref="H14:H29" si="4">ROUND(E14*G14,2)</f>
        <v>16567.93</v>
      </c>
      <c r="J14" s="43">
        <v>50.25</v>
      </c>
      <c r="K14" s="43">
        <f t="shared" ref="K14:K29" si="5">J14*$K$10</f>
        <v>42.712499999999999</v>
      </c>
      <c r="M14" s="332">
        <f t="shared" si="3"/>
        <v>12015.2775</v>
      </c>
    </row>
    <row r="15" spans="1:14" s="36" customFormat="1" ht="22.5">
      <c r="A15" s="113" t="s">
        <v>63</v>
      </c>
      <c r="B15" s="44" t="s">
        <v>169</v>
      </c>
      <c r="C15" s="40" t="s">
        <v>168</v>
      </c>
      <c r="D15" s="52" t="s">
        <v>9</v>
      </c>
      <c r="E15" s="73">
        <v>190.16</v>
      </c>
      <c r="F15" s="43">
        <v>12.69</v>
      </c>
      <c r="G15" s="43">
        <f t="shared" si="0"/>
        <v>16.3</v>
      </c>
      <c r="H15" s="114">
        <f t="shared" si="4"/>
        <v>3099.61</v>
      </c>
      <c r="J15" s="43"/>
      <c r="K15" s="43"/>
      <c r="M15" s="332"/>
    </row>
    <row r="16" spans="1:14" s="36" customFormat="1" ht="22.5">
      <c r="A16" s="113" t="s">
        <v>64</v>
      </c>
      <c r="B16" s="44" t="s">
        <v>171</v>
      </c>
      <c r="C16" s="40" t="s">
        <v>170</v>
      </c>
      <c r="D16" s="44" t="s">
        <v>65</v>
      </c>
      <c r="E16" s="73">
        <f>E13</f>
        <v>575.98</v>
      </c>
      <c r="F16" s="43">
        <v>81.13</v>
      </c>
      <c r="G16" s="43">
        <f t="shared" si="0"/>
        <v>104.2</v>
      </c>
      <c r="H16" s="114">
        <f t="shared" si="4"/>
        <v>60017.120000000003</v>
      </c>
      <c r="J16" s="43">
        <v>22.86</v>
      </c>
      <c r="K16" s="43">
        <f t="shared" si="5"/>
        <v>19.430999999999997</v>
      </c>
      <c r="M16" s="332">
        <f t="shared" si="3"/>
        <v>13166.9028</v>
      </c>
    </row>
    <row r="17" spans="1:14" s="36" customFormat="1" ht="22.5">
      <c r="A17" s="113" t="s">
        <v>167</v>
      </c>
      <c r="B17" s="44" t="s">
        <v>156</v>
      </c>
      <c r="C17" s="40" t="s">
        <v>133</v>
      </c>
      <c r="D17" s="44" t="s">
        <v>76</v>
      </c>
      <c r="E17" s="73">
        <v>2</v>
      </c>
      <c r="F17" s="43">
        <f>'COMPOSIÇÃO-II'!G11</f>
        <v>2304.3748129999999</v>
      </c>
      <c r="G17" s="43">
        <f t="shared" si="0"/>
        <v>2959.51</v>
      </c>
      <c r="H17" s="114">
        <f t="shared" si="4"/>
        <v>5919.02</v>
      </c>
      <c r="J17" s="43">
        <f>'COMPOSIÇÃO-II'!G11</f>
        <v>2304.3748129999999</v>
      </c>
      <c r="K17" s="43">
        <f t="shared" si="5"/>
        <v>1958.7185910499998</v>
      </c>
      <c r="M17" s="332">
        <f t="shared" si="3"/>
        <v>4608.7496259999998</v>
      </c>
    </row>
    <row r="18" spans="1:14" s="36" customFormat="1" ht="11.25">
      <c r="A18" s="194" t="s">
        <v>72</v>
      </c>
      <c r="B18" s="195"/>
      <c r="C18" s="210" t="s">
        <v>120</v>
      </c>
      <c r="D18" s="197"/>
      <c r="E18" s="198"/>
      <c r="F18" s="198">
        <f t="shared" si="1"/>
        <v>0</v>
      </c>
      <c r="G18" s="198"/>
      <c r="H18" s="199">
        <f>SUM(H19:H21)</f>
        <v>98323.62999999999</v>
      </c>
      <c r="J18" s="198"/>
      <c r="K18" s="198"/>
      <c r="M18" s="333">
        <f>SUM(M20:M21)</f>
        <v>81224.328200000004</v>
      </c>
      <c r="N18" s="334">
        <f>ROUND(M18+(M18*$H$7),2)</f>
        <v>104316.4</v>
      </c>
    </row>
    <row r="19" spans="1:14" s="36" customFormat="1" ht="33.75">
      <c r="A19" s="113" t="s">
        <v>73</v>
      </c>
      <c r="B19" s="44" t="s">
        <v>174</v>
      </c>
      <c r="C19" s="40" t="s">
        <v>173</v>
      </c>
      <c r="D19" s="52" t="s">
        <v>65</v>
      </c>
      <c r="E19" s="73">
        <f>E21</f>
        <v>344.42</v>
      </c>
      <c r="F19" s="43">
        <v>17.02</v>
      </c>
      <c r="G19" s="43">
        <f t="shared" si="0"/>
        <v>21.86</v>
      </c>
      <c r="H19" s="114">
        <f t="shared" si="4"/>
        <v>7529.02</v>
      </c>
      <c r="J19" s="43"/>
      <c r="K19" s="43"/>
      <c r="M19" s="332"/>
    </row>
    <row r="20" spans="1:14" s="36" customFormat="1" ht="22.5">
      <c r="A20" s="113" t="s">
        <v>73</v>
      </c>
      <c r="B20" s="44" t="s">
        <v>84</v>
      </c>
      <c r="C20" s="40" t="s">
        <v>83</v>
      </c>
      <c r="D20" s="52" t="s">
        <v>65</v>
      </c>
      <c r="E20" s="73">
        <f>'Memória de Cálculo'!E17</f>
        <v>5.04</v>
      </c>
      <c r="F20" s="43">
        <v>516.45000000000005</v>
      </c>
      <c r="G20" s="43">
        <f t="shared" si="0"/>
        <v>663.28</v>
      </c>
      <c r="H20" s="114">
        <f t="shared" si="4"/>
        <v>3342.93</v>
      </c>
      <c r="J20" s="43">
        <v>534.35</v>
      </c>
      <c r="K20" s="43">
        <f t="shared" si="5"/>
        <v>454.19749999999999</v>
      </c>
      <c r="M20" s="332">
        <f t="shared" si="3"/>
        <v>2693.1240000000003</v>
      </c>
    </row>
    <row r="21" spans="1:14" s="36" customFormat="1" ht="56.25">
      <c r="A21" s="113" t="s">
        <v>74</v>
      </c>
      <c r="B21" s="44" t="s">
        <v>122</v>
      </c>
      <c r="C21" s="40" t="s">
        <v>121</v>
      </c>
      <c r="D21" s="52" t="s">
        <v>65</v>
      </c>
      <c r="E21" s="73">
        <f>'Memória de Cálculo'!E18</f>
        <v>344.42</v>
      </c>
      <c r="F21" s="43">
        <v>197.7</v>
      </c>
      <c r="G21" s="43">
        <f t="shared" si="0"/>
        <v>253.91</v>
      </c>
      <c r="H21" s="114">
        <f t="shared" si="4"/>
        <v>87451.68</v>
      </c>
      <c r="J21" s="43">
        <v>228.01</v>
      </c>
      <c r="K21" s="43">
        <f t="shared" si="5"/>
        <v>193.80849999999998</v>
      </c>
      <c r="M21" s="332">
        <f t="shared" si="3"/>
        <v>78531.204200000007</v>
      </c>
    </row>
    <row r="22" spans="1:14" s="36" customFormat="1" ht="11.25">
      <c r="A22" s="194" t="s">
        <v>123</v>
      </c>
      <c r="B22" s="195"/>
      <c r="C22" s="210" t="s">
        <v>85</v>
      </c>
      <c r="D22" s="197"/>
      <c r="E22" s="198"/>
      <c r="F22" s="198">
        <f t="shared" si="1"/>
        <v>0</v>
      </c>
      <c r="G22" s="198"/>
      <c r="H22" s="199">
        <f>SUM(H23:H27)</f>
        <v>4797.6499999999996</v>
      </c>
      <c r="J22" s="198"/>
      <c r="K22" s="198"/>
      <c r="M22" s="333">
        <f>SUM(M23:M27)</f>
        <v>3594.4880580000004</v>
      </c>
      <c r="N22" s="334">
        <f>ROUND(M22+(M22*$H$7),2)</f>
        <v>4616.3999999999996</v>
      </c>
    </row>
    <row r="23" spans="1:14" s="36" customFormat="1" ht="22.5">
      <c r="A23" s="113" t="s">
        <v>124</v>
      </c>
      <c r="B23" s="44" t="s">
        <v>157</v>
      </c>
      <c r="C23" s="226" t="str">
        <f>'COMPOSIÇÃO-III'!C11</f>
        <v>LUMINÁRIA REFLETOR LED PARA ILUMINAÇÃO PÚBLICA, 200 W - FORNECIMENTO E INSTALAÇÃO. AF_02/2025</v>
      </c>
      <c r="D23" s="52" t="s">
        <v>76</v>
      </c>
      <c r="E23" s="73">
        <v>3</v>
      </c>
      <c r="F23" s="43">
        <f>'COMPOSIÇÃO-III'!G11</f>
        <v>74.882986000000002</v>
      </c>
      <c r="G23" s="43">
        <f t="shared" si="0"/>
        <v>96.17</v>
      </c>
      <c r="H23" s="114">
        <f t="shared" si="4"/>
        <v>288.51</v>
      </c>
      <c r="J23" s="43">
        <f>'COMPOSIÇÃO-III'!G11</f>
        <v>74.882986000000002</v>
      </c>
      <c r="K23" s="43">
        <f t="shared" si="5"/>
        <v>63.650538099999999</v>
      </c>
      <c r="M23" s="332">
        <f t="shared" si="3"/>
        <v>224.64895799999999</v>
      </c>
    </row>
    <row r="24" spans="1:14" s="36" customFormat="1" ht="22.5">
      <c r="A24" s="113" t="s">
        <v>143</v>
      </c>
      <c r="B24" s="44" t="s">
        <v>88</v>
      </c>
      <c r="C24" s="40" t="s">
        <v>87</v>
      </c>
      <c r="D24" s="52" t="s">
        <v>76</v>
      </c>
      <c r="E24" s="73">
        <v>6</v>
      </c>
      <c r="F24" s="43">
        <v>133.87</v>
      </c>
      <c r="G24" s="43">
        <f t="shared" si="0"/>
        <v>171.93</v>
      </c>
      <c r="H24" s="114">
        <f t="shared" si="4"/>
        <v>1031.58</v>
      </c>
      <c r="J24" s="43">
        <v>158.34</v>
      </c>
      <c r="K24" s="43">
        <f t="shared" si="5"/>
        <v>134.589</v>
      </c>
      <c r="M24" s="332">
        <f t="shared" si="3"/>
        <v>950.04</v>
      </c>
    </row>
    <row r="25" spans="1:14" s="36" customFormat="1" ht="33.75">
      <c r="A25" s="113" t="s">
        <v>125</v>
      </c>
      <c r="B25" s="44" t="s">
        <v>90</v>
      </c>
      <c r="C25" s="40" t="s">
        <v>89</v>
      </c>
      <c r="D25" s="52" t="s">
        <v>9</v>
      </c>
      <c r="E25" s="73">
        <v>106.11</v>
      </c>
      <c r="F25" s="43">
        <v>4.4400000000000004</v>
      </c>
      <c r="G25" s="43">
        <f t="shared" si="0"/>
        <v>5.7</v>
      </c>
      <c r="H25" s="114">
        <f t="shared" si="4"/>
        <v>604.83000000000004</v>
      </c>
      <c r="J25" s="43">
        <v>3.85</v>
      </c>
      <c r="K25" s="43">
        <f t="shared" si="5"/>
        <v>3.2725</v>
      </c>
      <c r="M25" s="332">
        <f t="shared" si="3"/>
        <v>408.52350000000001</v>
      </c>
    </row>
    <row r="26" spans="1:14" s="36" customFormat="1" ht="33.75">
      <c r="A26" s="113" t="s">
        <v>126</v>
      </c>
      <c r="B26" s="44" t="s">
        <v>92</v>
      </c>
      <c r="C26" s="40" t="s">
        <v>91</v>
      </c>
      <c r="D26" s="52" t="s">
        <v>9</v>
      </c>
      <c r="E26" s="73">
        <v>250.38</v>
      </c>
      <c r="F26" s="43">
        <v>5.99</v>
      </c>
      <c r="G26" s="43">
        <f t="shared" si="0"/>
        <v>7.69</v>
      </c>
      <c r="H26" s="114">
        <f t="shared" si="4"/>
        <v>1925.42</v>
      </c>
      <c r="J26" s="43">
        <v>5.19</v>
      </c>
      <c r="K26" s="43">
        <f t="shared" si="5"/>
        <v>4.4115000000000002</v>
      </c>
      <c r="M26" s="332">
        <f t="shared" si="3"/>
        <v>1299.4722000000002</v>
      </c>
    </row>
    <row r="27" spans="1:14" s="36" customFormat="1" ht="33.75">
      <c r="A27" s="113" t="s">
        <v>127</v>
      </c>
      <c r="B27" s="44" t="s">
        <v>94</v>
      </c>
      <c r="C27" s="40" t="s">
        <v>93</v>
      </c>
      <c r="D27" s="52" t="s">
        <v>9</v>
      </c>
      <c r="E27" s="73">
        <v>44.02</v>
      </c>
      <c r="F27" s="43">
        <v>16.760000000000002</v>
      </c>
      <c r="G27" s="43">
        <f t="shared" si="0"/>
        <v>21.52</v>
      </c>
      <c r="H27" s="114">
        <f t="shared" si="4"/>
        <v>947.31</v>
      </c>
      <c r="J27" s="43">
        <v>16.170000000000002</v>
      </c>
      <c r="K27" s="43">
        <f t="shared" si="5"/>
        <v>13.7445</v>
      </c>
      <c r="M27" s="332">
        <f t="shared" si="3"/>
        <v>711.80340000000012</v>
      </c>
    </row>
    <row r="28" spans="1:14" s="36" customFormat="1" ht="11.25">
      <c r="A28" s="194" t="s">
        <v>131</v>
      </c>
      <c r="B28" s="195"/>
      <c r="C28" s="210" t="s">
        <v>97</v>
      </c>
      <c r="D28" s="197"/>
      <c r="E28" s="198"/>
      <c r="F28" s="198">
        <f t="shared" si="1"/>
        <v>0</v>
      </c>
      <c r="G28" s="198"/>
      <c r="H28" s="199">
        <f>SUM(H29)</f>
        <v>6464.57</v>
      </c>
      <c r="J28" s="198"/>
      <c r="K28" s="198"/>
      <c r="M28" s="333">
        <f>SUM(M29)</f>
        <v>4547.41</v>
      </c>
      <c r="N28" s="334">
        <f>ROUND(M28+(M28*$H$7),2)</f>
        <v>5840.24</v>
      </c>
    </row>
    <row r="29" spans="1:14" s="36" customFormat="1" ht="11.25">
      <c r="A29" s="113" t="s">
        <v>132</v>
      </c>
      <c r="B29" s="44" t="s">
        <v>96</v>
      </c>
      <c r="C29" s="40" t="s">
        <v>95</v>
      </c>
      <c r="D29" s="52" t="s">
        <v>65</v>
      </c>
      <c r="E29" s="73">
        <f>'Memória de Cálculo'!E25</f>
        <v>584.5</v>
      </c>
      <c r="F29" s="43">
        <v>8.61</v>
      </c>
      <c r="G29" s="43">
        <f t="shared" si="0"/>
        <v>11.06</v>
      </c>
      <c r="H29" s="114">
        <f t="shared" si="4"/>
        <v>6464.57</v>
      </c>
      <c r="J29" s="43">
        <v>7.78</v>
      </c>
      <c r="K29" s="43">
        <f t="shared" si="5"/>
        <v>6.6130000000000004</v>
      </c>
      <c r="M29" s="332">
        <f t="shared" si="3"/>
        <v>4547.41</v>
      </c>
    </row>
    <row r="30" spans="1:14" s="53" customFormat="1" ht="20.100000000000001" customHeight="1">
      <c r="A30" s="203"/>
      <c r="B30" s="204"/>
      <c r="C30" s="204" t="s">
        <v>17</v>
      </c>
      <c r="D30" s="204"/>
      <c r="E30" s="204"/>
      <c r="F30" s="204"/>
      <c r="G30" s="204"/>
      <c r="H30" s="205">
        <f>SUM(H10,H12,H18,H22,H28)</f>
        <v>294374.04000000004</v>
      </c>
      <c r="N30" s="335">
        <f>SUM(N12,N18,N22,N28)</f>
        <v>250034.96999999997</v>
      </c>
    </row>
    <row r="31" spans="1:14" s="53" customFormat="1" ht="26.1" customHeight="1">
      <c r="A31" s="115"/>
      <c r="B31" s="297"/>
      <c r="C31" s="297"/>
      <c r="D31" s="297"/>
      <c r="E31" s="297"/>
      <c r="F31" s="298"/>
      <c r="G31" s="297"/>
      <c r="H31" s="116"/>
    </row>
    <row r="32" spans="1:14" s="53" customFormat="1" ht="20.100000000000001" customHeight="1">
      <c r="A32" s="117"/>
      <c r="B32" s="3"/>
      <c r="C32" s="5"/>
      <c r="D32" s="299"/>
      <c r="E32" s="300"/>
      <c r="F32" s="301"/>
      <c r="G32" s="300"/>
      <c r="H32" s="118"/>
      <c r="J32" s="229">
        <f>H30*0.85</f>
        <v>250217.93400000004</v>
      </c>
    </row>
    <row r="33" spans="1:8" s="53" customFormat="1" ht="12.95" customHeight="1">
      <c r="A33" s="119"/>
      <c r="B33" s="13"/>
      <c r="C33" s="295" t="str">
        <f>'Memória de Cálculo'!C34</f>
        <v>Sebastião Barbosa Pinto Filho</v>
      </c>
      <c r="D33" s="13"/>
      <c r="E33" s="13"/>
      <c r="F33" s="301"/>
      <c r="G33" s="13"/>
      <c r="H33" s="120"/>
    </row>
    <row r="34" spans="1:8" s="53" customFormat="1" ht="12.95" customHeight="1">
      <c r="A34" s="119"/>
      <c r="B34" s="3"/>
      <c r="C34" s="39" t="str">
        <f>'Memória de Cálculo'!C35</f>
        <v>CREA/MG Nº: MG 249.547/D</v>
      </c>
      <c r="D34" s="3"/>
      <c r="E34" s="3"/>
      <c r="F34" s="301"/>
      <c r="G34" s="3"/>
      <c r="H34" s="121"/>
    </row>
    <row r="35" spans="1:8" s="53" customFormat="1" ht="16.5" customHeight="1">
      <c r="A35" s="119"/>
      <c r="B35" s="3"/>
      <c r="C35" s="3"/>
      <c r="D35" s="3"/>
      <c r="E35" s="3"/>
      <c r="F35" s="301"/>
      <c r="G35" s="3"/>
      <c r="H35" s="121"/>
    </row>
    <row r="36" spans="1:8" s="53" customFormat="1" ht="20.25" customHeight="1">
      <c r="A36" s="117"/>
      <c r="B36" s="3"/>
      <c r="C36" s="5"/>
      <c r="D36" s="300"/>
      <c r="E36" s="300"/>
      <c r="F36" s="301"/>
      <c r="G36" s="302"/>
      <c r="H36" s="118"/>
    </row>
    <row r="37" spans="1:8" s="53" customFormat="1" ht="20.100000000000001" customHeight="1">
      <c r="A37" s="122"/>
      <c r="B37" s="13"/>
      <c r="C37" s="38" t="s">
        <v>48</v>
      </c>
      <c r="D37" s="303"/>
      <c r="E37" s="304"/>
      <c r="F37" s="301"/>
      <c r="G37" s="305"/>
      <c r="H37" s="123"/>
    </row>
    <row r="38" spans="1:8" s="36" customFormat="1" ht="12" customHeight="1">
      <c r="A38" s="122"/>
      <c r="B38" s="13"/>
      <c r="C38" s="39" t="str">
        <f>'Memória de Cálculo'!C40</f>
        <v>Sandro Adriano Oliveira Silva</v>
      </c>
      <c r="D38" s="13"/>
      <c r="E38" s="13"/>
      <c r="F38" s="306"/>
      <c r="G38" s="13"/>
      <c r="H38" s="120"/>
    </row>
    <row r="39" spans="1:8" s="36" customFormat="1" ht="12" customHeight="1">
      <c r="A39" s="119"/>
      <c r="B39" s="13"/>
      <c r="C39" s="39"/>
      <c r="D39" s="13"/>
      <c r="E39" s="13"/>
      <c r="F39" s="306"/>
      <c r="G39" s="13"/>
      <c r="H39" s="120"/>
    </row>
    <row r="40" spans="1:8" s="36" customFormat="1" ht="12" customHeight="1" thickBot="1">
      <c r="A40" s="124"/>
      <c r="B40" s="125"/>
      <c r="C40" s="125"/>
      <c r="D40" s="125"/>
      <c r="E40" s="125"/>
      <c r="F40" s="126"/>
      <c r="G40" s="125"/>
      <c r="H40" s="127"/>
    </row>
    <row r="41" spans="1:8" s="36" customFormat="1">
      <c r="A41" s="3"/>
      <c r="B41" s="3"/>
      <c r="C41" s="3"/>
      <c r="D41" s="3"/>
      <c r="E41" s="3"/>
      <c r="F41" s="4"/>
      <c r="G41" s="3"/>
      <c r="H41" s="3"/>
    </row>
    <row r="42" spans="1:8" s="36" customFormat="1">
      <c r="A42" s="3"/>
      <c r="B42" s="3"/>
      <c r="C42" s="3"/>
      <c r="D42" s="3"/>
      <c r="E42" s="3"/>
      <c r="F42" s="3"/>
      <c r="G42" s="3"/>
      <c r="H42" s="3"/>
    </row>
    <row r="43" spans="1:8" s="36" customFormat="1" ht="20.100000000000001" customHeight="1">
      <c r="A43" s="3"/>
      <c r="B43" s="3"/>
      <c r="C43" s="3"/>
      <c r="D43" s="3"/>
      <c r="E43" s="3"/>
      <c r="F43" s="4"/>
      <c r="G43" s="3"/>
      <c r="H43" s="3"/>
    </row>
    <row r="44" spans="1:8" s="36" customFormat="1">
      <c r="A44" s="3"/>
      <c r="B44" s="3"/>
      <c r="C44" s="3"/>
      <c r="D44" s="3"/>
      <c r="E44" s="3"/>
      <c r="F44" s="4"/>
      <c r="G44" s="3"/>
      <c r="H44" s="3"/>
    </row>
    <row r="45" spans="1:8" s="36" customFormat="1">
      <c r="A45" s="3"/>
      <c r="B45" s="3"/>
      <c r="C45" s="3"/>
      <c r="D45" s="3"/>
      <c r="E45" s="3"/>
      <c r="F45" s="4"/>
      <c r="G45" s="3"/>
      <c r="H45" s="3"/>
    </row>
    <row r="46" spans="1:8" s="36" customFormat="1">
      <c r="A46" s="3"/>
      <c r="B46" s="3"/>
      <c r="C46" s="3"/>
      <c r="D46" s="3"/>
      <c r="E46" s="3"/>
      <c r="F46" s="4"/>
      <c r="G46" s="3"/>
      <c r="H46" s="3"/>
    </row>
    <row r="47" spans="1:8" s="36" customFormat="1">
      <c r="A47" s="3"/>
      <c r="B47" s="3"/>
      <c r="C47" s="3"/>
      <c r="D47" s="3"/>
      <c r="E47" s="3"/>
      <c r="F47" s="4"/>
      <c r="G47" s="3"/>
      <c r="H47" s="3"/>
    </row>
    <row r="48" spans="1:8" s="36" customFormat="1">
      <c r="A48" s="3"/>
      <c r="B48" s="3"/>
      <c r="C48" s="3"/>
      <c r="D48" s="3"/>
      <c r="E48" s="3"/>
      <c r="F48" s="4"/>
      <c r="G48" s="3"/>
      <c r="H48" s="3"/>
    </row>
    <row r="49" spans="1:10" s="36" customFormat="1">
      <c r="A49" s="3"/>
      <c r="B49" s="3"/>
      <c r="C49" s="3"/>
      <c r="D49" s="3"/>
      <c r="E49" s="3"/>
      <c r="F49" s="4"/>
      <c r="G49" s="3"/>
      <c r="H49" s="3"/>
    </row>
    <row r="53" spans="1:10" ht="14.25" customHeight="1">
      <c r="J53" s="37"/>
    </row>
    <row r="54" spans="1:10" ht="11.25" customHeight="1"/>
    <row r="55" spans="1:10" ht="11.25" customHeight="1"/>
    <row r="56" spans="1:10" s="13" customFormat="1" ht="12" customHeight="1">
      <c r="A56" s="3"/>
      <c r="B56" s="3"/>
      <c r="C56" s="3"/>
      <c r="D56" s="3"/>
      <c r="E56" s="3"/>
      <c r="F56" s="4"/>
      <c r="G56" s="3"/>
      <c r="H56" s="3"/>
    </row>
    <row r="57" spans="1:10" s="13" customFormat="1">
      <c r="A57" s="3"/>
      <c r="B57" s="3"/>
      <c r="C57" s="3"/>
      <c r="D57" s="3"/>
      <c r="E57" s="3"/>
      <c r="F57" s="4"/>
      <c r="G57" s="3"/>
      <c r="H57" s="3"/>
    </row>
    <row r="61" spans="1:10" ht="11.25" customHeight="1"/>
    <row r="62" spans="1:10" s="13" customFormat="1" ht="12" customHeight="1">
      <c r="A62" s="3"/>
      <c r="B62" s="3"/>
      <c r="C62" s="3"/>
      <c r="D62" s="3"/>
      <c r="E62" s="3"/>
      <c r="F62" s="4"/>
      <c r="G62" s="3"/>
      <c r="H62" s="3"/>
    </row>
    <row r="63" spans="1:10" s="13" customFormat="1" ht="12" customHeight="1">
      <c r="A63" s="3"/>
      <c r="B63" s="3"/>
      <c r="C63" s="3"/>
      <c r="D63" s="3"/>
      <c r="E63" s="3"/>
      <c r="F63" s="4"/>
      <c r="G63" s="3"/>
      <c r="H63" s="3"/>
    </row>
    <row r="64" spans="1:10" s="13" customFormat="1" ht="12" customHeight="1">
      <c r="A64" s="3"/>
      <c r="B64" s="3"/>
      <c r="C64" s="3"/>
      <c r="D64" s="3"/>
      <c r="E64" s="3"/>
      <c r="F64" s="4"/>
      <c r="G64" s="3"/>
      <c r="H64" s="3"/>
    </row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4">
    <mergeCell ref="C1:H1"/>
    <mergeCell ref="A1:B1"/>
    <mergeCell ref="A5:D5"/>
    <mergeCell ref="A6:D6"/>
    <mergeCell ref="A8:H8"/>
    <mergeCell ref="E5:H5"/>
    <mergeCell ref="A7:D7"/>
    <mergeCell ref="A2:H2"/>
    <mergeCell ref="G4:H4"/>
    <mergeCell ref="A4:D4"/>
    <mergeCell ref="A3:D3"/>
    <mergeCell ref="E3:F3"/>
    <mergeCell ref="G3:H3"/>
    <mergeCell ref="E4:F4"/>
  </mergeCells>
  <phoneticPr fontId="14" type="noConversion"/>
  <printOptions horizontalCentered="1"/>
  <pageMargins left="0.23622047244094491" right="0.23622047244094491" top="0.55118110236220474" bottom="0.55118110236220474" header="0.31496062992125984" footer="0.31496062992125984"/>
  <pageSetup paperSize="9" scale="90" fitToHeight="0" orientation="landscape" blackAndWhite="1" r:id="rId2"/>
  <headerFooter alignWithMargins="0"/>
  <ignoredErrors>
    <ignoredError sqref="H12 H22 H28 F13 F23 H18 M12 M22 M28" 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44292-094C-48D3-9BDE-05AA3893E8D6}">
  <sheetPr codeName="Planilha2"/>
  <dimension ref="A1:N38"/>
  <sheetViews>
    <sheetView topLeftCell="A19" zoomScaleNormal="100" workbookViewId="0">
      <selection activeCell="P18" sqref="P18"/>
    </sheetView>
  </sheetViews>
  <sheetFormatPr defaultRowHeight="12.75"/>
  <cols>
    <col min="1" max="1" width="13.7109375" customWidth="1"/>
    <col min="2" max="2" width="9" customWidth="1"/>
    <col min="3" max="3" width="33.85546875" customWidth="1"/>
    <col min="4" max="4" width="8.42578125" customWidth="1"/>
    <col min="5" max="5" width="9.42578125" customWidth="1"/>
    <col min="6" max="6" width="10.28515625" customWidth="1"/>
    <col min="7" max="7" width="12.42578125" customWidth="1"/>
    <col min="9" max="9" width="11.140625" bestFit="1" customWidth="1"/>
  </cols>
  <sheetData>
    <row r="1" spans="1:10" ht="41.25">
      <c r="A1" s="308"/>
      <c r="B1" s="376"/>
      <c r="C1" s="376"/>
      <c r="D1" s="376"/>
      <c r="E1" s="376"/>
      <c r="F1" s="376"/>
      <c r="G1" s="377"/>
      <c r="H1" s="76"/>
      <c r="I1" s="77"/>
      <c r="J1" s="77"/>
    </row>
    <row r="2" spans="1:10">
      <c r="A2" s="309"/>
      <c r="B2" s="378"/>
      <c r="C2" s="378"/>
      <c r="D2" s="378"/>
      <c r="E2" s="378"/>
      <c r="F2" s="378"/>
      <c r="G2" s="379"/>
      <c r="H2" s="79"/>
      <c r="I2" s="77"/>
      <c r="J2" s="77"/>
    </row>
    <row r="3" spans="1:10">
      <c r="A3" s="309"/>
      <c r="B3" s="380"/>
      <c r="C3" s="380"/>
      <c r="D3" s="380"/>
      <c r="E3" s="380"/>
      <c r="F3" s="380"/>
      <c r="G3" s="381"/>
      <c r="H3" s="74"/>
      <c r="I3" s="77"/>
      <c r="J3" s="77"/>
    </row>
    <row r="4" spans="1:10">
      <c r="A4" s="382" t="str">
        <f>'Planilha Orcamentária'!A4</f>
        <v>OBRA: REFORMA E OU MODERNIZAÇÃO DE QUADRA POLIESPORTIVA NO MUNICIPIO DE INHAPIM/MG</v>
      </c>
      <c r="B4" s="383"/>
      <c r="C4" s="383"/>
      <c r="D4" s="383"/>
      <c r="E4" s="383"/>
      <c r="F4" s="383"/>
      <c r="G4" s="384"/>
      <c r="H4" s="77"/>
      <c r="I4" s="77"/>
      <c r="J4" s="77"/>
    </row>
    <row r="5" spans="1:10">
      <c r="A5" s="382" t="str">
        <f>'Planilha Orcamentária'!A5</f>
        <v>LOCAL: DISTRITO DE BOM JESUS DO RIO PRETO - INHAPIM/MG - CEP: 35330-000</v>
      </c>
      <c r="B5" s="383"/>
      <c r="C5" s="383"/>
      <c r="D5" s="383"/>
      <c r="E5" s="383"/>
      <c r="F5" s="383"/>
      <c r="G5" s="384"/>
      <c r="H5" s="77"/>
      <c r="I5" s="77"/>
      <c r="J5" s="77"/>
    </row>
    <row r="6" spans="1:10">
      <c r="A6" s="385" t="s">
        <v>54</v>
      </c>
      <c r="B6" s="386"/>
      <c r="C6" s="386"/>
      <c r="D6" s="386"/>
      <c r="E6" s="386"/>
      <c r="F6" s="386"/>
      <c r="G6" s="387"/>
      <c r="H6" s="77"/>
      <c r="I6" s="77"/>
      <c r="J6" s="77"/>
    </row>
    <row r="7" spans="1:10">
      <c r="A7" s="310" t="s">
        <v>49</v>
      </c>
      <c r="B7" s="81">
        <v>46204</v>
      </c>
      <c r="C7" s="82"/>
      <c r="D7" s="82"/>
      <c r="E7" s="83"/>
      <c r="F7" s="83"/>
      <c r="G7" s="311"/>
      <c r="H7" s="77"/>
      <c r="I7" s="77"/>
      <c r="J7" s="77"/>
    </row>
    <row r="8" spans="1:10">
      <c r="A8" s="310"/>
      <c r="B8" s="85"/>
      <c r="C8" s="82"/>
      <c r="D8" s="82"/>
      <c r="E8" s="83"/>
      <c r="F8" s="83"/>
      <c r="G8" s="311"/>
      <c r="H8" s="77"/>
      <c r="I8" s="77"/>
      <c r="J8" s="77"/>
    </row>
    <row r="9" spans="1:10" ht="15.75">
      <c r="A9" s="388" t="s">
        <v>55</v>
      </c>
      <c r="B9" s="389"/>
      <c r="C9" s="389"/>
      <c r="D9" s="389"/>
      <c r="E9" s="389"/>
      <c r="F9" s="389"/>
      <c r="G9" s="390"/>
      <c r="H9" s="77"/>
      <c r="I9" s="77"/>
      <c r="J9" s="77"/>
    </row>
    <row r="10" spans="1:10">
      <c r="A10" s="312"/>
      <c r="B10" s="77"/>
      <c r="C10" s="77"/>
      <c r="D10" s="77"/>
      <c r="E10" s="77"/>
      <c r="F10" s="77"/>
      <c r="G10" s="313"/>
      <c r="H10" s="77"/>
      <c r="I10" s="77"/>
      <c r="J10" s="77"/>
    </row>
    <row r="11" spans="1:10" ht="33.75">
      <c r="A11" s="314" t="s">
        <v>56</v>
      </c>
      <c r="B11" s="89">
        <v>1</v>
      </c>
      <c r="C11" s="88" t="s">
        <v>175</v>
      </c>
      <c r="D11" s="88" t="s">
        <v>65</v>
      </c>
      <c r="E11" s="90"/>
      <c r="F11" s="91">
        <v>0</v>
      </c>
      <c r="G11" s="315">
        <f>((E12*G12)+(E13*G13)+(E14*G14)+(E15*G15)+(E16*G16)+(E17*G17)+(E18*G18)+(E19*G19)+(E20*G20)+(E21*G21)+(E22*G22)+(E23*G23)+(E24*G24)+(E25*G25)+(E26*G26)+(E27*G27)+(E28*G28)+(E29*G29))</f>
        <v>131.13066913599999</v>
      </c>
      <c r="H11" s="77"/>
      <c r="I11" s="77"/>
      <c r="J11" s="77"/>
    </row>
    <row r="12" spans="1:10" ht="33.75">
      <c r="A12" s="316" t="s">
        <v>57</v>
      </c>
      <c r="B12" s="93">
        <v>132</v>
      </c>
      <c r="C12" s="215" t="s">
        <v>176</v>
      </c>
      <c r="D12" s="94" t="s">
        <v>52</v>
      </c>
      <c r="E12" s="224">
        <v>0.26500699999999999</v>
      </c>
      <c r="F12" s="95">
        <v>0</v>
      </c>
      <c r="G12" s="317">
        <v>6.82</v>
      </c>
      <c r="H12" s="307" t="s">
        <v>117</v>
      </c>
      <c r="I12" s="77"/>
      <c r="J12" s="77"/>
    </row>
    <row r="13" spans="1:10" ht="22.5">
      <c r="A13" s="316" t="s">
        <v>57</v>
      </c>
      <c r="B13" s="93">
        <v>4517</v>
      </c>
      <c r="C13" s="215" t="s">
        <v>107</v>
      </c>
      <c r="D13" s="94" t="s">
        <v>9</v>
      </c>
      <c r="E13" s="224">
        <v>5.1332999999999997E-2</v>
      </c>
      <c r="F13" s="95">
        <v>0</v>
      </c>
      <c r="G13" s="317">
        <v>2.7</v>
      </c>
      <c r="H13" s="307" t="s">
        <v>117</v>
      </c>
      <c r="I13" s="77"/>
      <c r="J13" s="77"/>
    </row>
    <row r="14" spans="1:10" ht="22.5">
      <c r="A14" s="316" t="s">
        <v>57</v>
      </c>
      <c r="B14" s="93">
        <v>5069</v>
      </c>
      <c r="C14" s="215" t="s">
        <v>108</v>
      </c>
      <c r="D14" s="94" t="s">
        <v>58</v>
      </c>
      <c r="E14" s="338">
        <v>1.7700000000000001E-3</v>
      </c>
      <c r="F14" s="95">
        <v>0</v>
      </c>
      <c r="G14" s="317">
        <v>19.18</v>
      </c>
      <c r="H14" s="307" t="s">
        <v>117</v>
      </c>
      <c r="I14" s="77"/>
      <c r="J14" s="96"/>
    </row>
    <row r="15" spans="1:10" ht="45">
      <c r="A15" s="316" t="s">
        <v>57</v>
      </c>
      <c r="B15" s="93">
        <v>34494</v>
      </c>
      <c r="C15" s="215" t="s">
        <v>177</v>
      </c>
      <c r="D15" s="94" t="s">
        <v>162</v>
      </c>
      <c r="E15" s="338">
        <v>0.12715699999999999</v>
      </c>
      <c r="F15" s="95">
        <v>0</v>
      </c>
      <c r="G15" s="317">
        <v>568.41</v>
      </c>
      <c r="H15" s="307" t="s">
        <v>117</v>
      </c>
      <c r="I15" s="77"/>
      <c r="J15" s="77"/>
    </row>
    <row r="16" spans="1:10" ht="22.5">
      <c r="A16" s="318" t="s">
        <v>57</v>
      </c>
      <c r="B16" s="98">
        <v>42409</v>
      </c>
      <c r="C16" s="215" t="s">
        <v>109</v>
      </c>
      <c r="D16" s="99" t="s">
        <v>58</v>
      </c>
      <c r="E16" s="338">
        <v>0.4</v>
      </c>
      <c r="F16" s="100">
        <v>0</v>
      </c>
      <c r="G16" s="317">
        <v>10.82</v>
      </c>
      <c r="H16" s="307" t="s">
        <v>117</v>
      </c>
      <c r="I16" s="77"/>
      <c r="J16" s="77"/>
    </row>
    <row r="17" spans="1:14" ht="33.75">
      <c r="A17" s="318" t="s">
        <v>57</v>
      </c>
      <c r="B17" s="98">
        <v>43614</v>
      </c>
      <c r="C17" s="101" t="s">
        <v>110</v>
      </c>
      <c r="D17" s="99" t="s">
        <v>9</v>
      </c>
      <c r="E17" s="338">
        <v>6.4167000000000002E-2</v>
      </c>
      <c r="F17" s="100">
        <v>0</v>
      </c>
      <c r="G17" s="317">
        <v>22.64</v>
      </c>
      <c r="H17" s="307" t="s">
        <v>117</v>
      </c>
    </row>
    <row r="18" spans="1:14" ht="22.5">
      <c r="A18" s="318" t="s">
        <v>57</v>
      </c>
      <c r="B18" s="98">
        <v>44787</v>
      </c>
      <c r="C18" s="101" t="s">
        <v>178</v>
      </c>
      <c r="D18" s="99" t="s">
        <v>58</v>
      </c>
      <c r="E18" s="338">
        <v>0.63578380000000001</v>
      </c>
      <c r="F18" s="100">
        <v>0</v>
      </c>
      <c r="G18" s="317">
        <v>33.619999999999997</v>
      </c>
      <c r="H18" s="307" t="s">
        <v>117</v>
      </c>
    </row>
    <row r="19" spans="1:14" ht="22.5">
      <c r="A19" s="318" t="s">
        <v>57</v>
      </c>
      <c r="B19" s="98">
        <v>88262</v>
      </c>
      <c r="C19" s="216" t="s">
        <v>111</v>
      </c>
      <c r="D19" s="99" t="s">
        <v>119</v>
      </c>
      <c r="E19" s="338">
        <v>3.2006E-2</v>
      </c>
      <c r="F19" s="100">
        <v>0</v>
      </c>
      <c r="G19" s="317">
        <v>32.89</v>
      </c>
      <c r="H19" s="307" t="s">
        <v>118</v>
      </c>
    </row>
    <row r="20" spans="1:14">
      <c r="A20" s="318" t="s">
        <v>57</v>
      </c>
      <c r="B20" s="98">
        <v>88309</v>
      </c>
      <c r="C20" s="216" t="s">
        <v>112</v>
      </c>
      <c r="D20" s="99" t="s">
        <v>119</v>
      </c>
      <c r="E20" s="338">
        <v>0.199348</v>
      </c>
      <c r="F20" s="100">
        <v>0</v>
      </c>
      <c r="G20" s="317">
        <v>33.619999999999997</v>
      </c>
      <c r="H20" s="307" t="s">
        <v>118</v>
      </c>
    </row>
    <row r="21" spans="1:14">
      <c r="A21" s="318" t="s">
        <v>57</v>
      </c>
      <c r="B21" s="93">
        <v>88316</v>
      </c>
      <c r="C21" s="215" t="s">
        <v>113</v>
      </c>
      <c r="D21" s="99" t="s">
        <v>119</v>
      </c>
      <c r="E21" s="338">
        <v>0.15623400000000001</v>
      </c>
      <c r="F21" s="100">
        <v>0</v>
      </c>
      <c r="G21" s="317">
        <v>24.88</v>
      </c>
      <c r="H21" s="307" t="s">
        <v>118</v>
      </c>
    </row>
    <row r="22" spans="1:14" ht="33.75">
      <c r="A22" s="318" t="s">
        <v>57</v>
      </c>
      <c r="B22" s="93">
        <v>90586</v>
      </c>
      <c r="C22" s="215" t="s">
        <v>179</v>
      </c>
      <c r="D22" s="94" t="s">
        <v>163</v>
      </c>
      <c r="E22" s="338">
        <v>1.3075E-2</v>
      </c>
      <c r="F22" s="100">
        <v>0</v>
      </c>
      <c r="G22" s="317">
        <v>1.56</v>
      </c>
      <c r="H22" s="307" t="s">
        <v>118</v>
      </c>
    </row>
    <row r="23" spans="1:14" ht="33.75">
      <c r="A23" s="318" t="s">
        <v>57</v>
      </c>
      <c r="B23" s="93">
        <v>90587</v>
      </c>
      <c r="C23" s="215" t="s">
        <v>180</v>
      </c>
      <c r="D23" s="94" t="s">
        <v>181</v>
      </c>
      <c r="E23" s="338">
        <v>2.6464999999999999E-2</v>
      </c>
      <c r="F23" s="100">
        <v>0</v>
      </c>
      <c r="G23" s="317">
        <v>0.6</v>
      </c>
      <c r="H23" s="307" t="s">
        <v>118</v>
      </c>
      <c r="N23" s="296"/>
    </row>
    <row r="24" spans="1:14" ht="33.75">
      <c r="A24" s="318" t="s">
        <v>57</v>
      </c>
      <c r="B24" s="93">
        <v>95282</v>
      </c>
      <c r="C24" s="215" t="s">
        <v>114</v>
      </c>
      <c r="D24" s="94" t="s">
        <v>181</v>
      </c>
      <c r="E24" s="338">
        <v>2.6464999999999999E-2</v>
      </c>
      <c r="F24" s="100">
        <v>0</v>
      </c>
      <c r="G24" s="317">
        <v>10.3</v>
      </c>
      <c r="H24" s="307" t="s">
        <v>118</v>
      </c>
    </row>
    <row r="25" spans="1:14" ht="33.75">
      <c r="A25" s="318" t="s">
        <v>57</v>
      </c>
      <c r="B25" s="93">
        <v>95283</v>
      </c>
      <c r="C25" s="215" t="s">
        <v>114</v>
      </c>
      <c r="D25" s="94" t="s">
        <v>181</v>
      </c>
      <c r="E25" s="338">
        <v>1.3075E-2</v>
      </c>
      <c r="F25" s="95">
        <v>0</v>
      </c>
      <c r="G25" s="317">
        <v>0.78</v>
      </c>
      <c r="H25" s="307" t="s">
        <v>118</v>
      </c>
    </row>
    <row r="26" spans="1:14" ht="33.75">
      <c r="A26" s="318" t="s">
        <v>57</v>
      </c>
      <c r="B26" s="93">
        <v>97089</v>
      </c>
      <c r="C26" s="215" t="s">
        <v>182</v>
      </c>
      <c r="D26" s="94" t="s">
        <v>58</v>
      </c>
      <c r="E26" s="338">
        <v>1.7999999999999999E-2</v>
      </c>
      <c r="F26" s="95">
        <v>0</v>
      </c>
      <c r="G26" s="317">
        <v>15.43</v>
      </c>
      <c r="H26" s="307" t="s">
        <v>118</v>
      </c>
    </row>
    <row r="27" spans="1:14" ht="22.5">
      <c r="A27" s="318" t="s">
        <v>57</v>
      </c>
      <c r="B27" s="93">
        <v>97113</v>
      </c>
      <c r="C27" s="215" t="s">
        <v>115</v>
      </c>
      <c r="D27" s="94" t="s">
        <v>9</v>
      </c>
      <c r="E27" s="338">
        <v>1</v>
      </c>
      <c r="F27" s="95">
        <v>0</v>
      </c>
      <c r="G27" s="317">
        <v>3.34</v>
      </c>
      <c r="H27" s="307" t="s">
        <v>118</v>
      </c>
    </row>
    <row r="28" spans="1:14" ht="33.75">
      <c r="A28" s="318" t="s">
        <v>57</v>
      </c>
      <c r="B28" s="93">
        <v>97115</v>
      </c>
      <c r="C28" s="215" t="s">
        <v>116</v>
      </c>
      <c r="D28" s="94" t="s">
        <v>58</v>
      </c>
      <c r="E28" s="338">
        <v>2.8337299999999999E-2</v>
      </c>
      <c r="F28" s="95">
        <v>0</v>
      </c>
      <c r="G28" s="317">
        <v>65.900000000000006</v>
      </c>
      <c r="H28" s="307" t="s">
        <v>118</v>
      </c>
    </row>
    <row r="29" spans="1:14" ht="45">
      <c r="A29" s="318" t="s">
        <v>57</v>
      </c>
      <c r="B29" s="93">
        <v>97116</v>
      </c>
      <c r="C29" s="215" t="s">
        <v>183</v>
      </c>
      <c r="D29" s="94" t="s">
        <v>58</v>
      </c>
      <c r="E29" s="338">
        <v>0.52600000000000002</v>
      </c>
      <c r="F29" s="95">
        <v>0</v>
      </c>
      <c r="G29" s="317">
        <v>23.33</v>
      </c>
      <c r="H29" s="307" t="s">
        <v>118</v>
      </c>
    </row>
    <row r="30" spans="1:14">
      <c r="A30" s="319"/>
      <c r="B30" s="218"/>
      <c r="C30" s="218"/>
      <c r="D30" s="218"/>
      <c r="E30" s="218"/>
      <c r="F30" s="218"/>
      <c r="G30" s="320"/>
    </row>
    <row r="31" spans="1:14">
      <c r="A31" s="319"/>
      <c r="B31" s="218"/>
      <c r="C31" s="218"/>
      <c r="D31" s="218"/>
      <c r="E31" s="218"/>
      <c r="F31" s="218"/>
      <c r="G31" s="320"/>
    </row>
    <row r="32" spans="1:14">
      <c r="A32" s="319"/>
      <c r="B32" s="218"/>
      <c r="C32" s="218"/>
      <c r="D32" s="218"/>
      <c r="E32" s="218"/>
      <c r="F32" s="218"/>
      <c r="G32" s="320"/>
    </row>
    <row r="33" spans="1:7">
      <c r="A33" s="391" t="s">
        <v>59</v>
      </c>
      <c r="B33" s="392"/>
      <c r="C33" s="392"/>
      <c r="D33" s="392"/>
      <c r="E33" s="392"/>
      <c r="F33" s="392"/>
      <c r="G33" s="393"/>
    </row>
    <row r="34" spans="1:7">
      <c r="A34" s="370" t="s">
        <v>66</v>
      </c>
      <c r="B34" s="371"/>
      <c r="C34" s="371"/>
      <c r="D34" s="371"/>
      <c r="E34" s="371"/>
      <c r="F34" s="371"/>
      <c r="G34" s="372"/>
    </row>
    <row r="35" spans="1:7">
      <c r="A35" s="373" t="s">
        <v>69</v>
      </c>
      <c r="B35" s="374"/>
      <c r="C35" s="374"/>
      <c r="D35" s="374"/>
      <c r="E35" s="374"/>
      <c r="F35" s="374"/>
      <c r="G35" s="375"/>
    </row>
    <row r="36" spans="1:7" ht="13.5" thickBot="1">
      <c r="A36" s="321"/>
      <c r="B36" s="322"/>
      <c r="C36" s="322"/>
      <c r="D36" s="322"/>
      <c r="E36" s="322"/>
      <c r="F36" s="322"/>
      <c r="G36" s="323"/>
    </row>
    <row r="37" spans="1:7">
      <c r="A37" s="217"/>
      <c r="B37" s="218"/>
      <c r="C37" s="218"/>
      <c r="D37" s="218"/>
      <c r="E37" s="218"/>
      <c r="F37" s="218"/>
      <c r="G37" s="219"/>
    </row>
    <row r="38" spans="1:7">
      <c r="A38" s="220"/>
      <c r="B38" s="221"/>
      <c r="C38" s="221"/>
      <c r="D38" s="221"/>
      <c r="E38" s="221"/>
      <c r="F38" s="221"/>
      <c r="G38" s="222"/>
    </row>
  </sheetData>
  <mergeCells count="8">
    <mergeCell ref="A34:G34"/>
    <mergeCell ref="A35:G35"/>
    <mergeCell ref="B1:G3"/>
    <mergeCell ref="A4:G4"/>
    <mergeCell ref="A5:G5"/>
    <mergeCell ref="A6:G6"/>
    <mergeCell ref="A9:G9"/>
    <mergeCell ref="A33:G33"/>
  </mergeCells>
  <pageMargins left="0.51181102362204722" right="0.51181102362204722" top="0.78740157480314965" bottom="0.78740157480314965" header="0.31496062992125984" footer="0.31496062992125984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FC49A-16D1-499A-8CAA-8E637153B44D}">
  <dimension ref="A1:M27"/>
  <sheetViews>
    <sheetView zoomScaleNormal="100" workbookViewId="0">
      <selection activeCell="J6" sqref="J6"/>
    </sheetView>
  </sheetViews>
  <sheetFormatPr defaultRowHeight="12.75"/>
  <cols>
    <col min="1" max="1" width="13.7109375" customWidth="1"/>
    <col min="2" max="2" width="9" customWidth="1"/>
    <col min="3" max="3" width="33.85546875" customWidth="1"/>
    <col min="4" max="4" width="8.42578125" customWidth="1"/>
    <col min="5" max="5" width="9.42578125" customWidth="1"/>
    <col min="6" max="6" width="10.28515625" customWidth="1"/>
    <col min="7" max="7" width="12.42578125" customWidth="1"/>
    <col min="9" max="9" width="11.140625" bestFit="1" customWidth="1"/>
    <col min="11" max="11" width="11.85546875" customWidth="1"/>
  </cols>
  <sheetData>
    <row r="1" spans="1:13" ht="41.25">
      <c r="A1" s="75"/>
      <c r="B1" s="398"/>
      <c r="C1" s="398"/>
      <c r="D1" s="398"/>
      <c r="E1" s="398"/>
      <c r="F1" s="398"/>
      <c r="G1" s="399"/>
      <c r="H1" s="76"/>
      <c r="I1" s="77"/>
      <c r="J1" s="77"/>
    </row>
    <row r="2" spans="1:13">
      <c r="A2" s="78"/>
      <c r="B2" s="378"/>
      <c r="C2" s="378"/>
      <c r="D2" s="378"/>
      <c r="E2" s="378"/>
      <c r="F2" s="378"/>
      <c r="G2" s="400"/>
      <c r="H2" s="79"/>
      <c r="I2" s="77"/>
      <c r="J2" s="77"/>
    </row>
    <row r="3" spans="1:13">
      <c r="A3" s="78"/>
      <c r="B3" s="380"/>
      <c r="C3" s="380"/>
      <c r="D3" s="380"/>
      <c r="E3" s="380"/>
      <c r="F3" s="380"/>
      <c r="G3" s="401"/>
      <c r="H3" s="74"/>
      <c r="I3" s="77"/>
      <c r="J3" s="77"/>
    </row>
    <row r="4" spans="1:13">
      <c r="A4" s="383" t="str">
        <f>'Planilha Orcamentária'!A4</f>
        <v>OBRA: REFORMA E OU MODERNIZAÇÃO DE QUADRA POLIESPORTIVA NO MUNICIPIO DE INHAPIM/MG</v>
      </c>
      <c r="B4" s="383"/>
      <c r="C4" s="383"/>
      <c r="D4" s="383"/>
      <c r="E4" s="383"/>
      <c r="F4" s="383"/>
      <c r="G4" s="383"/>
      <c r="H4" s="77"/>
      <c r="I4" s="77"/>
      <c r="J4" s="77"/>
    </row>
    <row r="5" spans="1:13">
      <c r="A5" s="383" t="str">
        <f>'Planilha Orcamentária'!A5</f>
        <v>LOCAL: DISTRITO DE BOM JESUS DO RIO PRETO - INHAPIM/MG - CEP: 35330-000</v>
      </c>
      <c r="B5" s="383"/>
      <c r="C5" s="383"/>
      <c r="D5" s="383"/>
      <c r="E5" s="383"/>
      <c r="F5" s="383"/>
      <c r="G5" s="383"/>
      <c r="H5" s="77"/>
      <c r="I5" s="77"/>
      <c r="J5" s="77"/>
    </row>
    <row r="6" spans="1:13">
      <c r="A6" s="386" t="s">
        <v>54</v>
      </c>
      <c r="B6" s="386"/>
      <c r="C6" s="386"/>
      <c r="D6" s="386"/>
      <c r="E6" s="386"/>
      <c r="F6" s="386"/>
      <c r="G6" s="386"/>
      <c r="H6" s="77"/>
      <c r="I6" s="77"/>
      <c r="J6" s="77"/>
    </row>
    <row r="7" spans="1:13">
      <c r="A7" s="80" t="s">
        <v>49</v>
      </c>
      <c r="B7" s="81">
        <v>46204</v>
      </c>
      <c r="C7" s="82"/>
      <c r="D7" s="82"/>
      <c r="E7" s="83"/>
      <c r="F7" s="83"/>
      <c r="G7" s="84"/>
      <c r="H7" s="77"/>
      <c r="I7" s="77"/>
      <c r="J7" s="77"/>
    </row>
    <row r="8" spans="1:13">
      <c r="A8" s="80"/>
      <c r="B8" s="85"/>
      <c r="C8" s="82"/>
      <c r="D8" s="82"/>
      <c r="E8" s="83"/>
      <c r="F8" s="83"/>
      <c r="G8" s="84"/>
      <c r="H8" s="77"/>
      <c r="I8" s="77"/>
      <c r="J8" s="77"/>
    </row>
    <row r="9" spans="1:13" ht="15.75">
      <c r="A9" s="389" t="s">
        <v>55</v>
      </c>
      <c r="B9" s="389"/>
      <c r="C9" s="389"/>
      <c r="D9" s="389"/>
      <c r="E9" s="389"/>
      <c r="F9" s="389"/>
      <c r="G9" s="389"/>
      <c r="H9" s="77"/>
      <c r="I9" s="77"/>
      <c r="J9" s="77"/>
    </row>
    <row r="10" spans="1:13">
      <c r="A10" s="86"/>
      <c r="B10" s="77"/>
      <c r="C10" s="77"/>
      <c r="D10" s="77"/>
      <c r="E10" s="77"/>
      <c r="F10" s="77"/>
      <c r="G10" s="87"/>
      <c r="H10" s="77"/>
      <c r="I10" s="77"/>
      <c r="J10" s="77"/>
    </row>
    <row r="11" spans="1:13" ht="22.5">
      <c r="A11" s="88" t="s">
        <v>56</v>
      </c>
      <c r="B11" s="89">
        <v>2</v>
      </c>
      <c r="C11" s="88" t="s">
        <v>133</v>
      </c>
      <c r="D11" s="88" t="s">
        <v>9</v>
      </c>
      <c r="E11" s="90"/>
      <c r="F11" s="91">
        <v>0</v>
      </c>
      <c r="G11" s="91">
        <f>((E12*G12)+(E13*G13)+(E14*G14)+(E15*G15)+(E16*G16)+(E17*G17)+(E18*G18))</f>
        <v>2304.3748129999999</v>
      </c>
      <c r="H11" s="77"/>
      <c r="I11" s="77"/>
      <c r="J11" s="77"/>
      <c r="K11" s="43">
        <v>1969.1</v>
      </c>
      <c r="M11" s="91">
        <f>((E12*M12)+(E13*M13)+(E14*M14)+(E15*M15)+(E16*M16)+(E17*M17)+(E18*M18))</f>
        <v>1969.0995230000001</v>
      </c>
    </row>
    <row r="12" spans="1:13" ht="22.5">
      <c r="A12" s="92" t="s">
        <v>57</v>
      </c>
      <c r="B12" s="93">
        <v>4721</v>
      </c>
      <c r="C12" s="215" t="s">
        <v>134</v>
      </c>
      <c r="D12" s="94" t="s">
        <v>8</v>
      </c>
      <c r="E12" s="224">
        <v>5.79E-2</v>
      </c>
      <c r="F12" s="95">
        <v>0</v>
      </c>
      <c r="G12" s="95">
        <v>130.78</v>
      </c>
      <c r="H12" s="223" t="s">
        <v>117</v>
      </c>
      <c r="I12" s="77"/>
      <c r="J12" s="77"/>
      <c r="M12" s="95">
        <v>2.2999999999999998</v>
      </c>
    </row>
    <row r="13" spans="1:13" ht="67.5">
      <c r="A13" s="92" t="s">
        <v>57</v>
      </c>
      <c r="B13" s="93">
        <v>25398</v>
      </c>
      <c r="C13" s="215" t="s">
        <v>135</v>
      </c>
      <c r="D13" s="94" t="s">
        <v>136</v>
      </c>
      <c r="E13" s="225">
        <v>1</v>
      </c>
      <c r="F13" s="95">
        <v>0</v>
      </c>
      <c r="G13" s="95">
        <f t="shared" ref="G13:G15" si="0">M13</f>
        <v>16</v>
      </c>
      <c r="H13" s="223" t="s">
        <v>117</v>
      </c>
      <c r="I13" s="77"/>
      <c r="J13" s="77"/>
      <c r="M13" s="95">
        <v>16</v>
      </c>
    </row>
    <row r="14" spans="1:13" ht="33.75">
      <c r="A14" s="92" t="s">
        <v>57</v>
      </c>
      <c r="B14" s="93">
        <v>44656</v>
      </c>
      <c r="C14" s="215" t="s">
        <v>139</v>
      </c>
      <c r="D14" s="94" t="s">
        <v>58</v>
      </c>
      <c r="E14" s="225">
        <v>4</v>
      </c>
      <c r="F14" s="95">
        <v>0</v>
      </c>
      <c r="G14" s="95">
        <f t="shared" si="0"/>
        <v>448.23</v>
      </c>
      <c r="H14" s="223" t="s">
        <v>117</v>
      </c>
      <c r="I14" s="77"/>
      <c r="J14" s="96"/>
      <c r="M14" s="95">
        <v>448.23</v>
      </c>
    </row>
    <row r="15" spans="1:13" ht="33.75">
      <c r="A15" s="92" t="s">
        <v>57</v>
      </c>
      <c r="B15" s="93">
        <v>44657</v>
      </c>
      <c r="C15" s="215" t="s">
        <v>138</v>
      </c>
      <c r="D15" s="94" t="s">
        <v>58</v>
      </c>
      <c r="E15" s="225">
        <v>4</v>
      </c>
      <c r="F15" s="95">
        <v>0</v>
      </c>
      <c r="G15" s="95">
        <f t="shared" si="0"/>
        <v>9.3000000000000007</v>
      </c>
      <c r="H15" s="223" t="s">
        <v>117</v>
      </c>
      <c r="I15" s="77"/>
      <c r="J15" s="77"/>
      <c r="M15" s="95">
        <v>9.3000000000000007</v>
      </c>
    </row>
    <row r="16" spans="1:13">
      <c r="A16" s="97" t="s">
        <v>57</v>
      </c>
      <c r="B16" s="98">
        <v>88309</v>
      </c>
      <c r="C16" s="215" t="s">
        <v>112</v>
      </c>
      <c r="D16" s="99" t="s">
        <v>7</v>
      </c>
      <c r="E16" s="224">
        <v>5.3808999999999996</v>
      </c>
      <c r="F16" s="100">
        <v>0</v>
      </c>
      <c r="G16" s="95">
        <v>33.619999999999997</v>
      </c>
      <c r="H16" s="223" t="s">
        <v>117</v>
      </c>
      <c r="I16" s="77"/>
      <c r="J16" s="77"/>
      <c r="M16" s="95">
        <v>13.55</v>
      </c>
    </row>
    <row r="17" spans="1:13">
      <c r="A17" s="97" t="s">
        <v>57</v>
      </c>
      <c r="B17" s="98">
        <v>88316</v>
      </c>
      <c r="C17" s="101" t="s">
        <v>113</v>
      </c>
      <c r="D17" s="99" t="s">
        <v>119</v>
      </c>
      <c r="E17" s="224">
        <v>1.7936000000000001</v>
      </c>
      <c r="F17" s="100">
        <v>0</v>
      </c>
      <c r="G17" s="95">
        <v>24.88</v>
      </c>
      <c r="H17" s="223" t="s">
        <v>118</v>
      </c>
      <c r="M17" s="95">
        <v>23.905000000000001</v>
      </c>
    </row>
    <row r="18" spans="1:13" ht="45">
      <c r="A18" s="92" t="s">
        <v>57</v>
      </c>
      <c r="B18" s="93">
        <v>102486</v>
      </c>
      <c r="C18" s="94" t="s">
        <v>137</v>
      </c>
      <c r="D18" s="94" t="s">
        <v>119</v>
      </c>
      <c r="E18" s="224">
        <v>0.29049999999999998</v>
      </c>
      <c r="F18" s="95">
        <v>0</v>
      </c>
      <c r="G18" s="95">
        <v>775.05</v>
      </c>
      <c r="H18" s="223" t="s">
        <v>118</v>
      </c>
      <c r="M18" s="95">
        <v>24.3</v>
      </c>
    </row>
    <row r="19" spans="1:13">
      <c r="A19" s="217"/>
      <c r="B19" s="218"/>
      <c r="C19" s="218"/>
      <c r="D19" s="218"/>
      <c r="E19" s="218"/>
      <c r="F19" s="218"/>
      <c r="G19" s="219"/>
    </row>
    <row r="20" spans="1:13">
      <c r="A20" s="217"/>
      <c r="B20" s="218"/>
      <c r="C20" s="218"/>
      <c r="D20" s="218"/>
      <c r="E20" s="218"/>
      <c r="F20" s="218"/>
      <c r="G20" s="219"/>
    </row>
    <row r="21" spans="1:13">
      <c r="A21" s="217"/>
      <c r="B21" s="218"/>
      <c r="C21" s="218"/>
      <c r="D21" s="218"/>
      <c r="E21" s="218"/>
      <c r="F21" s="218"/>
      <c r="G21" s="219"/>
    </row>
    <row r="22" spans="1:13">
      <c r="A22" s="402" t="s">
        <v>59</v>
      </c>
      <c r="B22" s="392"/>
      <c r="C22" s="392"/>
      <c r="D22" s="392"/>
      <c r="E22" s="392"/>
      <c r="F22" s="392"/>
      <c r="G22" s="403"/>
    </row>
    <row r="23" spans="1:13">
      <c r="A23" s="394" t="s">
        <v>66</v>
      </c>
      <c r="B23" s="371"/>
      <c r="C23" s="371"/>
      <c r="D23" s="371"/>
      <c r="E23" s="371"/>
      <c r="F23" s="371"/>
      <c r="G23" s="395"/>
    </row>
    <row r="24" spans="1:13">
      <c r="A24" s="396" t="s">
        <v>69</v>
      </c>
      <c r="B24" s="374"/>
      <c r="C24" s="374"/>
      <c r="D24" s="374"/>
      <c r="E24" s="374"/>
      <c r="F24" s="374"/>
      <c r="G24" s="397"/>
    </row>
    <row r="25" spans="1:13">
      <c r="A25" s="217"/>
      <c r="B25" s="218"/>
      <c r="C25" s="218"/>
      <c r="D25" s="218"/>
      <c r="E25" s="218"/>
      <c r="F25" s="218"/>
      <c r="G25" s="219"/>
    </row>
    <row r="26" spans="1:13">
      <c r="A26" s="217"/>
      <c r="B26" s="218"/>
      <c r="C26" s="218"/>
      <c r="D26" s="218"/>
      <c r="E26" s="218"/>
      <c r="F26" s="218"/>
      <c r="G26" s="219"/>
    </row>
    <row r="27" spans="1:13">
      <c r="A27" s="220"/>
      <c r="B27" s="221"/>
      <c r="C27" s="221"/>
      <c r="D27" s="221"/>
      <c r="E27" s="221"/>
      <c r="F27" s="221"/>
      <c r="G27" s="222"/>
    </row>
  </sheetData>
  <mergeCells count="8">
    <mergeCell ref="A23:G23"/>
    <mergeCell ref="A24:G24"/>
    <mergeCell ref="B1:G3"/>
    <mergeCell ref="A4:G4"/>
    <mergeCell ref="A5:G5"/>
    <mergeCell ref="A6:G6"/>
    <mergeCell ref="A9:G9"/>
    <mergeCell ref="A22:G22"/>
  </mergeCells>
  <pageMargins left="0.51181102362204722" right="0.51181102362204722" top="0.78740157480314965" bottom="0.78740157480314965" header="0.31496062992125984" footer="0.31496062992125984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D307F-DEB9-41DF-8C1A-0D71A81EA03F}">
  <dimension ref="A1:J24"/>
  <sheetViews>
    <sheetView workbookViewId="0">
      <selection activeCell="M10" sqref="M10"/>
    </sheetView>
  </sheetViews>
  <sheetFormatPr defaultRowHeight="12.75"/>
  <cols>
    <col min="1" max="1" width="13.7109375" customWidth="1"/>
    <col min="2" max="2" width="9" customWidth="1"/>
    <col min="3" max="3" width="33.85546875" customWidth="1"/>
    <col min="4" max="4" width="8.42578125" customWidth="1"/>
    <col min="5" max="5" width="9.42578125" customWidth="1"/>
    <col min="6" max="6" width="10.28515625" customWidth="1"/>
    <col min="7" max="7" width="12.42578125" customWidth="1"/>
    <col min="9" max="9" width="11.140625" bestFit="1" customWidth="1"/>
  </cols>
  <sheetData>
    <row r="1" spans="1:10" ht="41.25">
      <c r="A1" s="75"/>
      <c r="B1" s="398"/>
      <c r="C1" s="398"/>
      <c r="D1" s="398"/>
      <c r="E1" s="398"/>
      <c r="F1" s="398"/>
      <c r="G1" s="399"/>
      <c r="H1" s="76"/>
      <c r="I1" s="77"/>
      <c r="J1" s="77"/>
    </row>
    <row r="2" spans="1:10">
      <c r="A2" s="78"/>
      <c r="B2" s="378"/>
      <c r="C2" s="378"/>
      <c r="D2" s="378"/>
      <c r="E2" s="378"/>
      <c r="F2" s="378"/>
      <c r="G2" s="400"/>
      <c r="H2" s="79"/>
      <c r="I2" s="77"/>
      <c r="J2" s="77"/>
    </row>
    <row r="3" spans="1:10">
      <c r="A3" s="78"/>
      <c r="B3" s="380"/>
      <c r="C3" s="380"/>
      <c r="D3" s="380"/>
      <c r="E3" s="380"/>
      <c r="F3" s="380"/>
      <c r="G3" s="401"/>
      <c r="H3" s="74"/>
      <c r="I3" s="77"/>
      <c r="J3" s="77"/>
    </row>
    <row r="4" spans="1:10">
      <c r="A4" s="383" t="str">
        <f>'Planilha Orcamentária'!A4</f>
        <v>OBRA: REFORMA E OU MODERNIZAÇÃO DE QUADRA POLIESPORTIVA NO MUNICIPIO DE INHAPIM/MG</v>
      </c>
      <c r="B4" s="383"/>
      <c r="C4" s="383"/>
      <c r="D4" s="383"/>
      <c r="E4" s="383"/>
      <c r="F4" s="383"/>
      <c r="G4" s="383"/>
      <c r="H4" s="77"/>
      <c r="I4" s="77"/>
      <c r="J4" s="77"/>
    </row>
    <row r="5" spans="1:10">
      <c r="A5" s="383" t="str">
        <f>'Planilha Orcamentária'!A5</f>
        <v>LOCAL: DISTRITO DE BOM JESUS DO RIO PRETO - INHAPIM/MG - CEP: 35330-000</v>
      </c>
      <c r="B5" s="383"/>
      <c r="C5" s="383"/>
      <c r="D5" s="383"/>
      <c r="E5" s="383"/>
      <c r="F5" s="383"/>
      <c r="G5" s="383"/>
      <c r="H5" s="77"/>
      <c r="I5" s="77"/>
      <c r="J5" s="77"/>
    </row>
    <row r="6" spans="1:10">
      <c r="A6" s="386" t="s">
        <v>54</v>
      </c>
      <c r="B6" s="386"/>
      <c r="C6" s="386"/>
      <c r="D6" s="386"/>
      <c r="E6" s="386"/>
      <c r="F6" s="386"/>
      <c r="G6" s="386"/>
      <c r="H6" s="77"/>
      <c r="I6" s="77"/>
      <c r="J6" s="77"/>
    </row>
    <row r="7" spans="1:10">
      <c r="A7" s="80" t="s">
        <v>49</v>
      </c>
      <c r="B7" s="81">
        <v>46204</v>
      </c>
      <c r="C7" s="82"/>
      <c r="D7" s="82"/>
      <c r="E7" s="83"/>
      <c r="F7" s="83"/>
      <c r="G7" s="84"/>
      <c r="H7" s="77"/>
      <c r="I7" s="77"/>
      <c r="J7" s="77"/>
    </row>
    <row r="8" spans="1:10">
      <c r="A8" s="80"/>
      <c r="B8" s="85"/>
      <c r="C8" s="82"/>
      <c r="D8" s="82"/>
      <c r="E8" s="83"/>
      <c r="F8" s="83"/>
      <c r="G8" s="84"/>
      <c r="H8" s="77"/>
      <c r="I8" s="77"/>
      <c r="J8" s="77"/>
    </row>
    <row r="9" spans="1:10" ht="15.75">
      <c r="A9" s="389" t="s">
        <v>55</v>
      </c>
      <c r="B9" s="389"/>
      <c r="C9" s="389"/>
      <c r="D9" s="389"/>
      <c r="E9" s="389"/>
      <c r="F9" s="389"/>
      <c r="G9" s="389"/>
      <c r="H9" s="77"/>
      <c r="I9" s="77"/>
      <c r="J9" s="77"/>
    </row>
    <row r="10" spans="1:10">
      <c r="A10" s="86"/>
      <c r="B10" s="77"/>
      <c r="C10" s="77"/>
      <c r="D10" s="77"/>
      <c r="E10" s="77"/>
      <c r="F10" s="77"/>
      <c r="G10" s="87"/>
      <c r="H10" s="77"/>
      <c r="I10" s="77"/>
      <c r="J10" s="77"/>
    </row>
    <row r="11" spans="1:10" ht="33.75">
      <c r="A11" s="88" t="s">
        <v>56</v>
      </c>
      <c r="B11" s="89">
        <v>3</v>
      </c>
      <c r="C11" s="88" t="s">
        <v>86</v>
      </c>
      <c r="D11" s="88" t="s">
        <v>76</v>
      </c>
      <c r="E11" s="90"/>
      <c r="F11" s="91">
        <v>0</v>
      </c>
      <c r="G11" s="91">
        <f>((E12*G12)+(E13*G13)+(E14*G14)+(E15*G15))</f>
        <v>74.882986000000002</v>
      </c>
      <c r="H11" s="77"/>
      <c r="I11" s="77"/>
      <c r="J11" s="77"/>
    </row>
    <row r="12" spans="1:10" ht="22.5">
      <c r="A12" s="92" t="s">
        <v>57</v>
      </c>
      <c r="B12" s="93">
        <v>21127</v>
      </c>
      <c r="C12" s="215" t="s">
        <v>140</v>
      </c>
      <c r="D12" s="94" t="s">
        <v>76</v>
      </c>
      <c r="E12" s="224">
        <v>4.2000000000000003E-2</v>
      </c>
      <c r="F12" s="95">
        <v>0</v>
      </c>
      <c r="G12" s="95">
        <v>6.17</v>
      </c>
      <c r="H12" s="223" t="s">
        <v>117</v>
      </c>
      <c r="I12" s="77"/>
      <c r="J12" s="77"/>
    </row>
    <row r="13" spans="1:10" ht="22.5">
      <c r="A13" s="92" t="s">
        <v>57</v>
      </c>
      <c r="B13" s="93">
        <v>39391</v>
      </c>
      <c r="C13" s="215" t="s">
        <v>166</v>
      </c>
      <c r="D13" s="94" t="s">
        <v>76</v>
      </c>
      <c r="E13" s="225">
        <v>1</v>
      </c>
      <c r="F13" s="95">
        <v>0</v>
      </c>
      <c r="G13" s="95">
        <v>29.33</v>
      </c>
      <c r="H13" s="223" t="s">
        <v>117</v>
      </c>
      <c r="I13" s="77"/>
      <c r="J13" s="77"/>
    </row>
    <row r="14" spans="1:10" ht="22.5">
      <c r="A14" s="92" t="s">
        <v>57</v>
      </c>
      <c r="B14" s="93">
        <v>88247</v>
      </c>
      <c r="C14" s="215" t="s">
        <v>141</v>
      </c>
      <c r="D14" s="94" t="s">
        <v>119</v>
      </c>
      <c r="E14" s="225">
        <v>0.72889999999999999</v>
      </c>
      <c r="F14" s="95">
        <v>0</v>
      </c>
      <c r="G14" s="95">
        <v>28.03</v>
      </c>
      <c r="H14" s="223" t="s">
        <v>117</v>
      </c>
      <c r="I14" s="77"/>
      <c r="J14" s="96"/>
    </row>
    <row r="15" spans="1:10">
      <c r="A15" s="92" t="s">
        <v>57</v>
      </c>
      <c r="B15" s="93">
        <v>88264</v>
      </c>
      <c r="C15" s="215" t="s">
        <v>142</v>
      </c>
      <c r="D15" s="94" t="s">
        <v>119</v>
      </c>
      <c r="E15" s="225">
        <v>0.72889999999999999</v>
      </c>
      <c r="F15" s="95">
        <v>0</v>
      </c>
      <c r="G15" s="95">
        <v>34.11</v>
      </c>
      <c r="H15" s="223" t="s">
        <v>117</v>
      </c>
      <c r="I15" s="77"/>
      <c r="J15" s="77"/>
    </row>
    <row r="16" spans="1:10">
      <c r="A16" s="217"/>
      <c r="B16" s="218"/>
      <c r="C16" s="218"/>
      <c r="D16" s="218"/>
      <c r="E16" s="218"/>
      <c r="F16" s="218"/>
      <c r="G16" s="219"/>
    </row>
    <row r="17" spans="1:7">
      <c r="A17" s="217"/>
      <c r="B17" s="218"/>
      <c r="C17" s="218"/>
      <c r="D17" s="218"/>
      <c r="E17" s="218"/>
      <c r="F17" s="218"/>
      <c r="G17" s="219"/>
    </row>
    <row r="18" spans="1:7">
      <c r="A18" s="217"/>
      <c r="B18" s="218"/>
      <c r="C18" s="218"/>
      <c r="D18" s="218"/>
      <c r="E18" s="218"/>
      <c r="F18" s="218"/>
      <c r="G18" s="219"/>
    </row>
    <row r="19" spans="1:7">
      <c r="A19" s="402" t="s">
        <v>59</v>
      </c>
      <c r="B19" s="392"/>
      <c r="C19" s="392"/>
      <c r="D19" s="392"/>
      <c r="E19" s="392"/>
      <c r="F19" s="392"/>
      <c r="G19" s="403"/>
    </row>
    <row r="20" spans="1:7">
      <c r="A20" s="394" t="s">
        <v>66</v>
      </c>
      <c r="B20" s="371"/>
      <c r="C20" s="371"/>
      <c r="D20" s="371"/>
      <c r="E20" s="371"/>
      <c r="F20" s="371"/>
      <c r="G20" s="395"/>
    </row>
    <row r="21" spans="1:7">
      <c r="A21" s="396" t="s">
        <v>69</v>
      </c>
      <c r="B21" s="374"/>
      <c r="C21" s="374"/>
      <c r="D21" s="374"/>
      <c r="E21" s="374"/>
      <c r="F21" s="374"/>
      <c r="G21" s="397"/>
    </row>
    <row r="22" spans="1:7">
      <c r="A22" s="217"/>
      <c r="B22" s="218"/>
      <c r="C22" s="218"/>
      <c r="D22" s="218"/>
      <c r="E22" s="218"/>
      <c r="F22" s="218"/>
      <c r="G22" s="219"/>
    </row>
    <row r="23" spans="1:7">
      <c r="A23" s="217"/>
      <c r="B23" s="218"/>
      <c r="C23" s="218"/>
      <c r="D23" s="218"/>
      <c r="E23" s="218"/>
      <c r="F23" s="218"/>
      <c r="G23" s="219"/>
    </row>
    <row r="24" spans="1:7">
      <c r="A24" s="220"/>
      <c r="B24" s="221"/>
      <c r="C24" s="221"/>
      <c r="D24" s="221"/>
      <c r="E24" s="221"/>
      <c r="F24" s="221"/>
      <c r="G24" s="222"/>
    </row>
  </sheetData>
  <mergeCells count="8">
    <mergeCell ref="A20:G20"/>
    <mergeCell ref="A21:G21"/>
    <mergeCell ref="B1:G3"/>
    <mergeCell ref="A4:G4"/>
    <mergeCell ref="A5:G5"/>
    <mergeCell ref="A6:G6"/>
    <mergeCell ref="A9:G9"/>
    <mergeCell ref="A19:G19"/>
  </mergeCells>
  <pageMargins left="0.51181102362204722" right="0.51181102362204722" top="0.78740157480314965" bottom="0.78740157480314965" header="0.31496062992125984" footer="0.31496062992125984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3">
    <pageSetUpPr fitToPage="1"/>
  </sheetPr>
  <dimension ref="A1:I48"/>
  <sheetViews>
    <sheetView showGridLines="0" showZeros="0" view="pageBreakPreview" zoomScale="90" zoomScaleSheetLayoutView="90" workbookViewId="0">
      <selection activeCell="J9" sqref="J9"/>
    </sheetView>
  </sheetViews>
  <sheetFormatPr defaultColWidth="9.140625" defaultRowHeight="12.75"/>
  <cols>
    <col min="1" max="1" width="5.7109375" style="1" customWidth="1"/>
    <col min="2" max="2" width="14.140625" style="54" customWidth="1"/>
    <col min="3" max="3" width="60.7109375" style="1" customWidth="1"/>
    <col min="4" max="4" width="9.42578125" style="1" customWidth="1"/>
    <col min="5" max="5" width="12.28515625" style="1" customWidth="1"/>
    <col min="6" max="6" width="40.7109375" style="2" customWidth="1"/>
    <col min="7" max="16384" width="9.140625" style="1"/>
  </cols>
  <sheetData>
    <row r="1" spans="1:8" s="3" customFormat="1" ht="94.5" customHeight="1">
      <c r="A1" s="128"/>
      <c r="B1" s="129"/>
      <c r="C1" s="130"/>
      <c r="D1" s="130"/>
      <c r="E1" s="130"/>
      <c r="F1" s="131"/>
      <c r="G1" s="51"/>
      <c r="H1" s="51"/>
    </row>
    <row r="2" spans="1:8" s="12" customFormat="1" ht="20.100000000000001" customHeight="1">
      <c r="A2" s="359" t="s">
        <v>23</v>
      </c>
      <c r="B2" s="360"/>
      <c r="C2" s="360"/>
      <c r="D2" s="360"/>
      <c r="E2" s="360"/>
      <c r="F2" s="361"/>
    </row>
    <row r="3" spans="1:8" s="14" customFormat="1" ht="20.100000000000001" customHeight="1">
      <c r="A3" s="364" t="s">
        <v>38</v>
      </c>
      <c r="B3" s="365"/>
      <c r="C3" s="365"/>
      <c r="D3" s="365"/>
      <c r="E3" s="17"/>
      <c r="F3" s="132"/>
    </row>
    <row r="4" spans="1:8" s="14" customFormat="1" ht="20.100000000000001" customHeight="1">
      <c r="A4" s="404" t="str">
        <f>'Planilha Orcamentária'!A4</f>
        <v>OBRA: REFORMA E OU MODERNIZAÇÃO DE QUADRA POLIESPORTIVA NO MUNICIPIO DE INHAPIM/MG</v>
      </c>
      <c r="B4" s="405"/>
      <c r="C4" s="405"/>
      <c r="D4" s="406"/>
      <c r="E4" s="18" t="s">
        <v>39</v>
      </c>
      <c r="F4" s="133" t="s">
        <v>33</v>
      </c>
    </row>
    <row r="5" spans="1:8" s="14" customFormat="1" ht="20.100000000000001" customHeight="1">
      <c r="A5" s="349" t="str">
        <f>'Planilha Orcamentária'!A5</f>
        <v>LOCAL: DISTRITO DE BOM JESUS DO RIO PRETO - INHAPIM/MG - CEP: 35330-000</v>
      </c>
      <c r="B5" s="350"/>
      <c r="C5" s="350"/>
      <c r="D5" s="350"/>
      <c r="E5" s="105" t="s">
        <v>20</v>
      </c>
      <c r="F5" s="134">
        <v>46204</v>
      </c>
    </row>
    <row r="6" spans="1:8" ht="3.75" customHeight="1">
      <c r="A6" s="354"/>
      <c r="B6" s="355"/>
      <c r="C6" s="355"/>
      <c r="D6" s="355"/>
      <c r="E6" s="355"/>
      <c r="F6" s="356"/>
    </row>
    <row r="7" spans="1:8" s="7" customFormat="1" ht="35.1" customHeight="1">
      <c r="A7" s="112" t="s">
        <v>0</v>
      </c>
      <c r="B7" s="15" t="s">
        <v>25</v>
      </c>
      <c r="C7" s="15" t="s">
        <v>26</v>
      </c>
      <c r="D7" s="15" t="s">
        <v>2</v>
      </c>
      <c r="E7" s="15" t="s">
        <v>1</v>
      </c>
      <c r="F7" s="135" t="s">
        <v>35</v>
      </c>
    </row>
    <row r="8" spans="1:8" s="7" customFormat="1" ht="20.100000000000001" customHeight="1">
      <c r="A8" s="136" t="s">
        <v>75</v>
      </c>
      <c r="B8" s="8"/>
      <c r="C8" s="45" t="str">
        <f>'Planilha Orcamentária'!C10</f>
        <v>SERVIÇOS PRELIMINARES</v>
      </c>
      <c r="D8" s="9"/>
      <c r="E8" s="10"/>
      <c r="F8" s="137"/>
    </row>
    <row r="9" spans="1:8" s="7" customFormat="1" ht="56.25">
      <c r="A9" s="138" t="str">
        <f>'Planilha Orcamentária'!A11</f>
        <v>1.1</v>
      </c>
      <c r="B9" s="42" t="str">
        <f>'Planilha Orcamentária'!B11</f>
        <v>SINAPI-103689</v>
      </c>
      <c r="C9" s="212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42" t="str">
        <f>'Planilha Orcamentária'!D11</f>
        <v>M²</v>
      </c>
      <c r="E9" s="55">
        <f>'Planilha Orcamentária'!E11</f>
        <v>4.5</v>
      </c>
      <c r="F9" s="139" t="s">
        <v>46</v>
      </c>
    </row>
    <row r="10" spans="1:8" s="6" customFormat="1" ht="12">
      <c r="A10" s="136" t="str">
        <f>'Planilha Orcamentária'!A12</f>
        <v>2.0</v>
      </c>
      <c r="B10" s="8">
        <f>'Planilha Orcamentária'!B12</f>
        <v>0</v>
      </c>
      <c r="C10" s="45" t="str">
        <f>'Planilha Orcamentária'!C12</f>
        <v>QUADRA</v>
      </c>
      <c r="D10" s="42">
        <f>'Planilha Orcamentária'!D12</f>
        <v>0</v>
      </c>
      <c r="E10" s="10"/>
      <c r="F10" s="137"/>
    </row>
    <row r="11" spans="1:8" s="6" customFormat="1" ht="22.5">
      <c r="A11" s="138" t="str">
        <f>'Planilha Orcamentária'!A13</f>
        <v>2.1</v>
      </c>
      <c r="B11" s="42" t="str">
        <f>'Planilha Orcamentária'!B13</f>
        <v>COMPOSIÇÃO-I</v>
      </c>
      <c r="C11" s="336" t="str">
        <f>'Planilha Orcamentária'!C13</f>
        <v>EXECUÇÃO DE PISO INDUSTRIAL REFORÇADO COM FIBRAS, FCK = 30 MPA, ESPESSURA DE 12,0 CM. AF_04/2022</v>
      </c>
      <c r="D11" s="42" t="str">
        <f>'Planilha Orcamentária'!D13</f>
        <v>M²</v>
      </c>
      <c r="E11" s="55">
        <v>575.98</v>
      </c>
      <c r="F11" s="213" t="s">
        <v>172</v>
      </c>
    </row>
    <row r="12" spans="1:8" s="6" customFormat="1" ht="22.5">
      <c r="A12" s="138" t="str">
        <f>'Planilha Orcamentária'!A14</f>
        <v>2.2</v>
      </c>
      <c r="B12" s="42" t="str">
        <f>'Planilha Orcamentária'!B14</f>
        <v>SINAPI-98577</v>
      </c>
      <c r="C12" s="336" t="str">
        <f>'Planilha Orcamentária'!C14</f>
        <v>TRATAMENTO DE JUNTA SERRADA, COM TARUGO DE POLIETILENO E SELANTE À BASE DE SILICONE. AF_09/2023</v>
      </c>
      <c r="D12" s="42" t="str">
        <f>'Planilha Orcamentária'!D14</f>
        <v>M</v>
      </c>
      <c r="E12" s="55">
        <v>239.11</v>
      </c>
      <c r="F12" s="213" t="s">
        <v>100</v>
      </c>
    </row>
    <row r="13" spans="1:8" s="6" customFormat="1" ht="22.5">
      <c r="A13" s="138" t="str">
        <f>'Planilha Orcamentária'!A15</f>
        <v>2.3</v>
      </c>
      <c r="B13" s="42" t="str">
        <f>'Planilha Orcamentária'!B15</f>
        <v>SINAPI-102505</v>
      </c>
      <c r="C13" s="336" t="str">
        <f>'Planilha Orcamentária'!C15</f>
        <v>PINTURA DE DEMARCAÇÃO DE QUADRA POLIESPORTIVA COM BORRACHA CLORADA, E = 5 CM, APLICAÇÃO MANUAL. AF_05/2021</v>
      </c>
      <c r="D13" s="42" t="str">
        <f>'Planilha Orcamentária'!D15</f>
        <v>M</v>
      </c>
      <c r="E13" s="73">
        <v>190.16</v>
      </c>
      <c r="F13" s="213" t="s">
        <v>99</v>
      </c>
    </row>
    <row r="14" spans="1:8" s="6" customFormat="1" ht="22.5">
      <c r="A14" s="138" t="str">
        <f>'Planilha Orcamentária'!A16</f>
        <v>2.4</v>
      </c>
      <c r="B14" s="42" t="str">
        <f>'Planilha Orcamentária'!B16</f>
        <v>SINAPI-102494</v>
      </c>
      <c r="C14" s="336" t="str">
        <f>'Planilha Orcamentária'!C16</f>
        <v>PINTURA DE PISO COM TINTA EPÓXI, APLICAÇÃO MANUAL, 2 DEMÃOS, INCLUSO PRIMER EPÓXI. AF_05/2021</v>
      </c>
      <c r="D14" s="42" t="str">
        <f>'Planilha Orcamentária'!D16</f>
        <v>M²</v>
      </c>
      <c r="E14" s="55">
        <v>339.12</v>
      </c>
      <c r="F14" s="213" t="s">
        <v>98</v>
      </c>
    </row>
    <row r="15" spans="1:8" s="6" customFormat="1" ht="22.5">
      <c r="A15" s="138" t="str">
        <f>'Planilha Orcamentária'!A17</f>
        <v>2.5</v>
      </c>
      <c r="B15" s="42" t="str">
        <f>'Planilha Orcamentária'!B17</f>
        <v>COMPOSIÇÃO-II</v>
      </c>
      <c r="C15" s="336" t="str">
        <f>'Planilha Orcamentária'!C17</f>
        <v>PAR DE TRAVES E REDES DE FUTSAL - FORNECIMENTO E INSTALAÇÃO. AF_03/2022</v>
      </c>
      <c r="D15" s="42" t="str">
        <f>'Planilha Orcamentária'!D17</f>
        <v>UND</v>
      </c>
      <c r="E15" s="73">
        <v>2</v>
      </c>
      <c r="F15" s="337"/>
    </row>
    <row r="16" spans="1:8" s="6" customFormat="1" ht="12">
      <c r="A16" s="136" t="str">
        <f>'Planilha Orcamentária'!A18</f>
        <v>3.0</v>
      </c>
      <c r="B16" s="8">
        <f>'Planilha Orcamentária'!B18</f>
        <v>0</v>
      </c>
      <c r="C16" s="45" t="str">
        <f>'Planilha Orcamentária'!C18</f>
        <v>ALAMBRADO</v>
      </c>
      <c r="D16" s="42">
        <f>'Planilha Orcamentária'!D18</f>
        <v>0</v>
      </c>
      <c r="E16" s="10"/>
      <c r="F16" s="137"/>
    </row>
    <row r="17" spans="1:6" s="6" customFormat="1" ht="22.5">
      <c r="A17" s="138" t="str">
        <f>'Planilha Orcamentária'!A20</f>
        <v>3.1</v>
      </c>
      <c r="B17" s="42" t="str">
        <f>'Planilha Orcamentária'!B20</f>
        <v>SINAPI-100701</v>
      </c>
      <c r="C17" s="212" t="str">
        <f>'Planilha Orcamentária'!C20</f>
        <v>PORTA DE FERRO, DE ABRIR, TIPO GRADE COM CHAPA, COM GUARNIÇÕES. AF_12/2019</v>
      </c>
      <c r="D17" s="42" t="str">
        <f>'Planilha Orcamentária'!D20</f>
        <v>M²</v>
      </c>
      <c r="E17" s="55">
        <v>5.04</v>
      </c>
      <c r="F17" s="213" t="s">
        <v>101</v>
      </c>
    </row>
    <row r="18" spans="1:6" s="6" customFormat="1" ht="56.25">
      <c r="A18" s="138" t="str">
        <f>'Planilha Orcamentária'!A21</f>
        <v>3.2</v>
      </c>
      <c r="B18" s="42" t="str">
        <f>'Planilha Orcamentária'!B21</f>
        <v>SINAPI-102364</v>
      </c>
      <c r="C18" s="212" t="str">
        <f>'Planilha Orcamentária'!C21</f>
        <v>ALAMBRADO PARA QUADRA POLIESPORTIVA, ESTRUTURADO POR TUBOS DE ACO GALVANIZADO, (MONTANTES
COM DIAMETRO 2", TRAVESSAS E ESCORAS COM DIÂMETRO 1 ¼"), COM TELA DE ARAME GALVANIZADO, FIO 10
BWG E MALHA QUADRADA 5X5CM (EXCETO MURETA). AF_03/2021</v>
      </c>
      <c r="D18" s="42" t="str">
        <f>'Planilha Orcamentária'!D21</f>
        <v>M²</v>
      </c>
      <c r="E18" s="55">
        <v>344.42</v>
      </c>
      <c r="F18" s="213" t="s">
        <v>161</v>
      </c>
    </row>
    <row r="19" spans="1:6" s="6" customFormat="1" ht="12">
      <c r="A19" s="136" t="str">
        <f>'Planilha Orcamentária'!A22</f>
        <v>4.0</v>
      </c>
      <c r="B19" s="8">
        <f>'Planilha Orcamentária'!B22</f>
        <v>0</v>
      </c>
      <c r="C19" s="45" t="str">
        <f>'Planilha Orcamentária'!C22</f>
        <v>INSTALAÇÃO ELÉTRICA</v>
      </c>
      <c r="D19" s="42">
        <f>'Planilha Orcamentária'!D22</f>
        <v>0</v>
      </c>
      <c r="E19" s="10"/>
      <c r="F19" s="137"/>
    </row>
    <row r="20" spans="1:6" s="6" customFormat="1" ht="22.5">
      <c r="A20" s="138" t="str">
        <f>'Planilha Orcamentária'!A23</f>
        <v>4.1</v>
      </c>
      <c r="B20" s="42" t="str">
        <f>'Planilha Orcamentária'!B23</f>
        <v>COMPOSIÇÃO - III</v>
      </c>
      <c r="C20" s="212" t="str">
        <f>'Planilha Orcamentária'!C23</f>
        <v>LUMINÁRIA REFLETOR LED PARA ILUMINAÇÃO PÚBLICA, 200 W - FORNECIMENTO E INSTALAÇÃO. AF_02/2025</v>
      </c>
      <c r="D20" s="42" t="str">
        <f>'Planilha Orcamentária'!D23</f>
        <v>UND</v>
      </c>
      <c r="E20" s="55">
        <v>8</v>
      </c>
      <c r="F20" s="213" t="s">
        <v>102</v>
      </c>
    </row>
    <row r="21" spans="1:6" s="6" customFormat="1" ht="22.5">
      <c r="A21" s="138" t="str">
        <f>'Planilha Orcamentária'!A24</f>
        <v>4.2</v>
      </c>
      <c r="B21" s="42" t="str">
        <f>'Planilha Orcamentária'!B24</f>
        <v>SINAPI-96986</v>
      </c>
      <c r="C21" s="212" t="str">
        <f>'Planilha Orcamentária'!C24</f>
        <v>HASTE DE ATERRAMENTO, DIÂMETRO 3/4", COM 3 METROS - FORNECIMENTO E INSTALAÇÃO. AF_08/2023</v>
      </c>
      <c r="D21" s="42" t="str">
        <f>'Planilha Orcamentária'!D24</f>
        <v>UND</v>
      </c>
      <c r="E21" s="55">
        <v>4</v>
      </c>
      <c r="F21" s="213">
        <v>4</v>
      </c>
    </row>
    <row r="22" spans="1:6" s="6" customFormat="1" ht="33.75">
      <c r="A22" s="138" t="str">
        <f>'Planilha Orcamentária'!A25</f>
        <v>4.3</v>
      </c>
      <c r="B22" s="42" t="str">
        <f>'Planilha Orcamentária'!B25</f>
        <v>SINAPI-91925</v>
      </c>
      <c r="C22" s="212" t="str">
        <f>'Planilha Orcamentária'!C25</f>
        <v>CABO DE COBRE FLEXÍVEL ISOLADO, 1,5 MM², ANTI-CHAMA 0,6/1,0 KV, PARA CIRCUITOS TERMINAIS -
FORNECIMENTO E INSTALAÇÃO. AF_03/2023</v>
      </c>
      <c r="D22" s="42" t="str">
        <f>'Planilha Orcamentária'!D25</f>
        <v>M</v>
      </c>
      <c r="E22" s="55">
        <v>6</v>
      </c>
      <c r="F22" s="213">
        <v>6</v>
      </c>
    </row>
    <row r="23" spans="1:6" s="6" customFormat="1" ht="33.75">
      <c r="A23" s="138" t="str">
        <f>'Planilha Orcamentária'!A26</f>
        <v>4.4</v>
      </c>
      <c r="B23" s="42" t="str">
        <f>'Planilha Orcamentária'!B26</f>
        <v>SINAPI-91927</v>
      </c>
      <c r="C23" s="212" t="str">
        <f>'Planilha Orcamentária'!C26</f>
        <v>CABO DE COBRE FLEXÍVEL ISOLADO, 2,5 MM², ANTI-CHAMA 0,6/1,0 KV, PARA CIRCUITOS TERMINAIS -
FORNECIMENTO E INSTALAÇÃO. AF_03/2023</v>
      </c>
      <c r="D23" s="42" t="str">
        <f>'Planilha Orcamentária'!D26</f>
        <v>M</v>
      </c>
      <c r="E23" s="55">
        <v>234.08</v>
      </c>
      <c r="F23" s="213" t="s">
        <v>103</v>
      </c>
    </row>
    <row r="24" spans="1:6" s="6" customFormat="1" ht="12">
      <c r="A24" s="136" t="str">
        <f>'Planilha Orcamentária'!A28</f>
        <v>5.0</v>
      </c>
      <c r="B24" s="8">
        <f>'Planilha Orcamentária'!B28</f>
        <v>0</v>
      </c>
      <c r="C24" s="45" t="str">
        <f>'Planilha Orcamentária'!C28</f>
        <v>SERVIÇOS FINAIS</v>
      </c>
      <c r="D24" s="42">
        <f>'Planilha Orcamentária'!D28</f>
        <v>0</v>
      </c>
      <c r="E24" s="55">
        <v>122</v>
      </c>
      <c r="F24" s="213" t="s">
        <v>104</v>
      </c>
    </row>
    <row r="25" spans="1:6" s="6" customFormat="1" ht="12">
      <c r="A25" s="138" t="str">
        <f>'Planilha Orcamentária'!A29</f>
        <v>5.1</v>
      </c>
      <c r="B25" s="42" t="str">
        <f>'Planilha Orcamentária'!B29</f>
        <v>ED-50266</v>
      </c>
      <c r="C25" s="212" t="str">
        <f>'Planilha Orcamentária'!C29</f>
        <v>LIMPEZA FINAL PARA ENTREGA DA OBRA</v>
      </c>
      <c r="D25" s="42" t="str">
        <f>'Planilha Orcamentária'!D29</f>
        <v>M²</v>
      </c>
      <c r="E25" s="55">
        <v>584.5</v>
      </c>
      <c r="F25" s="140" t="s">
        <v>164</v>
      </c>
    </row>
    <row r="26" spans="1:6" s="6" customFormat="1" ht="12">
      <c r="A26" s="138">
        <f>'Planilha Orcamentária'!A31</f>
        <v>0</v>
      </c>
      <c r="B26" s="42">
        <f>'Planilha Orcamentária'!B31</f>
        <v>0</v>
      </c>
      <c r="C26" s="42" t="str">
        <f>'Planilha Orcamentária'!C30</f>
        <v>TOTAL</v>
      </c>
      <c r="D26" s="142"/>
      <c r="E26" s="331">
        <v>0</v>
      </c>
      <c r="F26" s="202" t="s">
        <v>77</v>
      </c>
    </row>
    <row r="27" spans="1:6" s="6" customFormat="1" ht="12">
      <c r="A27" s="211"/>
      <c r="B27" s="142"/>
      <c r="C27" s="142"/>
      <c r="D27" s="142"/>
      <c r="E27" s="331"/>
      <c r="F27" s="202"/>
    </row>
    <row r="28" spans="1:6" s="6" customFormat="1" ht="12">
      <c r="A28" s="211"/>
      <c r="B28" s="142"/>
      <c r="C28" s="142"/>
      <c r="D28" s="142"/>
      <c r="E28" s="331"/>
      <c r="F28" s="202"/>
    </row>
    <row r="29" spans="1:6" s="6" customFormat="1" ht="12">
      <c r="A29" s="211"/>
      <c r="B29" s="142"/>
      <c r="C29" s="142"/>
      <c r="D29" s="142"/>
      <c r="E29" s="331"/>
      <c r="F29" s="202"/>
    </row>
    <row r="30" spans="1:6" s="6" customFormat="1" ht="12">
      <c r="A30" s="211"/>
      <c r="B30" s="142"/>
      <c r="C30" s="142"/>
      <c r="D30" s="142"/>
      <c r="E30" s="331"/>
      <c r="F30" s="202"/>
    </row>
    <row r="31" spans="1:6" s="6" customFormat="1" ht="12">
      <c r="A31" s="211"/>
      <c r="B31" s="142"/>
      <c r="C31" s="142"/>
      <c r="D31" s="142"/>
      <c r="E31" s="331"/>
      <c r="F31" s="202"/>
    </row>
    <row r="32" spans="1:6" s="6" customFormat="1" ht="30" customHeight="1">
      <c r="A32" s="141"/>
      <c r="B32" s="54"/>
      <c r="C32" s="142"/>
      <c r="D32" s="1"/>
      <c r="E32" s="1"/>
      <c r="F32" s="143"/>
    </row>
    <row r="33" spans="1:9" s="6" customFormat="1" ht="30" customHeight="1">
      <c r="A33" s="141"/>
      <c r="B33" s="54"/>
      <c r="C33" s="108"/>
      <c r="D33" s="1"/>
      <c r="E33" s="1"/>
      <c r="F33" s="143"/>
    </row>
    <row r="34" spans="1:9" s="6" customFormat="1" ht="12.95" customHeight="1">
      <c r="A34" s="141"/>
      <c r="B34" s="54"/>
      <c r="C34" s="295" t="s">
        <v>66</v>
      </c>
      <c r="D34" s="1"/>
      <c r="E34" s="1"/>
      <c r="F34" s="143"/>
    </row>
    <row r="35" spans="1:9" s="6" customFormat="1" ht="12.95" customHeight="1">
      <c r="A35" s="141"/>
      <c r="B35" s="54"/>
      <c r="C35" s="39" t="s">
        <v>67</v>
      </c>
      <c r="D35" s="1"/>
      <c r="E35" s="1"/>
      <c r="F35" s="143"/>
    </row>
    <row r="36" spans="1:9" s="6" customFormat="1" ht="12.75" customHeight="1">
      <c r="A36" s="141"/>
      <c r="B36" s="54"/>
      <c r="C36" s="3"/>
      <c r="D36" s="1"/>
      <c r="E36" s="1"/>
      <c r="F36" s="143"/>
    </row>
    <row r="37" spans="1:9" s="6" customFormat="1" ht="12.95" customHeight="1">
      <c r="A37" s="141"/>
      <c r="B37" s="54"/>
      <c r="C37" s="3"/>
      <c r="D37" s="1"/>
      <c r="E37" s="1"/>
      <c r="F37" s="143"/>
    </row>
    <row r="38" spans="1:9" s="6" customFormat="1" ht="12.95" customHeight="1">
      <c r="A38" s="141"/>
      <c r="B38" s="54"/>
      <c r="C38" s="5"/>
      <c r="D38" s="1"/>
      <c r="E38" s="1"/>
      <c r="F38" s="143"/>
    </row>
    <row r="39" spans="1:9" s="6" customFormat="1" ht="12.95" customHeight="1">
      <c r="A39" s="141"/>
      <c r="B39" s="54"/>
      <c r="C39" s="38" t="s">
        <v>48</v>
      </c>
      <c r="D39" s="1"/>
      <c r="E39" s="1"/>
      <c r="F39" s="143"/>
    </row>
    <row r="40" spans="1:9" s="6" customFormat="1" ht="12" customHeight="1" thickBot="1">
      <c r="A40" s="144"/>
      <c r="B40" s="145"/>
      <c r="C40" s="146" t="s">
        <v>68</v>
      </c>
      <c r="D40" s="147"/>
      <c r="E40" s="148"/>
      <c r="F40" s="149"/>
    </row>
    <row r="41" spans="1:9">
      <c r="C41" s="39"/>
    </row>
    <row r="44" spans="1:9">
      <c r="I44" s="249"/>
    </row>
    <row r="46" spans="1:9">
      <c r="I46" s="250"/>
    </row>
    <row r="48" spans="1:9" ht="12.95" customHeight="1"/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5">
    <mergeCell ref="A2:F2"/>
    <mergeCell ref="A3:D3"/>
    <mergeCell ref="A6:F6"/>
    <mergeCell ref="A4:D4"/>
    <mergeCell ref="A5:D5"/>
  </mergeCells>
  <phoneticPr fontId="85" type="noConversion"/>
  <printOptions horizontalCentered="1"/>
  <pageMargins left="0.23622047244094491" right="0.23622047244094491" top="0.27559055118110237" bottom="0.27559055118110237" header="0.31496062992125984" footer="0.31496062992125984"/>
  <pageSetup paperSize="9" scale="70" fitToHeight="0" orientation="portrait" r:id="rId2"/>
  <headerFooter alignWithMargins="0"/>
  <ignoredErrors>
    <ignoredError sqref="F12:F14 F20 F23 F24" numberStoredAsText="1"/>
  </ignoredErrors>
  <drawing r:id="rId3"/>
  <legacyDrawing r:id="rId4"/>
  <oleObjects>
    <mc:AlternateContent xmlns:mc="http://schemas.openxmlformats.org/markup-compatibility/2006">
      <mc:Choice Requires="x14">
        <oleObject progId="Word.Picture.8" shapeId="12290" r:id="rId5">
          <objectPr defaultSize="0" autoPict="0" r:id="rId6">
            <anchor moveWithCells="1">
              <from>
                <xdr:col>0</xdr:col>
                <xdr:colOff>133350</xdr:colOff>
                <xdr:row>0</xdr:row>
                <xdr:rowOff>152400</xdr:rowOff>
              </from>
              <to>
                <xdr:col>1</xdr:col>
                <xdr:colOff>533400</xdr:colOff>
                <xdr:row>0</xdr:row>
                <xdr:rowOff>723900</xdr:rowOff>
              </to>
            </anchor>
          </objectPr>
        </oleObject>
      </mc:Choice>
      <mc:Fallback>
        <oleObject progId="Word.Picture.8" shapeId="12290" r:id="rId5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4">
    <pageSetUpPr fitToPage="1"/>
  </sheetPr>
  <dimension ref="A1:L31"/>
  <sheetViews>
    <sheetView showGridLines="0" showZeros="0" view="pageBreakPreview" zoomScale="90" zoomScaleNormal="80" zoomScaleSheetLayoutView="90" workbookViewId="0">
      <selection activeCell="R9" sqref="R9"/>
    </sheetView>
  </sheetViews>
  <sheetFormatPr defaultColWidth="9.140625" defaultRowHeight="12.75"/>
  <cols>
    <col min="1" max="1" width="10.7109375" style="19" customWidth="1"/>
    <col min="2" max="2" width="70.7109375" style="19" customWidth="1"/>
    <col min="3" max="3" width="20.7109375" style="22" customWidth="1"/>
    <col min="4" max="4" width="16.42578125" style="22" customWidth="1"/>
    <col min="5" max="5" width="8.140625" style="19" bestFit="1" customWidth="1"/>
    <col min="6" max="6" width="9.140625" style="19" customWidth="1"/>
    <col min="7" max="7" width="16.42578125" style="19" customWidth="1"/>
    <col min="8" max="8" width="3.140625" style="19" customWidth="1"/>
    <col min="9" max="9" width="8.85546875" style="19" customWidth="1"/>
    <col min="10" max="10" width="7.140625" style="19" customWidth="1"/>
    <col min="11" max="11" width="12.5703125" style="19" customWidth="1"/>
    <col min="12" max="12" width="12.85546875" style="19" bestFit="1" customWidth="1"/>
    <col min="13" max="16384" width="9.140625" style="19"/>
  </cols>
  <sheetData>
    <row r="1" spans="1:12" s="3" customFormat="1" ht="87" customHeight="1">
      <c r="A1" s="128"/>
      <c r="B1" s="157"/>
      <c r="C1" s="130"/>
      <c r="D1" s="130"/>
      <c r="E1" s="130"/>
      <c r="F1" s="130"/>
      <c r="G1" s="158"/>
      <c r="H1" s="158"/>
      <c r="I1" s="158"/>
      <c r="J1" s="159"/>
      <c r="K1" s="150"/>
      <c r="L1" s="56"/>
    </row>
    <row r="2" spans="1:12" ht="30" customHeight="1">
      <c r="A2" s="426" t="s">
        <v>11</v>
      </c>
      <c r="B2" s="427"/>
      <c r="C2" s="427"/>
      <c r="D2" s="427"/>
      <c r="E2" s="427"/>
      <c r="F2" s="427"/>
      <c r="G2" s="427"/>
      <c r="H2" s="427"/>
      <c r="I2" s="427"/>
      <c r="J2" s="428"/>
      <c r="K2" s="28"/>
      <c r="L2" s="57"/>
    </row>
    <row r="3" spans="1:12" ht="30" customHeight="1">
      <c r="A3" s="429" t="str">
        <f>'Planilha Orcamentária'!A3</f>
        <v>PREFEITURA MUNICIPAL DE INHAPIM-MG</v>
      </c>
      <c r="B3" s="430"/>
      <c r="C3" s="446" t="s">
        <v>21</v>
      </c>
      <c r="D3" s="439">
        <f>D18</f>
        <v>294374.04000000004</v>
      </c>
      <c r="E3" s="68" t="s">
        <v>20</v>
      </c>
      <c r="F3" s="103"/>
      <c r="G3" s="109">
        <f>'Memória de Cálculo'!F5</f>
        <v>46204</v>
      </c>
      <c r="H3" s="104"/>
      <c r="I3" s="421" t="s">
        <v>71</v>
      </c>
      <c r="J3" s="422"/>
      <c r="K3" s="67"/>
      <c r="L3" s="57"/>
    </row>
    <row r="4" spans="1:12" ht="20.100000000000001" customHeight="1">
      <c r="A4" s="160" t="str">
        <f>'Planilha Orcamentária'!A4</f>
        <v>OBRA: REFORMA E OU MODERNIZAÇÃO DE QUADRA POLIESPORTIVA NO MUNICIPIO DE INHAPIM/MG</v>
      </c>
      <c r="B4" s="32"/>
      <c r="C4" s="440"/>
      <c r="D4" s="440"/>
      <c r="E4" s="433" t="s">
        <v>60</v>
      </c>
      <c r="F4" s="434"/>
      <c r="G4" s="434"/>
      <c r="H4" s="434"/>
      <c r="I4" s="434"/>
      <c r="J4" s="435"/>
      <c r="K4" s="28"/>
      <c r="L4" s="57"/>
    </row>
    <row r="5" spans="1:12" ht="24" customHeight="1">
      <c r="A5" s="431" t="str">
        <f>'Planilha Orcamentária'!A5</f>
        <v>LOCAL: DISTRITO DE BOM JESUS DO RIO PRETO - INHAPIM/MG - CEP: 35330-000</v>
      </c>
      <c r="B5" s="432"/>
      <c r="C5" s="441"/>
      <c r="D5" s="441"/>
      <c r="E5" s="436"/>
      <c r="F5" s="437"/>
      <c r="G5" s="437"/>
      <c r="H5" s="437"/>
      <c r="I5" s="437"/>
      <c r="J5" s="438"/>
      <c r="K5" s="28"/>
      <c r="L5" s="57"/>
    </row>
    <row r="6" spans="1:12" ht="25.5" customHeight="1">
      <c r="A6" s="161" t="s">
        <v>37</v>
      </c>
      <c r="B6" s="25" t="s">
        <v>12</v>
      </c>
      <c r="C6" s="65" t="s">
        <v>13</v>
      </c>
      <c r="D6" s="65" t="s">
        <v>14</v>
      </c>
      <c r="E6" s="425" t="s">
        <v>40</v>
      </c>
      <c r="F6" s="423"/>
      <c r="G6" s="425" t="s">
        <v>41</v>
      </c>
      <c r="H6" s="423"/>
      <c r="I6" s="424" t="s">
        <v>44</v>
      </c>
      <c r="J6" s="422"/>
      <c r="K6" s="69" t="s">
        <v>50</v>
      </c>
      <c r="L6" s="57"/>
    </row>
    <row r="7" spans="1:12">
      <c r="A7" s="442" t="str">
        <f>'Planilha Orcamentária'!A10</f>
        <v>1.0</v>
      </c>
      <c r="B7" s="444" t="str">
        <f>'Planilha Orcamentária'!C10</f>
        <v>SERVIÇOS PRELIMINARES</v>
      </c>
      <c r="C7" s="33" t="s">
        <v>15</v>
      </c>
      <c r="D7" s="49">
        <f>D8/$D$18</f>
        <v>7.4181813043025105E-3</v>
      </c>
      <c r="E7" s="417">
        <v>1</v>
      </c>
      <c r="F7" s="418"/>
      <c r="G7" s="66"/>
      <c r="H7" s="67"/>
      <c r="I7" s="424"/>
      <c r="J7" s="422"/>
      <c r="K7" s="151"/>
      <c r="L7" s="57"/>
    </row>
    <row r="8" spans="1:12">
      <c r="A8" s="443"/>
      <c r="B8" s="445"/>
      <c r="C8" s="34" t="s">
        <v>16</v>
      </c>
      <c r="D8" s="50">
        <f>'Planilha Orcamentária'!H10</f>
        <v>2183.7199999999998</v>
      </c>
      <c r="E8" s="419">
        <f>E7*$D$8</f>
        <v>2183.7199999999998</v>
      </c>
      <c r="F8" s="420"/>
      <c r="G8" s="425"/>
      <c r="H8" s="423"/>
      <c r="I8" s="424"/>
      <c r="J8" s="422"/>
      <c r="K8" s="151"/>
      <c r="L8" s="57"/>
    </row>
    <row r="9" spans="1:12">
      <c r="A9" s="442" t="str">
        <f>'Planilha Orcamentária'!A12</f>
        <v>2.0</v>
      </c>
      <c r="B9" s="444" t="str">
        <f>'Planilha Orcamentária'!C12</f>
        <v>QUADRA</v>
      </c>
      <c r="C9" s="33" t="s">
        <v>15</v>
      </c>
      <c r="D9" s="49">
        <f>D10/D18</f>
        <v>0.62031444756473764</v>
      </c>
      <c r="E9" s="417">
        <v>0.5</v>
      </c>
      <c r="F9" s="418"/>
      <c r="G9" s="417">
        <v>0.5</v>
      </c>
      <c r="H9" s="418"/>
      <c r="I9" s="424"/>
      <c r="J9" s="422"/>
      <c r="K9" s="151"/>
      <c r="L9" s="57"/>
    </row>
    <row r="10" spans="1:12">
      <c r="A10" s="443"/>
      <c r="B10" s="445"/>
      <c r="C10" s="34" t="s">
        <v>16</v>
      </c>
      <c r="D10" s="50">
        <f>'Planilha Orcamentária'!H12</f>
        <v>182604.47</v>
      </c>
      <c r="E10" s="419">
        <f>E9*$D$10</f>
        <v>91302.235000000001</v>
      </c>
      <c r="F10" s="420"/>
      <c r="G10" s="419">
        <f>G9*$D$10</f>
        <v>91302.235000000001</v>
      </c>
      <c r="H10" s="420"/>
      <c r="I10" s="424"/>
      <c r="J10" s="422"/>
      <c r="K10" s="151"/>
      <c r="L10" s="57"/>
    </row>
    <row r="11" spans="1:12" s="20" customFormat="1" ht="15" customHeight="1">
      <c r="A11" s="442" t="str">
        <f>'Planilha Orcamentária'!A18</f>
        <v>3.0</v>
      </c>
      <c r="B11" s="449" t="str">
        <f>'Planilha Orcamentária'!C18</f>
        <v>ALAMBRADO</v>
      </c>
      <c r="C11" s="33" t="s">
        <v>15</v>
      </c>
      <c r="D11" s="49">
        <f>D12/$D$18</f>
        <v>0.3340091741785382</v>
      </c>
      <c r="E11" s="410">
        <v>0.5</v>
      </c>
      <c r="F11" s="411"/>
      <c r="G11" s="410">
        <v>0.5</v>
      </c>
      <c r="H11" s="411"/>
      <c r="I11" s="410"/>
      <c r="J11" s="412"/>
      <c r="K11" s="152"/>
      <c r="L11" s="58"/>
    </row>
    <row r="12" spans="1:12" s="20" customFormat="1" ht="15" customHeight="1">
      <c r="A12" s="443"/>
      <c r="B12" s="450"/>
      <c r="C12" s="34" t="s">
        <v>16</v>
      </c>
      <c r="D12" s="50">
        <f>'Planilha Orcamentária'!H18</f>
        <v>98323.62999999999</v>
      </c>
      <c r="E12" s="407">
        <f>D12*$E$11</f>
        <v>49161.814999999995</v>
      </c>
      <c r="F12" s="413"/>
      <c r="G12" s="407">
        <f>D12*$G$11</f>
        <v>49161.814999999995</v>
      </c>
      <c r="H12" s="413"/>
      <c r="I12" s="407"/>
      <c r="J12" s="414"/>
      <c r="K12" s="152"/>
      <c r="L12" s="58"/>
    </row>
    <row r="13" spans="1:12" s="20" customFormat="1" ht="15" customHeight="1">
      <c r="A13" s="442" t="str">
        <f>'Planilha Orcamentária'!A22</f>
        <v>4.0</v>
      </c>
      <c r="B13" s="449" t="str">
        <f>'Planilha Orcamentária'!C22</f>
        <v>INSTALAÇÃO ELÉTRICA</v>
      </c>
      <c r="C13" s="33" t="s">
        <v>15</v>
      </c>
      <c r="D13" s="49">
        <f>D14/$D$18</f>
        <v>1.629780261873635E-2</v>
      </c>
      <c r="E13" s="407"/>
      <c r="F13" s="408"/>
      <c r="G13" s="410">
        <v>1</v>
      </c>
      <c r="H13" s="411"/>
      <c r="I13" s="410"/>
      <c r="J13" s="412"/>
      <c r="K13" s="152"/>
      <c r="L13" s="58"/>
    </row>
    <row r="14" spans="1:12" s="20" customFormat="1" ht="15" customHeight="1">
      <c r="A14" s="443"/>
      <c r="B14" s="450"/>
      <c r="C14" s="34" t="s">
        <v>16</v>
      </c>
      <c r="D14" s="50">
        <f>'Planilha Orcamentária'!H22</f>
        <v>4797.6499999999996</v>
      </c>
      <c r="E14" s="407"/>
      <c r="F14" s="408"/>
      <c r="G14" s="407">
        <f>D14*$G$13</f>
        <v>4797.6499999999996</v>
      </c>
      <c r="H14" s="413"/>
      <c r="I14" s="407"/>
      <c r="J14" s="409"/>
      <c r="K14" s="152"/>
      <c r="L14" s="58"/>
    </row>
    <row r="15" spans="1:12" s="20" customFormat="1" ht="15" customHeight="1">
      <c r="A15" s="442" t="str">
        <f>'Planilha Orcamentária'!A28</f>
        <v>5.0</v>
      </c>
      <c r="B15" s="449" t="str">
        <f>'Planilha Orcamentária'!C28</f>
        <v>SERVIÇOS FINAIS</v>
      </c>
      <c r="C15" s="33" t="s">
        <v>15</v>
      </c>
      <c r="D15" s="49">
        <f>D16/$D$18</f>
        <v>2.1960394333685126E-2</v>
      </c>
      <c r="E15" s="407"/>
      <c r="F15" s="408"/>
      <c r="G15" s="407"/>
      <c r="H15" s="408"/>
      <c r="I15" s="410">
        <v>1</v>
      </c>
      <c r="J15" s="412"/>
      <c r="K15" s="152"/>
      <c r="L15" s="58"/>
    </row>
    <row r="16" spans="1:12" s="20" customFormat="1" ht="15" customHeight="1">
      <c r="A16" s="443"/>
      <c r="B16" s="450"/>
      <c r="C16" s="34" t="s">
        <v>16</v>
      </c>
      <c r="D16" s="50">
        <f>'Planilha Orcamentária'!H28</f>
        <v>6464.57</v>
      </c>
      <c r="E16" s="407"/>
      <c r="F16" s="408"/>
      <c r="G16" s="407"/>
      <c r="H16" s="408"/>
      <c r="I16" s="407">
        <f>D16*$G$13</f>
        <v>6464.57</v>
      </c>
      <c r="J16" s="414"/>
      <c r="K16" s="152"/>
      <c r="L16" s="58"/>
    </row>
    <row r="17" spans="1:12" s="20" customFormat="1" ht="15" customHeight="1">
      <c r="A17" s="447" t="s">
        <v>17</v>
      </c>
      <c r="B17" s="448"/>
      <c r="C17" s="33" t="s">
        <v>15</v>
      </c>
      <c r="D17" s="49">
        <f>SUM(D7+D9+D11+D13+D15)</f>
        <v>0.99999999999999989</v>
      </c>
      <c r="E17" s="410">
        <f>E18/D18</f>
        <v>0.48457999217594044</v>
      </c>
      <c r="F17" s="411"/>
      <c r="G17" s="410">
        <f>G18/$D$18</f>
        <v>0.49345961349037426</v>
      </c>
      <c r="H17" s="411"/>
      <c r="I17" s="410">
        <f>I18/$D$18</f>
        <v>2.1960394333685126E-2</v>
      </c>
      <c r="J17" s="412"/>
      <c r="K17" s="153">
        <f>K18/$D$18</f>
        <v>1</v>
      </c>
      <c r="L17" s="58"/>
    </row>
    <row r="18" spans="1:12" s="20" customFormat="1" ht="15" customHeight="1">
      <c r="A18" s="447"/>
      <c r="B18" s="448"/>
      <c r="C18" s="33" t="s">
        <v>16</v>
      </c>
      <c r="D18" s="64">
        <f>SUM(D8+D10+D12+D14+D16)</f>
        <v>294374.04000000004</v>
      </c>
      <c r="E18" s="407">
        <f>E8+E10+E12</f>
        <v>142647.76999999999</v>
      </c>
      <c r="F18" s="413"/>
      <c r="G18" s="415">
        <f>SUM(G8+G10+G12+G14+G16)</f>
        <v>145261.69999999998</v>
      </c>
      <c r="H18" s="423"/>
      <c r="I18" s="415">
        <f>SUM(I8+I10+I12+I14+I16)</f>
        <v>6464.57</v>
      </c>
      <c r="J18" s="416"/>
      <c r="K18" s="154">
        <f>D18</f>
        <v>294374.04000000004</v>
      </c>
      <c r="L18" s="58"/>
    </row>
    <row r="19" spans="1:12" s="20" customFormat="1" ht="15" customHeight="1">
      <c r="A19" s="162"/>
      <c r="B19" s="324"/>
      <c r="C19" s="324"/>
      <c r="D19" s="324"/>
      <c r="E19" s="324"/>
      <c r="F19" s="324"/>
      <c r="G19" s="324"/>
      <c r="H19" s="324"/>
      <c r="I19" s="62" t="s">
        <v>18</v>
      </c>
      <c r="J19" s="163"/>
      <c r="K19" s="155"/>
      <c r="L19" s="58"/>
    </row>
    <row r="20" spans="1:12" s="20" customFormat="1" ht="15" customHeight="1">
      <c r="A20" s="164"/>
      <c r="B20" s="324"/>
      <c r="C20" s="324"/>
      <c r="D20" s="324"/>
      <c r="E20" s="324"/>
      <c r="F20" s="324"/>
      <c r="G20" s="324"/>
      <c r="H20" s="324"/>
      <c r="I20" s="30"/>
      <c r="J20" s="165"/>
      <c r="K20" s="156"/>
      <c r="L20" s="58"/>
    </row>
    <row r="21" spans="1:12" s="20" customFormat="1" ht="19.5" customHeight="1">
      <c r="A21" s="164"/>
      <c r="B21" s="21"/>
      <c r="C21" s="324"/>
      <c r="D21" s="22"/>
      <c r="E21" s="19"/>
      <c r="F21" s="19"/>
      <c r="G21" s="19"/>
      <c r="H21" s="19"/>
      <c r="I21" s="23"/>
      <c r="J21" s="166"/>
      <c r="K21" s="107"/>
      <c r="L21" s="58"/>
    </row>
    <row r="22" spans="1:12" s="20" customFormat="1" ht="19.5" customHeight="1">
      <c r="A22" s="167"/>
      <c r="B22" s="325" t="str">
        <f>'Memória de Cálculo'!C34</f>
        <v>Sebastião Barbosa Pinto Filho</v>
      </c>
      <c r="C22" s="326"/>
      <c r="D22" s="326"/>
      <c r="E22" s="26"/>
      <c r="F22" s="26"/>
      <c r="G22" s="26"/>
      <c r="H22" s="26"/>
      <c r="I22" s="27"/>
      <c r="J22" s="168"/>
      <c r="K22" s="29"/>
      <c r="L22" s="61">
        <f>SUM(E17:J17)</f>
        <v>0.99999999999999989</v>
      </c>
    </row>
    <row r="23" spans="1:12" ht="14.25" customHeight="1">
      <c r="A23" s="167"/>
      <c r="B23" s="327" t="str">
        <f>'Memória de Cálculo'!C35</f>
        <v>CREA/MG Nº: MG 249.547/D</v>
      </c>
      <c r="C23" s="326"/>
      <c r="D23" s="326"/>
      <c r="E23" s="26"/>
      <c r="F23" s="26"/>
      <c r="G23" s="26"/>
      <c r="H23" s="26"/>
      <c r="I23" s="27"/>
      <c r="J23" s="168"/>
      <c r="K23" s="29"/>
      <c r="L23" s="63">
        <f>SUM(E18:K18)</f>
        <v>588748.08000000007</v>
      </c>
    </row>
    <row r="24" spans="1:12" s="26" customFormat="1" ht="19.5" customHeight="1">
      <c r="A24" s="169"/>
      <c r="B24" s="328"/>
      <c r="C24" s="22"/>
      <c r="D24" s="22"/>
      <c r="E24" s="19"/>
      <c r="F24" s="19"/>
      <c r="G24" s="19"/>
      <c r="H24" s="19"/>
      <c r="I24" s="23"/>
      <c r="J24" s="166"/>
      <c r="K24" s="28"/>
      <c r="L24" s="59"/>
    </row>
    <row r="25" spans="1:12" s="26" customFormat="1" ht="19.5" customHeight="1">
      <c r="A25" s="170"/>
      <c r="B25" s="24"/>
      <c r="C25" s="329"/>
      <c r="D25" s="329"/>
      <c r="E25" s="330"/>
      <c r="F25" s="330"/>
      <c r="G25" s="330"/>
      <c r="H25" s="330"/>
      <c r="I25" s="31"/>
      <c r="J25" s="166"/>
      <c r="K25" s="28"/>
      <c r="L25" s="59"/>
    </row>
    <row r="26" spans="1:12" s="26" customFormat="1" ht="19.5" customHeight="1">
      <c r="A26" s="167"/>
      <c r="B26" s="35" t="str">
        <f>'Memória de Cálculo'!C39</f>
        <v>Prefeito Municipal de Inhapim-MG</v>
      </c>
      <c r="C26" s="326"/>
      <c r="D26" s="326"/>
      <c r="I26" s="27"/>
      <c r="J26" s="168"/>
      <c r="K26" s="29"/>
      <c r="L26" s="59"/>
    </row>
    <row r="27" spans="1:12" s="26" customFormat="1" ht="19.5" customHeight="1" thickBot="1">
      <c r="A27" s="171"/>
      <c r="B27" s="172" t="str">
        <f>'Memória de Cálculo'!C40</f>
        <v>Sandro Adriano Oliveira Silva</v>
      </c>
      <c r="C27" s="173"/>
      <c r="D27" s="173"/>
      <c r="E27" s="174"/>
      <c r="F27" s="174"/>
      <c r="G27" s="174"/>
      <c r="H27" s="174"/>
      <c r="I27" s="175"/>
      <c r="J27" s="176"/>
      <c r="K27" s="29"/>
      <c r="L27" s="59"/>
    </row>
    <row r="28" spans="1:12" s="26" customFormat="1" ht="14.1" customHeight="1">
      <c r="A28" s="19"/>
      <c r="B28" s="19"/>
      <c r="C28" s="22"/>
      <c r="D28" s="22"/>
      <c r="E28" s="19"/>
      <c r="F28" s="19"/>
      <c r="G28" s="19"/>
      <c r="H28" s="19"/>
      <c r="I28" s="19"/>
      <c r="J28" s="19"/>
      <c r="K28" s="19"/>
      <c r="L28" s="59"/>
    </row>
    <row r="29" spans="1:12" ht="14.1" customHeight="1">
      <c r="L29" s="57"/>
    </row>
    <row r="30" spans="1:12" ht="14.1" customHeight="1">
      <c r="L30" s="57"/>
    </row>
    <row r="31" spans="1:12">
      <c r="L31" s="60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56">
    <mergeCell ref="G11:H11"/>
    <mergeCell ref="I11:J11"/>
    <mergeCell ref="E12:F12"/>
    <mergeCell ref="G12:H12"/>
    <mergeCell ref="I12:J12"/>
    <mergeCell ref="A7:A8"/>
    <mergeCell ref="B7:B8"/>
    <mergeCell ref="C3:C5"/>
    <mergeCell ref="A17:B18"/>
    <mergeCell ref="E17:F17"/>
    <mergeCell ref="E18:F18"/>
    <mergeCell ref="A9:A10"/>
    <mergeCell ref="B9:B10"/>
    <mergeCell ref="A11:A12"/>
    <mergeCell ref="B11:B12"/>
    <mergeCell ref="E11:F11"/>
    <mergeCell ref="A13:A14"/>
    <mergeCell ref="B13:B14"/>
    <mergeCell ref="A15:A16"/>
    <mergeCell ref="B15:B16"/>
    <mergeCell ref="E13:F13"/>
    <mergeCell ref="A2:J2"/>
    <mergeCell ref="A3:B3"/>
    <mergeCell ref="A5:B5"/>
    <mergeCell ref="E6:F6"/>
    <mergeCell ref="I6:J6"/>
    <mergeCell ref="G6:H6"/>
    <mergeCell ref="E4:J5"/>
    <mergeCell ref="D3:D5"/>
    <mergeCell ref="I17:J17"/>
    <mergeCell ref="I18:J18"/>
    <mergeCell ref="E7:F7"/>
    <mergeCell ref="E8:F8"/>
    <mergeCell ref="I3:J3"/>
    <mergeCell ref="G17:H17"/>
    <mergeCell ref="G18:H18"/>
    <mergeCell ref="E10:F10"/>
    <mergeCell ref="E9:F9"/>
    <mergeCell ref="G9:H9"/>
    <mergeCell ref="G10:H10"/>
    <mergeCell ref="I7:J7"/>
    <mergeCell ref="I8:J8"/>
    <mergeCell ref="I9:J9"/>
    <mergeCell ref="I10:J10"/>
    <mergeCell ref="G8:H8"/>
    <mergeCell ref="E14:F14"/>
    <mergeCell ref="E15:F15"/>
    <mergeCell ref="E16:F16"/>
    <mergeCell ref="I14:J14"/>
    <mergeCell ref="G13:H13"/>
    <mergeCell ref="I13:J13"/>
    <mergeCell ref="G14:H14"/>
    <mergeCell ref="G16:H16"/>
    <mergeCell ref="G15:H15"/>
    <mergeCell ref="I15:J15"/>
    <mergeCell ref="I16:J16"/>
  </mergeCells>
  <phoneticPr fontId="14" type="noConversion"/>
  <printOptions horizontalCentered="1"/>
  <pageMargins left="0.25" right="0.25" top="0.75" bottom="0.75" header="0.3" footer="0.3"/>
  <pageSetup paperSize="9" scale="85" orientation="landscape" blackAndWhite="1" r:id="rId2"/>
  <headerFooter alignWithMargins="0"/>
  <ignoredErrors>
    <ignoredError sqref="D12 D14" formula="1"/>
  </ignoredErrors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3622-5E1F-4966-822C-4C3426C37120}">
  <sheetPr codeName="Planilha5">
    <pageSetUpPr fitToPage="1"/>
  </sheetPr>
  <dimension ref="A1:H39"/>
  <sheetViews>
    <sheetView showGridLines="0" zoomScale="90" zoomScaleNormal="90" zoomScaleSheetLayoutView="90" workbookViewId="0">
      <selection activeCell="K14" sqref="K14"/>
    </sheetView>
  </sheetViews>
  <sheetFormatPr defaultColWidth="9.140625" defaultRowHeight="12.75"/>
  <cols>
    <col min="1" max="1" width="5.7109375" style="1" customWidth="1"/>
    <col min="2" max="2" width="19.7109375" style="1" customWidth="1"/>
    <col min="3" max="3" width="63.28515625" style="1" bestFit="1" customWidth="1"/>
    <col min="4" max="4" width="10.140625" style="1" customWidth="1"/>
    <col min="5" max="5" width="11.7109375" style="1" customWidth="1"/>
    <col min="6" max="6" width="49.42578125" style="2" customWidth="1"/>
    <col min="7" max="16384" width="9.140625" style="1"/>
  </cols>
  <sheetData>
    <row r="1" spans="1:8" ht="84.95" customHeight="1">
      <c r="A1" s="462"/>
      <c r="B1" s="463"/>
      <c r="C1" s="345"/>
      <c r="D1" s="345"/>
      <c r="E1" s="345"/>
      <c r="F1" s="346"/>
    </row>
    <row r="2" spans="1:8" s="12" customFormat="1" ht="20.100000000000001" customHeight="1">
      <c r="A2" s="359" t="s">
        <v>43</v>
      </c>
      <c r="B2" s="360"/>
      <c r="C2" s="360"/>
      <c r="D2" s="360"/>
      <c r="E2" s="360"/>
      <c r="F2" s="361"/>
    </row>
    <row r="3" spans="1:8" s="14" customFormat="1" ht="20.100000000000001" customHeight="1">
      <c r="A3" s="364" t="s">
        <v>38</v>
      </c>
      <c r="B3" s="365"/>
      <c r="C3" s="365"/>
      <c r="D3" s="365"/>
      <c r="E3" s="17"/>
      <c r="F3" s="132"/>
    </row>
    <row r="4" spans="1:8" s="14" customFormat="1" ht="20.100000000000001" customHeight="1">
      <c r="A4" s="404" t="str">
        <f>'Planilha Orcamentária'!A4</f>
        <v>OBRA: REFORMA E OU MODERNIZAÇÃO DE QUADRA POLIESPORTIVA NO MUNICIPIO DE INHAPIM/MG</v>
      </c>
      <c r="B4" s="405"/>
      <c r="C4" s="405"/>
      <c r="D4" s="406"/>
      <c r="E4" s="18" t="s">
        <v>39</v>
      </c>
      <c r="F4" s="133" t="s">
        <v>33</v>
      </c>
    </row>
    <row r="5" spans="1:8" s="14" customFormat="1" ht="20.100000000000001" customHeight="1">
      <c r="A5" s="349" t="str">
        <f>'Planilha Orcamentária'!A5</f>
        <v>LOCAL: DISTRITO DE BOM JESUS DO RIO PRETO - INHAPIM/MG - CEP: 35330-000</v>
      </c>
      <c r="B5" s="350"/>
      <c r="C5" s="350"/>
      <c r="D5" s="350"/>
      <c r="E5" s="105" t="s">
        <v>20</v>
      </c>
      <c r="F5" s="134">
        <f>Cronograma!G3</f>
        <v>46204</v>
      </c>
    </row>
    <row r="6" spans="1:8" ht="3.75" customHeight="1">
      <c r="A6" s="354"/>
      <c r="B6" s="355"/>
      <c r="C6" s="355"/>
      <c r="D6" s="355"/>
      <c r="E6" s="355"/>
      <c r="F6" s="356"/>
    </row>
    <row r="7" spans="1:8" s="7" customFormat="1" ht="35.1" customHeight="1">
      <c r="A7" s="238" t="s">
        <v>0</v>
      </c>
      <c r="B7" s="231" t="s">
        <v>25</v>
      </c>
      <c r="C7" s="231" t="s">
        <v>26</v>
      </c>
      <c r="D7" s="464" t="s">
        <v>42</v>
      </c>
      <c r="E7" s="464"/>
      <c r="F7" s="465"/>
    </row>
    <row r="8" spans="1:8" s="7" customFormat="1" ht="11.25">
      <c r="A8" s="247" t="s">
        <v>75</v>
      </c>
      <c r="B8" s="206"/>
      <c r="C8" s="207" t="str">
        <f>'Planilha Orcamentária'!C10</f>
        <v>SERVIÇOS PRELIMINARES</v>
      </c>
      <c r="D8" s="208"/>
      <c r="E8" s="209"/>
      <c r="F8" s="248"/>
    </row>
    <row r="9" spans="1:8" s="7" customFormat="1" ht="56.25">
      <c r="A9" s="241" t="str">
        <f>'Planilha Orcamentária'!A10</f>
        <v>1.0</v>
      </c>
      <c r="B9" s="232" t="str">
        <f>'Planilha Orcamentária'!B11</f>
        <v>SINAPI-103689</v>
      </c>
      <c r="C9" s="233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466" t="s">
        <v>47</v>
      </c>
      <c r="E9" s="466"/>
      <c r="F9" s="467"/>
    </row>
    <row r="10" spans="1:8" s="7" customFormat="1" ht="11.25">
      <c r="A10" s="239" t="s">
        <v>22</v>
      </c>
      <c r="B10" s="234"/>
      <c r="C10" s="235" t="str">
        <f>'Planilha Orcamentária'!C12</f>
        <v>QUADRA</v>
      </c>
      <c r="D10" s="236"/>
      <c r="E10" s="237"/>
      <c r="F10" s="240"/>
    </row>
    <row r="11" spans="1:8" s="7" customFormat="1" ht="78.75" customHeight="1">
      <c r="A11" s="242" t="s">
        <v>61</v>
      </c>
      <c r="B11" s="106" t="str">
        <f>'Planilha Orcamentária'!B13</f>
        <v>COMPOSIÇÃO-I</v>
      </c>
      <c r="C11" s="230" t="str">
        <f>'Planilha Orcamentária'!C13</f>
        <v>EXECUÇÃO DE PISO INDUSTRIAL REFORÇADO COM FIBRAS, FCK = 30 MPA, ESPESSURA DE 12,0 CM. AF_04/2022</v>
      </c>
      <c r="D11" s="454" t="s">
        <v>144</v>
      </c>
      <c r="E11" s="454"/>
      <c r="F11" s="455"/>
    </row>
    <row r="12" spans="1:8" s="7" customFormat="1" ht="64.5" customHeight="1">
      <c r="A12" s="242" t="s">
        <v>62</v>
      </c>
      <c r="B12" s="106" t="str">
        <f>'Planilha Orcamentária'!B14</f>
        <v>SINAPI-98577</v>
      </c>
      <c r="C12" s="230" t="str">
        <f>'Planilha Orcamentária'!C14</f>
        <v>TRATAMENTO DE JUNTA SERRADA, COM TARUGO DE POLIETILENO E SELANTE À BASE DE SILICONE. AF_09/2023</v>
      </c>
      <c r="D12" s="468" t="s">
        <v>145</v>
      </c>
      <c r="E12" s="468"/>
      <c r="F12" s="469"/>
    </row>
    <row r="13" spans="1:8" s="7" customFormat="1" ht="54.75" customHeight="1">
      <c r="A13" s="242" t="s">
        <v>63</v>
      </c>
      <c r="B13" s="106" t="str">
        <f>'Planilha Orcamentária'!B16</f>
        <v>SINAPI-102494</v>
      </c>
      <c r="C13" s="230" t="str">
        <f>'Planilha Orcamentária'!C16</f>
        <v>PINTURA DE PISO COM TINTA EPÓXI, APLICAÇÃO MANUAL, 2 DEMÃOS, INCLUSO PRIMER EPÓXI. AF_05/2021</v>
      </c>
      <c r="D13" s="452" t="s">
        <v>146</v>
      </c>
      <c r="E13" s="452"/>
      <c r="F13" s="453"/>
    </row>
    <row r="14" spans="1:8" s="7" customFormat="1" ht="69.75" customHeight="1">
      <c r="A14" s="242" t="s">
        <v>64</v>
      </c>
      <c r="B14" s="106" t="str">
        <f>'Planilha Orcamentária'!B17</f>
        <v>COMPOSIÇÃO-II</v>
      </c>
      <c r="C14" s="230" t="str">
        <f>'Planilha Orcamentária'!C17</f>
        <v>PAR DE TRAVES E REDES DE FUTSAL - FORNECIMENTO E INSTALAÇÃO. AF_03/2022</v>
      </c>
      <c r="D14" s="452" t="s">
        <v>147</v>
      </c>
      <c r="E14" s="452"/>
      <c r="F14" s="453"/>
    </row>
    <row r="15" spans="1:8" s="7" customFormat="1" ht="11.25">
      <c r="A15" s="239" t="s">
        <v>72</v>
      </c>
      <c r="B15" s="234"/>
      <c r="C15" s="235" t="str">
        <f>'Planilha Orcamentária'!C18</f>
        <v>ALAMBRADO</v>
      </c>
      <c r="D15" s="236"/>
      <c r="E15" s="237"/>
      <c r="F15" s="240"/>
    </row>
    <row r="16" spans="1:8" s="7" customFormat="1" ht="51" customHeight="1">
      <c r="A16" s="242" t="s">
        <v>73</v>
      </c>
      <c r="B16" s="106" t="str">
        <f>'Planilha Orcamentária'!B20</f>
        <v>SINAPI-100701</v>
      </c>
      <c r="C16" s="230" t="str">
        <f>'Planilha Orcamentária'!C20</f>
        <v>PORTA DE FERRO, DE ABRIR, TIPO GRADE COM CHAPA, COM GUARNIÇÕES. AF_12/2019</v>
      </c>
      <c r="D16" s="454" t="s">
        <v>148</v>
      </c>
      <c r="E16" s="454"/>
      <c r="F16" s="455"/>
      <c r="G16" s="451"/>
      <c r="H16" s="451"/>
    </row>
    <row r="17" spans="1:8" s="7" customFormat="1" ht="66" customHeight="1">
      <c r="A17" s="242" t="s">
        <v>74</v>
      </c>
      <c r="B17" s="106" t="str">
        <f>'Planilha Orcamentária'!B21</f>
        <v>SINAPI-102364</v>
      </c>
      <c r="C17" s="230" t="str">
        <f>'Planilha Orcamentária'!C21</f>
        <v>ALAMBRADO PARA QUADRA POLIESPORTIVA, ESTRUTURADO POR TUBOS DE ACO GALVANIZADO, (MONTANTES
COM DIAMETRO 2", TRAVESSAS E ESCORAS COM DIÂMETRO 1 ¼"), COM TELA DE ARAME GALVANIZADO, FIO 10
BWG E MALHA QUADRADA 5X5CM (EXCETO MURETA). AF_03/2021</v>
      </c>
      <c r="D17" s="454" t="s">
        <v>149</v>
      </c>
      <c r="E17" s="454"/>
      <c r="F17" s="455"/>
      <c r="G17" s="451"/>
      <c r="H17" s="451"/>
    </row>
    <row r="18" spans="1:8">
      <c r="A18" s="239" t="s">
        <v>123</v>
      </c>
      <c r="B18" s="234"/>
      <c r="C18" s="235" t="str">
        <f>'Planilha Orcamentária'!C22</f>
        <v>INSTALAÇÃO ELÉTRICA</v>
      </c>
      <c r="D18" s="236"/>
      <c r="E18" s="237"/>
      <c r="F18" s="240"/>
    </row>
    <row r="19" spans="1:8" ht="63" customHeight="1">
      <c r="A19" s="242" t="s">
        <v>125</v>
      </c>
      <c r="B19" s="106" t="str">
        <f>'Planilha Orcamentária'!B23</f>
        <v>COMPOSIÇÃO - III</v>
      </c>
      <c r="C19" s="230" t="str">
        <f>'Planilha Orcamentária'!C23</f>
        <v>LUMINÁRIA REFLETOR LED PARA ILUMINAÇÃO PÚBLICA, 200 W - FORNECIMENTO E INSTALAÇÃO. AF_02/2025</v>
      </c>
      <c r="D19" s="452" t="s">
        <v>150</v>
      </c>
      <c r="E19" s="452"/>
      <c r="F19" s="453"/>
    </row>
    <row r="20" spans="1:8" ht="58.5" customHeight="1">
      <c r="A20" s="242" t="s">
        <v>127</v>
      </c>
      <c r="B20" s="106" t="str">
        <f>'Planilha Orcamentária'!B24</f>
        <v>SINAPI-96986</v>
      </c>
      <c r="C20" s="230" t="str">
        <f>'Planilha Orcamentária'!C24</f>
        <v>HASTE DE ATERRAMENTO, DIÂMETRO 3/4", COM 3 METROS - FORNECIMENTO E INSTALAÇÃO. AF_08/2023</v>
      </c>
      <c r="D20" s="452" t="s">
        <v>151</v>
      </c>
      <c r="E20" s="452"/>
      <c r="F20" s="453"/>
    </row>
    <row r="21" spans="1:8" ht="48.75" customHeight="1">
      <c r="A21" s="242" t="s">
        <v>128</v>
      </c>
      <c r="B21" s="106" t="str">
        <f>'Planilha Orcamentária'!B25</f>
        <v>SINAPI-91925</v>
      </c>
      <c r="C21" s="230" t="str">
        <f>'Planilha Orcamentária'!C25</f>
        <v>CABO DE COBRE FLEXÍVEL ISOLADO, 1,5 MM², ANTI-CHAMA 0,6/1,0 KV, PARA CIRCUITOS TERMINAIS -
FORNECIMENTO E INSTALAÇÃO. AF_03/2023</v>
      </c>
      <c r="D21" s="452" t="s">
        <v>152</v>
      </c>
      <c r="E21" s="452"/>
      <c r="F21" s="453"/>
    </row>
    <row r="22" spans="1:8" ht="65.25" customHeight="1">
      <c r="A22" s="242" t="s">
        <v>129</v>
      </c>
      <c r="B22" s="106" t="str">
        <f>'Planilha Orcamentária'!B26</f>
        <v>SINAPI-91927</v>
      </c>
      <c r="C22" s="230" t="str">
        <f>'Planilha Orcamentária'!C26</f>
        <v>CABO DE COBRE FLEXÍVEL ISOLADO, 2,5 MM², ANTI-CHAMA 0,6/1,0 KV, PARA CIRCUITOS TERMINAIS -
FORNECIMENTO E INSTALAÇÃO. AF_03/2023</v>
      </c>
      <c r="D22" s="452" t="s">
        <v>153</v>
      </c>
      <c r="E22" s="452"/>
      <c r="F22" s="453"/>
    </row>
    <row r="23" spans="1:8" ht="55.5" customHeight="1">
      <c r="A23" s="242" t="s">
        <v>130</v>
      </c>
      <c r="B23" s="106" t="str">
        <f>'Planilha Orcamentária'!B27</f>
        <v>SINAPI-91864</v>
      </c>
      <c r="C23" s="230" t="str">
        <f>'Planilha Orcamentária'!C27</f>
        <v>ELETRODUTO RÍGIDO ROSCÁVEL, PVC, DN 32 MM (1"), PARA CIRCUITOS TERMINAIS, INSTALADO EM FORRO -
FORNECIMENTO E INSTALAÇÃO. AF_03/2023</v>
      </c>
      <c r="D23" s="452" t="s">
        <v>154</v>
      </c>
      <c r="E23" s="452"/>
      <c r="F23" s="453"/>
    </row>
    <row r="24" spans="1:8">
      <c r="A24" s="239" t="s">
        <v>131</v>
      </c>
      <c r="B24" s="234"/>
      <c r="C24" s="235" t="str">
        <f>'Planilha Orcamentária'!C28</f>
        <v>SERVIÇOS FINAIS</v>
      </c>
      <c r="D24" s="236"/>
      <c r="E24" s="237"/>
      <c r="F24" s="240"/>
    </row>
    <row r="25" spans="1:8" ht="66" customHeight="1">
      <c r="A25" s="242" t="s">
        <v>132</v>
      </c>
      <c r="B25" s="106" t="str">
        <f>'Planilha Orcamentária'!B29</f>
        <v>ED-50266</v>
      </c>
      <c r="C25" s="230" t="str">
        <f>'Planilha Orcamentária'!C29</f>
        <v>LIMPEZA FINAL PARA ENTREGA DA OBRA</v>
      </c>
      <c r="D25" s="452" t="s">
        <v>155</v>
      </c>
      <c r="E25" s="452"/>
      <c r="F25" s="453"/>
    </row>
    <row r="26" spans="1:8" ht="39.950000000000003" customHeight="1">
      <c r="A26" s="177"/>
      <c r="B26" s="142"/>
      <c r="C26" s="142"/>
      <c r="D26" s="102"/>
      <c r="E26" s="102"/>
      <c r="F26" s="178"/>
    </row>
    <row r="27" spans="1:8" ht="39.950000000000003" customHeight="1">
      <c r="A27" s="179"/>
      <c r="B27" s="200"/>
      <c r="C27" s="47"/>
      <c r="D27" s="460"/>
      <c r="E27" s="460"/>
      <c r="F27" s="461"/>
    </row>
    <row r="28" spans="1:8" ht="12.95" customHeight="1">
      <c r="A28" s="180"/>
      <c r="B28" s="243"/>
      <c r="C28" s="48" t="s">
        <v>28</v>
      </c>
      <c r="D28" s="244"/>
      <c r="E28" s="456"/>
      <c r="F28" s="457"/>
    </row>
    <row r="29" spans="1:8" ht="12.95" customHeight="1">
      <c r="A29" s="181"/>
      <c r="B29" s="243"/>
      <c r="C29" s="245" t="str">
        <f>'Planilha Orcamentária'!C33</f>
        <v>Sebastião Barbosa Pinto Filho</v>
      </c>
      <c r="D29" s="243"/>
      <c r="E29" s="245"/>
      <c r="F29" s="182"/>
    </row>
    <row r="30" spans="1:8" ht="12.95" customHeight="1">
      <c r="A30" s="183"/>
      <c r="B30" s="200"/>
      <c r="C30" s="245" t="str">
        <f>'Planilha Orcamentária'!C34</f>
        <v>CREA/MG Nº: MG 249.547/D</v>
      </c>
      <c r="D30" s="200"/>
      <c r="E30" s="200"/>
      <c r="F30" s="184"/>
    </row>
    <row r="31" spans="1:8" ht="12.95" customHeight="1">
      <c r="A31" s="183"/>
      <c r="B31" s="200"/>
      <c r="C31" s="200"/>
      <c r="D31" s="200"/>
      <c r="E31" s="200"/>
      <c r="F31" s="184"/>
    </row>
    <row r="32" spans="1:8" ht="12.95" customHeight="1">
      <c r="A32" s="183"/>
      <c r="B32" s="200"/>
      <c r="C32" s="200"/>
      <c r="D32" s="200"/>
      <c r="E32" s="200"/>
      <c r="F32" s="184"/>
    </row>
    <row r="33" spans="1:6" ht="12.95" customHeight="1">
      <c r="A33" s="183"/>
      <c r="B33" s="200"/>
      <c r="C33" s="200"/>
      <c r="D33" s="200"/>
      <c r="E33" s="200"/>
      <c r="F33" s="184"/>
    </row>
    <row r="34" spans="1:6" ht="12.95" customHeight="1">
      <c r="A34" s="179"/>
      <c r="B34" s="200"/>
      <c r="C34" s="47"/>
      <c r="D34" s="246"/>
      <c r="E34" s="458"/>
      <c r="F34" s="459"/>
    </row>
    <row r="35" spans="1:6" ht="12.95" customHeight="1">
      <c r="A35" s="180"/>
      <c r="B35" s="243"/>
      <c r="C35" s="48" t="s">
        <v>29</v>
      </c>
      <c r="D35" s="244"/>
      <c r="E35" s="456"/>
      <c r="F35" s="457"/>
    </row>
    <row r="36" spans="1:6" ht="12.95" customHeight="1">
      <c r="A36" s="181"/>
      <c r="B36" s="243"/>
      <c r="C36" s="39" t="str">
        <f>'Memória de Cálculo'!C40</f>
        <v>Sandro Adriano Oliveira Silva</v>
      </c>
      <c r="D36" s="243"/>
      <c r="E36" s="243"/>
      <c r="F36" s="182"/>
    </row>
    <row r="37" spans="1:6" s="6" customFormat="1" thickBot="1">
      <c r="A37" s="185"/>
      <c r="B37" s="186"/>
      <c r="C37" s="187"/>
      <c r="D37" s="186"/>
      <c r="E37" s="186"/>
      <c r="F37" s="188"/>
    </row>
    <row r="38" spans="1:6" s="6" customFormat="1" ht="12" customHeight="1">
      <c r="A38" s="200"/>
      <c r="B38" s="200"/>
      <c r="C38" s="200"/>
      <c r="D38" s="200"/>
      <c r="E38" s="200"/>
      <c r="F38" s="201"/>
    </row>
    <row r="39" spans="1:6" s="6" customFormat="1" ht="12" customHeight="1">
      <c r="A39" s="1"/>
      <c r="B39" s="1"/>
      <c r="C39" s="1"/>
      <c r="D39" s="1"/>
      <c r="E39" s="1"/>
      <c r="F39" s="2"/>
    </row>
  </sheetData>
  <mergeCells count="27">
    <mergeCell ref="D14:F14"/>
    <mergeCell ref="D7:F7"/>
    <mergeCell ref="D9:F9"/>
    <mergeCell ref="D16:F16"/>
    <mergeCell ref="D11:F11"/>
    <mergeCell ref="D12:F12"/>
    <mergeCell ref="D13:F13"/>
    <mergeCell ref="A6:F6"/>
    <mergeCell ref="A1:B1"/>
    <mergeCell ref="A2:F2"/>
    <mergeCell ref="A3:D3"/>
    <mergeCell ref="A4:D4"/>
    <mergeCell ref="A5:D5"/>
    <mergeCell ref="C1:F1"/>
    <mergeCell ref="G17:H17"/>
    <mergeCell ref="G16:H16"/>
    <mergeCell ref="D19:F19"/>
    <mergeCell ref="D17:F17"/>
    <mergeCell ref="E35:F35"/>
    <mergeCell ref="E28:F28"/>
    <mergeCell ref="E34:F34"/>
    <mergeCell ref="D27:F27"/>
    <mergeCell ref="D20:F20"/>
    <mergeCell ref="D21:F21"/>
    <mergeCell ref="D22:F22"/>
    <mergeCell ref="D25:F25"/>
    <mergeCell ref="D23:F23"/>
  </mergeCells>
  <phoneticPr fontId="85" type="noConversion"/>
  <conditionalFormatting sqref="D11:D14 D16 D19:D23 D25">
    <cfRule type="expression" dxfId="1" priority="5" stopIfTrue="1">
      <formula>OR($M11="M",$M11="A")</formula>
    </cfRule>
  </conditionalFormatting>
  <conditionalFormatting sqref="D26">
    <cfRule type="expression" dxfId="0" priority="55" stopIfTrue="1">
      <formula>OR($M36="M",$M36="A")</formula>
    </cfRule>
  </conditionalFormatting>
  <pageMargins left="0.23622047244094491" right="0.23622047244094491" top="0.27559055118110237" bottom="0.27559055118110237" header="0.31496062992125984" footer="0.31496062992125984"/>
  <pageSetup paperSize="9" scale="63" fitToHeight="0" orientation="portrait" r:id="rId1"/>
  <rowBreaks count="1" manualBreakCount="1">
    <brk id="38" max="5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948F6-0C74-4FDC-8F5C-130B94E7CA70}">
  <sheetPr codeName="Planilha6"/>
  <dimension ref="A1:J45"/>
  <sheetViews>
    <sheetView zoomScale="80" zoomScaleNormal="80" workbookViewId="0">
      <selection activeCell="J36" sqref="J36"/>
    </sheetView>
  </sheetViews>
  <sheetFormatPr defaultRowHeight="12.75"/>
  <cols>
    <col min="1" max="1" width="8.42578125" customWidth="1"/>
    <col min="2" max="2" width="44.85546875" customWidth="1"/>
    <col min="3" max="3" width="14.85546875" customWidth="1"/>
  </cols>
  <sheetData>
    <row r="1" spans="1:10" ht="41.25">
      <c r="A1" s="478"/>
      <c r="B1" s="398"/>
      <c r="C1" s="398"/>
      <c r="D1" s="398"/>
      <c r="E1" s="398"/>
      <c r="F1" s="399"/>
      <c r="G1" s="70"/>
      <c r="H1" s="70"/>
    </row>
    <row r="2" spans="1:10">
      <c r="A2" s="479"/>
      <c r="B2" s="378"/>
      <c r="C2" s="378"/>
      <c r="D2" s="378"/>
      <c r="E2" s="378"/>
      <c r="F2" s="400"/>
      <c r="G2" s="71"/>
      <c r="H2" s="71"/>
    </row>
    <row r="3" spans="1:10">
      <c r="A3" s="480"/>
      <c r="B3" s="380"/>
      <c r="C3" s="380"/>
      <c r="D3" s="380"/>
      <c r="E3" s="380"/>
      <c r="F3" s="401"/>
      <c r="G3" s="72"/>
      <c r="H3" s="72"/>
    </row>
    <row r="4" spans="1:10">
      <c r="A4" s="350" t="str">
        <f>'Planilha Orcamentária'!A4</f>
        <v>OBRA: REFORMA E OU MODERNIZAÇÃO DE QUADRA POLIESPORTIVA NO MUNICIPIO DE INHAPIM/MG</v>
      </c>
      <c r="B4" s="350"/>
      <c r="C4" s="350"/>
      <c r="D4" s="350"/>
      <c r="E4" s="350"/>
      <c r="F4" s="350"/>
    </row>
    <row r="5" spans="1:10">
      <c r="A5" s="350" t="str">
        <f>'Planilha Orcamentária'!A5</f>
        <v>LOCAL: DISTRITO DE BOM JESUS DO RIO PRETO - INHAPIM/MG - CEP: 35330-000</v>
      </c>
      <c r="B5" s="350"/>
      <c r="C5" s="350"/>
      <c r="D5" s="350"/>
      <c r="E5" s="350"/>
      <c r="F5" s="350"/>
    </row>
    <row r="6" spans="1:10">
      <c r="A6" s="481" t="s">
        <v>51</v>
      </c>
      <c r="B6" s="481"/>
      <c r="C6" s="481"/>
      <c r="D6" s="481"/>
      <c r="E6" s="481"/>
      <c r="F6" s="481"/>
    </row>
    <row r="7" spans="1:10">
      <c r="A7" s="290" t="s">
        <v>49</v>
      </c>
      <c r="B7" s="291">
        <f>'Memória de Cálculo'!F5</f>
        <v>46204</v>
      </c>
      <c r="C7" s="292"/>
      <c r="D7" s="292"/>
      <c r="E7" s="293"/>
      <c r="F7" s="294"/>
    </row>
    <row r="8" spans="1:10">
      <c r="A8" s="284"/>
      <c r="B8" s="482"/>
      <c r="C8" s="483"/>
      <c r="D8" s="483"/>
      <c r="E8" s="483"/>
      <c r="F8" s="484"/>
    </row>
    <row r="9" spans="1:10" ht="15.75">
      <c r="A9" s="285"/>
      <c r="B9" s="485"/>
      <c r="C9" s="485"/>
      <c r="D9" s="485"/>
      <c r="E9" s="277"/>
      <c r="F9" s="278"/>
    </row>
    <row r="10" spans="1:10">
      <c r="A10" s="286"/>
      <c r="B10" s="288"/>
      <c r="C10" s="288"/>
      <c r="D10" s="289"/>
      <c r="E10" s="279"/>
      <c r="F10" s="280"/>
    </row>
    <row r="11" spans="1:10" ht="12.75" customHeight="1">
      <c r="A11" s="287"/>
      <c r="B11" s="339"/>
      <c r="C11" s="340"/>
      <c r="D11" s="341"/>
      <c r="E11" s="281"/>
      <c r="F11" s="282"/>
    </row>
    <row r="12" spans="1:10" ht="12.75" customHeight="1">
      <c r="A12" s="287"/>
      <c r="B12" s="342"/>
      <c r="C12" s="343"/>
      <c r="D12" s="344"/>
      <c r="E12" s="281"/>
      <c r="F12" s="283"/>
      <c r="H12" s="72">
        <v>3.7999999999999999E-2</v>
      </c>
      <c r="J12" s="228">
        <f>SUM(D12:D19)</f>
        <v>0</v>
      </c>
    </row>
    <row r="13" spans="1:10" ht="12.75" customHeight="1">
      <c r="A13" s="287"/>
      <c r="B13" s="342"/>
      <c r="C13" s="343"/>
      <c r="D13" s="344"/>
      <c r="E13" s="281"/>
      <c r="F13" s="283"/>
      <c r="H13" s="72">
        <v>3.2000000000000002E-3</v>
      </c>
    </row>
    <row r="14" spans="1:10" ht="12.75" customHeight="1">
      <c r="A14" s="287"/>
      <c r="B14" s="342"/>
      <c r="C14" s="343"/>
      <c r="D14" s="344"/>
      <c r="E14" s="281"/>
      <c r="F14" s="283"/>
      <c r="H14" s="72">
        <v>5.0000000000000001E-3</v>
      </c>
    </row>
    <row r="15" spans="1:10" ht="12.75" customHeight="1">
      <c r="A15" s="287"/>
      <c r="B15" s="342"/>
      <c r="C15" s="343"/>
      <c r="D15" s="344"/>
      <c r="E15" s="281"/>
      <c r="F15" s="283"/>
      <c r="H15" s="72">
        <v>1.0200000000000001E-2</v>
      </c>
    </row>
    <row r="16" spans="1:10" ht="12.75" customHeight="1">
      <c r="A16" s="287"/>
      <c r="B16" s="342"/>
      <c r="C16" s="343"/>
      <c r="D16" s="344"/>
      <c r="E16" s="281"/>
      <c r="F16" s="283"/>
      <c r="H16" s="72">
        <v>6.6400000000000001E-2</v>
      </c>
    </row>
    <row r="17" spans="1:8" ht="12.75" customHeight="1">
      <c r="A17" s="287"/>
      <c r="B17" s="342"/>
      <c r="C17" s="343"/>
      <c r="D17" s="344"/>
      <c r="E17" s="281"/>
      <c r="F17" s="283"/>
      <c r="H17" s="72">
        <v>3.6499999999999998E-2</v>
      </c>
    </row>
    <row r="18" spans="1:8" ht="12.75" customHeight="1">
      <c r="A18" s="287"/>
      <c r="B18" s="342"/>
      <c r="C18" s="343"/>
      <c r="D18" s="344"/>
      <c r="E18" s="281"/>
      <c r="F18" s="283"/>
      <c r="H18" s="72">
        <v>2.5000000000000001E-2</v>
      </c>
    </row>
    <row r="19" spans="1:8">
      <c r="A19" s="287"/>
      <c r="B19" s="342"/>
      <c r="C19" s="343"/>
      <c r="D19" s="344"/>
      <c r="E19" s="281"/>
      <c r="F19" s="283"/>
      <c r="H19" s="72">
        <v>0</v>
      </c>
    </row>
    <row r="20" spans="1:8" ht="14.25">
      <c r="A20" s="251"/>
      <c r="B20" s="252"/>
      <c r="C20" s="252"/>
      <c r="D20" s="253"/>
      <c r="E20" s="254"/>
      <c r="F20" s="255"/>
    </row>
    <row r="21" spans="1:8" ht="14.25">
      <c r="A21" s="251"/>
      <c r="B21" s="256"/>
      <c r="C21" s="257"/>
      <c r="D21" s="253"/>
      <c r="E21" s="253"/>
      <c r="F21" s="255"/>
    </row>
    <row r="22" spans="1:8" ht="14.25">
      <c r="A22" s="251"/>
      <c r="B22" s="252"/>
      <c r="C22" s="252"/>
      <c r="D22" s="253"/>
      <c r="E22" s="253"/>
      <c r="F22" s="258"/>
    </row>
    <row r="23" spans="1:8" ht="14.25">
      <c r="A23" s="470"/>
      <c r="B23" s="471"/>
      <c r="C23" s="471"/>
      <c r="D23" s="471"/>
      <c r="E23" s="471"/>
      <c r="F23" s="472"/>
    </row>
    <row r="24" spans="1:8" ht="14.25">
      <c r="A24" s="251"/>
      <c r="B24" s="252"/>
      <c r="C24" s="252"/>
      <c r="D24" s="254"/>
      <c r="E24" s="254"/>
      <c r="F24" s="258"/>
    </row>
    <row r="25" spans="1:8" ht="14.25">
      <c r="A25" s="251"/>
      <c r="B25" s="259"/>
      <c r="C25" s="259"/>
      <c r="D25" s="260"/>
      <c r="E25" s="254"/>
      <c r="F25" s="258"/>
    </row>
    <row r="26" spans="1:8" ht="14.25">
      <c r="A26" s="251"/>
      <c r="B26" s="252"/>
      <c r="C26" s="261"/>
      <c r="D26" s="262"/>
      <c r="E26" s="254"/>
      <c r="F26" s="258"/>
    </row>
    <row r="27" spans="1:8" ht="15" thickBot="1">
      <c r="A27" s="251"/>
      <c r="B27" s="252"/>
      <c r="C27" s="261"/>
      <c r="D27" s="252"/>
      <c r="E27" s="254"/>
      <c r="F27" s="258"/>
    </row>
    <row r="28" spans="1:8" ht="15" thickBot="1">
      <c r="A28" s="251"/>
      <c r="B28" s="252"/>
      <c r="C28" s="263" t="s">
        <v>53</v>
      </c>
      <c r="D28" s="264">
        <v>0.2843</v>
      </c>
      <c r="E28" s="254"/>
      <c r="F28" s="258"/>
    </row>
    <row r="29" spans="1:8" ht="14.25">
      <c r="A29" s="251"/>
      <c r="B29" s="252"/>
      <c r="C29" s="252"/>
      <c r="D29" s="253"/>
      <c r="E29" s="254"/>
      <c r="F29" s="258"/>
    </row>
    <row r="30" spans="1:8" ht="14.25">
      <c r="A30" s="265"/>
      <c r="B30" s="266"/>
      <c r="C30" s="473"/>
      <c r="D30" s="473"/>
      <c r="E30" s="473"/>
      <c r="F30" s="268"/>
    </row>
    <row r="31" spans="1:8" ht="14.25">
      <c r="A31" s="265"/>
      <c r="B31" s="266"/>
      <c r="C31" s="267"/>
      <c r="D31" s="267"/>
      <c r="E31" s="267"/>
      <c r="F31" s="268"/>
    </row>
    <row r="32" spans="1:8" ht="14.25">
      <c r="A32" s="265"/>
      <c r="B32" s="266"/>
      <c r="C32" s="267"/>
      <c r="D32" s="267"/>
      <c r="E32" s="267"/>
      <c r="F32" s="268"/>
    </row>
    <row r="33" spans="1:6" ht="14.25">
      <c r="A33" s="265"/>
      <c r="B33" s="266"/>
      <c r="C33" s="267"/>
      <c r="D33" s="267"/>
      <c r="E33" s="267"/>
      <c r="F33" s="268"/>
    </row>
    <row r="34" spans="1:6" ht="14.25">
      <c r="A34" s="265"/>
      <c r="B34" s="266"/>
      <c r="C34" s="267"/>
      <c r="D34" s="267"/>
      <c r="E34" s="267"/>
      <c r="F34" s="268"/>
    </row>
    <row r="35" spans="1:6" ht="14.25">
      <c r="A35" s="265"/>
      <c r="B35" s="266"/>
      <c r="C35" s="267"/>
      <c r="D35" s="267"/>
      <c r="E35" s="267"/>
      <c r="F35" s="268"/>
    </row>
    <row r="36" spans="1:6" ht="14.25">
      <c r="A36" s="265"/>
      <c r="B36" s="266"/>
      <c r="C36" s="267"/>
      <c r="D36" s="267"/>
      <c r="E36" s="267"/>
      <c r="F36" s="268"/>
    </row>
    <row r="37" spans="1:6" ht="14.25">
      <c r="A37" s="265"/>
      <c r="B37" s="266"/>
      <c r="C37" s="266"/>
      <c r="D37" s="269"/>
      <c r="E37" s="270"/>
      <c r="F37" s="271"/>
    </row>
    <row r="38" spans="1:6" ht="14.25">
      <c r="A38" s="265"/>
      <c r="B38" s="266"/>
      <c r="C38" s="266"/>
      <c r="D38" s="269"/>
      <c r="E38" s="270"/>
      <c r="F38" s="271"/>
    </row>
    <row r="39" spans="1:6">
      <c r="A39" s="474" t="s">
        <v>160</v>
      </c>
      <c r="B39" s="475"/>
      <c r="C39" s="475"/>
      <c r="D39" s="475"/>
      <c r="E39" s="475"/>
      <c r="F39" s="476"/>
    </row>
    <row r="40" spans="1:6">
      <c r="A40" s="477"/>
      <c r="B40" s="475"/>
      <c r="C40" s="475"/>
      <c r="D40" s="475"/>
      <c r="E40" s="475"/>
      <c r="F40" s="476"/>
    </row>
    <row r="41" spans="1:6">
      <c r="A41" s="477"/>
      <c r="B41" s="475"/>
      <c r="C41" s="475"/>
      <c r="D41" s="475"/>
      <c r="E41" s="475"/>
      <c r="F41" s="476"/>
    </row>
    <row r="42" spans="1:6">
      <c r="A42" s="477"/>
      <c r="B42" s="475"/>
      <c r="C42" s="475"/>
      <c r="D42" s="475"/>
      <c r="E42" s="475"/>
      <c r="F42" s="476"/>
    </row>
    <row r="43" spans="1:6" ht="14.25">
      <c r="A43" s="265"/>
      <c r="B43" s="266"/>
      <c r="C43" s="266"/>
      <c r="D43" s="269"/>
      <c r="E43" s="270"/>
      <c r="F43" s="271"/>
    </row>
    <row r="44" spans="1:6" ht="14.25">
      <c r="A44" s="265"/>
      <c r="B44" s="266"/>
      <c r="C44" s="266"/>
      <c r="D44" s="269"/>
      <c r="E44" s="270"/>
      <c r="F44" s="271"/>
    </row>
    <row r="45" spans="1:6" ht="14.25">
      <c r="A45" s="272"/>
      <c r="B45" s="273"/>
      <c r="C45" s="273"/>
      <c r="D45" s="274"/>
      <c r="E45" s="275"/>
      <c r="F45" s="276"/>
    </row>
  </sheetData>
  <mergeCells count="9">
    <mergeCell ref="A23:F23"/>
    <mergeCell ref="C30:E30"/>
    <mergeCell ref="A39:F42"/>
    <mergeCell ref="A1:F3"/>
    <mergeCell ref="A4:F4"/>
    <mergeCell ref="A5:F5"/>
    <mergeCell ref="A6:F6"/>
    <mergeCell ref="B8:F8"/>
    <mergeCell ref="B9:D9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11</vt:i4>
      </vt:variant>
    </vt:vector>
  </HeadingPairs>
  <TitlesOfParts>
    <vt:vector size="19" baseType="lpstr">
      <vt:lpstr>Planilha Orcamentária</vt:lpstr>
      <vt:lpstr>COMPOSIÇÃO-I</vt:lpstr>
      <vt:lpstr>COMPOSIÇÃO-II</vt:lpstr>
      <vt:lpstr>COMPOSIÇÃO-III</vt:lpstr>
      <vt:lpstr>Memória de Cálculo</vt:lpstr>
      <vt:lpstr>Cronograma</vt:lpstr>
      <vt:lpstr>Memorial Descritivo</vt:lpstr>
      <vt:lpstr>BDI</vt:lpstr>
      <vt:lpstr>BDI!Area_de_impressao</vt:lpstr>
      <vt:lpstr>'COMPOSIÇÃO-I'!Area_de_impressao</vt:lpstr>
      <vt:lpstr>'COMPOSIÇÃO-II'!Area_de_impressao</vt:lpstr>
      <vt:lpstr>'COMPOSIÇÃO-III'!Area_de_impressao</vt:lpstr>
      <vt:lpstr>Cronograma!Area_de_impressao</vt:lpstr>
      <vt:lpstr>'Memória de Cálculo'!Area_de_impressao</vt:lpstr>
      <vt:lpstr>'Memorial Descritivo'!Area_de_impressao</vt:lpstr>
      <vt:lpstr>'Planilha Orcamentária'!Area_de_impressao</vt:lpstr>
      <vt:lpstr>'Memória de Cálculo'!Titulos_de_impressao</vt:lpstr>
      <vt:lpstr>'Memorial Descritivo'!Titulos_de_impressao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Sebastião Barbosa</cp:lastModifiedBy>
  <cp:lastPrinted>2026-07-01T18:17:11Z</cp:lastPrinted>
  <dcterms:created xsi:type="dcterms:W3CDTF">2006-09-22T13:55:22Z</dcterms:created>
  <dcterms:modified xsi:type="dcterms:W3CDTF">2026-07-02T16:14:37Z</dcterms:modified>
</cp:coreProperties>
</file>