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embeddings/oleObject1.bin" ContentType="application/vnd.openxmlformats-officedocument.oleObject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ACKUP\SEBASTIÃO\SECRETARIA PLANEJAMENTO  E ENGENHARIA\2025\20 - QUADRA POLIESPORTIVA BOM JESUS DO RIO PRETO\"/>
    </mc:Choice>
  </mc:AlternateContent>
  <xr:revisionPtr revIDLastSave="0" documentId="13_ncr:1_{200B047D-7C83-4885-AED6-AFF7639FDEFC}" xr6:coauthVersionLast="47" xr6:coauthVersionMax="47" xr10:uidLastSave="{00000000-0000-0000-0000-000000000000}"/>
  <bookViews>
    <workbookView xWindow="-120" yWindow="-120" windowWidth="29040" windowHeight="15840" tabRatio="628" activeTab="4" xr2:uid="{00000000-000D-0000-FFFF-FFFF00000000}"/>
  </bookViews>
  <sheets>
    <sheet name="Planilha Orcamentária" sheetId="5" r:id="rId1"/>
    <sheet name="COMPOSIÇÃO-I" sheetId="18" r:id="rId2"/>
    <sheet name="COMPOSIÇÃO-II" sheetId="19" r:id="rId3"/>
    <sheet name="COMPOSIÇÃO-III" sheetId="20" r:id="rId4"/>
    <sheet name="Memória de Cálculo" sheetId="13" r:id="rId5"/>
    <sheet name="Cronograma" sheetId="10" r:id="rId6"/>
    <sheet name="Memorial Descritivo" sheetId="14" r:id="rId7"/>
    <sheet name="BDI" sheetId="17" r:id="rId8"/>
  </sheets>
  <externalReferences>
    <externalReference r:id="rId9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7">BDI!$A$1:$F$45</definedName>
    <definedName name="_xlnm.Print_Area" localSheetId="1">'COMPOSIÇÃO-I'!$A$1:$G$32</definedName>
    <definedName name="_xlnm.Print_Area" localSheetId="2">'COMPOSIÇÃO-II'!$A$1:$G$27</definedName>
    <definedName name="_xlnm.Print_Area" localSheetId="3">'COMPOSIÇÃO-III'!$A$1:$G$24</definedName>
    <definedName name="_xlnm.Print_Area" localSheetId="5">Cronograma!$A$1:$J$27</definedName>
    <definedName name="_xlnm.Print_Area" localSheetId="4">'Memória de Cálculo'!$A$1:$F$39</definedName>
    <definedName name="_xlnm.Print_Area" localSheetId="6">'Memorial Descritivo'!$A$1:$F$37</definedName>
    <definedName name="_xlnm.Print_Area" localSheetId="0">'Planilha Orcamentária'!$A$1:$H$38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4">'Memória de Cálculo'!$1:$7</definedName>
    <definedName name="_xlnm.Print_Titles" localSheetId="6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5" hidden="1">Cronograma!$A$1:$J$27</definedName>
    <definedName name="Z_46B44D95_2370_4419_BD85_88291A251F92_.wvu.PrintArea" localSheetId="4" hidden="1">'Memória de Cálculo'!$A$1:$F$9</definedName>
    <definedName name="Z_46B44D95_2370_4419_BD85_88291A251F92_.wvu.PrintArea" localSheetId="0" hidden="1">'Planilha Orcamentária'!$A$1:$H$38</definedName>
    <definedName name="Z_46B44D95_2370_4419_BD85_88291A251F92_.wvu.PrintTitles" localSheetId="4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C21" i="5" l="1"/>
  <c r="C19" i="14" s="1"/>
  <c r="C12" i="14"/>
  <c r="B7" i="17"/>
  <c r="G3" i="10"/>
  <c r="B7" i="20"/>
  <c r="B7" i="19"/>
  <c r="B7" i="18"/>
  <c r="H11" i="5"/>
  <c r="H27" i="5"/>
  <c r="H22" i="5"/>
  <c r="H23" i="5"/>
  <c r="H24" i="5"/>
  <c r="H25" i="5"/>
  <c r="H21" i="5"/>
  <c r="H19" i="5"/>
  <c r="H18" i="5"/>
  <c r="H14" i="5"/>
  <c r="H15" i="5"/>
  <c r="H16" i="5"/>
  <c r="E19" i="5"/>
  <c r="E18" i="5"/>
  <c r="F16" i="5"/>
  <c r="G13" i="19"/>
  <c r="G14" i="19"/>
  <c r="G15" i="19"/>
  <c r="G16" i="19"/>
  <c r="G17" i="19"/>
  <c r="G18" i="19"/>
  <c r="G12" i="19"/>
  <c r="M11" i="19"/>
  <c r="C23" i="14"/>
  <c r="C22" i="14"/>
  <c r="C21" i="14"/>
  <c r="C20" i="14"/>
  <c r="C13" i="14"/>
  <c r="B25" i="14"/>
  <c r="C25" i="14"/>
  <c r="B19" i="14"/>
  <c r="B20" i="14"/>
  <c r="B21" i="14"/>
  <c r="B22" i="14"/>
  <c r="B23" i="14"/>
  <c r="C10" i="14"/>
  <c r="C14" i="14"/>
  <c r="C15" i="14"/>
  <c r="C16" i="14"/>
  <c r="C17" i="14"/>
  <c r="C18" i="14"/>
  <c r="C24" i="14"/>
  <c r="B11" i="14"/>
  <c r="B12" i="14"/>
  <c r="B13" i="14"/>
  <c r="B14" i="14"/>
  <c r="B16" i="14"/>
  <c r="B17" i="14"/>
  <c r="A9" i="14"/>
  <c r="F5" i="14"/>
  <c r="B15" i="10"/>
  <c r="A15" i="10"/>
  <c r="B13" i="10"/>
  <c r="A13" i="10"/>
  <c r="B11" i="10"/>
  <c r="A11" i="10"/>
  <c r="A9" i="10"/>
  <c r="A7" i="10"/>
  <c r="B9" i="10"/>
  <c r="J21" i="5"/>
  <c r="K21" i="5" s="1"/>
  <c r="F21" i="5" s="1"/>
  <c r="G11" i="20"/>
  <c r="A5" i="20"/>
  <c r="A4" i="20"/>
  <c r="G11" i="19"/>
  <c r="J16" i="5" s="1"/>
  <c r="K16" i="5" s="1"/>
  <c r="A5" i="19"/>
  <c r="A4" i="19"/>
  <c r="J12" i="17"/>
  <c r="F17" i="5"/>
  <c r="F20" i="5"/>
  <c r="F26" i="5"/>
  <c r="K14" i="5"/>
  <c r="F14" i="5" s="1"/>
  <c r="K15" i="5"/>
  <c r="F15" i="5" s="1"/>
  <c r="K18" i="5"/>
  <c r="F18" i="5" s="1"/>
  <c r="K19" i="5"/>
  <c r="F19" i="5" s="1"/>
  <c r="K22" i="5"/>
  <c r="F22" i="5" s="1"/>
  <c r="K23" i="5"/>
  <c r="F23" i="5" s="1"/>
  <c r="K24" i="5"/>
  <c r="F24" i="5" s="1"/>
  <c r="K25" i="5"/>
  <c r="F25" i="5" s="1"/>
  <c r="K27" i="5"/>
  <c r="F27" i="5" s="1"/>
  <c r="K11" i="5"/>
  <c r="F11" i="5" s="1"/>
  <c r="E13" i="5"/>
  <c r="E14" i="5"/>
  <c r="E15" i="5"/>
  <c r="C13" i="5"/>
  <c r="C11" i="14" s="1"/>
  <c r="K12" i="5" l="1"/>
  <c r="F12" i="5" s="1"/>
  <c r="G11" i="18"/>
  <c r="J13" i="5" s="1"/>
  <c r="K13" i="5" s="1"/>
  <c r="F13" i="5" s="1"/>
  <c r="A5" i="17"/>
  <c r="A4" i="17"/>
  <c r="C36" i="14"/>
  <c r="C9" i="14"/>
  <c r="B9" i="14"/>
  <c r="C8" i="14"/>
  <c r="A5" i="14"/>
  <c r="A4" i="14"/>
  <c r="B27" i="10"/>
  <c r="B26" i="10"/>
  <c r="B23" i="10"/>
  <c r="B22" i="10"/>
  <c r="B7" i="10"/>
  <c r="A5" i="10"/>
  <c r="A4" i="10"/>
  <c r="A3" i="10"/>
  <c r="C25" i="13"/>
  <c r="B25" i="13"/>
  <c r="A25" i="13"/>
  <c r="D24" i="13"/>
  <c r="C24" i="13"/>
  <c r="B24" i="13"/>
  <c r="A24" i="13"/>
  <c r="D23" i="13"/>
  <c r="C23" i="13"/>
  <c r="B23" i="13"/>
  <c r="A23" i="13"/>
  <c r="D22" i="13"/>
  <c r="C22" i="13"/>
  <c r="B22" i="13"/>
  <c r="A22" i="13"/>
  <c r="D21" i="13"/>
  <c r="C21" i="13"/>
  <c r="B21" i="13"/>
  <c r="A21" i="13"/>
  <c r="D20" i="13"/>
  <c r="C20" i="13"/>
  <c r="B20" i="13"/>
  <c r="A20" i="13"/>
  <c r="D19" i="13"/>
  <c r="C19" i="13"/>
  <c r="B19" i="13"/>
  <c r="A19" i="13"/>
  <c r="D18" i="13"/>
  <c r="C18" i="13"/>
  <c r="B18" i="13"/>
  <c r="A18" i="13"/>
  <c r="D17" i="13"/>
  <c r="C17" i="13"/>
  <c r="B17" i="13"/>
  <c r="A17" i="13"/>
  <c r="D16" i="13"/>
  <c r="C16" i="13"/>
  <c r="B16" i="13"/>
  <c r="A16" i="13"/>
  <c r="D15" i="13"/>
  <c r="C15" i="13"/>
  <c r="B15" i="13"/>
  <c r="A15" i="13"/>
  <c r="D14" i="13"/>
  <c r="C14" i="13"/>
  <c r="B14" i="13"/>
  <c r="A14" i="13"/>
  <c r="D13" i="13"/>
  <c r="C13" i="13"/>
  <c r="B13" i="13"/>
  <c r="A13" i="13"/>
  <c r="D12" i="13"/>
  <c r="C12" i="13"/>
  <c r="B12" i="13"/>
  <c r="A12" i="13"/>
  <c r="D11" i="13"/>
  <c r="C11" i="13"/>
  <c r="B11" i="13"/>
  <c r="A11" i="13"/>
  <c r="D10" i="13"/>
  <c r="C10" i="13"/>
  <c r="B10" i="13"/>
  <c r="A10" i="13"/>
  <c r="E9" i="13"/>
  <c r="D9" i="13"/>
  <c r="C9" i="13"/>
  <c r="B9" i="13"/>
  <c r="A9" i="13"/>
  <c r="C8" i="13"/>
  <c r="A5" i="13"/>
  <c r="A4" i="13"/>
  <c r="A5" i="18"/>
  <c r="A4" i="18"/>
  <c r="C36" i="5"/>
  <c r="C32" i="5"/>
  <c r="C30" i="14" s="1"/>
  <c r="C31" i="5"/>
  <c r="C29" i="14" s="1"/>
  <c r="E27" i="5"/>
  <c r="H7" i="5"/>
  <c r="G16" i="5" s="1"/>
  <c r="G19" i="5" l="1"/>
  <c r="G22" i="5"/>
  <c r="G27" i="5"/>
  <c r="H26" i="5" s="1"/>
  <c r="D16" i="10" s="1"/>
  <c r="G11" i="5"/>
  <c r="H10" i="5" s="1"/>
  <c r="G21" i="5"/>
  <c r="G15" i="5"/>
  <c r="G24" i="5"/>
  <c r="G13" i="5"/>
  <c r="H13" i="5" s="1"/>
  <c r="G23" i="5"/>
  <c r="G14" i="5"/>
  <c r="G18" i="5"/>
  <c r="G25" i="5"/>
  <c r="H17" i="5" l="1"/>
  <c r="D12" i="10" s="1"/>
  <c r="H20" i="5"/>
  <c r="D14" i="10" s="1"/>
  <c r="I16" i="10"/>
  <c r="I18" i="10" s="1"/>
  <c r="D8" i="10"/>
  <c r="H12" i="5"/>
  <c r="D10" i="10" s="1"/>
  <c r="G10" i="10" s="1"/>
  <c r="E10" i="10" l="1"/>
  <c r="D18" i="10"/>
  <c r="D13" i="10" s="1"/>
  <c r="E8" i="10"/>
  <c r="G14" i="10"/>
  <c r="H28" i="5"/>
  <c r="J30" i="5" s="1"/>
  <c r="E12" i="10"/>
  <c r="E18" i="10" l="1"/>
  <c r="K18" i="10"/>
  <c r="D15" i="10"/>
  <c r="D3" i="10"/>
  <c r="G12" i="10"/>
  <c r="G18" i="10" l="1"/>
  <c r="L23" i="10" s="1"/>
  <c r="E17" i="10"/>
  <c r="D11" i="10"/>
  <c r="K17" i="10"/>
  <c r="D7" i="10"/>
  <c r="I17" i="10"/>
  <c r="D9" i="10"/>
  <c r="D17" i="10" l="1"/>
  <c r="G17" i="10"/>
  <c r="L22" i="10" s="1"/>
</calcChain>
</file>

<file path=xl/sharedStrings.xml><?xml version="1.0" encoding="utf-8"?>
<sst xmlns="http://schemas.openxmlformats.org/spreadsheetml/2006/main" count="335" uniqueCount="194">
  <si>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</si>
  <si>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</si>
  <si>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</si>
  <si>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</si>
  <si>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</si>
  <si>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</si>
  <si>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</si>
  <si>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</si>
  <si>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M3</t>
  </si>
  <si>
    <t>M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</si>
  <si>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</si>
  <si>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</si>
  <si>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</si>
  <si>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</si>
  <si>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</si>
  <si>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</si>
  <si>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</si>
  <si>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</si>
  <si>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</si>
  <si>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</si>
  <si>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</si>
  <si>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</si>
  <si>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</si>
  <si>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</si>
  <si>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</si>
  <si>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</si>
  <si>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</si>
  <si>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</si>
  <si>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Nome do(a) Responsável Técnico(a)</t>
  </si>
  <si>
    <t>Nome do(a) Prefeito(a) Municipal</t>
  </si>
  <si>
    <t>PREÇO UNITÁRIO S/ BDI</t>
  </si>
  <si>
    <t>PREÇO UNITÁRIO C/ BDI</t>
  </si>
  <si>
    <t>BDI:</t>
  </si>
  <si>
    <t>01/01.</t>
  </si>
  <si>
    <t>( X )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</si>
  <si>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</si>
  <si>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</si>
  <si>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</si>
  <si>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</si>
  <si>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</si>
  <si>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MÊS 1</t>
  </si>
  <si>
    <t>MÊS 2</t>
  </si>
  <si>
    <t>DETALHAMENTO</t>
  </si>
  <si>
    <t>MEMORIAL DESCRITIVO</t>
  </si>
  <si>
    <t>MÊS 3</t>
  </si>
  <si>
    <t>SINAPI-103689</t>
  </si>
  <si>
    <t>placa de obra de acordo com as exisgências do CREA-MG</t>
  </si>
  <si>
    <t>Para a execução da placa de obras a empresa ganhadora deverá atender a especificação do manual de placa de obra de acordo com a descrição e as especificações do CREA.</t>
  </si>
  <si>
    <t>Prefeito Municipal de Inhapim-MG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</si>
  <si>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</si>
  <si>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MÊS 4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</si>
  <si>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 INHAPIM/MG - CEP: 35330-000</t>
    </r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</si>
  <si>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</si>
  <si>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</si>
  <si>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</si>
  <si>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</si>
  <si>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</si>
  <si>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</si>
  <si>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</si>
  <si>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</si>
  <si>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</si>
  <si>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</si>
  <si>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</si>
  <si>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</si>
  <si>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</si>
  <si>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</si>
  <si>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</si>
  <si>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</si>
  <si>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</si>
  <si>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</si>
  <si>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</si>
  <si>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</si>
  <si>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</si>
  <si>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INHAPIM/MG - CEP: 35330-000</t>
    </r>
  </si>
  <si>
    <t xml:space="preserve">QUADRO DE COMPOSIÇÕES </t>
  </si>
  <si>
    <t>COMPOSIÇÃO</t>
  </si>
  <si>
    <t>SINAPI</t>
  </si>
  <si>
    <t>KG</t>
  </si>
  <si>
    <t>_________________________________</t>
  </si>
  <si>
    <t>PREVISÃO DE EXECUÇÃO DAS OBRAS: 3 MESES</t>
  </si>
  <si>
    <t>2.1</t>
  </si>
  <si>
    <t>2.2</t>
  </si>
  <si>
    <t>2.3</t>
  </si>
  <si>
    <t>2.4</t>
  </si>
  <si>
    <t>M²</t>
  </si>
  <si>
    <t>Sebastião Barbosa Pinto Filho</t>
  </si>
  <si>
    <t>CREA/MG Nº: MG 249.547/D</t>
  </si>
  <si>
    <t>Sandro Adriano Oliveira Silva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</si>
  <si>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249.547/D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</si>
  <si>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</si>
  <si>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FOLHA Nº:01/01</t>
  </si>
  <si>
    <t>3.0</t>
  </si>
  <si>
    <t>3.1</t>
  </si>
  <si>
    <t>3.2</t>
  </si>
  <si>
    <t>1.0</t>
  </si>
  <si>
    <t>UND</t>
  </si>
  <si>
    <t xml:space="preserve">                                                   </t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</si>
  <si>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DISTRITO DE BOM JESUS DO RIO PRETO - INHAPIM/MG - CEP: 35330-000</t>
    </r>
  </si>
  <si>
    <t>1.1</t>
  </si>
  <si>
    <t>QUADRA</t>
  </si>
  <si>
    <t>TRATAMENTO DE JUNTA SERRADA, COM TARUGO DE POLIETILENO E SELANTE À BASE DE SILICONE. AF_09/2023</t>
  </si>
  <si>
    <t>SINAPI-98577</t>
  </si>
  <si>
    <t>PINTURA DE PISO COM TINTA ACRÍLICA, APLICAÇÃO MANUAL, 2 DEMÃOS, INCLUSO FUNDO PREPARADOR.
AF_05/2021</t>
  </si>
  <si>
    <t>SINAPI-102491</t>
  </si>
  <si>
    <t>PORTA DE FERRO, DE ABRIR, TIPO GRADE COM CHAPA, COM GUARNIÇÕES. AF_12/2019</t>
  </si>
  <si>
    <t>SINAPI-100701</t>
  </si>
  <si>
    <t>INSTALAÇÃO ELÉTRICA</t>
  </si>
  <si>
    <t>LUMINÁRIA REFLETOR LED PARA ILUMINAÇÃO PÚBLICA, 200 W - FORNECIMENTO E INSTALAÇÃO. AF_02/2025</t>
  </si>
  <si>
    <t>HASTE DE ATERRAMENTO, DIÂMETRO 3/4", COM 3 METROS - FORNECIMENTO E INSTALAÇÃO. AF_08/2023</t>
  </si>
  <si>
    <t>SINAPI-96986</t>
  </si>
  <si>
    <t>CABO DE COBRE FLEXÍVEL ISOLADO, 1,5 MM², ANTI-CHAMA 0,6/1,0 KV, PARA CIRCUITOS TERMINAIS -
FORNECIMENTO E INSTALAÇÃO. AF_03/2023</t>
  </si>
  <si>
    <t>SINAPI-91925</t>
  </si>
  <si>
    <t>CABO DE COBRE FLEXÍVEL ISOLADO, 2,5 MM², ANTI-CHAMA 0,6/1,0 KV, PARA CIRCUITOS TERMINAIS -
FORNECIMENTO E INSTALAÇÃO. AF_03/2023</t>
  </si>
  <si>
    <t>SINAPI-91927</t>
  </si>
  <si>
    <t>ELETRODUTO RÍGIDO ROSCÁVEL, PVC, DN 32 MM (1"), PARA CIRCUITOS TERMINAIS, INSTALADO EM FORRO -
FORNECIMENTO E INSTALAÇÃO. AF_03/2023</t>
  </si>
  <si>
    <t>SINAPI-91864</t>
  </si>
  <si>
    <t>LIMPEZA FINAL PARA ENTREGA DA OBRA</t>
  </si>
  <si>
    <t>ED-50266</t>
  </si>
  <si>
    <t>SERVIÇOS FINAIS</t>
  </si>
  <si>
    <t>2</t>
  </si>
  <si>
    <t>510,70</t>
  </si>
  <si>
    <t>31,778*4+16*7=239,11</t>
  </si>
  <si>
    <t>1,2*2,1*2=5,04</t>
  </si>
  <si>
    <t>8</t>
  </si>
  <si>
    <t>234,08</t>
  </si>
  <si>
    <t>122</t>
  </si>
  <si>
    <t>VALOR QUE TEM PRA SER USADO R$ 160.000,00</t>
  </si>
  <si>
    <t>EXECUÇÃO DE PISO INDUSTRIAL DE CONCRETO ARMADO, FCK = 20 MPA, ESPESSURA DE 15,0 CM. AF_04/2022</t>
  </si>
  <si>
    <t>COMPOSIÇÃO-I</t>
  </si>
  <si>
    <t>SARRAFO *2,5 X 7,5* CM EM PINUS, MISTA OU EQUIVALENTE DA REGIAO - BRUTA</t>
  </si>
  <si>
    <t>PREGO DE ACO POLIDO COM CABECA 17 X 27 (2 1/2 X 11)</t>
  </si>
  <si>
    <t>CONCRETO USINADO BOMBEAVEL, CLASSE DE RESISTENCIA C20, COM BRITA 0 E 1, SLUMP = 100 +/- 20 MM, EXCLUI SERVICO DE
BOMBEAMENTO (NBR 8953)</t>
  </si>
  <si>
    <t>AGENTE DE CURA, PROTETOR DA EVAPORACAO DA AGUA DE HIDRATACAO DO CONCRETO</t>
  </si>
  <si>
    <t>TABUA NAO APARELHADA *2,5 X 15* CM, EM MACARANDUBA/MASSARANDUBA, ANGELIM OU EQUIVALENTE DA REGIAO - BRUTA</t>
  </si>
  <si>
    <t>CARPINTEIRO DE FORMAS COM ENCARGOS COMPLEMENTARES</t>
  </si>
  <si>
    <t>PEDREIRO COM ENCARGOS COMPLEMENTARES</t>
  </si>
  <si>
    <t>SERVENTE COM ENCARGOS COMPLEMENTARES</t>
  </si>
  <si>
    <t>VIBRADOR DE IMERSÃO, DIÂMETRO DE PONTEIRA 45MM, MOTOR ELÉTRICO TRIFÁSICO POTÊNCIA DE 2 CV - CHP DIURNO.
AF_06/2015</t>
  </si>
  <si>
    <t>DESEMPENADEIRA DE CONCRETO, PESO DE 78 KG, 4 PÁS, MOTOR A GASOLINA, POTÊNCIA 5,5 HP - CHP DIURNO. AF_05/2023</t>
  </si>
  <si>
    <t>ARMAÇÃO PARA EXECUÇÃO DE RADIER, PISO DE CONCRETO OU LAJE SOBRE SOLO, COM USO DE TELA Q-196. AF_09/2021</t>
  </si>
  <si>
    <t>APLICAÇÃO DE LONA PLÁSTICA PARA EXECUÇÃO DE PAVIMENTOS DE CONCRETO. AF_04/2022</t>
  </si>
  <si>
    <t>APLICAÇÃO DE GRAXA EM BARRAS DE TRANSFERÊNCIA PARA EXECUÇÃO DE PAVIMENTO DE CONCRETO. AF_04/2022</t>
  </si>
  <si>
    <t>BARRAS DE TRANSFERÊNCIA, AÇO CA-25 DE 20,0 MM, PARA EXECUÇÃO DE PAVIMENTO DE CONCRETO - FORNECIMENTO E
INSTALAÇÃO. AF_04/2022</t>
  </si>
  <si>
    <t>I</t>
  </si>
  <si>
    <t>C</t>
  </si>
  <si>
    <t>H</t>
  </si>
  <si>
    <t>ALAMBRADO</t>
  </si>
  <si>
    <t>ALAMBRADO PARA QUADRA POLIESPORTIVA, ESTRUTURADO POR TUBOS DE ACO GALVANIZADO, (MONTANTES
COM DIAMETRO 2", TRAVESSAS E ESCORAS COM DIÂMETRO 1 ¼"), COM TELA DE ARAME GALVANIZADO, FIO 10
BWG E MALHA QUADRADA 5X5CM (EXCETO MURETA). AF_03/2021</t>
  </si>
  <si>
    <t>SINAPI-102364</t>
  </si>
  <si>
    <t>4.0</t>
  </si>
  <si>
    <t>4.1</t>
  </si>
  <si>
    <t>4.3</t>
  </si>
  <si>
    <t>4.4</t>
  </si>
  <si>
    <t>4.5</t>
  </si>
  <si>
    <t>4.6</t>
  </si>
  <si>
    <t>4.7</t>
  </si>
  <si>
    <t>4.10</t>
  </si>
  <si>
    <t>5.0</t>
  </si>
  <si>
    <t>5.1</t>
  </si>
  <si>
    <t>Tibutos ( Impostos COFINS 3% E PIS 0,65)</t>
  </si>
  <si>
    <t>PAR DE TRAVES E REDES DE FUTSAL - FORNECIMENTO E INSTALAÇÃO. AF_03/2022</t>
  </si>
  <si>
    <t>PEDRA BRITADA N. 1 (9,5 A 19 MM) POSTO PEDREIRA/FORNECEDOR, SEM FRETE</t>
  </si>
  <si>
    <t>CONJUNTO PARA FUTSAL COM PAR DE TRAVES OFICIAIS DE 3,00 X 2,00 M EM TUBO DE ACO GALVANIZADO 3" COM REQUADROS EM
TUBO DE 1", PINTURA EM PRIMER COM TINTA ESMALTE SINTETICO E REDES DE POLIETILENO FIO 4 MM</t>
  </si>
  <si>
    <t>UM</t>
  </si>
  <si>
    <t>CONCRETO FCK = 15MPA, TRAÇO 1:3,4:3,4 (EM MASSA SECA DE CIMENTO/ AREIA MÉDIA/ SEIXO ROLADO) - PREPARO MANUAL.
AF_05/2021</t>
  </si>
  <si>
    <t>AMPA METALICA PARA BUCHA DE FIXACAO DE TRAVE DE FUTSAL E POSTE DE VOLEI, DIAMETRO 100 MM, ALTURA 55 MM</t>
  </si>
  <si>
    <t>BUCHA DE ESPERA PARA FIXACAO DE TRAVE DE FUTSAL E POSTE DE VOLEI EM PVC, PARA TUBO DE 3", C = 40 CM</t>
  </si>
  <si>
    <t>FITA ISOLANTE ADESIVA ANTICHAMA, USO ATE 750 V, EM ROLO DE 19 MM X 5 M</t>
  </si>
  <si>
    <t>LUMINARIA LED REFLETOR RETANGULAR BIVOLT, LUZ BRANCA, 200 W</t>
  </si>
  <si>
    <t>AUXILIAR DE ELETRICISTA COM ENCARGOS COMPLEMENTARES</t>
  </si>
  <si>
    <t>ELETRICISTA COM ENCARGOS COMPLEMENTARES</t>
  </si>
  <si>
    <t>4.2</t>
  </si>
  <si>
    <t>Execução de piso industrial em concreto armado com fck = 20 MPa e espessura de 15 cm, incluindo preparo e compactação do subleito, lançamento e adensamento do concreto, nivelamento mecânico e acabamento conforme especificação. Previsão de juntas de dilatação e cura úmida ou química para garantir desempenho e resistência. Serviço executado conforme AF_04/2022 e normas técnicas aplicáveis.</t>
  </si>
  <si>
    <t>Tratamento de junta serrada mediante limpeza e preparo do vão, instalação de tarugo de polietileno como material de enchimento e aplicação de selante à base de silicone para vedação e acomodação de movimentações. Serviço executado conforme AF_09/2023, garantindo estanqueidade, durabilidade e desempenho da junta.</t>
  </si>
  <si>
    <t xml:space="preserve">Pintura de piso com tinta acrílica, realizada manualmente, incluindo limpeza, preparo da superfície e aplicação de fundo preparador. Execução de 2 demãos uniformes, garantindo aderência, cobertura e durabilidade do revestimento. Serviço conforme AF_05/2021 e normas técnicas aplicáveis.. </t>
  </si>
  <si>
    <t>Fornecimento e instalação de par de traves de futsal em conformidade com dimensões regulamentares, incluindo estruturas metálicas pintadas e fixação segura ao piso. Acompanha fornecimento e montagem das redes, com tensionamento adequado para uso esportivo. Serviço executado conforme AF_03/2022.</t>
  </si>
  <si>
    <t>Fornecimento e instalação de porta de ferro de abrir, tipo grade com chapa metálica incorporada, incluindo guarnições adequadas. Estrutura fabricada em perfis metálicos, com pintura anticorrosiva e fixação conforme especificação. Serviço executado segundo AF_12/2019 e normas aplicáveis</t>
  </si>
  <si>
    <t>Execução de alambrado para quadra poliesportiva estruturado com montantes em tubos de aço galvanizado Ø 2" e travessas/escoras Ø 1¼". Instalação de tela em arame galvanizado fio 10 BWG, malha quadrada 5x5 cm, fixada à estrutura metálica. Serviço aplicado exclusivamente acima da mureta, conforme AF_03/2021.</t>
  </si>
  <si>
    <t>Fornecimento e instalação de luminária refletor LED para iluminação pública, potência nominal de 200 W, com corpo em alumínio, proteção IP adequada e driver integrado. Inclusos fixação, conexões elétricas, teste de funcionamento e alinhamento fotométrico. Serviço executado conforme AF_02/2025 e normas aplicáveis.</t>
  </si>
  <si>
    <t>Fornecimento e instalação de haste de aterramento em aço cobreado, diâmetro 3/4" e comprimento de 3 m, cravada no solo até profundidade especificada. Inclusos conector apropriado e interligação ao sistema de aterramento. Serviço conforme AF_08/2023 e normas técnicas de proteção elétrica.</t>
  </si>
  <si>
    <t>Fornecimento e instalação de cabo de cobre flexível isolado, seção 1,5 mm², anti-chama, tensão 0,6/1,0 kV, destinado a circuitos terminais. Inclui lançamento em eletrodutos, conexões, identificação e testes de continuidade. Serviço executado conforme AF_03/2023 e normas de instalações elétricas.</t>
  </si>
  <si>
    <t>Fornecimento e instalação de cabo de cobre flexível isolado, seção 2,5 mm², anti-chama, tensão 0,6/1,0 kV, destinado a circuitos terminais. Inclui lançamento em eletrodutos, conexões adequadas, identificação e testes de continuidade. Serviço executado conforme AF_03/2023 e normas vigentes de instalações elétricas.</t>
  </si>
  <si>
    <t>Fornecimento e instalação de eletroduto rígido roscável em PVC, DN 32 mm (1"), destinado a circuitos terminais, fixado em forro conforme projeto. Inclui conexões, suportes, alinhamento e testes de continuidade do encaminhamento. Serviço executado conforme AF_03/2023 e normas de instalações elétricas.</t>
  </si>
  <si>
    <t>Execução de limpeza final para entrega de quadra poliesportiva, incluindo remoção de resíduos, poeira e materiais soltos, lavagem e higienização das superfícies, equipamentos e áreas adjacentes. Abrange detalhamento fino, garantindo condições adequadas de uso e conformidade para recebimento da obra.</t>
  </si>
  <si>
    <t>COMPOSIÇÃO-II</t>
  </si>
  <si>
    <t>COMPOSIÇÃO - III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</si>
  <si>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REFORMA E OU MODERNIZAÇÃO DE QUADRA POLIESPORTIVA NO MUNICIPIO DE INHAPIM/MG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</si>
  <si>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</si>
  <si>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___________________________                
</t>
    </r>
    <r>
      <rPr>
        <b/>
        <sz val="11"/>
        <rFont val="Arial"/>
        <family val="2"/>
      </rPr>
      <t xml:space="preserve">Sebastião Barbosa Pinto Filho </t>
    </r>
    <r>
      <rPr>
        <sz val="11"/>
        <rFont val="Arial"/>
        <family val="2"/>
      </rPr>
      <t xml:space="preserve">                      
Engenheiro Civil                                 
Crea-MG 249.547/D</t>
    </r>
  </si>
  <si>
    <t>(4,0*16,12*2+1,13*4,0*2)+(4,0*31,86)+(1,21*31,86)=344,42</t>
  </si>
  <si>
    <t>M³</t>
  </si>
  <si>
    <t>CHP</t>
  </si>
  <si>
    <t>Somatória total de acordo com o projeto = 584,50 m²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</si>
  <si>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09/2025 - SEM DESONERAÇÃO - SICOR 07/2025 -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</si>
</sst>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_(* #,##0.00000_);_(* \(#,##0.00000\);_(* &quot;-&quot;??_);_(@_)"/>
    <numFmt numFmtId="183" formatCode="_(* #,##0_);_(* \(#,##0\);_(* &quot;-&quot;??_);_(@_)"/>
    <numFmt numFmtId="184" formatCode="_(* #,##0.0000_);_(* \(#,##0.0000\);_(* &quot;-&quot;??_);_(@_)"/>
    <numFmt numFmtId="185" formatCode="_-* #,##0.00000_-;\-* #,##0.00000_-;_-* &quot;-&quot;?????_-;_-@_-"/>
  </numFmts>
  <fonts count="8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20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indexed="20"/>
      <name val="Arial"/>
      <family val="2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0"/>
      <color rgb="FFFF0000"/>
      <name val="Arial Nova"/>
      <family val="2"/>
    </font>
    <font>
      <b/>
      <sz val="1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5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6" fillId="20" borderId="23" applyNumberFormat="0" applyAlignment="0" applyProtection="0"/>
    <xf numFmtId="0" fontId="3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9" fillId="0" borderId="20" applyNumberFormat="0" applyFill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8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498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37" fillId="0" borderId="0" xfId="0" applyFont="1"/>
    <xf numFmtId="4" fontId="37" fillId="0" borderId="0" xfId="0" applyNumberFormat="1" applyFont="1"/>
    <xf numFmtId="0" fontId="37" fillId="0" borderId="9" xfId="0" applyFont="1" applyBorder="1" applyAlignment="1">
      <alignment vertical="center"/>
    </xf>
    <xf numFmtId="0" fontId="46" fillId="0" borderId="0" xfId="0" applyFont="1"/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0" xfId="0" applyFont="1"/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42" fillId="11" borderId="10" xfId="3" applyFont="1" applyFill="1" applyBorder="1"/>
    <xf numFmtId="0" fontId="40" fillId="0" borderId="11" xfId="3" applyFont="1" applyBorder="1" applyAlignment="1">
      <alignment vertical="center"/>
    </xf>
    <xf numFmtId="0" fontId="38" fillId="11" borderId="11" xfId="3" applyFont="1" applyFill="1" applyBorder="1" applyAlignment="1">
      <alignment horizontal="right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10" fontId="50" fillId="12" borderId="4" xfId="0" applyNumberFormat="1" applyFont="1" applyFill="1" applyBorder="1" applyAlignment="1">
      <alignment horizontal="center" vertical="center"/>
    </xf>
    <xf numFmtId="0" fontId="49" fillId="0" borderId="4" xfId="0" applyFont="1" applyBorder="1" applyAlignment="1">
      <alignment horizontal="center" vertical="center" wrapText="1"/>
    </xf>
    <xf numFmtId="174" fontId="49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0" fontId="53" fillId="0" borderId="9" xfId="0" applyFont="1" applyBorder="1" applyAlignment="1">
      <alignment vertical="center"/>
    </xf>
    <xf numFmtId="0" fontId="52" fillId="0" borderId="8" xfId="0" applyFont="1" applyBorder="1" applyAlignment="1">
      <alignment horizontal="center" vertical="center"/>
    </xf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63" fillId="0" borderId="4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0" fillId="0" borderId="5" xfId="0" applyNumberFormat="1" applyFont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10" fontId="42" fillId="12" borderId="21" xfId="3" applyNumberFormat="1" applyFont="1" applyFill="1" applyBorder="1" applyAlignment="1">
      <alignment vertical="center"/>
    </xf>
    <xf numFmtId="0" fontId="40" fillId="0" borderId="5" xfId="3" applyFont="1" applyBorder="1" applyAlignment="1">
      <alignment vertical="center"/>
    </xf>
    <xf numFmtId="174" fontId="42" fillId="12" borderId="12" xfId="3" applyNumberFormat="1" applyFont="1" applyFill="1" applyBorder="1"/>
    <xf numFmtId="174" fontId="52" fillId="11" borderId="4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6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38" fillId="0" borderId="5" xfId="0" applyFont="1" applyBorder="1" applyAlignment="1">
      <alignment vertical="top" wrapText="1"/>
    </xf>
    <xf numFmtId="43" fontId="70" fillId="0" borderId="6" xfId="139" applyFont="1" applyBorder="1" applyAlignment="1">
      <alignment horizontal="center" vertical="top" wrapText="1"/>
    </xf>
    <xf numFmtId="0" fontId="38" fillId="0" borderId="6" xfId="0" applyFont="1" applyBorder="1" applyAlignment="1">
      <alignment horizontal="center"/>
    </xf>
    <xf numFmtId="0" fontId="37" fillId="0" borderId="11" xfId="0" applyFont="1" applyBorder="1" applyAlignment="1">
      <alignment vertical="top" wrapText="1"/>
    </xf>
    <xf numFmtId="182" fontId="37" fillId="0" borderId="10" xfId="139" applyNumberFormat="1" applyFont="1" applyBorder="1" applyAlignment="1">
      <alignment horizontal="center" vertical="top" wrapText="1"/>
    </xf>
    <xf numFmtId="0" fontId="37" fillId="0" borderId="5" xfId="0" applyFont="1" applyBorder="1" applyAlignment="1">
      <alignment vertical="top" wrapText="1"/>
    </xf>
    <xf numFmtId="182" fontId="37" fillId="0" borderId="6" xfId="139" applyNumberFormat="1" applyFont="1" applyBorder="1" applyAlignment="1">
      <alignment horizontal="center" vertical="top" wrapText="1"/>
    </xf>
    <xf numFmtId="0" fontId="37" fillId="0" borderId="14" xfId="0" applyFont="1" applyBorder="1" applyAlignment="1">
      <alignment vertical="top" wrapText="1"/>
    </xf>
    <xf numFmtId="182" fontId="37" fillId="0" borderId="15" xfId="139" applyNumberFormat="1" applyFont="1" applyBorder="1" applyAlignment="1">
      <alignment horizontal="center" vertical="top" wrapText="1"/>
    </xf>
    <xf numFmtId="4" fontId="49" fillId="0" borderId="4" xfId="0" applyNumberFormat="1" applyFont="1" applyBorder="1" applyAlignment="1">
      <alignment horizontal="center" vertical="center" wrapText="1"/>
    </xf>
    <xf numFmtId="0" fontId="13" fillId="0" borderId="0" xfId="123" applyAlignment="1">
      <alignment horizontal="center"/>
    </xf>
    <xf numFmtId="0" fontId="13" fillId="0" borderId="3" xfId="123" applyBorder="1" applyAlignment="1">
      <alignment horizontal="center"/>
    </xf>
    <xf numFmtId="0" fontId="66" fillId="0" borderId="0" xfId="123" applyFont="1" applyAlignment="1">
      <alignment horizontal="left"/>
    </xf>
    <xf numFmtId="0" fontId="13" fillId="0" borderId="0" xfId="123"/>
    <xf numFmtId="0" fontId="13" fillId="0" borderId="11" xfId="123" applyBorder="1" applyAlignment="1">
      <alignment horizontal="center"/>
    </xf>
    <xf numFmtId="0" fontId="13" fillId="0" borderId="0" xfId="123" applyAlignment="1">
      <alignment horizontal="left" vertical="top"/>
    </xf>
    <xf numFmtId="0" fontId="37" fillId="0" borderId="14" xfId="123" applyFont="1" applyBorder="1" applyAlignment="1">
      <alignment vertical="top"/>
    </xf>
    <xf numFmtId="14" fontId="43" fillId="0" borderId="9" xfId="123" applyNumberFormat="1" applyFont="1" applyBorder="1" applyAlignment="1">
      <alignment horizontal="left" vertical="top"/>
    </xf>
    <xf numFmtId="0" fontId="37" fillId="0" borderId="9" xfId="123" applyFont="1" applyBorder="1" applyAlignment="1">
      <alignment vertical="top"/>
    </xf>
    <xf numFmtId="0" fontId="13" fillId="0" borderId="9" xfId="123" applyBorder="1"/>
    <xf numFmtId="0" fontId="13" fillId="0" borderId="15" xfId="123" applyBorder="1"/>
    <xf numFmtId="14" fontId="37" fillId="0" borderId="9" xfId="123" applyNumberFormat="1" applyFont="1" applyBorder="1" applyAlignment="1">
      <alignment horizontal="left" vertical="top"/>
    </xf>
    <xf numFmtId="0" fontId="13" fillId="0" borderId="11" xfId="123" applyBorder="1"/>
    <xf numFmtId="0" fontId="13" fillId="0" borderId="10" xfId="123" applyBorder="1"/>
    <xf numFmtId="49" fontId="78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78" fillId="25" borderId="4" xfId="123" applyFont="1" applyFill="1" applyBorder="1" applyAlignment="1" applyProtection="1">
      <alignment horizontal="center" vertical="center" wrapText="1"/>
      <protection locked="0"/>
    </xf>
    <xf numFmtId="0" fontId="78" fillId="3" borderId="4" xfId="123" applyFont="1" applyFill="1" applyBorder="1" applyAlignment="1">
      <alignment horizontal="center" vertical="center"/>
    </xf>
    <xf numFmtId="4" fontId="78" fillId="3" borderId="4" xfId="123" applyNumberFormat="1" applyFont="1" applyFill="1" applyBorder="1" applyAlignment="1">
      <alignment horizontal="center" vertical="center"/>
    </xf>
    <xf numFmtId="49" fontId="63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63" fillId="25" borderId="4" xfId="123" applyFont="1" applyFill="1" applyBorder="1" applyAlignment="1" applyProtection="1">
      <alignment horizontal="center" vertical="center" wrapText="1"/>
      <protection locked="0"/>
    </xf>
    <xf numFmtId="0" fontId="63" fillId="0" borderId="4" xfId="123" applyFont="1" applyBorder="1" applyAlignment="1">
      <alignment horizontal="center" vertical="center" wrapText="1"/>
    </xf>
    <xf numFmtId="4" fontId="63" fillId="0" borderId="4" xfId="123" applyNumberFormat="1" applyFont="1" applyBorder="1" applyAlignment="1">
      <alignment horizontal="center" vertical="center" wrapText="1"/>
    </xf>
    <xf numFmtId="4" fontId="13" fillId="0" borderId="0" xfId="123" applyNumberFormat="1"/>
    <xf numFmtId="49" fontId="63" fillId="25" borderId="13" xfId="123" applyNumberFormat="1" applyFont="1" applyFill="1" applyBorder="1" applyAlignment="1" applyProtection="1">
      <alignment horizontal="center" vertical="center" wrapText="1"/>
      <protection locked="0"/>
    </xf>
    <xf numFmtId="0" fontId="63" fillId="25" borderId="13" xfId="123" applyFont="1" applyFill="1" applyBorder="1" applyAlignment="1" applyProtection="1">
      <alignment horizontal="center" vertical="center" wrapText="1"/>
      <protection locked="0"/>
    </xf>
    <xf numFmtId="0" fontId="63" fillId="0" borderId="13" xfId="123" applyFont="1" applyBorder="1" applyAlignment="1">
      <alignment horizontal="center" vertical="center" wrapText="1"/>
    </xf>
    <xf numFmtId="4" fontId="63" fillId="0" borderId="13" xfId="123" applyNumberFormat="1" applyFont="1" applyBorder="1" applyAlignment="1">
      <alignment horizontal="center" vertical="center" wrapText="1"/>
    </xf>
    <xf numFmtId="0" fontId="63" fillId="0" borderId="8" xfId="123" applyFont="1" applyBorder="1" applyAlignment="1">
      <alignment horizontal="center" vertical="center" wrapText="1"/>
    </xf>
    <xf numFmtId="2" fontId="65" fillId="12" borderId="0" xfId="114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81" fillId="0" borderId="4" xfId="0" applyFont="1" applyBorder="1" applyAlignment="1">
      <alignment horizontal="center" vertical="center" wrapText="1"/>
    </xf>
    <xf numFmtId="0" fontId="37" fillId="11" borderId="2" xfId="3" applyFont="1" applyFill="1" applyBorder="1"/>
    <xf numFmtId="0" fontId="49" fillId="0" borderId="9" xfId="0" applyFont="1" applyBorder="1" applyAlignment="1">
      <alignment horizontal="center" vertical="center" wrapText="1"/>
    </xf>
    <xf numFmtId="14" fontId="40" fillId="11" borderId="1" xfId="3" applyNumberFormat="1" applyFont="1" applyFill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10" fontId="50" fillId="12" borderId="35" xfId="1" applyNumberFormat="1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3" fillId="0" borderId="34" xfId="0" applyFont="1" applyBorder="1" applyAlignment="1">
      <alignment horizontal="center" vertical="center" wrapText="1"/>
    </xf>
    <xf numFmtId="174" fontId="49" fillId="0" borderId="35" xfId="0" applyNumberFormat="1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4" fontId="41" fillId="0" borderId="37" xfId="0" applyNumberFormat="1" applyFont="1" applyBorder="1" applyAlignment="1">
      <alignment horizontal="center" vertical="center" wrapText="1"/>
    </xf>
    <xf numFmtId="0" fontId="42" fillId="0" borderId="36" xfId="0" applyFont="1" applyBorder="1" applyAlignment="1">
      <alignment vertical="center"/>
    </xf>
    <xf numFmtId="0" fontId="37" fillId="0" borderId="37" xfId="0" applyFont="1" applyBorder="1" applyAlignment="1">
      <alignment vertical="center"/>
    </xf>
    <xf numFmtId="0" fontId="37" fillId="0" borderId="36" xfId="0" applyFont="1" applyBorder="1"/>
    <xf numFmtId="0" fontId="42" fillId="0" borderId="37" xfId="0" applyFont="1" applyBorder="1"/>
    <xf numFmtId="0" fontId="37" fillId="0" borderId="37" xfId="0" applyFont="1" applyBorder="1"/>
    <xf numFmtId="0" fontId="42" fillId="0" borderId="36" xfId="0" applyFont="1" applyBorder="1"/>
    <xf numFmtId="0" fontId="42" fillId="0" borderId="37" xfId="0" applyFont="1" applyBorder="1" applyAlignment="1">
      <alignment vertical="center"/>
    </xf>
    <xf numFmtId="0" fontId="37" fillId="0" borderId="38" xfId="0" applyFont="1" applyBorder="1"/>
    <xf numFmtId="0" fontId="37" fillId="0" borderId="7" xfId="0" applyFont="1" applyBorder="1"/>
    <xf numFmtId="4" fontId="37" fillId="0" borderId="7" xfId="0" applyNumberFormat="1" applyFont="1" applyBorder="1"/>
    <xf numFmtId="0" fontId="37" fillId="0" borderId="39" xfId="0" applyFont="1" applyBorder="1"/>
    <xf numFmtId="0" fontId="37" fillId="0" borderId="29" xfId="0" applyFont="1" applyBorder="1"/>
    <xf numFmtId="0" fontId="37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8" fillId="0" borderId="37" xfId="0" applyFont="1" applyBorder="1"/>
    <xf numFmtId="0" fontId="50" fillId="0" borderId="33" xfId="0" applyFont="1" applyBorder="1" applyAlignment="1">
      <alignment vertical="center"/>
    </xf>
    <xf numFmtId="14" fontId="41" fillId="0" borderId="33" xfId="0" applyNumberFormat="1" applyFont="1" applyBorder="1" applyAlignment="1">
      <alignment horizontal="left" vertical="center"/>
    </xf>
    <xf numFmtId="4" fontId="41" fillId="0" borderId="35" xfId="0" applyNumberFormat="1" applyFont="1" applyBorder="1" applyAlignment="1">
      <alignment horizontal="center" vertical="center" wrapText="1"/>
    </xf>
    <xf numFmtId="181" fontId="41" fillId="2" borderId="32" xfId="0" applyNumberFormat="1" applyFont="1" applyFill="1" applyBorder="1" applyAlignment="1">
      <alignment horizontal="center" vertical="center" wrapText="1"/>
    </xf>
    <xf numFmtId="4" fontId="43" fillId="2" borderId="33" xfId="0" applyNumberFormat="1" applyFont="1" applyFill="1" applyBorder="1" applyAlignment="1">
      <alignment horizontal="center" vertical="center" wrapText="1"/>
    </xf>
    <xf numFmtId="0" fontId="49" fillId="0" borderId="34" xfId="0" applyFont="1" applyBorder="1" applyAlignment="1">
      <alignment horizontal="center" vertical="center" wrapText="1"/>
    </xf>
    <xf numFmtId="49" fontId="43" fillId="0" borderId="35" xfId="2" applyNumberFormat="1" applyFont="1" applyFill="1" applyBorder="1" applyAlignment="1" applyProtection="1">
      <alignment horizontal="center" vertical="center" wrapText="1" shrinkToFit="1"/>
      <protection locked="0"/>
    </xf>
    <xf numFmtId="49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0" fontId="39" fillId="0" borderId="36" xfId="0" applyFont="1" applyBorder="1"/>
    <xf numFmtId="0" fontId="49" fillId="0" borderId="0" xfId="0" applyFont="1" applyAlignment="1">
      <alignment horizontal="center" vertical="center" wrapText="1"/>
    </xf>
    <xf numFmtId="4" fontId="39" fillId="0" borderId="37" xfId="0" applyNumberFormat="1" applyFont="1" applyBorder="1"/>
    <xf numFmtId="0" fontId="39" fillId="0" borderId="38" xfId="0" applyFont="1" applyBorder="1"/>
    <xf numFmtId="0" fontId="39" fillId="0" borderId="7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/>
    </xf>
    <xf numFmtId="0" fontId="39" fillId="0" borderId="7" xfId="0" applyFont="1" applyBorder="1"/>
    <xf numFmtId="4" fontId="39" fillId="0" borderId="7" xfId="0" applyNumberFormat="1" applyFont="1" applyBorder="1"/>
    <xf numFmtId="0" fontId="39" fillId="0" borderId="39" xfId="0" applyFont="1" applyBorder="1"/>
    <xf numFmtId="0" fontId="37" fillId="0" borderId="2" xfId="0" applyFont="1" applyBorder="1"/>
    <xf numFmtId="0" fontId="42" fillId="11" borderId="6" xfId="3" applyFont="1" applyFill="1" applyBorder="1" applyAlignment="1">
      <alignment horizontal="center" vertical="center"/>
    </xf>
    <xf numFmtId="175" fontId="42" fillId="11" borderId="6" xfId="3" applyNumberFormat="1" applyFont="1" applyFill="1" applyBorder="1" applyAlignment="1">
      <alignment horizontal="center" vertical="center"/>
    </xf>
    <xf numFmtId="10" fontId="40" fillId="11" borderId="6" xfId="3" applyNumberFormat="1" applyFont="1" applyFill="1" applyBorder="1" applyAlignment="1">
      <alignment horizontal="center" vertical="center"/>
    </xf>
    <xf numFmtId="175" fontId="40" fillId="11" borderId="6" xfId="3" applyNumberFormat="1" applyFont="1" applyFill="1" applyBorder="1" applyAlignment="1">
      <alignment horizontal="center" vertical="center"/>
    </xf>
    <xf numFmtId="175" fontId="37" fillId="11" borderId="15" xfId="3" applyNumberFormat="1" applyFont="1" applyFill="1" applyBorder="1"/>
    <xf numFmtId="175" fontId="37" fillId="11" borderId="10" xfId="3" applyNumberFormat="1" applyFont="1" applyFill="1" applyBorder="1"/>
    <xf numFmtId="0" fontId="37" fillId="0" borderId="30" xfId="0" applyFont="1" applyBorder="1"/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42" fillId="11" borderId="32" xfId="3" applyFont="1" applyFill="1" applyBorder="1" applyAlignment="1">
      <alignment vertical="center"/>
    </xf>
    <xf numFmtId="0" fontId="40" fillId="11" borderId="34" xfId="3" applyFont="1" applyFill="1" applyBorder="1" applyAlignment="1">
      <alignment horizontal="center" vertical="center"/>
    </xf>
    <xf numFmtId="0" fontId="38" fillId="11" borderId="46" xfId="3" applyFont="1" applyFill="1" applyBorder="1" applyAlignment="1">
      <alignment wrapText="1"/>
    </xf>
    <xf numFmtId="0" fontId="37" fillId="11" borderId="43" xfId="3" applyFont="1" applyFill="1" applyBorder="1"/>
    <xf numFmtId="0" fontId="38" fillId="11" borderId="36" xfId="3" applyFont="1" applyFill="1" applyBorder="1" applyAlignment="1">
      <alignment wrapText="1"/>
    </xf>
    <xf numFmtId="0" fontId="37" fillId="11" borderId="42" xfId="3" applyFont="1" applyFill="1" applyBorder="1"/>
    <xf numFmtId="0" fontId="37" fillId="11" borderId="37" xfId="3" applyFont="1" applyFill="1" applyBorder="1"/>
    <xf numFmtId="0" fontId="42" fillId="11" borderId="36" xfId="3" applyFont="1" applyFill="1" applyBorder="1"/>
    <xf numFmtId="0" fontId="42" fillId="11" borderId="37" xfId="3" applyFont="1" applyFill="1" applyBorder="1"/>
    <xf numFmtId="0" fontId="37" fillId="11" borderId="36" xfId="3" applyFont="1" applyFill="1" applyBorder="1"/>
    <xf numFmtId="0" fontId="40" fillId="11" borderId="36" xfId="3" applyFont="1" applyFill="1" applyBorder="1"/>
    <xf numFmtId="0" fontId="42" fillId="11" borderId="38" xfId="3" applyFont="1" applyFill="1" applyBorder="1"/>
    <xf numFmtId="0" fontId="42" fillId="11" borderId="7" xfId="3" applyFont="1" applyFill="1" applyBorder="1" applyAlignment="1">
      <alignment horizontal="center" vertical="center"/>
    </xf>
    <xf numFmtId="0" fontId="42" fillId="11" borderId="7" xfId="3" applyFont="1" applyFill="1" applyBorder="1" applyAlignment="1">
      <alignment wrapText="1"/>
    </xf>
    <xf numFmtId="0" fontId="42" fillId="11" borderId="7" xfId="3" applyFont="1" applyFill="1" applyBorder="1"/>
    <xf numFmtId="0" fontId="42" fillId="11" borderId="47" xfId="3" applyFont="1" applyFill="1" applyBorder="1"/>
    <xf numFmtId="0" fontId="42" fillId="11" borderId="39" xfId="3" applyFont="1" applyFill="1" applyBorder="1"/>
    <xf numFmtId="0" fontId="49" fillId="0" borderId="36" xfId="0" applyFont="1" applyBorder="1" applyAlignment="1">
      <alignment horizontal="center" vertical="center" wrapText="1"/>
    </xf>
    <xf numFmtId="2" fontId="65" fillId="12" borderId="37" xfId="114" applyNumberFormat="1" applyFont="1" applyFill="1" applyBorder="1" applyAlignment="1" applyProtection="1">
      <alignment horizontal="center" vertical="center" wrapText="1"/>
      <protection locked="0"/>
    </xf>
    <xf numFmtId="0" fontId="53" fillId="0" borderId="36" xfId="0" applyFont="1" applyBorder="1" applyAlignment="1">
      <alignment vertical="center"/>
    </xf>
    <xf numFmtId="0" fontId="51" fillId="0" borderId="36" xfId="0" applyFont="1" applyBorder="1" applyAlignment="1">
      <alignment vertical="center"/>
    </xf>
    <xf numFmtId="0" fontId="51" fillId="0" borderId="36" xfId="0" applyFont="1" applyBorder="1"/>
    <xf numFmtId="4" fontId="51" fillId="0" borderId="37" xfId="0" applyNumberFormat="1" applyFont="1" applyBorder="1"/>
    <xf numFmtId="0" fontId="53" fillId="0" borderId="36" xfId="0" applyFont="1" applyBorder="1"/>
    <xf numFmtId="4" fontId="53" fillId="0" borderId="37" xfId="0" applyNumberFormat="1" applyFont="1" applyBorder="1"/>
    <xf numFmtId="0" fontId="51" fillId="0" borderId="38" xfId="0" applyFont="1" applyBorder="1"/>
    <xf numFmtId="0" fontId="51" fillId="0" borderId="7" xfId="0" applyFont="1" applyBorder="1"/>
    <xf numFmtId="0" fontId="51" fillId="0" borderId="7" xfId="0" applyFont="1" applyBorder="1" applyAlignment="1">
      <alignment horizontal="center"/>
    </xf>
    <xf numFmtId="4" fontId="51" fillId="0" borderId="39" xfId="0" applyNumberFormat="1" applyFont="1" applyBorder="1"/>
    <xf numFmtId="0" fontId="41" fillId="26" borderId="34" xfId="0" applyFont="1" applyFill="1" applyBorder="1" applyAlignment="1">
      <alignment horizontal="center" vertical="center"/>
    </xf>
    <xf numFmtId="0" fontId="41" fillId="26" borderId="4" xfId="0" applyFont="1" applyFill="1" applyBorder="1" applyAlignment="1">
      <alignment horizontal="center" vertical="center"/>
    </xf>
    <xf numFmtId="4" fontId="41" fillId="26" borderId="4" xfId="0" applyNumberFormat="1" applyFont="1" applyFill="1" applyBorder="1" applyAlignment="1">
      <alignment horizontal="center" vertical="center" wrapText="1"/>
    </xf>
    <xf numFmtId="0" fontId="41" fillId="26" borderId="4" xfId="0" applyFont="1" applyFill="1" applyBorder="1" applyAlignment="1">
      <alignment horizontal="center" vertical="center" wrapText="1"/>
    </xf>
    <xf numFmtId="0" fontId="41" fillId="26" borderId="35" xfId="0" applyFont="1" applyFill="1" applyBorder="1" applyAlignment="1">
      <alignment horizontal="center" vertical="center" wrapText="1"/>
    </xf>
    <xf numFmtId="181" fontId="41" fillId="27" borderId="34" xfId="0" applyNumberFormat="1" applyFont="1" applyFill="1" applyBorder="1" applyAlignment="1">
      <alignment horizontal="center" vertical="center" wrapText="1"/>
    </xf>
    <xf numFmtId="49" fontId="41" fillId="27" borderId="4" xfId="0" applyNumberFormat="1" applyFont="1" applyFill="1" applyBorder="1" applyAlignment="1">
      <alignment horizontal="center" vertical="center" wrapText="1"/>
    </xf>
    <xf numFmtId="0" fontId="50" fillId="27" borderId="4" xfId="0" applyFont="1" applyFill="1" applyBorder="1" applyAlignment="1">
      <alignment horizontal="center" vertical="center" wrapText="1"/>
    </xf>
    <xf numFmtId="2" fontId="43" fillId="27" borderId="4" xfId="2" applyNumberFormat="1" applyFont="1" applyFill="1" applyBorder="1" applyAlignment="1">
      <alignment horizontal="center" vertical="center" wrapText="1"/>
    </xf>
    <xf numFmtId="4" fontId="43" fillId="27" borderId="4" xfId="0" applyNumberFormat="1" applyFont="1" applyFill="1" applyBorder="1" applyAlignment="1">
      <alignment horizontal="center" vertical="center" wrapText="1"/>
    </xf>
    <xf numFmtId="174" fontId="50" fillId="27" borderId="35" xfId="0" applyNumberFormat="1" applyFont="1" applyFill="1" applyBorder="1" applyAlignment="1">
      <alignment horizontal="center" vertical="center" wrapText="1"/>
    </xf>
    <xf numFmtId="0" fontId="53" fillId="0" borderId="0" xfId="0" applyFont="1"/>
    <xf numFmtId="4" fontId="53" fillId="0" borderId="0" xfId="0" applyNumberFormat="1" applyFont="1"/>
    <xf numFmtId="49" fontId="43" fillId="0" borderId="37" xfId="139" applyNumberFormat="1" applyFont="1" applyFill="1" applyBorder="1" applyAlignment="1" applyProtection="1">
      <alignment horizontal="center" vertical="center" wrapText="1" shrinkToFit="1"/>
      <protection locked="0"/>
    </xf>
    <xf numFmtId="0" fontId="41" fillId="26" borderId="34" xfId="0" applyFont="1" applyFill="1" applyBorder="1" applyAlignment="1">
      <alignment horizontal="center" vertical="center" wrapText="1"/>
    </xf>
    <xf numFmtId="0" fontId="40" fillId="26" borderId="4" xfId="0" applyFont="1" applyFill="1" applyBorder="1" applyAlignment="1">
      <alignment horizontal="center" vertical="center" wrapText="1"/>
    </xf>
    <xf numFmtId="174" fontId="52" fillId="26" borderId="35" xfId="0" applyNumberFormat="1" applyFont="1" applyFill="1" applyBorder="1" applyAlignment="1">
      <alignment horizontal="center" vertical="center" wrapText="1"/>
    </xf>
    <xf numFmtId="49" fontId="82" fillId="27" borderId="1" xfId="0" applyNumberFormat="1" applyFont="1" applyFill="1" applyBorder="1" applyAlignment="1">
      <alignment horizontal="center" vertical="center" wrapText="1"/>
    </xf>
    <xf numFmtId="0" fontId="80" fillId="27" borderId="1" xfId="0" applyFont="1" applyFill="1" applyBorder="1" applyAlignment="1">
      <alignment horizontal="center" vertical="center" wrapText="1"/>
    </xf>
    <xf numFmtId="2" fontId="14" fillId="27" borderId="1" xfId="2" applyNumberFormat="1" applyFont="1" applyFill="1" applyBorder="1" applyAlignment="1">
      <alignment horizontal="center" vertical="center" wrapText="1"/>
    </xf>
    <xf numFmtId="4" fontId="14" fillId="27" borderId="1" xfId="0" applyNumberFormat="1" applyFont="1" applyFill="1" applyBorder="1" applyAlignment="1">
      <alignment horizontal="center" vertical="center" wrapText="1"/>
    </xf>
    <xf numFmtId="0" fontId="41" fillId="27" borderId="4" xfId="0" applyFont="1" applyFill="1" applyBorder="1" applyAlignment="1">
      <alignment horizontal="center" vertical="center" wrapText="1"/>
    </xf>
    <xf numFmtId="0" fontId="43" fillId="0" borderId="36" xfId="0" applyFont="1" applyBorder="1" applyAlignment="1">
      <alignment horizontal="center" vertical="center" wrapText="1"/>
    </xf>
    <xf numFmtId="0" fontId="49" fillId="2" borderId="1" xfId="0" applyFont="1" applyFill="1" applyBorder="1" applyAlignment="1">
      <alignment horizontal="center" vertical="center" wrapText="1"/>
    </xf>
    <xf numFmtId="0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0" fontId="86" fillId="0" borderId="0" xfId="0" applyFont="1"/>
    <xf numFmtId="0" fontId="63" fillId="0" borderId="4" xfId="0" applyFont="1" applyBorder="1" applyAlignment="1">
      <alignment horizontal="center" wrapText="1"/>
    </xf>
    <xf numFmtId="0" fontId="63" fillId="0" borderId="11" xfId="0" applyFont="1" applyBorder="1" applyAlignment="1">
      <alignment horizontal="center" wrapText="1"/>
    </xf>
    <xf numFmtId="0" fontId="13" fillId="12" borderId="11" xfId="123" applyFill="1" applyBorder="1"/>
    <xf numFmtId="0" fontId="13" fillId="12" borderId="0" xfId="123" applyFill="1"/>
    <xf numFmtId="0" fontId="13" fillId="12" borderId="10" xfId="123" applyFill="1" applyBorder="1"/>
    <xf numFmtId="0" fontId="13" fillId="12" borderId="14" xfId="123" applyFill="1" applyBorder="1"/>
    <xf numFmtId="0" fontId="13" fillId="12" borderId="9" xfId="123" applyFill="1" applyBorder="1"/>
    <xf numFmtId="0" fontId="13" fillId="12" borderId="15" xfId="123" applyFill="1" applyBorder="1"/>
    <xf numFmtId="2" fontId="13" fillId="0" borderId="4" xfId="123" applyNumberFormat="1" applyBorder="1" applyAlignment="1">
      <alignment horizontal="center" vertical="center"/>
    </xf>
    <xf numFmtId="0" fontId="64" fillId="29" borderId="4" xfId="123" applyFont="1" applyFill="1" applyBorder="1" applyAlignment="1">
      <alignment horizontal="center" vertical="center"/>
    </xf>
    <xf numFmtId="2" fontId="64" fillId="29" borderId="4" xfId="123" applyNumberFormat="1" applyFont="1" applyFill="1" applyBorder="1" applyAlignment="1">
      <alignment horizontal="center" vertical="center"/>
    </xf>
    <xf numFmtId="49" fontId="43" fillId="0" borderId="4" xfId="0" applyNumberFormat="1" applyFont="1" applyBorder="1" applyAlignment="1">
      <alignment horizontal="center" vertical="center" wrapText="1"/>
    </xf>
    <xf numFmtId="9" fontId="43" fillId="0" borderId="0" xfId="1" applyFont="1"/>
    <xf numFmtId="43" fontId="38" fillId="0" borderId="6" xfId="139" applyFont="1" applyBorder="1" applyAlignment="1">
      <alignment horizontal="center" vertical="center"/>
    </xf>
    <xf numFmtId="43" fontId="0" fillId="0" borderId="0" xfId="0" applyNumberFormat="1"/>
    <xf numFmtId="175" fontId="43" fillId="0" borderId="0" xfId="0" applyNumberFormat="1" applyFont="1" applyAlignment="1">
      <alignment horizontal="center" vertical="center"/>
    </xf>
    <xf numFmtId="0" fontId="83" fillId="28" borderId="4" xfId="0" applyFont="1" applyFill="1" applyBorder="1" applyAlignment="1">
      <alignment horizontal="center" vertical="center" wrapText="1"/>
    </xf>
    <xf numFmtId="0" fontId="82" fillId="0" borderId="13" xfId="0" applyFont="1" applyBorder="1" applyAlignment="1">
      <alignment horizontal="center" vertical="center"/>
    </xf>
    <xf numFmtId="0" fontId="81" fillId="0" borderId="12" xfId="0" applyFont="1" applyBorder="1" applyAlignment="1">
      <alignment horizontal="center" vertical="center" wrapText="1"/>
    </xf>
    <xf numFmtId="0" fontId="83" fillId="28" borderId="12" xfId="0" applyFont="1" applyFill="1" applyBorder="1" applyAlignment="1">
      <alignment horizontal="center" vertical="center" wrapText="1"/>
    </xf>
    <xf numFmtId="49" fontId="82" fillId="27" borderId="0" xfId="0" applyNumberFormat="1" applyFont="1" applyFill="1" applyAlignment="1">
      <alignment horizontal="center" vertical="center" wrapText="1"/>
    </xf>
    <xf numFmtId="0" fontId="80" fillId="27" borderId="0" xfId="0" applyFont="1" applyFill="1" applyAlignment="1">
      <alignment horizontal="center" vertical="center" wrapText="1"/>
    </xf>
    <xf numFmtId="2" fontId="14" fillId="27" borderId="0" xfId="2" applyNumberFormat="1" applyFont="1" applyFill="1" applyBorder="1" applyAlignment="1">
      <alignment horizontal="center" vertical="center" wrapText="1"/>
    </xf>
    <xf numFmtId="4" fontId="14" fillId="27" borderId="0" xfId="0" applyNumberFormat="1" applyFont="1" applyFill="1" applyAlignment="1">
      <alignment horizontal="center" vertical="center" wrapText="1"/>
    </xf>
    <xf numFmtId="0" fontId="41" fillId="0" borderId="44" xfId="0" applyFont="1" applyBorder="1" applyAlignment="1">
      <alignment horizontal="center" vertical="center"/>
    </xf>
    <xf numFmtId="181" fontId="41" fillId="27" borderId="36" xfId="0" applyNumberFormat="1" applyFont="1" applyFill="1" applyBorder="1" applyAlignment="1">
      <alignment horizontal="center" vertical="center" wrapText="1"/>
    </xf>
    <xf numFmtId="4" fontId="14" fillId="27" borderId="37" xfId="0" applyNumberFormat="1" applyFont="1" applyFill="1" applyBorder="1" applyAlignment="1">
      <alignment horizontal="center" vertical="center" wrapText="1"/>
    </xf>
    <xf numFmtId="0" fontId="41" fillId="28" borderId="45" xfId="0" applyFont="1" applyFill="1" applyBorder="1" applyAlignment="1">
      <alignment horizontal="center" vertical="center" wrapText="1"/>
    </xf>
    <xf numFmtId="0" fontId="41" fillId="28" borderId="34" xfId="0" applyFont="1" applyFill="1" applyBorder="1" applyAlignment="1">
      <alignment horizontal="center" vertical="center" wrapText="1"/>
    </xf>
    <xf numFmtId="0" fontId="51" fillId="0" borderId="0" xfId="0" applyFont="1"/>
    <xf numFmtId="0" fontId="52" fillId="0" borderId="0" xfId="0" applyFont="1" applyAlignment="1">
      <alignment vertical="center"/>
    </xf>
    <xf numFmtId="0" fontId="51" fillId="0" borderId="0" xfId="0" applyFont="1" applyAlignment="1">
      <alignment horizontal="center"/>
    </xf>
    <xf numFmtId="0" fontId="53" fillId="0" borderId="0" xfId="0" applyFont="1" applyAlignment="1">
      <alignment vertical="center"/>
    </xf>
    <xf numFmtId="181" fontId="41" fillId="27" borderId="5" xfId="0" applyNumberFormat="1" applyFont="1" applyFill="1" applyBorder="1" applyAlignment="1">
      <alignment horizontal="center" vertical="center" wrapText="1"/>
    </xf>
    <xf numFmtId="4" fontId="14" fillId="27" borderId="6" xfId="0" applyNumberFormat="1" applyFont="1" applyFill="1" applyBorder="1" applyAlignment="1">
      <alignment horizontal="center" vertical="center" wrapText="1"/>
    </xf>
    <xf numFmtId="0" fontId="39" fillId="0" borderId="51" xfId="0" applyFont="1" applyBorder="1"/>
    <xf numFmtId="0" fontId="39" fillId="0" borderId="52" xfId="0" applyFont="1" applyBorder="1"/>
    <xf numFmtId="0" fontId="72" fillId="12" borderId="11" xfId="0" applyFont="1" applyFill="1" applyBorder="1"/>
    <xf numFmtId="0" fontId="72" fillId="12" borderId="0" xfId="0" applyFont="1" applyFill="1"/>
    <xf numFmtId="0" fontId="73" fillId="12" borderId="0" xfId="0" applyFont="1" applyFill="1"/>
    <xf numFmtId="43" fontId="72" fillId="12" borderId="0" xfId="139" applyFont="1" applyFill="1" applyBorder="1"/>
    <xf numFmtId="0" fontId="73" fillId="12" borderId="10" xfId="0" applyFont="1" applyFill="1" applyBorder="1"/>
    <xf numFmtId="0" fontId="74" fillId="12" borderId="0" xfId="0" applyFont="1" applyFill="1" applyAlignment="1">
      <alignment horizontal="center"/>
    </xf>
    <xf numFmtId="183" fontId="72" fillId="12" borderId="0" xfId="139" applyNumberFormat="1" applyFont="1" applyFill="1" applyBorder="1"/>
    <xf numFmtId="0" fontId="72" fillId="12" borderId="10" xfId="0" applyFont="1" applyFill="1" applyBorder="1"/>
    <xf numFmtId="0" fontId="74" fillId="12" borderId="0" xfId="0" applyFont="1" applyFill="1" applyAlignment="1">
      <alignment horizontal="right"/>
    </xf>
    <xf numFmtId="184" fontId="72" fillId="12" borderId="0" xfId="139" applyNumberFormat="1" applyFont="1" applyFill="1" applyBorder="1" applyAlignment="1">
      <alignment horizontal="center" vertical="center"/>
    </xf>
    <xf numFmtId="0" fontId="72" fillId="12" borderId="0" xfId="0" applyFont="1" applyFill="1" applyAlignment="1">
      <alignment horizontal="center" vertical="center"/>
    </xf>
    <xf numFmtId="185" fontId="72" fillId="12" borderId="0" xfId="0" applyNumberFormat="1" applyFont="1" applyFill="1"/>
    <xf numFmtId="0" fontId="74" fillId="12" borderId="27" xfId="0" applyFont="1" applyFill="1" applyBorder="1" applyAlignment="1">
      <alignment horizontal="right"/>
    </xf>
    <xf numFmtId="10" fontId="74" fillId="12" borderId="28" xfId="0" applyNumberFormat="1" applyFont="1" applyFill="1" applyBorder="1" applyAlignment="1">
      <alignment horizontal="center" vertical="center"/>
    </xf>
    <xf numFmtId="0" fontId="75" fillId="12" borderId="11" xfId="0" applyFont="1" applyFill="1" applyBorder="1"/>
    <xf numFmtId="0" fontId="75" fillId="12" borderId="0" xfId="0" applyFont="1" applyFill="1"/>
    <xf numFmtId="0" fontId="76" fillId="12" borderId="0" xfId="0" applyFont="1" applyFill="1" applyAlignment="1">
      <alignment horizontal="center" vertical="distributed"/>
    </xf>
    <xf numFmtId="0" fontId="76" fillId="12" borderId="10" xfId="0" applyFont="1" applyFill="1" applyBorder="1" applyAlignment="1">
      <alignment vertical="distributed"/>
    </xf>
    <xf numFmtId="0" fontId="77" fillId="12" borderId="0" xfId="0" applyFont="1" applyFill="1"/>
    <xf numFmtId="0" fontId="0" fillId="12" borderId="0" xfId="0" applyFill="1"/>
    <xf numFmtId="0" fontId="75" fillId="12" borderId="10" xfId="0" applyFont="1" applyFill="1" applyBorder="1"/>
    <xf numFmtId="0" fontId="75" fillId="12" borderId="14" xfId="0" applyFont="1" applyFill="1" applyBorder="1"/>
    <xf numFmtId="0" fontId="75" fillId="12" borderId="9" xfId="0" applyFont="1" applyFill="1" applyBorder="1"/>
    <xf numFmtId="0" fontId="77" fillId="12" borderId="9" xfId="0" applyFont="1" applyFill="1" applyBorder="1"/>
    <xf numFmtId="43" fontId="75" fillId="12" borderId="9" xfId="139" applyFont="1" applyFill="1" applyBorder="1"/>
    <xf numFmtId="0" fontId="75" fillId="12" borderId="15" xfId="0" applyFont="1" applyFill="1" applyBorder="1"/>
    <xf numFmtId="0" fontId="67" fillId="12" borderId="0" xfId="0" applyFont="1" applyFill="1" applyAlignment="1">
      <alignment vertical="distributed"/>
    </xf>
    <xf numFmtId="0" fontId="67" fillId="12" borderId="10" xfId="0" applyFont="1" applyFill="1" applyBorder="1" applyAlignment="1">
      <alignment vertical="distributed"/>
    </xf>
    <xf numFmtId="43" fontId="13" fillId="12" borderId="0" xfId="139" applyFont="1" applyFill="1" applyBorder="1"/>
    <xf numFmtId="0" fontId="13" fillId="12" borderId="10" xfId="0" applyFont="1" applyFill="1" applyBorder="1"/>
    <xf numFmtId="43" fontId="37" fillId="12" borderId="0" xfId="139" applyFont="1" applyFill="1" applyBorder="1"/>
    <xf numFmtId="0" fontId="37" fillId="12" borderId="10" xfId="0" applyFont="1" applyFill="1" applyBorder="1"/>
    <xf numFmtId="0" fontId="71" fillId="12" borderId="10" xfId="0" applyFont="1" applyFill="1" applyBorder="1"/>
    <xf numFmtId="0" fontId="68" fillId="12" borderId="11" xfId="0" applyFont="1" applyFill="1" applyBorder="1" applyAlignment="1">
      <alignment vertical="distributed"/>
    </xf>
    <xf numFmtId="0" fontId="67" fillId="12" borderId="11" xfId="0" applyFont="1" applyFill="1" applyBorder="1" applyAlignment="1">
      <alignment vertical="distributed"/>
    </xf>
    <xf numFmtId="0" fontId="13" fillId="12" borderId="11" xfId="0" applyFont="1" applyFill="1" applyBorder="1"/>
    <xf numFmtId="0" fontId="37" fillId="12" borderId="11" xfId="0" applyFont="1" applyFill="1" applyBorder="1"/>
    <xf numFmtId="0" fontId="13" fillId="12" borderId="0" xfId="0" applyFont="1" applyFill="1"/>
    <xf numFmtId="0" fontId="69" fillId="12" borderId="0" xfId="0" applyFont="1" applyFill="1"/>
    <xf numFmtId="0" fontId="37" fillId="12" borderId="14" xfId="0" applyFont="1" applyFill="1" applyBorder="1" applyAlignment="1">
      <alignment vertical="top"/>
    </xf>
    <xf numFmtId="14" fontId="43" fillId="12" borderId="9" xfId="0" applyNumberFormat="1" applyFont="1" applyFill="1" applyBorder="1" applyAlignment="1">
      <alignment horizontal="left" vertical="top"/>
    </xf>
    <xf numFmtId="0" fontId="37" fillId="12" borderId="9" xfId="0" applyFont="1" applyFill="1" applyBorder="1" applyAlignment="1">
      <alignment vertical="top"/>
    </xf>
    <xf numFmtId="0" fontId="0" fillId="12" borderId="9" xfId="0" applyFill="1" applyBorder="1"/>
    <xf numFmtId="0" fontId="0" fillId="12" borderId="15" xfId="0" applyFill="1" applyBorder="1"/>
    <xf numFmtId="0" fontId="40" fillId="0" borderId="0" xfId="0" applyFont="1" applyAlignment="1">
      <alignment horizontal="center"/>
    </xf>
    <xf numFmtId="0" fontId="0" fillId="0" borderId="0" xfId="0" applyAlignment="1">
      <alignment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4" fontId="42" fillId="0" borderId="0" xfId="0" applyNumberFormat="1" applyFont="1"/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49" fillId="0" borderId="34" xfId="0" applyFont="1" applyBorder="1" applyAlignment="1">
      <alignment horizontal="left" vertical="center"/>
    </xf>
    <xf numFmtId="0" fontId="49" fillId="0" borderId="4" xfId="0" applyFont="1" applyBorder="1" applyAlignment="1">
      <alignment horizontal="left" vertical="center"/>
    </xf>
    <xf numFmtId="0" fontId="49" fillId="12" borderId="32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33" xfId="0" applyNumberFormat="1" applyFont="1" applyBorder="1" applyAlignment="1">
      <alignment horizontal="center" vertical="center"/>
    </xf>
    <xf numFmtId="0" fontId="41" fillId="0" borderId="3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0" fillId="0" borderId="1" xfId="0" applyNumberFormat="1" applyFont="1" applyBorder="1" applyAlignment="1">
      <alignment horizontal="center" vertical="center"/>
    </xf>
    <xf numFmtId="2" fontId="50" fillId="0" borderId="33" xfId="0" applyNumberFormat="1" applyFont="1" applyBorder="1" applyAlignment="1">
      <alignment horizontal="center" vertical="center"/>
    </xf>
    <xf numFmtId="0" fontId="52" fillId="12" borderId="11" xfId="123" applyFont="1" applyFill="1" applyBorder="1" applyAlignment="1">
      <alignment horizontal="center"/>
    </xf>
    <xf numFmtId="0" fontId="52" fillId="12" borderId="0" xfId="123" applyFont="1" applyFill="1" applyAlignment="1">
      <alignment horizontal="center"/>
    </xf>
    <xf numFmtId="0" fontId="52" fillId="12" borderId="10" xfId="123" applyFont="1" applyFill="1" applyBorder="1" applyAlignment="1">
      <alignment horizontal="center"/>
    </xf>
    <xf numFmtId="0" fontId="51" fillId="12" borderId="11" xfId="123" applyFont="1" applyFill="1" applyBorder="1" applyAlignment="1">
      <alignment horizontal="center"/>
    </xf>
    <xf numFmtId="0" fontId="51" fillId="12" borderId="0" xfId="123" applyFont="1" applyFill="1" applyAlignment="1">
      <alignment horizontal="center"/>
    </xf>
    <xf numFmtId="0" fontId="51" fillId="12" borderId="10" xfId="123" applyFont="1" applyFill="1" applyBorder="1" applyAlignment="1">
      <alignment horizontal="center"/>
    </xf>
    <xf numFmtId="0" fontId="13" fillId="0" borderId="8" xfId="123" applyBorder="1" applyAlignment="1">
      <alignment horizontal="center"/>
    </xf>
    <xf numFmtId="0" fontId="13" fillId="0" borderId="2" xfId="123" applyBorder="1" applyAlignment="1">
      <alignment horizontal="center"/>
    </xf>
    <xf numFmtId="0" fontId="13" fillId="0" borderId="0" xfId="123" applyAlignment="1">
      <alignment horizontal="center"/>
    </xf>
    <xf numFmtId="0" fontId="13" fillId="0" borderId="10" xfId="123" applyBorder="1" applyAlignment="1">
      <alignment horizontal="center"/>
    </xf>
    <xf numFmtId="0" fontId="13" fillId="0" borderId="9" xfId="123" applyBorder="1" applyAlignment="1">
      <alignment horizontal="center"/>
    </xf>
    <xf numFmtId="0" fontId="13" fillId="0" borderId="15" xfId="123" applyBorder="1" applyAlignment="1">
      <alignment horizontal="center"/>
    </xf>
    <xf numFmtId="0" fontId="49" fillId="0" borderId="4" xfId="123" applyFont="1" applyBorder="1" applyAlignment="1">
      <alignment horizontal="left" vertical="center"/>
    </xf>
    <xf numFmtId="0" fontId="43" fillId="0" borderId="4" xfId="123" applyFont="1" applyBorder="1" applyAlignment="1">
      <alignment horizontal="left" vertical="top"/>
    </xf>
    <xf numFmtId="0" fontId="67" fillId="0" borderId="12" xfId="123" applyFont="1" applyBorder="1" applyAlignment="1">
      <alignment horizontal="center"/>
    </xf>
    <xf numFmtId="0" fontId="13" fillId="12" borderId="11" xfId="123" applyFill="1" applyBorder="1" applyAlignment="1">
      <alignment horizontal="center"/>
    </xf>
    <xf numFmtId="0" fontId="13" fillId="12" borderId="0" xfId="123" applyFill="1" applyAlignment="1">
      <alignment horizontal="center"/>
    </xf>
    <xf numFmtId="0" fontId="13" fillId="12" borderId="10" xfId="123" applyFill="1" applyBorder="1" applyAlignment="1">
      <alignment horizontal="center"/>
    </xf>
    <xf numFmtId="0" fontId="49" fillId="0" borderId="32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9" fillId="0" borderId="6" xfId="0" applyFont="1" applyBorder="1" applyAlignment="1">
      <alignment horizontal="left" vertical="center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40" fillId="11" borderId="44" xfId="3" applyFont="1" applyFill="1" applyBorder="1" applyAlignment="1">
      <alignment horizontal="center" vertical="center"/>
    </xf>
    <xf numFmtId="0" fontId="40" fillId="11" borderId="45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2" fillId="11" borderId="34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0" fontId="52" fillId="11" borderId="13" xfId="3" applyFont="1" applyFill="1" applyBorder="1" applyAlignment="1">
      <alignment horizontal="center" vertical="center" wrapText="1"/>
    </xf>
    <xf numFmtId="0" fontId="52" fillId="11" borderId="12" xfId="3" applyFont="1" applyFill="1" applyBorder="1" applyAlignment="1">
      <alignment horizontal="center" vertical="center" wrapText="1"/>
    </xf>
    <xf numFmtId="175" fontId="40" fillId="11" borderId="6" xfId="3" applyNumberFormat="1" applyFont="1" applyFill="1" applyBorder="1" applyAlignment="1">
      <alignment horizontal="center" vertical="center" wrapText="1"/>
    </xf>
    <xf numFmtId="0" fontId="45" fillId="11" borderId="32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42" xfId="3" applyFont="1" applyFill="1" applyBorder="1" applyAlignment="1">
      <alignment horizontal="center" vertical="center"/>
    </xf>
    <xf numFmtId="0" fontId="40" fillId="11" borderId="34" xfId="3" applyFont="1" applyFill="1" applyBorder="1" applyAlignment="1">
      <alignment horizontal="left" vertical="center"/>
    </xf>
    <xf numFmtId="0" fontId="40" fillId="11" borderId="4" xfId="3" applyFont="1" applyFill="1" applyBorder="1" applyAlignment="1">
      <alignment horizontal="left" vertical="center"/>
    </xf>
    <xf numFmtId="0" fontId="42" fillId="11" borderId="32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33" xfId="3" applyFont="1" applyFill="1" applyBorder="1" applyAlignment="1">
      <alignment horizontal="center" vertical="center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37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43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10" fontId="40" fillId="11" borderId="33" xfId="3" applyNumberFormat="1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2" fontId="84" fillId="12" borderId="4" xfId="114" applyNumberFormat="1" applyFont="1" applyFill="1" applyBorder="1" applyAlignment="1" applyProtection="1">
      <alignment horizontal="center" vertical="center" wrapText="1"/>
      <protection locked="0"/>
    </xf>
    <xf numFmtId="2" fontId="84" fillId="12" borderId="35" xfId="114" applyNumberFormat="1" applyFont="1" applyFill="1" applyBorder="1" applyAlignment="1" applyProtection="1">
      <alignment horizontal="center" vertical="center" wrapText="1"/>
      <protection locked="0"/>
    </xf>
    <xf numFmtId="0" fontId="82" fillId="0" borderId="13" xfId="0" applyFont="1" applyBorder="1" applyAlignment="1">
      <alignment horizontal="center" vertical="center"/>
    </xf>
    <xf numFmtId="0" fontId="82" fillId="0" borderId="49" xfId="0" applyFont="1" applyBorder="1" applyAlignment="1">
      <alignment horizontal="center" vertical="center"/>
    </xf>
    <xf numFmtId="0" fontId="81" fillId="0" borderId="12" xfId="0" applyFont="1" applyBorder="1" applyAlignment="1">
      <alignment horizontal="center" vertical="center" wrapText="1"/>
    </xf>
    <xf numFmtId="0" fontId="81" fillId="0" borderId="50" xfId="0" applyFont="1" applyBorder="1" applyAlignment="1">
      <alignment horizontal="center" vertical="center" wrapText="1"/>
    </xf>
    <xf numFmtId="2" fontId="84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84" fillId="0" borderId="35" xfId="65" applyNumberFormat="1" applyFont="1" applyFill="1" applyBorder="1" applyAlignment="1" applyProtection="1">
      <alignment horizontal="center" vertical="center" wrapText="1"/>
      <protection locked="0"/>
    </xf>
    <xf numFmtId="0" fontId="81" fillId="0" borderId="4" xfId="123" applyFont="1" applyBorder="1" applyAlignment="1">
      <alignment horizontal="center" vertical="center" wrapText="1"/>
    </xf>
    <xf numFmtId="0" fontId="81" fillId="0" borderId="35" xfId="123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47" fillId="0" borderId="0" xfId="0" applyFont="1" applyAlignment="1">
      <alignment horizontal="center"/>
    </xf>
    <xf numFmtId="0" fontId="51" fillId="0" borderId="0" xfId="0" applyFont="1" applyAlignment="1">
      <alignment horizontal="center" vertical="center"/>
    </xf>
    <xf numFmtId="0" fontId="51" fillId="0" borderId="37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37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37" xfId="0" applyFont="1" applyBorder="1" applyAlignment="1">
      <alignment horizontal="center" vertical="center"/>
    </xf>
    <xf numFmtId="0" fontId="74" fillId="12" borderId="11" xfId="0" applyFont="1" applyFill="1" applyBorder="1" applyAlignment="1">
      <alignment horizontal="center"/>
    </xf>
    <xf numFmtId="0" fontId="74" fillId="12" borderId="0" xfId="0" applyFont="1" applyFill="1" applyAlignment="1">
      <alignment horizontal="center"/>
    </xf>
    <xf numFmtId="0" fontId="74" fillId="12" borderId="10" xfId="0" applyFont="1" applyFill="1" applyBorder="1" applyAlignment="1">
      <alignment horizontal="center"/>
    </xf>
    <xf numFmtId="0" fontId="76" fillId="12" borderId="0" xfId="0" applyFont="1" applyFill="1" applyAlignment="1">
      <alignment horizontal="center" vertical="distributed"/>
    </xf>
    <xf numFmtId="0" fontId="75" fillId="12" borderId="11" xfId="0" applyFont="1" applyFill="1" applyBorder="1" applyAlignment="1">
      <alignment horizontal="center" wrapText="1"/>
    </xf>
    <xf numFmtId="0" fontId="75" fillId="12" borderId="0" xfId="0" applyFont="1" applyFill="1" applyAlignment="1">
      <alignment horizontal="center"/>
    </xf>
    <xf numFmtId="0" fontId="75" fillId="12" borderId="10" xfId="0" applyFont="1" applyFill="1" applyBorder="1" applyAlignment="1">
      <alignment horizontal="center"/>
    </xf>
    <xf numFmtId="0" fontId="75" fillId="12" borderId="11" xfId="0" applyFont="1" applyFill="1" applyBorder="1" applyAlignment="1">
      <alignment horizontal="center"/>
    </xf>
    <xf numFmtId="0" fontId="13" fillId="0" borderId="3" xfId="123" applyBorder="1" applyAlignment="1">
      <alignment horizontal="center"/>
    </xf>
    <xf numFmtId="0" fontId="13" fillId="0" borderId="11" xfId="123" applyBorder="1" applyAlignment="1">
      <alignment horizontal="center"/>
    </xf>
    <xf numFmtId="0" fontId="13" fillId="0" borderId="14" xfId="123" applyBorder="1" applyAlignment="1">
      <alignment horizontal="center"/>
    </xf>
    <xf numFmtId="0" fontId="43" fillId="0" borderId="4" xfId="0" applyFont="1" applyBorder="1" applyAlignment="1">
      <alignment horizontal="left" vertical="top"/>
    </xf>
    <xf numFmtId="0" fontId="13" fillId="12" borderId="0" xfId="0" applyFont="1" applyFill="1" applyAlignment="1">
      <alignment horizontal="center" vertical="center" wrapText="1"/>
    </xf>
    <xf numFmtId="0" fontId="13" fillId="12" borderId="0" xfId="0" applyFont="1" applyFill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67" fillId="12" borderId="0" xfId="0" applyFont="1" applyFill="1" applyAlignment="1">
      <alignment horizontal="center" vertical="distributed"/>
    </xf>
    <xf numFmtId="2" fontId="13" fillId="0" borderId="6" xfId="123" applyNumberFormat="1" applyBorder="1" applyAlignment="1">
      <alignment horizontal="center" vertical="center"/>
    </xf>
    <xf numFmtId="0" fontId="13" fillId="0" borderId="48" xfId="123" applyBorder="1" applyAlignment="1">
      <alignment horizontal="center"/>
    </xf>
    <xf numFmtId="0" fontId="13" fillId="0" borderId="40" xfId="123" applyBorder="1" applyAlignment="1">
      <alignment horizontal="center"/>
    </xf>
    <xf numFmtId="0" fontId="13" fillId="0" borderId="41" xfId="123" applyBorder="1" applyAlignment="1">
      <alignment horizontal="center"/>
    </xf>
    <xf numFmtId="0" fontId="13" fillId="0" borderId="36" xfId="123" applyBorder="1" applyAlignment="1">
      <alignment horizontal="center"/>
    </xf>
    <xf numFmtId="0" fontId="13" fillId="0" borderId="0" xfId="123" applyBorder="1" applyAlignment="1">
      <alignment horizontal="center"/>
    </xf>
    <xf numFmtId="0" fontId="13" fillId="0" borderId="37" xfId="123" applyBorder="1" applyAlignment="1">
      <alignment horizontal="center"/>
    </xf>
    <xf numFmtId="0" fontId="13" fillId="0" borderId="43" xfId="123" applyBorder="1" applyAlignment="1">
      <alignment horizontal="center"/>
    </xf>
    <xf numFmtId="0" fontId="49" fillId="0" borderId="34" xfId="123" applyFont="1" applyBorder="1" applyAlignment="1">
      <alignment horizontal="left" vertical="center"/>
    </xf>
    <xf numFmtId="0" fontId="49" fillId="0" borderId="35" xfId="123" applyFont="1" applyBorder="1" applyAlignment="1">
      <alignment horizontal="left" vertical="center"/>
    </xf>
    <xf numFmtId="0" fontId="43" fillId="0" borderId="34" xfId="123" applyFont="1" applyBorder="1" applyAlignment="1">
      <alignment horizontal="left" vertical="top"/>
    </xf>
    <xf numFmtId="0" fontId="43" fillId="0" borderId="35" xfId="123" applyFont="1" applyBorder="1" applyAlignment="1">
      <alignment horizontal="left" vertical="top"/>
    </xf>
    <xf numFmtId="0" fontId="37" fillId="0" borderId="53" xfId="123" applyFont="1" applyBorder="1" applyAlignment="1">
      <alignment vertical="top"/>
    </xf>
    <xf numFmtId="0" fontId="13" fillId="0" borderId="43" xfId="123" applyBorder="1"/>
    <xf numFmtId="0" fontId="67" fillId="0" borderId="45" xfId="123" applyFont="1" applyBorder="1" applyAlignment="1">
      <alignment horizontal="center"/>
    </xf>
    <xf numFmtId="0" fontId="67" fillId="0" borderId="50" xfId="123" applyFont="1" applyBorder="1" applyAlignment="1">
      <alignment horizontal="center"/>
    </xf>
    <xf numFmtId="0" fontId="13" fillId="0" borderId="36" xfId="123" applyBorder="1"/>
    <xf numFmtId="0" fontId="13" fillId="0" borderId="0" xfId="123" applyBorder="1"/>
    <xf numFmtId="0" fontId="13" fillId="0" borderId="37" xfId="123" applyBorder="1"/>
    <xf numFmtId="49" fontId="78" fillId="25" borderId="34" xfId="123" applyNumberFormat="1" applyFont="1" applyFill="1" applyBorder="1" applyAlignment="1" applyProtection="1">
      <alignment horizontal="center" vertical="center" wrapText="1"/>
      <protection locked="0"/>
    </xf>
    <xf numFmtId="4" fontId="78" fillId="3" borderId="35" xfId="123" applyNumberFormat="1" applyFont="1" applyFill="1" applyBorder="1" applyAlignment="1">
      <alignment horizontal="center" vertical="center"/>
    </xf>
    <xf numFmtId="49" fontId="63" fillId="25" borderId="34" xfId="123" applyNumberFormat="1" applyFont="1" applyFill="1" applyBorder="1" applyAlignment="1" applyProtection="1">
      <alignment horizontal="center" vertical="center" wrapText="1"/>
      <protection locked="0"/>
    </xf>
    <xf numFmtId="4" fontId="63" fillId="0" borderId="35" xfId="123" applyNumberFormat="1" applyFont="1" applyBorder="1" applyAlignment="1">
      <alignment horizontal="center" vertical="center" wrapText="1"/>
    </xf>
    <xf numFmtId="49" fontId="63" fillId="25" borderId="44" xfId="123" applyNumberFormat="1" applyFont="1" applyFill="1" applyBorder="1" applyAlignment="1" applyProtection="1">
      <alignment horizontal="center" vertical="center" wrapText="1"/>
      <protection locked="0"/>
    </xf>
    <xf numFmtId="0" fontId="13" fillId="12" borderId="36" xfId="123" applyFill="1" applyBorder="1"/>
    <xf numFmtId="0" fontId="13" fillId="12" borderId="0" xfId="123" applyFill="1" applyBorder="1"/>
    <xf numFmtId="0" fontId="13" fillId="12" borderId="37" xfId="123" applyFill="1" applyBorder="1"/>
    <xf numFmtId="0" fontId="13" fillId="12" borderId="36" xfId="123" applyFill="1" applyBorder="1" applyAlignment="1">
      <alignment horizontal="center"/>
    </xf>
    <xf numFmtId="0" fontId="13" fillId="12" borderId="0" xfId="123" applyFill="1" applyBorder="1" applyAlignment="1">
      <alignment horizontal="center"/>
    </xf>
    <xf numFmtId="0" fontId="13" fillId="12" borderId="37" xfId="123" applyFill="1" applyBorder="1" applyAlignment="1">
      <alignment horizontal="center"/>
    </xf>
    <xf numFmtId="0" fontId="52" fillId="12" borderId="36" xfId="123" applyFont="1" applyFill="1" applyBorder="1" applyAlignment="1">
      <alignment horizontal="center"/>
    </xf>
    <xf numFmtId="0" fontId="52" fillId="12" borderId="0" xfId="123" applyFont="1" applyFill="1" applyBorder="1" applyAlignment="1">
      <alignment horizontal="center"/>
    </xf>
    <xf numFmtId="0" fontId="52" fillId="12" borderId="37" xfId="123" applyFont="1" applyFill="1" applyBorder="1" applyAlignment="1">
      <alignment horizontal="center"/>
    </xf>
    <xf numFmtId="0" fontId="51" fillId="12" borderId="36" xfId="123" applyFont="1" applyFill="1" applyBorder="1" applyAlignment="1">
      <alignment horizontal="center"/>
    </xf>
    <xf numFmtId="0" fontId="51" fillId="12" borderId="0" xfId="123" applyFont="1" applyFill="1" applyBorder="1" applyAlignment="1">
      <alignment horizontal="center"/>
    </xf>
    <xf numFmtId="0" fontId="51" fillId="12" borderId="37" xfId="123" applyFont="1" applyFill="1" applyBorder="1" applyAlignment="1">
      <alignment horizontal="center"/>
    </xf>
    <xf numFmtId="0" fontId="13" fillId="12" borderId="38" xfId="123" applyFill="1" applyBorder="1"/>
    <xf numFmtId="0" fontId="13" fillId="12" borderId="7" xfId="123" applyFill="1" applyBorder="1"/>
    <xf numFmtId="0" fontId="13" fillId="12" borderId="39" xfId="123" applyFill="1" applyBorder="1"/>
    <xf numFmtId="174" fontId="40" fillId="11" borderId="33" xfId="3" applyNumberFormat="1" applyFont="1" applyFill="1" applyBorder="1" applyAlignment="1">
      <alignment horizontal="center" vertical="center" wrapText="1"/>
    </xf>
    <xf numFmtId="175" fontId="40" fillId="11" borderId="33" xfId="3" applyNumberFormat="1" applyFont="1" applyFill="1" applyBorder="1" applyAlignment="1">
      <alignment horizontal="center" vertical="center" wrapText="1"/>
    </xf>
    <xf numFmtId="0" fontId="40" fillId="11" borderId="33" xfId="3" applyFont="1" applyFill="1" applyBorder="1" applyAlignment="1">
      <alignment horizontal="center" vertical="center" wrapText="1"/>
    </xf>
    <xf numFmtId="0" fontId="38" fillId="11" borderId="0" xfId="3" applyFont="1" applyFill="1" applyBorder="1" applyAlignment="1">
      <alignment wrapText="1"/>
    </xf>
    <xf numFmtId="0" fontId="37" fillId="11" borderId="0" xfId="3" applyFont="1" applyFill="1" applyBorder="1" applyAlignment="1">
      <alignment wrapText="1"/>
    </xf>
    <xf numFmtId="0" fontId="37" fillId="11" borderId="0" xfId="3" applyFont="1" applyFill="1" applyBorder="1"/>
    <xf numFmtId="0" fontId="40" fillId="0" borderId="0" xfId="3" applyFont="1" applyBorder="1" applyAlignment="1">
      <alignment horizontal="center" vertical="center"/>
    </xf>
    <xf numFmtId="0" fontId="42" fillId="11" borderId="0" xfId="3" applyFont="1" applyFill="1" applyBorder="1" applyAlignment="1">
      <alignment wrapText="1"/>
    </xf>
    <xf numFmtId="0" fontId="42" fillId="11" borderId="0" xfId="3" applyFont="1" applyFill="1" applyBorder="1"/>
    <xf numFmtId="0" fontId="42" fillId="0" borderId="0" xfId="3" applyFont="1" applyBorder="1" applyAlignment="1">
      <alignment horizontal="center" vertical="center"/>
    </xf>
    <xf numFmtId="0" fontId="37" fillId="0" borderId="0" xfId="3" applyFont="1" applyBorder="1" applyAlignment="1">
      <alignment horizontal="center" vertical="center"/>
    </xf>
    <xf numFmtId="0" fontId="40" fillId="11" borderId="0" xfId="3" applyFont="1" applyFill="1" applyBorder="1" applyAlignment="1">
      <alignment wrapText="1"/>
    </xf>
    <xf numFmtId="0" fontId="38" fillId="11" borderId="0" xfId="3" applyFont="1" applyFill="1" applyBorder="1" applyAlignment="1">
      <alignment horizontal="right"/>
    </xf>
    <xf numFmtId="0" fontId="49" fillId="0" borderId="0" xfId="0" applyFont="1" applyBorder="1" applyAlignment="1">
      <alignment horizontal="center" vertical="center" wrapText="1"/>
    </xf>
    <xf numFmtId="4" fontId="50" fillId="0" borderId="0" xfId="0" applyNumberFormat="1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/>
    </xf>
    <xf numFmtId="0" fontId="39" fillId="0" borderId="0" xfId="0" applyFont="1" applyBorder="1"/>
    <xf numFmtId="0" fontId="40" fillId="0" borderId="0" xfId="0" applyFont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37" fillId="0" borderId="0" xfId="0" applyFont="1" applyBorder="1"/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2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289895</xdr:colOff>
      <xdr:row>0</xdr:row>
      <xdr:rowOff>47627</xdr:rowOff>
    </xdr:from>
    <xdr:to>
      <xdr:col>1</xdr:col>
      <xdr:colOff>931363</xdr:colOff>
      <xdr:row>0</xdr:row>
      <xdr:rowOff>1152525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9895" y="47627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154781</xdr:colOff>
      <xdr:row>28</xdr:row>
      <xdr:rowOff>119063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10312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5172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481965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481965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4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266083</xdr:colOff>
      <xdr:row>0</xdr:row>
      <xdr:rowOff>57152</xdr:rowOff>
    </xdr:from>
    <xdr:to>
      <xdr:col>1</xdr:col>
      <xdr:colOff>907551</xdr:colOff>
      <xdr:row>0</xdr:row>
      <xdr:rowOff>1162050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083" y="57152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393576</xdr:colOff>
      <xdr:row>0</xdr:row>
      <xdr:rowOff>72474</xdr:rowOff>
    </xdr:from>
    <xdr:to>
      <xdr:col>1</xdr:col>
      <xdr:colOff>572592</xdr:colOff>
      <xdr:row>0</xdr:row>
      <xdr:rowOff>1043608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93576" y="72474"/>
          <a:ext cx="898683" cy="971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298384</xdr:colOff>
      <xdr:row>0</xdr:row>
      <xdr:rowOff>89646</xdr:rowOff>
    </xdr:from>
    <xdr:to>
      <xdr:col>1</xdr:col>
      <xdr:colOff>816602</xdr:colOff>
      <xdr:row>0</xdr:row>
      <xdr:rowOff>1061357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8384" y="89646"/>
          <a:ext cx="899218" cy="971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1221441</xdr:colOff>
      <xdr:row>0</xdr:row>
      <xdr:rowOff>112060</xdr:rowOff>
    </xdr:from>
    <xdr:to>
      <xdr:col>5</xdr:col>
      <xdr:colOff>712134</xdr:colOff>
      <xdr:row>0</xdr:row>
      <xdr:rowOff>963706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386853" y="112060"/>
          <a:ext cx="5172075" cy="851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129146</xdr:colOff>
      <xdr:row>0</xdr:row>
      <xdr:rowOff>28575</xdr:rowOff>
    </xdr:from>
    <xdr:to>
      <xdr:col>1</xdr:col>
      <xdr:colOff>333374</xdr:colOff>
      <xdr:row>3</xdr:row>
      <xdr:rowOff>8824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46" y="28575"/>
          <a:ext cx="766203" cy="827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76200</xdr:rowOff>
    </xdr:from>
    <xdr:to>
      <xdr:col>6</xdr:col>
      <xdr:colOff>0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657225" y="76200"/>
          <a:ext cx="57150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(033)  3315.1234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1"/>
  <dimension ref="A1:K62"/>
  <sheetViews>
    <sheetView showGridLines="0" showZeros="0" zoomScaleNormal="100" zoomScaleSheetLayoutView="80" workbookViewId="0">
      <selection activeCell="H52" sqref="H52"/>
    </sheetView>
  </sheetViews>
  <sheetFormatPr defaultColWidth="9.140625" defaultRowHeight="12.75"/>
  <cols>
    <col min="1" max="1" width="5.7109375" style="3" customWidth="1"/>
    <col min="2" max="2" width="15.7109375" style="3" bestFit="1" customWidth="1"/>
    <col min="3" max="3" width="60.7109375" style="3" customWidth="1"/>
    <col min="4" max="4" width="10.140625" style="3" customWidth="1"/>
    <col min="5" max="5" width="13.28515625" style="3" bestFit="1" customWidth="1"/>
    <col min="6" max="6" width="11.7109375" style="4" customWidth="1"/>
    <col min="7" max="7" width="10.5703125" style="3" customWidth="1"/>
    <col min="8" max="8" width="12.140625" style="3" bestFit="1" customWidth="1"/>
    <col min="9" max="9" width="11.7109375" style="3" customWidth="1"/>
    <col min="10" max="10" width="43" style="3" customWidth="1"/>
    <col min="11" max="11" width="11" style="3" bestFit="1" customWidth="1"/>
    <col min="12" max="16384" width="9.140625" style="3"/>
  </cols>
  <sheetData>
    <row r="1" spans="1:11" ht="94.5" customHeight="1">
      <c r="A1" s="319"/>
      <c r="B1" s="320"/>
      <c r="C1" s="317"/>
      <c r="D1" s="317"/>
      <c r="E1" s="317"/>
      <c r="F1" s="317"/>
      <c r="G1" s="317"/>
      <c r="H1" s="318"/>
      <c r="J1" s="223" t="s">
        <v>126</v>
      </c>
    </row>
    <row r="2" spans="1:11" s="13" customFormat="1" ht="20.100000000000001" customHeight="1">
      <c r="A2" s="331" t="s">
        <v>27</v>
      </c>
      <c r="B2" s="332"/>
      <c r="C2" s="332"/>
      <c r="D2" s="332"/>
      <c r="E2" s="332"/>
      <c r="F2" s="332"/>
      <c r="G2" s="332"/>
      <c r="H2" s="333"/>
    </row>
    <row r="3" spans="1:11" s="36" customFormat="1" ht="20.100000000000001" customHeight="1">
      <c r="A3" s="336" t="s">
        <v>38</v>
      </c>
      <c r="B3" s="337"/>
      <c r="C3" s="337"/>
      <c r="D3" s="337"/>
      <c r="E3" s="338" t="s">
        <v>39</v>
      </c>
      <c r="F3" s="339"/>
      <c r="G3" s="340" t="s">
        <v>33</v>
      </c>
      <c r="H3" s="341"/>
    </row>
    <row r="4" spans="1:11" s="36" customFormat="1" ht="20.100000000000001" customHeight="1">
      <c r="A4" s="321" t="s">
        <v>186</v>
      </c>
      <c r="B4" s="322"/>
      <c r="C4" s="322"/>
      <c r="D4" s="322"/>
      <c r="E4" s="338" t="s">
        <v>20</v>
      </c>
      <c r="F4" s="339"/>
      <c r="G4" s="334">
        <v>45989</v>
      </c>
      <c r="H4" s="335"/>
    </row>
    <row r="5" spans="1:11" s="36" customFormat="1" ht="20.100000000000001" customHeight="1">
      <c r="A5" s="321" t="s">
        <v>97</v>
      </c>
      <c r="B5" s="322"/>
      <c r="C5" s="322"/>
      <c r="D5" s="322"/>
      <c r="E5" s="329" t="s">
        <v>6</v>
      </c>
      <c r="F5" s="329"/>
      <c r="G5" s="329"/>
      <c r="H5" s="330"/>
      <c r="I5" s="46"/>
    </row>
    <row r="6" spans="1:11" s="36" customFormat="1" ht="24.95" customHeight="1">
      <c r="A6" s="323" t="s">
        <v>193</v>
      </c>
      <c r="B6" s="324"/>
      <c r="C6" s="324"/>
      <c r="D6" s="325"/>
      <c r="E6" s="15" t="s">
        <v>19</v>
      </c>
      <c r="F6" s="16" t="s">
        <v>3</v>
      </c>
      <c r="G6" s="15" t="s">
        <v>34</v>
      </c>
      <c r="H6" s="119" t="s">
        <v>4</v>
      </c>
      <c r="J6" s="36" t="s">
        <v>187</v>
      </c>
    </row>
    <row r="7" spans="1:11" s="36" customFormat="1" ht="24.95" customHeight="1">
      <c r="A7" s="323" t="s">
        <v>36</v>
      </c>
      <c r="B7" s="324"/>
      <c r="C7" s="324"/>
      <c r="D7" s="325"/>
      <c r="E7" s="11" t="s">
        <v>24</v>
      </c>
      <c r="F7" s="41">
        <v>0.05</v>
      </c>
      <c r="G7" s="15" t="s">
        <v>32</v>
      </c>
      <c r="H7" s="120">
        <f>BDI!D28</f>
        <v>0.29709999999999998</v>
      </c>
    </row>
    <row r="8" spans="1:11" ht="3.75" customHeight="1">
      <c r="A8" s="326"/>
      <c r="B8" s="327"/>
      <c r="C8" s="327"/>
      <c r="D8" s="327"/>
      <c r="E8" s="327"/>
      <c r="F8" s="327"/>
      <c r="G8" s="327"/>
      <c r="H8" s="328"/>
    </row>
    <row r="9" spans="1:11" s="36" customFormat="1" ht="35.1" customHeight="1">
      <c r="A9" s="198" t="s">
        <v>0</v>
      </c>
      <c r="B9" s="199" t="s">
        <v>25</v>
      </c>
      <c r="C9" s="199" t="s">
        <v>26</v>
      </c>
      <c r="D9" s="199" t="s">
        <v>2</v>
      </c>
      <c r="E9" s="199" t="s">
        <v>1</v>
      </c>
      <c r="F9" s="200" t="s">
        <v>30</v>
      </c>
      <c r="G9" s="201" t="s">
        <v>31</v>
      </c>
      <c r="H9" s="202" t="s">
        <v>5</v>
      </c>
    </row>
    <row r="10" spans="1:11" s="36" customFormat="1" ht="20.100000000000001" customHeight="1">
      <c r="A10" s="203" t="s">
        <v>94</v>
      </c>
      <c r="B10" s="204"/>
      <c r="C10" s="205" t="s">
        <v>10</v>
      </c>
      <c r="D10" s="206"/>
      <c r="E10" s="207"/>
      <c r="F10" s="207"/>
      <c r="G10" s="207"/>
      <c r="H10" s="208">
        <f>SUM(H11:H11)</f>
        <v>1274.74</v>
      </c>
      <c r="K10" s="236">
        <v>0.85</v>
      </c>
    </row>
    <row r="11" spans="1:11" s="36" customFormat="1" ht="56.25">
      <c r="A11" s="122" t="s">
        <v>98</v>
      </c>
      <c r="B11" s="44" t="s">
        <v>45</v>
      </c>
      <c r="C11" s="40" t="s">
        <v>89</v>
      </c>
      <c r="D11" s="44" t="s">
        <v>84</v>
      </c>
      <c r="E11" s="82">
        <v>1</v>
      </c>
      <c r="F11" s="43">
        <f>K11</f>
        <v>982.76150000000007</v>
      </c>
      <c r="G11" s="43">
        <f t="shared" ref="G11:G23" si="0">ROUND(F11+(F11*$H$7),2)</f>
        <v>1274.74</v>
      </c>
      <c r="H11" s="123">
        <f>ROUND(E11*G11,2)</f>
        <v>1274.74</v>
      </c>
      <c r="J11" s="43">
        <v>1156.19</v>
      </c>
      <c r="K11" s="43">
        <f>J11*K10</f>
        <v>982.76150000000007</v>
      </c>
    </row>
    <row r="12" spans="1:11" s="36" customFormat="1" ht="11.25">
      <c r="A12" s="203" t="s">
        <v>22</v>
      </c>
      <c r="B12" s="204"/>
      <c r="C12" s="219" t="s">
        <v>99</v>
      </c>
      <c r="D12" s="206"/>
      <c r="E12" s="207"/>
      <c r="F12" s="207">
        <f t="shared" ref="F12:F27" si="1">K12</f>
        <v>0</v>
      </c>
      <c r="G12" s="207"/>
      <c r="H12" s="208">
        <f>SUM(H13:H16)</f>
        <v>100820.99</v>
      </c>
      <c r="J12" s="207"/>
      <c r="K12" s="207">
        <f t="shared" ref="K12" si="2">J12*K11</f>
        <v>0</v>
      </c>
    </row>
    <row r="13" spans="1:11" s="36" customFormat="1" ht="22.5">
      <c r="A13" s="122" t="s">
        <v>80</v>
      </c>
      <c r="B13" s="44" t="s">
        <v>128</v>
      </c>
      <c r="C13" s="235" t="str">
        <f>'COMPOSIÇÃO-I'!C11</f>
        <v>EXECUÇÃO DE PISO INDUSTRIAL DE CONCRETO ARMADO, FCK = 20 MPA, ESPESSURA DE 15,0 CM. AF_04/2022</v>
      </c>
      <c r="D13" s="52" t="s">
        <v>84</v>
      </c>
      <c r="E13" s="82">
        <f>'Memória de Cálculo'!E11</f>
        <v>584.5</v>
      </c>
      <c r="F13" s="43">
        <f t="shared" si="1"/>
        <v>91.796228260999996</v>
      </c>
      <c r="G13" s="43">
        <f t="shared" si="0"/>
        <v>119.07</v>
      </c>
      <c r="H13" s="123">
        <f>ROUND(E13*G13,2)</f>
        <v>69596.42</v>
      </c>
      <c r="J13" s="43">
        <f>'COMPOSIÇÃO-I'!G11</f>
        <v>107.99556266</v>
      </c>
      <c r="K13" s="43">
        <f>J13*$K$10</f>
        <v>91.796228260999996</v>
      </c>
    </row>
    <row r="14" spans="1:11" s="36" customFormat="1" ht="22.5">
      <c r="A14" s="122" t="s">
        <v>81</v>
      </c>
      <c r="B14" s="44" t="s">
        <v>101</v>
      </c>
      <c r="C14" s="40" t="s">
        <v>100</v>
      </c>
      <c r="D14" s="52" t="s">
        <v>9</v>
      </c>
      <c r="E14" s="82">
        <f>'Memória de Cálculo'!E12</f>
        <v>239.11</v>
      </c>
      <c r="F14" s="43">
        <f t="shared" si="1"/>
        <v>42.712499999999999</v>
      </c>
      <c r="G14" s="43">
        <f t="shared" si="0"/>
        <v>55.4</v>
      </c>
      <c r="H14" s="123">
        <f t="shared" ref="H14:H27" si="3">ROUND(E14*G14,2)</f>
        <v>13246.69</v>
      </c>
      <c r="J14" s="43">
        <v>50.25</v>
      </c>
      <c r="K14" s="43">
        <f t="shared" ref="K14:K27" si="4">J14*$K$10</f>
        <v>42.712499999999999</v>
      </c>
    </row>
    <row r="15" spans="1:11" s="36" customFormat="1" ht="33.75">
      <c r="A15" s="122" t="s">
        <v>82</v>
      </c>
      <c r="B15" s="44" t="s">
        <v>103</v>
      </c>
      <c r="C15" s="40" t="s">
        <v>102</v>
      </c>
      <c r="D15" s="44" t="s">
        <v>84</v>
      </c>
      <c r="E15" s="82">
        <f>'Memória de Cálculo'!E13</f>
        <v>510.7</v>
      </c>
      <c r="F15" s="43">
        <f t="shared" si="1"/>
        <v>19.430999999999997</v>
      </c>
      <c r="G15" s="43">
        <f t="shared" si="0"/>
        <v>25.2</v>
      </c>
      <c r="H15" s="123">
        <f t="shared" si="3"/>
        <v>12869.64</v>
      </c>
      <c r="J15" s="43">
        <v>22.86</v>
      </c>
      <c r="K15" s="43">
        <f t="shared" si="4"/>
        <v>19.430999999999997</v>
      </c>
    </row>
    <row r="16" spans="1:11" s="36" customFormat="1" ht="22.5">
      <c r="A16" s="122" t="s">
        <v>83</v>
      </c>
      <c r="B16" s="44" t="s">
        <v>184</v>
      </c>
      <c r="C16" s="40" t="s">
        <v>160</v>
      </c>
      <c r="D16" s="44" t="s">
        <v>95</v>
      </c>
      <c r="E16" s="82">
        <v>2</v>
      </c>
      <c r="F16" s="43">
        <f>'COMPOSIÇÃO-II'!G11</f>
        <v>1969.0995230000001</v>
      </c>
      <c r="G16" s="43">
        <f t="shared" si="0"/>
        <v>2554.12</v>
      </c>
      <c r="H16" s="123">
        <f t="shared" si="3"/>
        <v>5108.24</v>
      </c>
      <c r="J16" s="43">
        <f>'COMPOSIÇÃO-II'!G11</f>
        <v>1969.0995230000001</v>
      </c>
      <c r="K16" s="43">
        <f t="shared" si="4"/>
        <v>1673.7345945500001</v>
      </c>
    </row>
    <row r="17" spans="1:11" s="36" customFormat="1" ht="11.25">
      <c r="A17" s="203" t="s">
        <v>91</v>
      </c>
      <c r="B17" s="204"/>
      <c r="C17" s="219" t="s">
        <v>146</v>
      </c>
      <c r="D17" s="206"/>
      <c r="E17" s="207"/>
      <c r="F17" s="207">
        <f t="shared" si="1"/>
        <v>0</v>
      </c>
      <c r="G17" s="207"/>
      <c r="H17" s="208">
        <f>SUM(H18:H19)</f>
        <v>89553.010000000009</v>
      </c>
      <c r="J17" s="207"/>
      <c r="K17" s="207"/>
    </row>
    <row r="18" spans="1:11" s="36" customFormat="1" ht="22.5">
      <c r="A18" s="122" t="s">
        <v>92</v>
      </c>
      <c r="B18" s="44" t="s">
        <v>105</v>
      </c>
      <c r="C18" s="40" t="s">
        <v>104</v>
      </c>
      <c r="D18" s="52" t="s">
        <v>84</v>
      </c>
      <c r="E18" s="82">
        <f>'Memória de Cálculo'!E16</f>
        <v>5.04</v>
      </c>
      <c r="F18" s="43">
        <f t="shared" si="1"/>
        <v>454.19749999999999</v>
      </c>
      <c r="G18" s="43">
        <f t="shared" si="0"/>
        <v>589.14</v>
      </c>
      <c r="H18" s="123">
        <f t="shared" si="3"/>
        <v>2969.27</v>
      </c>
      <c r="J18" s="43">
        <v>534.35</v>
      </c>
      <c r="K18" s="43">
        <f t="shared" si="4"/>
        <v>454.19749999999999</v>
      </c>
    </row>
    <row r="19" spans="1:11" s="36" customFormat="1" ht="56.25">
      <c r="A19" s="122" t="s">
        <v>93</v>
      </c>
      <c r="B19" s="44" t="s">
        <v>148</v>
      </c>
      <c r="C19" s="40" t="s">
        <v>147</v>
      </c>
      <c r="D19" s="52" t="s">
        <v>84</v>
      </c>
      <c r="E19" s="82">
        <f>'Memória de Cálculo'!E17</f>
        <v>344.42</v>
      </c>
      <c r="F19" s="43">
        <f t="shared" si="1"/>
        <v>193.80849999999998</v>
      </c>
      <c r="G19" s="43">
        <f t="shared" si="0"/>
        <v>251.39</v>
      </c>
      <c r="H19" s="123">
        <f t="shared" si="3"/>
        <v>86583.74</v>
      </c>
      <c r="J19" s="43">
        <v>228.01</v>
      </c>
      <c r="K19" s="43">
        <f t="shared" si="4"/>
        <v>193.80849999999998</v>
      </c>
    </row>
    <row r="20" spans="1:11" s="36" customFormat="1" ht="11.25">
      <c r="A20" s="203" t="s">
        <v>149</v>
      </c>
      <c r="B20" s="204"/>
      <c r="C20" s="219" t="s">
        <v>106</v>
      </c>
      <c r="D20" s="206"/>
      <c r="E20" s="207"/>
      <c r="F20" s="207">
        <f t="shared" si="1"/>
        <v>0</v>
      </c>
      <c r="G20" s="207"/>
      <c r="H20" s="208">
        <f>SUM(H21:H25)</f>
        <v>5052.62</v>
      </c>
      <c r="J20" s="207"/>
      <c r="K20" s="207"/>
    </row>
    <row r="21" spans="1:11" s="36" customFormat="1" ht="22.5">
      <c r="A21" s="122" t="s">
        <v>150</v>
      </c>
      <c r="B21" s="44" t="s">
        <v>185</v>
      </c>
      <c r="C21" s="235" t="str">
        <f>'COMPOSIÇÃO-III'!C11</f>
        <v>LUMINÁRIA REFLETOR LED PARA ILUMINAÇÃO PÚBLICA, 200 W - FORNECIMENTO E INSTALAÇÃO. AF_02/2025</v>
      </c>
      <c r="D21" s="52" t="s">
        <v>95</v>
      </c>
      <c r="E21" s="82">
        <v>3</v>
      </c>
      <c r="F21" s="43">
        <f t="shared" si="1"/>
        <v>343.89271185000001</v>
      </c>
      <c r="G21" s="43">
        <f t="shared" si="0"/>
        <v>446.06</v>
      </c>
      <c r="H21" s="123">
        <f t="shared" si="3"/>
        <v>1338.18</v>
      </c>
      <c r="J21" s="43">
        <f>'COMPOSIÇÃO-III'!G11</f>
        <v>404.57966100000004</v>
      </c>
      <c r="K21" s="43">
        <f t="shared" si="4"/>
        <v>343.89271185000001</v>
      </c>
    </row>
    <row r="22" spans="1:11" s="36" customFormat="1" ht="22.5">
      <c r="A22" s="122" t="s">
        <v>171</v>
      </c>
      <c r="B22" s="44" t="s">
        <v>109</v>
      </c>
      <c r="C22" s="40" t="s">
        <v>108</v>
      </c>
      <c r="D22" s="52" t="s">
        <v>95</v>
      </c>
      <c r="E22" s="82">
        <v>6</v>
      </c>
      <c r="F22" s="43">
        <f t="shared" si="1"/>
        <v>134.589</v>
      </c>
      <c r="G22" s="43">
        <f t="shared" si="0"/>
        <v>174.58</v>
      </c>
      <c r="H22" s="123">
        <f t="shared" si="3"/>
        <v>1047.48</v>
      </c>
      <c r="J22" s="43">
        <v>158.34</v>
      </c>
      <c r="K22" s="43">
        <f t="shared" si="4"/>
        <v>134.589</v>
      </c>
    </row>
    <row r="23" spans="1:11" s="36" customFormat="1" ht="33.75">
      <c r="A23" s="122" t="s">
        <v>151</v>
      </c>
      <c r="B23" s="44" t="s">
        <v>111</v>
      </c>
      <c r="C23" s="40" t="s">
        <v>110</v>
      </c>
      <c r="D23" s="52" t="s">
        <v>9</v>
      </c>
      <c r="E23" s="82">
        <v>106.11</v>
      </c>
      <c r="F23" s="43">
        <f t="shared" si="1"/>
        <v>3.2725</v>
      </c>
      <c r="G23" s="43">
        <f t="shared" si="0"/>
        <v>4.24</v>
      </c>
      <c r="H23" s="123">
        <f t="shared" si="3"/>
        <v>449.91</v>
      </c>
      <c r="J23" s="43">
        <v>3.85</v>
      </c>
      <c r="K23" s="43">
        <f t="shared" si="4"/>
        <v>3.2725</v>
      </c>
    </row>
    <row r="24" spans="1:11" s="36" customFormat="1" ht="33.75">
      <c r="A24" s="122" t="s">
        <v>152</v>
      </c>
      <c r="B24" s="44" t="s">
        <v>113</v>
      </c>
      <c r="C24" s="40" t="s">
        <v>112</v>
      </c>
      <c r="D24" s="52" t="s">
        <v>9</v>
      </c>
      <c r="E24" s="82">
        <v>250.38</v>
      </c>
      <c r="F24" s="43">
        <f t="shared" si="1"/>
        <v>4.4115000000000002</v>
      </c>
      <c r="G24" s="43">
        <f t="shared" ref="G24:G27" si="5">ROUND(F24+(F24*$H$7),2)</f>
        <v>5.72</v>
      </c>
      <c r="H24" s="123">
        <f t="shared" si="3"/>
        <v>1432.17</v>
      </c>
      <c r="J24" s="43">
        <v>5.19</v>
      </c>
      <c r="K24" s="43">
        <f t="shared" si="4"/>
        <v>4.4115000000000002</v>
      </c>
    </row>
    <row r="25" spans="1:11" s="36" customFormat="1" ht="33.75">
      <c r="A25" s="122" t="s">
        <v>153</v>
      </c>
      <c r="B25" s="44" t="s">
        <v>115</v>
      </c>
      <c r="C25" s="40" t="s">
        <v>114</v>
      </c>
      <c r="D25" s="52" t="s">
        <v>9</v>
      </c>
      <c r="E25" s="82">
        <v>44.02</v>
      </c>
      <c r="F25" s="43">
        <f t="shared" si="1"/>
        <v>13.7445</v>
      </c>
      <c r="G25" s="43">
        <f t="shared" si="5"/>
        <v>17.829999999999998</v>
      </c>
      <c r="H25" s="123">
        <f t="shared" si="3"/>
        <v>784.88</v>
      </c>
      <c r="J25" s="43">
        <v>16.170000000000002</v>
      </c>
      <c r="K25" s="43">
        <f t="shared" si="4"/>
        <v>13.7445</v>
      </c>
    </row>
    <row r="26" spans="1:11" s="36" customFormat="1" ht="11.25">
      <c r="A26" s="203" t="s">
        <v>157</v>
      </c>
      <c r="B26" s="204"/>
      <c r="C26" s="219" t="s">
        <v>118</v>
      </c>
      <c r="D26" s="206"/>
      <c r="E26" s="207"/>
      <c r="F26" s="207">
        <f t="shared" si="1"/>
        <v>0</v>
      </c>
      <c r="G26" s="207"/>
      <c r="H26" s="208">
        <f>SUM(H27)</f>
        <v>5015.01</v>
      </c>
      <c r="J26" s="207"/>
      <c r="K26" s="207"/>
    </row>
    <row r="27" spans="1:11" s="36" customFormat="1" ht="11.25">
      <c r="A27" s="122" t="s">
        <v>158</v>
      </c>
      <c r="B27" s="44" t="s">
        <v>117</v>
      </c>
      <c r="C27" s="40" t="s">
        <v>116</v>
      </c>
      <c r="D27" s="52" t="s">
        <v>84</v>
      </c>
      <c r="E27" s="82">
        <f>'Memória de Cálculo'!E24</f>
        <v>584.5</v>
      </c>
      <c r="F27" s="43">
        <f t="shared" si="1"/>
        <v>6.6130000000000004</v>
      </c>
      <c r="G27" s="43">
        <f t="shared" si="5"/>
        <v>8.58</v>
      </c>
      <c r="H27" s="123">
        <f t="shared" si="3"/>
        <v>5015.01</v>
      </c>
      <c r="J27" s="43">
        <v>7.78</v>
      </c>
      <c r="K27" s="43">
        <f t="shared" si="4"/>
        <v>6.6130000000000004</v>
      </c>
    </row>
    <row r="28" spans="1:11" s="53" customFormat="1" ht="20.100000000000001" customHeight="1">
      <c r="A28" s="212"/>
      <c r="B28" s="213"/>
      <c r="C28" s="213" t="s">
        <v>17</v>
      </c>
      <c r="D28" s="213"/>
      <c r="E28" s="213"/>
      <c r="F28" s="213"/>
      <c r="G28" s="213"/>
      <c r="H28" s="214">
        <f>SUM(H10,H12,H17,H20,H26)</f>
        <v>201716.37000000002</v>
      </c>
    </row>
    <row r="29" spans="1:11" s="53" customFormat="1" ht="26.1" customHeight="1">
      <c r="A29" s="124"/>
      <c r="B29" s="307"/>
      <c r="C29" s="307"/>
      <c r="D29" s="307"/>
      <c r="E29" s="307"/>
      <c r="F29" s="308"/>
      <c r="G29" s="307"/>
      <c r="H29" s="125"/>
    </row>
    <row r="30" spans="1:11" s="53" customFormat="1" ht="20.100000000000001" customHeight="1">
      <c r="A30" s="126"/>
      <c r="B30" s="3"/>
      <c r="C30" s="5"/>
      <c r="D30" s="309"/>
      <c r="E30" s="310"/>
      <c r="F30" s="311"/>
      <c r="G30" s="310"/>
      <c r="H30" s="127"/>
      <c r="J30" s="239">
        <f>H28*0.85</f>
        <v>171458.91450000001</v>
      </c>
    </row>
    <row r="31" spans="1:11" s="53" customFormat="1" ht="12.95" customHeight="1">
      <c r="A31" s="128"/>
      <c r="B31" s="13"/>
      <c r="C31" s="305" t="str">
        <f>'Memória de Cálculo'!C33</f>
        <v>Sebastião Barbosa Pinto Filho</v>
      </c>
      <c r="D31" s="13"/>
      <c r="E31" s="13"/>
      <c r="F31" s="311"/>
      <c r="G31" s="13"/>
      <c r="H31" s="129"/>
    </row>
    <row r="32" spans="1:11" s="53" customFormat="1" ht="12.95" customHeight="1">
      <c r="A32" s="128"/>
      <c r="B32" s="3"/>
      <c r="C32" s="39" t="str">
        <f>'Memória de Cálculo'!C34</f>
        <v>CREA/MG Nº: MG 249.547/D</v>
      </c>
      <c r="D32" s="3"/>
      <c r="E32" s="3"/>
      <c r="F32" s="311"/>
      <c r="G32" s="3"/>
      <c r="H32" s="130"/>
    </row>
    <row r="33" spans="1:8" s="53" customFormat="1" ht="16.5" customHeight="1">
      <c r="A33" s="128"/>
      <c r="B33" s="3"/>
      <c r="C33" s="3"/>
      <c r="D33" s="3"/>
      <c r="E33" s="3"/>
      <c r="F33" s="311"/>
      <c r="G33" s="3"/>
      <c r="H33" s="130"/>
    </row>
    <row r="34" spans="1:8" s="53" customFormat="1" ht="20.25" customHeight="1">
      <c r="A34" s="126"/>
      <c r="B34" s="3"/>
      <c r="C34" s="5"/>
      <c r="D34" s="310"/>
      <c r="E34" s="310"/>
      <c r="F34" s="311"/>
      <c r="G34" s="312"/>
      <c r="H34" s="127"/>
    </row>
    <row r="35" spans="1:8" s="53" customFormat="1" ht="20.100000000000001" customHeight="1">
      <c r="A35" s="131"/>
      <c r="B35" s="13"/>
      <c r="C35" s="38" t="s">
        <v>48</v>
      </c>
      <c r="D35" s="313"/>
      <c r="E35" s="314"/>
      <c r="F35" s="311"/>
      <c r="G35" s="315"/>
      <c r="H35" s="132"/>
    </row>
    <row r="36" spans="1:8" s="36" customFormat="1" ht="12" customHeight="1">
      <c r="A36" s="131"/>
      <c r="B36" s="13"/>
      <c r="C36" s="39" t="str">
        <f>'Memória de Cálculo'!C39</f>
        <v>Sandro Adriano Oliveira Silva</v>
      </c>
      <c r="D36" s="13"/>
      <c r="E36" s="13"/>
      <c r="F36" s="316"/>
      <c r="G36" s="13"/>
      <c r="H36" s="129"/>
    </row>
    <row r="37" spans="1:8" s="36" customFormat="1" ht="12" customHeight="1">
      <c r="A37" s="128"/>
      <c r="B37" s="13"/>
      <c r="C37" s="39"/>
      <c r="D37" s="13"/>
      <c r="E37" s="13"/>
      <c r="F37" s="316"/>
      <c r="G37" s="13"/>
      <c r="H37" s="129"/>
    </row>
    <row r="38" spans="1:8" s="36" customFormat="1" ht="12" customHeight="1" thickBot="1">
      <c r="A38" s="133"/>
      <c r="B38" s="134"/>
      <c r="C38" s="134"/>
      <c r="D38" s="134"/>
      <c r="E38" s="134"/>
      <c r="F38" s="135"/>
      <c r="G38" s="134"/>
      <c r="H38" s="136"/>
    </row>
    <row r="39" spans="1:8" s="36" customFormat="1">
      <c r="A39" s="3"/>
      <c r="B39" s="3"/>
      <c r="C39" s="3"/>
      <c r="D39" s="3"/>
      <c r="E39" s="3"/>
      <c r="F39" s="4"/>
      <c r="G39" s="3"/>
      <c r="H39" s="3"/>
    </row>
    <row r="40" spans="1:8" s="36" customFormat="1">
      <c r="A40" s="3"/>
      <c r="B40" s="3"/>
      <c r="C40" s="3"/>
      <c r="D40" s="3"/>
      <c r="E40" s="3"/>
      <c r="F40" s="3"/>
      <c r="G40" s="3"/>
      <c r="H40" s="3"/>
    </row>
    <row r="41" spans="1:8" s="36" customFormat="1" ht="20.100000000000001" customHeight="1">
      <c r="A41" s="3"/>
      <c r="B41" s="3"/>
      <c r="C41" s="3"/>
      <c r="D41" s="3"/>
      <c r="E41" s="3"/>
      <c r="F41" s="4"/>
      <c r="G41" s="3"/>
      <c r="H41" s="3"/>
    </row>
    <row r="42" spans="1:8" s="36" customFormat="1">
      <c r="A42" s="3"/>
      <c r="B42" s="3"/>
      <c r="C42" s="3"/>
      <c r="D42" s="3"/>
      <c r="E42" s="3"/>
      <c r="F42" s="4"/>
      <c r="G42" s="3"/>
      <c r="H42" s="3"/>
    </row>
    <row r="43" spans="1:8" s="36" customFormat="1">
      <c r="A43" s="3"/>
      <c r="B43" s="3"/>
      <c r="C43" s="3"/>
      <c r="D43" s="3"/>
      <c r="E43" s="3"/>
      <c r="F43" s="4"/>
      <c r="G43" s="3"/>
      <c r="H43" s="3"/>
    </row>
    <row r="44" spans="1:8" s="36" customFormat="1">
      <c r="A44" s="3"/>
      <c r="B44" s="3"/>
      <c r="C44" s="3"/>
      <c r="D44" s="3"/>
      <c r="E44" s="3"/>
      <c r="F44" s="4"/>
      <c r="G44" s="3"/>
      <c r="H44" s="3"/>
    </row>
    <row r="45" spans="1:8" s="36" customFormat="1">
      <c r="A45" s="3"/>
      <c r="B45" s="3"/>
      <c r="C45" s="3"/>
      <c r="D45" s="3"/>
      <c r="E45" s="3"/>
      <c r="F45" s="4"/>
      <c r="G45" s="3"/>
      <c r="H45" s="3"/>
    </row>
    <row r="46" spans="1:8" s="36" customFormat="1">
      <c r="A46" s="3"/>
      <c r="B46" s="3"/>
      <c r="C46" s="3"/>
      <c r="D46" s="3"/>
      <c r="E46" s="3"/>
      <c r="F46" s="4"/>
      <c r="G46" s="3"/>
      <c r="H46" s="3"/>
    </row>
    <row r="47" spans="1:8" s="36" customFormat="1">
      <c r="A47" s="3"/>
      <c r="B47" s="3"/>
      <c r="C47" s="3"/>
      <c r="D47" s="3"/>
      <c r="E47" s="3"/>
      <c r="F47" s="4"/>
      <c r="G47" s="3"/>
      <c r="H47" s="3"/>
    </row>
    <row r="51" spans="1:10" ht="14.25" customHeight="1">
      <c r="J51" s="37"/>
    </row>
    <row r="52" spans="1:10" ht="11.25" customHeight="1"/>
    <row r="53" spans="1:10" ht="11.25" customHeight="1"/>
    <row r="54" spans="1:10" s="13" customFormat="1" ht="12" customHeight="1">
      <c r="A54" s="3"/>
      <c r="B54" s="3"/>
      <c r="C54" s="3"/>
      <c r="D54" s="3"/>
      <c r="E54" s="3"/>
      <c r="F54" s="4"/>
      <c r="G54" s="3"/>
      <c r="H54" s="3"/>
    </row>
    <row r="55" spans="1:10" s="13" customFormat="1">
      <c r="A55" s="3"/>
      <c r="B55" s="3"/>
      <c r="C55" s="3"/>
      <c r="D55" s="3"/>
      <c r="E55" s="3"/>
      <c r="F55" s="4"/>
      <c r="G55" s="3"/>
      <c r="H55" s="3"/>
    </row>
    <row r="59" spans="1:10" ht="11.25" customHeight="1"/>
    <row r="60" spans="1:10" s="13" customFormat="1" ht="12" customHeight="1">
      <c r="A60" s="3"/>
      <c r="B60" s="3"/>
      <c r="C60" s="3"/>
      <c r="D60" s="3"/>
      <c r="E60" s="3"/>
      <c r="F60" s="4"/>
      <c r="G60" s="3"/>
      <c r="H60" s="3"/>
    </row>
    <row r="61" spans="1:10" s="13" customFormat="1" ht="12" customHeight="1">
      <c r="A61" s="3"/>
      <c r="B61" s="3"/>
      <c r="C61" s="3"/>
      <c r="D61" s="3"/>
      <c r="E61" s="3"/>
      <c r="F61" s="4"/>
      <c r="G61" s="3"/>
      <c r="H61" s="3"/>
    </row>
    <row r="62" spans="1:10" s="13" customFormat="1" ht="12" customHeight="1">
      <c r="A62" s="3"/>
      <c r="B62" s="3"/>
      <c r="C62" s="3"/>
      <c r="D62" s="3"/>
      <c r="E62" s="3"/>
      <c r="F62" s="4"/>
      <c r="G62" s="3"/>
      <c r="H62" s="3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4">
    <mergeCell ref="C1:H1"/>
    <mergeCell ref="A1:B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3622047244094491" right="0.23622047244094491" top="0.55118110236220474" bottom="0.55118110236220474" header="0.31496062992125984" footer="0.31496062992125984"/>
  <pageSetup paperSize="9" scale="90" fitToHeight="0" orientation="landscape" blackAndWhite="1" r:id="rId2"/>
  <headerFooter alignWithMargins="0"/>
  <ignoredErrors>
    <ignoredError sqref="H12 H20 H17 F16 H26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4292-094C-48D3-9BDE-05AA3893E8D6}">
  <sheetPr codeName="Planilha2"/>
  <dimension ref="A1:N34"/>
  <sheetViews>
    <sheetView workbookViewId="0">
      <selection activeCell="G32" sqref="A1:G32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440"/>
      <c r="B1" s="441"/>
      <c r="C1" s="441"/>
      <c r="D1" s="441"/>
      <c r="E1" s="441"/>
      <c r="F1" s="441"/>
      <c r="G1" s="442"/>
      <c r="H1" s="85"/>
      <c r="I1" s="86"/>
      <c r="J1" s="86"/>
    </row>
    <row r="2" spans="1:10">
      <c r="A2" s="443"/>
      <c r="B2" s="444"/>
      <c r="C2" s="444"/>
      <c r="D2" s="444"/>
      <c r="E2" s="444"/>
      <c r="F2" s="444"/>
      <c r="G2" s="445"/>
      <c r="H2" s="88"/>
      <c r="I2" s="86"/>
      <c r="J2" s="86"/>
    </row>
    <row r="3" spans="1:10">
      <c r="A3" s="443"/>
      <c r="B3" s="352"/>
      <c r="C3" s="352"/>
      <c r="D3" s="352"/>
      <c r="E3" s="352"/>
      <c r="F3" s="352"/>
      <c r="G3" s="446"/>
      <c r="H3" s="83"/>
      <c r="I3" s="86"/>
      <c r="J3" s="86"/>
    </row>
    <row r="4" spans="1:10">
      <c r="A4" s="447" t="str">
        <f>'Planilha Orcamentária'!A4</f>
        <v>OBRA: REFORMA E OU MODERNIZAÇÃO DE QUADRA POLIESPORTIVA NO MUNICIPIO DE INHAPIM/MG</v>
      </c>
      <c r="B4" s="354"/>
      <c r="C4" s="354"/>
      <c r="D4" s="354"/>
      <c r="E4" s="354"/>
      <c r="F4" s="354"/>
      <c r="G4" s="448"/>
      <c r="H4" s="86"/>
      <c r="I4" s="86"/>
      <c r="J4" s="86"/>
    </row>
    <row r="5" spans="1:10">
      <c r="A5" s="447" t="str">
        <f>'Planilha Orcamentária'!A5</f>
        <v>LOCAL: DISTRITO DE BOM JESUS DO RIO PRETO - INHAPIM/MG - CEP: 35330-000</v>
      </c>
      <c r="B5" s="354"/>
      <c r="C5" s="354"/>
      <c r="D5" s="354"/>
      <c r="E5" s="354"/>
      <c r="F5" s="354"/>
      <c r="G5" s="448"/>
      <c r="H5" s="86"/>
      <c r="I5" s="86"/>
      <c r="J5" s="86"/>
    </row>
    <row r="6" spans="1:10">
      <c r="A6" s="449" t="s">
        <v>73</v>
      </c>
      <c r="B6" s="355"/>
      <c r="C6" s="355"/>
      <c r="D6" s="355"/>
      <c r="E6" s="355"/>
      <c r="F6" s="355"/>
      <c r="G6" s="450"/>
      <c r="H6" s="86"/>
      <c r="I6" s="86"/>
      <c r="J6" s="86"/>
    </row>
    <row r="7" spans="1:10">
      <c r="A7" s="451" t="s">
        <v>49</v>
      </c>
      <c r="B7" s="90">
        <f>'Memória de Cálculo'!F5</f>
        <v>45989</v>
      </c>
      <c r="C7" s="91"/>
      <c r="D7" s="91"/>
      <c r="E7" s="92"/>
      <c r="F7" s="92"/>
      <c r="G7" s="452"/>
      <c r="H7" s="86"/>
      <c r="I7" s="86"/>
      <c r="J7" s="86"/>
    </row>
    <row r="8" spans="1:10">
      <c r="A8" s="451"/>
      <c r="B8" s="94"/>
      <c r="C8" s="91"/>
      <c r="D8" s="91"/>
      <c r="E8" s="92"/>
      <c r="F8" s="92"/>
      <c r="G8" s="452"/>
      <c r="H8" s="86"/>
      <c r="I8" s="86"/>
      <c r="J8" s="86"/>
    </row>
    <row r="9" spans="1:10" ht="15.75">
      <c r="A9" s="453" t="s">
        <v>74</v>
      </c>
      <c r="B9" s="356"/>
      <c r="C9" s="356"/>
      <c r="D9" s="356"/>
      <c r="E9" s="356"/>
      <c r="F9" s="356"/>
      <c r="G9" s="454"/>
      <c r="H9" s="86"/>
      <c r="I9" s="86"/>
      <c r="J9" s="86"/>
    </row>
    <row r="10" spans="1:10">
      <c r="A10" s="455"/>
      <c r="B10" s="456"/>
      <c r="C10" s="456"/>
      <c r="D10" s="456"/>
      <c r="E10" s="456"/>
      <c r="F10" s="456"/>
      <c r="G10" s="457"/>
      <c r="H10" s="86"/>
      <c r="I10" s="86"/>
      <c r="J10" s="86"/>
    </row>
    <row r="11" spans="1:10" ht="33.75">
      <c r="A11" s="458" t="s">
        <v>75</v>
      </c>
      <c r="B11" s="98">
        <v>1</v>
      </c>
      <c r="C11" s="97" t="s">
        <v>127</v>
      </c>
      <c r="D11" s="97" t="s">
        <v>9</v>
      </c>
      <c r="E11" s="99"/>
      <c r="F11" s="100">
        <v>0</v>
      </c>
      <c r="G11" s="459">
        <f>((E12*G12)+(E13*G13)+(E14*G14)+(E15*G15)+(E16*G16)+(E17*G17)+(E18*G18)+(E19*G19)+(E20*G20)+(E21*G21)+(E22*G22)+(E23*G23)+(E24*G24)+(E25*G25))</f>
        <v>107.99556266</v>
      </c>
      <c r="H11" s="86"/>
      <c r="I11" s="86"/>
      <c r="J11" s="86"/>
    </row>
    <row r="12" spans="1:10" ht="22.5">
      <c r="A12" s="460" t="s">
        <v>76</v>
      </c>
      <c r="B12" s="102">
        <v>4517</v>
      </c>
      <c r="C12" s="224" t="s">
        <v>129</v>
      </c>
      <c r="D12" s="103" t="s">
        <v>9</v>
      </c>
      <c r="E12" s="233">
        <v>0.51332999999999995</v>
      </c>
      <c r="F12" s="104">
        <v>0</v>
      </c>
      <c r="G12" s="461">
        <v>2.75</v>
      </c>
      <c r="H12" s="439" t="s">
        <v>143</v>
      </c>
      <c r="I12" s="86"/>
      <c r="J12" s="86"/>
    </row>
    <row r="13" spans="1:10" ht="22.5">
      <c r="A13" s="460" t="s">
        <v>76</v>
      </c>
      <c r="B13" s="102">
        <v>5069</v>
      </c>
      <c r="C13" s="224" t="s">
        <v>130</v>
      </c>
      <c r="D13" s="103" t="s">
        <v>77</v>
      </c>
      <c r="E13" s="233">
        <v>1.7700000000000001E-3</v>
      </c>
      <c r="F13" s="104">
        <v>0</v>
      </c>
      <c r="G13" s="461">
        <v>17.79</v>
      </c>
      <c r="H13" s="439" t="s">
        <v>143</v>
      </c>
      <c r="I13" s="86"/>
      <c r="J13" s="86"/>
    </row>
    <row r="14" spans="1:10" ht="45">
      <c r="A14" s="460" t="s">
        <v>76</v>
      </c>
      <c r="B14" s="102">
        <v>34492</v>
      </c>
      <c r="C14" s="224" t="s">
        <v>131</v>
      </c>
      <c r="D14" s="103" t="s">
        <v>190</v>
      </c>
      <c r="E14" s="233">
        <v>0.06</v>
      </c>
      <c r="F14" s="104">
        <v>0</v>
      </c>
      <c r="G14" s="461">
        <v>520</v>
      </c>
      <c r="H14" s="439" t="s">
        <v>143</v>
      </c>
      <c r="I14" s="86"/>
      <c r="J14" s="105"/>
    </row>
    <row r="15" spans="1:10" ht="22.5">
      <c r="A15" s="460" t="s">
        <v>76</v>
      </c>
      <c r="B15" s="102">
        <v>42409</v>
      </c>
      <c r="C15" s="224" t="s">
        <v>132</v>
      </c>
      <c r="D15" s="103" t="s">
        <v>77</v>
      </c>
      <c r="E15" s="234">
        <v>0.4</v>
      </c>
      <c r="F15" s="104">
        <v>0</v>
      </c>
      <c r="G15" s="461">
        <v>10.49</v>
      </c>
      <c r="H15" s="439" t="s">
        <v>143</v>
      </c>
      <c r="I15" s="86"/>
      <c r="J15" s="86"/>
    </row>
    <row r="16" spans="1:10" ht="33.75">
      <c r="A16" s="462" t="s">
        <v>76</v>
      </c>
      <c r="B16" s="107">
        <v>43614</v>
      </c>
      <c r="C16" s="224" t="s">
        <v>133</v>
      </c>
      <c r="D16" s="108" t="s">
        <v>9</v>
      </c>
      <c r="E16" s="233">
        <v>6.4167000000000002E-2</v>
      </c>
      <c r="F16" s="109">
        <v>0</v>
      </c>
      <c r="G16" s="461">
        <v>20.9</v>
      </c>
      <c r="H16" s="439" t="s">
        <v>143</v>
      </c>
      <c r="I16" s="86"/>
      <c r="J16" s="86"/>
    </row>
    <row r="17" spans="1:14" ht="22.5">
      <c r="A17" s="462" t="s">
        <v>76</v>
      </c>
      <c r="B17" s="107">
        <v>88262</v>
      </c>
      <c r="C17" s="110" t="s">
        <v>134</v>
      </c>
      <c r="D17" s="108" t="s">
        <v>145</v>
      </c>
      <c r="E17" s="233">
        <v>3.2006E-2</v>
      </c>
      <c r="F17" s="109">
        <v>0</v>
      </c>
      <c r="G17" s="461">
        <v>30.75</v>
      </c>
      <c r="H17" s="439" t="s">
        <v>144</v>
      </c>
    </row>
    <row r="18" spans="1:14">
      <c r="A18" s="462" t="s">
        <v>76</v>
      </c>
      <c r="B18" s="107">
        <v>88309</v>
      </c>
      <c r="C18" s="110" t="s">
        <v>135</v>
      </c>
      <c r="D18" s="108" t="s">
        <v>145</v>
      </c>
      <c r="E18" s="233">
        <v>0.11723600000000001</v>
      </c>
      <c r="F18" s="109">
        <v>0</v>
      </c>
      <c r="G18" s="461">
        <v>31.21</v>
      </c>
      <c r="H18" s="439" t="s">
        <v>144</v>
      </c>
    </row>
    <row r="19" spans="1:14">
      <c r="A19" s="462" t="s">
        <v>76</v>
      </c>
      <c r="B19" s="107">
        <v>88316</v>
      </c>
      <c r="C19" s="225" t="s">
        <v>136</v>
      </c>
      <c r="D19" s="108" t="s">
        <v>145</v>
      </c>
      <c r="E19" s="233">
        <v>0.120624</v>
      </c>
      <c r="F19" s="109">
        <v>0</v>
      </c>
      <c r="G19" s="461">
        <v>22.64</v>
      </c>
      <c r="H19" s="439" t="s">
        <v>144</v>
      </c>
    </row>
    <row r="20" spans="1:14" ht="45">
      <c r="A20" s="462" t="s">
        <v>76</v>
      </c>
      <c r="B20" s="107">
        <v>90586</v>
      </c>
      <c r="C20" s="225" t="s">
        <v>137</v>
      </c>
      <c r="D20" s="108" t="s">
        <v>191</v>
      </c>
      <c r="E20" s="233">
        <v>7.9570000000000005E-3</v>
      </c>
      <c r="F20" s="109">
        <v>0</v>
      </c>
      <c r="G20" s="461">
        <v>1.52</v>
      </c>
      <c r="H20" s="439" t="s">
        <v>144</v>
      </c>
    </row>
    <row r="21" spans="1:14" ht="33.75">
      <c r="A21" s="462" t="s">
        <v>76</v>
      </c>
      <c r="B21" s="102">
        <v>95282</v>
      </c>
      <c r="C21" s="224" t="s">
        <v>138</v>
      </c>
      <c r="D21" s="108" t="s">
        <v>191</v>
      </c>
      <c r="E21" s="233">
        <v>7.9570000000000005E-3</v>
      </c>
      <c r="F21" s="109">
        <v>0</v>
      </c>
      <c r="G21" s="461">
        <v>10.23</v>
      </c>
      <c r="H21" s="439" t="s">
        <v>144</v>
      </c>
    </row>
    <row r="22" spans="1:14" ht="33.75">
      <c r="A22" s="462" t="s">
        <v>76</v>
      </c>
      <c r="B22" s="102">
        <v>97091</v>
      </c>
      <c r="C22" s="224" t="s">
        <v>139</v>
      </c>
      <c r="D22" s="103" t="s">
        <v>77</v>
      </c>
      <c r="E22" s="233">
        <v>3.11</v>
      </c>
      <c r="F22" s="109">
        <v>0</v>
      </c>
      <c r="G22" s="461">
        <v>13.27</v>
      </c>
      <c r="H22" s="439" t="s">
        <v>144</v>
      </c>
    </row>
    <row r="23" spans="1:14" ht="22.5">
      <c r="A23" s="462" t="s">
        <v>76</v>
      </c>
      <c r="B23" s="102">
        <v>97113</v>
      </c>
      <c r="C23" s="224" t="s">
        <v>140</v>
      </c>
      <c r="D23" s="103" t="s">
        <v>84</v>
      </c>
      <c r="E23" s="234">
        <v>1</v>
      </c>
      <c r="F23" s="109">
        <v>0</v>
      </c>
      <c r="G23" s="461">
        <v>3.06</v>
      </c>
      <c r="H23" s="439" t="s">
        <v>144</v>
      </c>
      <c r="N23" s="306"/>
    </row>
    <row r="24" spans="1:14" ht="33.75">
      <c r="A24" s="462" t="s">
        <v>76</v>
      </c>
      <c r="B24" s="102">
        <v>97115</v>
      </c>
      <c r="C24" s="224" t="s">
        <v>141</v>
      </c>
      <c r="D24" s="103" t="s">
        <v>77</v>
      </c>
      <c r="E24" s="233">
        <v>2.9217E-2</v>
      </c>
      <c r="F24" s="109">
        <v>0</v>
      </c>
      <c r="G24" s="461">
        <v>57.67</v>
      </c>
      <c r="H24" s="439" t="s">
        <v>144</v>
      </c>
    </row>
    <row r="25" spans="1:14" ht="45">
      <c r="A25" s="462" t="s">
        <v>76</v>
      </c>
      <c r="B25" s="102">
        <v>97117</v>
      </c>
      <c r="C25" s="224" t="s">
        <v>142</v>
      </c>
      <c r="D25" s="103" t="s">
        <v>77</v>
      </c>
      <c r="E25" s="233">
        <v>0.82199999999999995</v>
      </c>
      <c r="F25" s="104">
        <v>0</v>
      </c>
      <c r="G25" s="461">
        <v>19.87</v>
      </c>
      <c r="H25" s="439" t="s">
        <v>144</v>
      </c>
    </row>
    <row r="26" spans="1:14">
      <c r="A26" s="463"/>
      <c r="B26" s="464"/>
      <c r="C26" s="464"/>
      <c r="D26" s="464"/>
      <c r="E26" s="464"/>
      <c r="F26" s="464"/>
      <c r="G26" s="465"/>
    </row>
    <row r="27" spans="1:14">
      <c r="A27" s="463"/>
      <c r="B27" s="464"/>
      <c r="C27" s="464"/>
      <c r="D27" s="464"/>
      <c r="E27" s="464"/>
      <c r="F27" s="464"/>
      <c r="G27" s="465"/>
    </row>
    <row r="28" spans="1:14">
      <c r="A28" s="463"/>
      <c r="B28" s="464"/>
      <c r="C28" s="464"/>
      <c r="D28" s="464"/>
      <c r="E28" s="464"/>
      <c r="F28" s="464"/>
      <c r="G28" s="465"/>
    </row>
    <row r="29" spans="1:14">
      <c r="A29" s="466" t="s">
        <v>78</v>
      </c>
      <c r="B29" s="467"/>
      <c r="C29" s="467"/>
      <c r="D29" s="467"/>
      <c r="E29" s="467"/>
      <c r="F29" s="467"/>
      <c r="G29" s="468"/>
    </row>
    <row r="30" spans="1:14">
      <c r="A30" s="469" t="s">
        <v>85</v>
      </c>
      <c r="B30" s="470"/>
      <c r="C30" s="470"/>
      <c r="D30" s="470"/>
      <c r="E30" s="470"/>
      <c r="F30" s="470"/>
      <c r="G30" s="471"/>
    </row>
    <row r="31" spans="1:14">
      <c r="A31" s="472" t="s">
        <v>88</v>
      </c>
      <c r="B31" s="473"/>
      <c r="C31" s="473"/>
      <c r="D31" s="473"/>
      <c r="E31" s="473"/>
      <c r="F31" s="473"/>
      <c r="G31" s="474"/>
    </row>
    <row r="32" spans="1:14" ht="13.5" thickBot="1">
      <c r="A32" s="475"/>
      <c r="B32" s="476"/>
      <c r="C32" s="476"/>
      <c r="D32" s="476"/>
      <c r="E32" s="476"/>
      <c r="F32" s="476"/>
      <c r="G32" s="477"/>
    </row>
    <row r="33" spans="1:7">
      <c r="A33" s="226"/>
      <c r="B33" s="227"/>
      <c r="C33" s="227"/>
      <c r="D33" s="227"/>
      <c r="E33" s="227"/>
      <c r="F33" s="227"/>
      <c r="G33" s="228"/>
    </row>
    <row r="34" spans="1:7">
      <c r="A34" s="229"/>
      <c r="B34" s="230"/>
      <c r="C34" s="230"/>
      <c r="D34" s="230"/>
      <c r="E34" s="230"/>
      <c r="F34" s="230"/>
      <c r="G34" s="231"/>
    </row>
  </sheetData>
  <mergeCells count="8">
    <mergeCell ref="A30:G30"/>
    <mergeCell ref="A31:G31"/>
    <mergeCell ref="B1:G3"/>
    <mergeCell ref="A4:G4"/>
    <mergeCell ref="A5:G5"/>
    <mergeCell ref="A6:G6"/>
    <mergeCell ref="A9:G9"/>
    <mergeCell ref="A29:G29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C49A-16D1-499A-8CAA-8E637153B44D}">
  <dimension ref="A1:M27"/>
  <sheetViews>
    <sheetView workbookViewId="0">
      <selection activeCell="B8" sqref="B8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  <col min="11" max="11" width="11.85546875" customWidth="1"/>
  </cols>
  <sheetData>
    <row r="1" spans="1:13" ht="41.25">
      <c r="A1" s="84"/>
      <c r="B1" s="348"/>
      <c r="C1" s="348"/>
      <c r="D1" s="348"/>
      <c r="E1" s="348"/>
      <c r="F1" s="348"/>
      <c r="G1" s="349"/>
      <c r="H1" s="85"/>
      <c r="I1" s="86"/>
      <c r="J1" s="86"/>
    </row>
    <row r="2" spans="1:13">
      <c r="A2" s="87"/>
      <c r="B2" s="350"/>
      <c r="C2" s="350"/>
      <c r="D2" s="350"/>
      <c r="E2" s="350"/>
      <c r="F2" s="350"/>
      <c r="G2" s="351"/>
      <c r="H2" s="88"/>
      <c r="I2" s="86"/>
      <c r="J2" s="86"/>
    </row>
    <row r="3" spans="1:13">
      <c r="A3" s="87"/>
      <c r="B3" s="352"/>
      <c r="C3" s="352"/>
      <c r="D3" s="352"/>
      <c r="E3" s="352"/>
      <c r="F3" s="352"/>
      <c r="G3" s="353"/>
      <c r="H3" s="83"/>
      <c r="I3" s="86"/>
      <c r="J3" s="86"/>
    </row>
    <row r="4" spans="1:13">
      <c r="A4" s="354" t="str">
        <f>'Planilha Orcamentária'!A4</f>
        <v>OBRA: REFORMA E OU MODERNIZAÇÃO DE QUADRA POLIESPORTIVA NO MUNICIPIO DE INHAPIM/MG</v>
      </c>
      <c r="B4" s="354"/>
      <c r="C4" s="354"/>
      <c r="D4" s="354"/>
      <c r="E4" s="354"/>
      <c r="F4" s="354"/>
      <c r="G4" s="354"/>
      <c r="H4" s="86"/>
      <c r="I4" s="86"/>
      <c r="J4" s="86"/>
    </row>
    <row r="5" spans="1:13">
      <c r="A5" s="354" t="str">
        <f>'Planilha Orcamentária'!A5</f>
        <v>LOCAL: DISTRITO DE BOM JESUS DO RIO PRETO - INHAPIM/MG - CEP: 35330-000</v>
      </c>
      <c r="B5" s="354"/>
      <c r="C5" s="354"/>
      <c r="D5" s="354"/>
      <c r="E5" s="354"/>
      <c r="F5" s="354"/>
      <c r="G5" s="354"/>
      <c r="H5" s="86"/>
      <c r="I5" s="86"/>
      <c r="J5" s="86"/>
    </row>
    <row r="6" spans="1:13">
      <c r="A6" s="355" t="s">
        <v>73</v>
      </c>
      <c r="B6" s="355"/>
      <c r="C6" s="355"/>
      <c r="D6" s="355"/>
      <c r="E6" s="355"/>
      <c r="F6" s="355"/>
      <c r="G6" s="355"/>
      <c r="H6" s="86"/>
      <c r="I6" s="86"/>
      <c r="J6" s="86"/>
    </row>
    <row r="7" spans="1:13">
      <c r="A7" s="89" t="s">
        <v>49</v>
      </c>
      <c r="B7" s="90">
        <f>'Memória de Cálculo'!F5</f>
        <v>45989</v>
      </c>
      <c r="C7" s="91"/>
      <c r="D7" s="91"/>
      <c r="E7" s="92"/>
      <c r="F7" s="92"/>
      <c r="G7" s="93"/>
      <c r="H7" s="86"/>
      <c r="I7" s="86"/>
      <c r="J7" s="86"/>
    </row>
    <row r="8" spans="1:13">
      <c r="A8" s="89"/>
      <c r="B8" s="94"/>
      <c r="C8" s="91"/>
      <c r="D8" s="91"/>
      <c r="E8" s="92"/>
      <c r="F8" s="92"/>
      <c r="G8" s="93"/>
      <c r="H8" s="86"/>
      <c r="I8" s="86"/>
      <c r="J8" s="86"/>
    </row>
    <row r="9" spans="1:13" ht="15.75">
      <c r="A9" s="356" t="s">
        <v>74</v>
      </c>
      <c r="B9" s="356"/>
      <c r="C9" s="356"/>
      <c r="D9" s="356"/>
      <c r="E9" s="356"/>
      <c r="F9" s="356"/>
      <c r="G9" s="356"/>
      <c r="H9" s="86"/>
      <c r="I9" s="86"/>
      <c r="J9" s="86"/>
    </row>
    <row r="10" spans="1:13">
      <c r="A10" s="95"/>
      <c r="B10" s="86"/>
      <c r="C10" s="86"/>
      <c r="D10" s="86"/>
      <c r="E10" s="86"/>
      <c r="F10" s="86"/>
      <c r="G10" s="96"/>
      <c r="H10" s="86"/>
      <c r="I10" s="86"/>
      <c r="J10" s="86"/>
    </row>
    <row r="11" spans="1:13" ht="22.5">
      <c r="A11" s="97" t="s">
        <v>75</v>
      </c>
      <c r="B11" s="98">
        <v>2</v>
      </c>
      <c r="C11" s="97" t="s">
        <v>160</v>
      </c>
      <c r="D11" s="97" t="s">
        <v>9</v>
      </c>
      <c r="E11" s="99"/>
      <c r="F11" s="100">
        <v>0</v>
      </c>
      <c r="G11" s="100">
        <f>((E12*G12)+(E13*G13)+(E14*G14)+(E15*G15)+(E16*G16)+(E17*G17)+(E18*G18))</f>
        <v>1969.0995230000001</v>
      </c>
      <c r="H11" s="86"/>
      <c r="I11" s="86"/>
      <c r="J11" s="86"/>
      <c r="K11" s="43">
        <v>1969.1</v>
      </c>
      <c r="M11" s="100">
        <f>((E12*M12)+(E13*M13)+(E14*M14)+(E15*M15)+(E16*M16)+(E17*M17)+(E18*M18))</f>
        <v>1969.0995230000001</v>
      </c>
    </row>
    <row r="12" spans="1:13" ht="22.5">
      <c r="A12" s="101" t="s">
        <v>76</v>
      </c>
      <c r="B12" s="102">
        <v>4721</v>
      </c>
      <c r="C12" s="224" t="s">
        <v>161</v>
      </c>
      <c r="D12" s="103" t="s">
        <v>8</v>
      </c>
      <c r="E12" s="233">
        <v>5.79E-2</v>
      </c>
      <c r="F12" s="104">
        <v>0</v>
      </c>
      <c r="G12" s="104">
        <f>M12</f>
        <v>2.2999999999999998</v>
      </c>
      <c r="H12" s="232" t="s">
        <v>143</v>
      </c>
      <c r="I12" s="86"/>
      <c r="J12" s="86"/>
      <c r="M12" s="104">
        <v>2.2999999999999998</v>
      </c>
    </row>
    <row r="13" spans="1:13" ht="67.5">
      <c r="A13" s="101" t="s">
        <v>76</v>
      </c>
      <c r="B13" s="102">
        <v>25398</v>
      </c>
      <c r="C13" s="224" t="s">
        <v>162</v>
      </c>
      <c r="D13" s="103" t="s">
        <v>163</v>
      </c>
      <c r="E13" s="234">
        <v>1</v>
      </c>
      <c r="F13" s="104">
        <v>0</v>
      </c>
      <c r="G13" s="104">
        <f t="shared" ref="G13:G18" si="0">M13</f>
        <v>16</v>
      </c>
      <c r="H13" s="232" t="s">
        <v>143</v>
      </c>
      <c r="I13" s="86"/>
      <c r="J13" s="86"/>
      <c r="M13" s="104">
        <v>16</v>
      </c>
    </row>
    <row r="14" spans="1:13" ht="33.75">
      <c r="A14" s="101" t="s">
        <v>76</v>
      </c>
      <c r="B14" s="102">
        <v>44656</v>
      </c>
      <c r="C14" s="224" t="s">
        <v>166</v>
      </c>
      <c r="D14" s="103" t="s">
        <v>77</v>
      </c>
      <c r="E14" s="234">
        <v>4</v>
      </c>
      <c r="F14" s="104">
        <v>0</v>
      </c>
      <c r="G14" s="104">
        <f t="shared" si="0"/>
        <v>448.23</v>
      </c>
      <c r="H14" s="232" t="s">
        <v>143</v>
      </c>
      <c r="I14" s="86"/>
      <c r="J14" s="105"/>
      <c r="M14" s="104">
        <v>448.23</v>
      </c>
    </row>
    <row r="15" spans="1:13" ht="33.75">
      <c r="A15" s="101" t="s">
        <v>76</v>
      </c>
      <c r="B15" s="102">
        <v>44657</v>
      </c>
      <c r="C15" s="224" t="s">
        <v>165</v>
      </c>
      <c r="D15" s="103" t="s">
        <v>77</v>
      </c>
      <c r="E15" s="234">
        <v>4</v>
      </c>
      <c r="F15" s="104">
        <v>0</v>
      </c>
      <c r="G15" s="104">
        <f t="shared" si="0"/>
        <v>9.3000000000000007</v>
      </c>
      <c r="H15" s="232" t="s">
        <v>143</v>
      </c>
      <c r="I15" s="86"/>
      <c r="J15" s="86"/>
      <c r="M15" s="104">
        <v>9.3000000000000007</v>
      </c>
    </row>
    <row r="16" spans="1:13">
      <c r="A16" s="106" t="s">
        <v>76</v>
      </c>
      <c r="B16" s="107">
        <v>88309</v>
      </c>
      <c r="C16" s="224" t="s">
        <v>135</v>
      </c>
      <c r="D16" s="108" t="s">
        <v>7</v>
      </c>
      <c r="E16" s="233">
        <v>5.3808999999999996</v>
      </c>
      <c r="F16" s="109">
        <v>0</v>
      </c>
      <c r="G16" s="104">
        <f t="shared" si="0"/>
        <v>13.55</v>
      </c>
      <c r="H16" s="232" t="s">
        <v>143</v>
      </c>
      <c r="I16" s="86"/>
      <c r="J16" s="86"/>
      <c r="M16" s="104">
        <v>13.55</v>
      </c>
    </row>
    <row r="17" spans="1:13">
      <c r="A17" s="106" t="s">
        <v>76</v>
      </c>
      <c r="B17" s="107">
        <v>88316</v>
      </c>
      <c r="C17" s="110" t="s">
        <v>136</v>
      </c>
      <c r="D17" s="108" t="s">
        <v>145</v>
      </c>
      <c r="E17" s="233">
        <v>1.7936000000000001</v>
      </c>
      <c r="F17" s="109">
        <v>0</v>
      </c>
      <c r="G17" s="104">
        <f t="shared" si="0"/>
        <v>23.905000000000001</v>
      </c>
      <c r="H17" s="232" t="s">
        <v>144</v>
      </c>
      <c r="M17" s="104">
        <v>23.905000000000001</v>
      </c>
    </row>
    <row r="18" spans="1:13" ht="45">
      <c r="A18" s="101" t="s">
        <v>76</v>
      </c>
      <c r="B18" s="102">
        <v>102486</v>
      </c>
      <c r="C18" s="103" t="s">
        <v>164</v>
      </c>
      <c r="D18" s="103" t="s">
        <v>145</v>
      </c>
      <c r="E18" s="233">
        <v>0.29049999999999998</v>
      </c>
      <c r="F18" s="104">
        <v>0</v>
      </c>
      <c r="G18" s="104">
        <f t="shared" si="0"/>
        <v>24.3</v>
      </c>
      <c r="H18" s="232" t="s">
        <v>144</v>
      </c>
      <c r="M18" s="104">
        <v>24.3</v>
      </c>
    </row>
    <row r="19" spans="1:13">
      <c r="A19" s="226"/>
      <c r="B19" s="227"/>
      <c r="C19" s="227"/>
      <c r="D19" s="227"/>
      <c r="E19" s="227"/>
      <c r="F19" s="227"/>
      <c r="G19" s="228"/>
    </row>
    <row r="20" spans="1:13">
      <c r="A20" s="226"/>
      <c r="B20" s="227"/>
      <c r="C20" s="227"/>
      <c r="D20" s="227"/>
      <c r="E20" s="227"/>
      <c r="F20" s="227"/>
      <c r="G20" s="228"/>
    </row>
    <row r="21" spans="1:13">
      <c r="A21" s="226"/>
      <c r="B21" s="227"/>
      <c r="C21" s="227"/>
      <c r="D21" s="227"/>
      <c r="E21" s="227"/>
      <c r="F21" s="227"/>
      <c r="G21" s="228"/>
    </row>
    <row r="22" spans="1:13">
      <c r="A22" s="357" t="s">
        <v>78</v>
      </c>
      <c r="B22" s="358"/>
      <c r="C22" s="358"/>
      <c r="D22" s="358"/>
      <c r="E22" s="358"/>
      <c r="F22" s="358"/>
      <c r="G22" s="359"/>
    </row>
    <row r="23" spans="1:13">
      <c r="A23" s="342" t="s">
        <v>85</v>
      </c>
      <c r="B23" s="343"/>
      <c r="C23" s="343"/>
      <c r="D23" s="343"/>
      <c r="E23" s="343"/>
      <c r="F23" s="343"/>
      <c r="G23" s="344"/>
    </row>
    <row r="24" spans="1:13">
      <c r="A24" s="345" t="s">
        <v>88</v>
      </c>
      <c r="B24" s="346"/>
      <c r="C24" s="346"/>
      <c r="D24" s="346"/>
      <c r="E24" s="346"/>
      <c r="F24" s="346"/>
      <c r="G24" s="347"/>
    </row>
    <row r="25" spans="1:13">
      <c r="A25" s="226"/>
      <c r="B25" s="227"/>
      <c r="C25" s="227"/>
      <c r="D25" s="227"/>
      <c r="E25" s="227"/>
      <c r="F25" s="227"/>
      <c r="G25" s="228"/>
    </row>
    <row r="26" spans="1:13">
      <c r="A26" s="226"/>
      <c r="B26" s="227"/>
      <c r="C26" s="227"/>
      <c r="D26" s="227"/>
      <c r="E26" s="227"/>
      <c r="F26" s="227"/>
      <c r="G26" s="228"/>
    </row>
    <row r="27" spans="1:13">
      <c r="A27" s="229"/>
      <c r="B27" s="230"/>
      <c r="C27" s="230"/>
      <c r="D27" s="230"/>
      <c r="E27" s="230"/>
      <c r="F27" s="230"/>
      <c r="G27" s="231"/>
    </row>
  </sheetData>
  <mergeCells count="8">
    <mergeCell ref="A23:G23"/>
    <mergeCell ref="A24:G24"/>
    <mergeCell ref="B1:G3"/>
    <mergeCell ref="A4:G4"/>
    <mergeCell ref="A5:G5"/>
    <mergeCell ref="A6:G6"/>
    <mergeCell ref="A9:G9"/>
    <mergeCell ref="A22:G22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307F-DEB9-41DF-8C1A-0D71A81EA03F}">
  <dimension ref="A1:J24"/>
  <sheetViews>
    <sheetView workbookViewId="0">
      <selection activeCell="C11" sqref="C11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84"/>
      <c r="B1" s="348"/>
      <c r="C1" s="348"/>
      <c r="D1" s="348"/>
      <c r="E1" s="348"/>
      <c r="F1" s="348"/>
      <c r="G1" s="349"/>
      <c r="H1" s="85"/>
      <c r="I1" s="86"/>
      <c r="J1" s="86"/>
    </row>
    <row r="2" spans="1:10">
      <c r="A2" s="87"/>
      <c r="B2" s="350"/>
      <c r="C2" s="350"/>
      <c r="D2" s="350"/>
      <c r="E2" s="350"/>
      <c r="F2" s="350"/>
      <c r="G2" s="351"/>
      <c r="H2" s="88"/>
      <c r="I2" s="86"/>
      <c r="J2" s="86"/>
    </row>
    <row r="3" spans="1:10">
      <c r="A3" s="87"/>
      <c r="B3" s="352"/>
      <c r="C3" s="352"/>
      <c r="D3" s="352"/>
      <c r="E3" s="352"/>
      <c r="F3" s="352"/>
      <c r="G3" s="353"/>
      <c r="H3" s="83"/>
      <c r="I3" s="86"/>
      <c r="J3" s="86"/>
    </row>
    <row r="4" spans="1:10">
      <c r="A4" s="354" t="str">
        <f>'Planilha Orcamentária'!A4</f>
        <v>OBRA: REFORMA E OU MODERNIZAÇÃO DE QUADRA POLIESPORTIVA NO MUNICIPIO DE INHAPIM/MG</v>
      </c>
      <c r="B4" s="354"/>
      <c r="C4" s="354"/>
      <c r="D4" s="354"/>
      <c r="E4" s="354"/>
      <c r="F4" s="354"/>
      <c r="G4" s="354"/>
      <c r="H4" s="86"/>
      <c r="I4" s="86"/>
      <c r="J4" s="86"/>
    </row>
    <row r="5" spans="1:10">
      <c r="A5" s="354" t="str">
        <f>'Planilha Orcamentária'!A5</f>
        <v>LOCAL: DISTRITO DE BOM JESUS DO RIO PRETO - INHAPIM/MG - CEP: 35330-000</v>
      </c>
      <c r="B5" s="354"/>
      <c r="C5" s="354"/>
      <c r="D5" s="354"/>
      <c r="E5" s="354"/>
      <c r="F5" s="354"/>
      <c r="G5" s="354"/>
      <c r="H5" s="86"/>
      <c r="I5" s="86"/>
      <c r="J5" s="86"/>
    </row>
    <row r="6" spans="1:10">
      <c r="A6" s="355" t="s">
        <v>73</v>
      </c>
      <c r="B6" s="355"/>
      <c r="C6" s="355"/>
      <c r="D6" s="355"/>
      <c r="E6" s="355"/>
      <c r="F6" s="355"/>
      <c r="G6" s="355"/>
      <c r="H6" s="86"/>
      <c r="I6" s="86"/>
      <c r="J6" s="86"/>
    </row>
    <row r="7" spans="1:10">
      <c r="A7" s="89" t="s">
        <v>49</v>
      </c>
      <c r="B7" s="90">
        <f>'Memória de Cálculo'!F5</f>
        <v>45989</v>
      </c>
      <c r="C7" s="91"/>
      <c r="D7" s="91"/>
      <c r="E7" s="92"/>
      <c r="F7" s="92"/>
      <c r="G7" s="93"/>
      <c r="H7" s="86"/>
      <c r="I7" s="86"/>
      <c r="J7" s="86"/>
    </row>
    <row r="8" spans="1:10">
      <c r="A8" s="89"/>
      <c r="B8" s="94"/>
      <c r="C8" s="91"/>
      <c r="D8" s="91"/>
      <c r="E8" s="92"/>
      <c r="F8" s="92"/>
      <c r="G8" s="93"/>
      <c r="H8" s="86"/>
      <c r="I8" s="86"/>
      <c r="J8" s="86"/>
    </row>
    <row r="9" spans="1:10" ht="15.75">
      <c r="A9" s="356" t="s">
        <v>74</v>
      </c>
      <c r="B9" s="356"/>
      <c r="C9" s="356"/>
      <c r="D9" s="356"/>
      <c r="E9" s="356"/>
      <c r="F9" s="356"/>
      <c r="G9" s="356"/>
      <c r="H9" s="86"/>
      <c r="I9" s="86"/>
      <c r="J9" s="86"/>
    </row>
    <row r="10" spans="1:10">
      <c r="A10" s="95"/>
      <c r="B10" s="86"/>
      <c r="C10" s="86"/>
      <c r="D10" s="86"/>
      <c r="E10" s="86"/>
      <c r="F10" s="86"/>
      <c r="G10" s="96"/>
      <c r="H10" s="86"/>
      <c r="I10" s="86"/>
      <c r="J10" s="86"/>
    </row>
    <row r="11" spans="1:10" ht="33.75">
      <c r="A11" s="97" t="s">
        <v>75</v>
      </c>
      <c r="B11" s="98">
        <v>3</v>
      </c>
      <c r="C11" s="97" t="s">
        <v>107</v>
      </c>
      <c r="D11" s="97" t="s">
        <v>95</v>
      </c>
      <c r="E11" s="99"/>
      <c r="F11" s="100">
        <v>0</v>
      </c>
      <c r="G11" s="100">
        <f>((E12*G12)+(E13*G13)+(E14*G14)+(E15*G15))</f>
        <v>404.57966100000004</v>
      </c>
      <c r="H11" s="86"/>
      <c r="I11" s="86"/>
      <c r="J11" s="86"/>
    </row>
    <row r="12" spans="1:10" ht="22.5">
      <c r="A12" s="101" t="s">
        <v>76</v>
      </c>
      <c r="B12" s="102">
        <v>21127</v>
      </c>
      <c r="C12" s="224" t="s">
        <v>167</v>
      </c>
      <c r="D12" s="103" t="s">
        <v>95</v>
      </c>
      <c r="E12" s="233">
        <v>4.2000000000000003E-2</v>
      </c>
      <c r="F12" s="104">
        <v>0</v>
      </c>
      <c r="G12" s="104">
        <v>2.75</v>
      </c>
      <c r="H12" s="232" t="s">
        <v>143</v>
      </c>
      <c r="I12" s="86"/>
      <c r="J12" s="86"/>
    </row>
    <row r="13" spans="1:10" ht="22.5">
      <c r="A13" s="101" t="s">
        <v>76</v>
      </c>
      <c r="B13" s="102">
        <v>45271</v>
      </c>
      <c r="C13" s="224" t="s">
        <v>168</v>
      </c>
      <c r="D13" s="103" t="s">
        <v>95</v>
      </c>
      <c r="E13" s="234">
        <v>1</v>
      </c>
      <c r="F13" s="104">
        <v>0</v>
      </c>
      <c r="G13" s="104">
        <v>17.79</v>
      </c>
      <c r="H13" s="232" t="s">
        <v>143</v>
      </c>
      <c r="I13" s="86"/>
      <c r="J13" s="86"/>
    </row>
    <row r="14" spans="1:10" ht="22.5">
      <c r="A14" s="101" t="s">
        <v>76</v>
      </c>
      <c r="B14" s="102">
        <v>88247</v>
      </c>
      <c r="C14" s="224" t="s">
        <v>169</v>
      </c>
      <c r="D14" s="103" t="s">
        <v>145</v>
      </c>
      <c r="E14" s="234">
        <v>0.72889999999999999</v>
      </c>
      <c r="F14" s="104">
        <v>0</v>
      </c>
      <c r="G14" s="104">
        <v>520</v>
      </c>
      <c r="H14" s="232" t="s">
        <v>143</v>
      </c>
      <c r="I14" s="86"/>
      <c r="J14" s="105"/>
    </row>
    <row r="15" spans="1:10">
      <c r="A15" s="101" t="s">
        <v>76</v>
      </c>
      <c r="B15" s="102">
        <v>88264</v>
      </c>
      <c r="C15" s="224" t="s">
        <v>170</v>
      </c>
      <c r="D15" s="103" t="s">
        <v>145</v>
      </c>
      <c r="E15" s="234">
        <v>0.72889999999999999</v>
      </c>
      <c r="F15" s="104">
        <v>0</v>
      </c>
      <c r="G15" s="104">
        <v>10.49</v>
      </c>
      <c r="H15" s="232" t="s">
        <v>143</v>
      </c>
      <c r="I15" s="86"/>
      <c r="J15" s="86"/>
    </row>
    <row r="16" spans="1:10">
      <c r="A16" s="226"/>
      <c r="B16" s="227"/>
      <c r="C16" s="227"/>
      <c r="D16" s="227"/>
      <c r="E16" s="227"/>
      <c r="F16" s="227"/>
      <c r="G16" s="228"/>
    </row>
    <row r="17" spans="1:7">
      <c r="A17" s="226"/>
      <c r="B17" s="227"/>
      <c r="C17" s="227"/>
      <c r="D17" s="227"/>
      <c r="E17" s="227"/>
      <c r="F17" s="227"/>
      <c r="G17" s="228"/>
    </row>
    <row r="18" spans="1:7">
      <c r="A18" s="226"/>
      <c r="B18" s="227"/>
      <c r="C18" s="227"/>
      <c r="D18" s="227"/>
      <c r="E18" s="227"/>
      <c r="F18" s="227"/>
      <c r="G18" s="228"/>
    </row>
    <row r="19" spans="1:7">
      <c r="A19" s="357" t="s">
        <v>78</v>
      </c>
      <c r="B19" s="358"/>
      <c r="C19" s="358"/>
      <c r="D19" s="358"/>
      <c r="E19" s="358"/>
      <c r="F19" s="358"/>
      <c r="G19" s="359"/>
    </row>
    <row r="20" spans="1:7">
      <c r="A20" s="342" t="s">
        <v>85</v>
      </c>
      <c r="B20" s="343"/>
      <c r="C20" s="343"/>
      <c r="D20" s="343"/>
      <c r="E20" s="343"/>
      <c r="F20" s="343"/>
      <c r="G20" s="344"/>
    </row>
    <row r="21" spans="1:7">
      <c r="A21" s="345" t="s">
        <v>88</v>
      </c>
      <c r="B21" s="346"/>
      <c r="C21" s="346"/>
      <c r="D21" s="346"/>
      <c r="E21" s="346"/>
      <c r="F21" s="346"/>
      <c r="G21" s="347"/>
    </row>
    <row r="22" spans="1:7">
      <c r="A22" s="226"/>
      <c r="B22" s="227"/>
      <c r="C22" s="227"/>
      <c r="D22" s="227"/>
      <c r="E22" s="227"/>
      <c r="F22" s="227"/>
      <c r="G22" s="228"/>
    </row>
    <row r="23" spans="1:7">
      <c r="A23" s="226"/>
      <c r="B23" s="227"/>
      <c r="C23" s="227"/>
      <c r="D23" s="227"/>
      <c r="E23" s="227"/>
      <c r="F23" s="227"/>
      <c r="G23" s="228"/>
    </row>
    <row r="24" spans="1:7">
      <c r="A24" s="229"/>
      <c r="B24" s="230"/>
      <c r="C24" s="230"/>
      <c r="D24" s="230"/>
      <c r="E24" s="230"/>
      <c r="F24" s="230"/>
      <c r="G24" s="231"/>
    </row>
  </sheetData>
  <mergeCells count="8">
    <mergeCell ref="A20:G20"/>
    <mergeCell ref="A21:G21"/>
    <mergeCell ref="B1:G3"/>
    <mergeCell ref="A4:G4"/>
    <mergeCell ref="A5:G5"/>
    <mergeCell ref="A6:G6"/>
    <mergeCell ref="A9:G9"/>
    <mergeCell ref="A19:G19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3">
    <pageSetUpPr fitToPage="1"/>
  </sheetPr>
  <dimension ref="A1:I47"/>
  <sheetViews>
    <sheetView showGridLines="0" showZeros="0" tabSelected="1" view="pageBreakPreview" topLeftCell="A14" zoomScale="90" zoomScaleSheetLayoutView="90" workbookViewId="0">
      <selection activeCell="C24" sqref="C24"/>
    </sheetView>
  </sheetViews>
  <sheetFormatPr defaultColWidth="9.140625" defaultRowHeight="12.75"/>
  <cols>
    <col min="1" max="1" width="5.7109375" style="1" customWidth="1"/>
    <col min="2" max="2" width="14.140625" style="54" customWidth="1"/>
    <col min="3" max="3" width="60.7109375" style="1" customWidth="1"/>
    <col min="4" max="4" width="9.42578125" style="1" customWidth="1"/>
    <col min="5" max="5" width="12.28515625" style="1" customWidth="1"/>
    <col min="6" max="6" width="40.7109375" style="2" customWidth="1"/>
    <col min="7" max="16384" width="9.140625" style="1"/>
  </cols>
  <sheetData>
    <row r="1" spans="1:8" s="3" customFormat="1" ht="94.5" customHeight="1">
      <c r="A1" s="137"/>
      <c r="B1" s="138"/>
      <c r="C1" s="139"/>
      <c r="D1" s="139"/>
      <c r="E1" s="139"/>
      <c r="F1" s="140"/>
      <c r="G1" s="51"/>
      <c r="H1" s="51"/>
    </row>
    <row r="2" spans="1:8" s="12" customFormat="1" ht="20.100000000000001" customHeight="1">
      <c r="A2" s="331" t="s">
        <v>23</v>
      </c>
      <c r="B2" s="332"/>
      <c r="C2" s="332"/>
      <c r="D2" s="332"/>
      <c r="E2" s="332"/>
      <c r="F2" s="333"/>
    </row>
    <row r="3" spans="1:8" s="14" customFormat="1" ht="20.100000000000001" customHeight="1">
      <c r="A3" s="336" t="s">
        <v>38</v>
      </c>
      <c r="B3" s="337"/>
      <c r="C3" s="337"/>
      <c r="D3" s="337"/>
      <c r="E3" s="17"/>
      <c r="F3" s="141"/>
    </row>
    <row r="4" spans="1:8" s="14" customFormat="1" ht="20.100000000000001" customHeight="1">
      <c r="A4" s="360" t="str">
        <f>'Planilha Orcamentária'!A4</f>
        <v>OBRA: REFORMA E OU MODERNIZAÇÃO DE QUADRA POLIESPORTIVA NO MUNICIPIO DE INHAPIM/MG</v>
      </c>
      <c r="B4" s="361"/>
      <c r="C4" s="361"/>
      <c r="D4" s="362"/>
      <c r="E4" s="18" t="s">
        <v>39</v>
      </c>
      <c r="F4" s="142" t="s">
        <v>33</v>
      </c>
    </row>
    <row r="5" spans="1:8" s="14" customFormat="1" ht="20.100000000000001" customHeight="1">
      <c r="A5" s="321" t="str">
        <f>'Planilha Orcamentária'!A5</f>
        <v>LOCAL: DISTRITO DE BOM JESUS DO RIO PRETO - INHAPIM/MG - CEP: 35330-000</v>
      </c>
      <c r="B5" s="322"/>
      <c r="C5" s="322"/>
      <c r="D5" s="322"/>
      <c r="E5" s="114" t="s">
        <v>20</v>
      </c>
      <c r="F5" s="143">
        <v>45989</v>
      </c>
    </row>
    <row r="6" spans="1:8" ht="3.75" customHeight="1">
      <c r="A6" s="326"/>
      <c r="B6" s="327"/>
      <c r="C6" s="327"/>
      <c r="D6" s="327"/>
      <c r="E6" s="327"/>
      <c r="F6" s="328"/>
    </row>
    <row r="7" spans="1:8" s="7" customFormat="1" ht="35.1" customHeight="1">
      <c r="A7" s="121" t="s">
        <v>0</v>
      </c>
      <c r="B7" s="15" t="s">
        <v>25</v>
      </c>
      <c r="C7" s="15" t="s">
        <v>26</v>
      </c>
      <c r="D7" s="15" t="s">
        <v>2</v>
      </c>
      <c r="E7" s="15" t="s">
        <v>1</v>
      </c>
      <c r="F7" s="144" t="s">
        <v>35</v>
      </c>
    </row>
    <row r="8" spans="1:8" s="7" customFormat="1" ht="20.100000000000001" customHeight="1">
      <c r="A8" s="145" t="s">
        <v>94</v>
      </c>
      <c r="B8" s="8"/>
      <c r="C8" s="45" t="str">
        <f>'Planilha Orcamentária'!C10</f>
        <v>SERVIÇOS PRELIMINARES</v>
      </c>
      <c r="D8" s="9"/>
      <c r="E8" s="10"/>
      <c r="F8" s="146"/>
    </row>
    <row r="9" spans="1:8" s="7" customFormat="1" ht="56.25">
      <c r="A9" s="147" t="str">
        <f>'Planilha Orcamentária'!A11</f>
        <v>1.1</v>
      </c>
      <c r="B9" s="42" t="str">
        <f>'Planilha Orcamentária'!B11</f>
        <v>SINAPI-103689</v>
      </c>
      <c r="C9" s="221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2" t="str">
        <f>'Planilha Orcamentária'!D11</f>
        <v>M²</v>
      </c>
      <c r="E9" s="55">
        <f>'Planilha Orcamentária'!E11</f>
        <v>1</v>
      </c>
      <c r="F9" s="148" t="s">
        <v>46</v>
      </c>
    </row>
    <row r="10" spans="1:8" s="6" customFormat="1" ht="12">
      <c r="A10" s="145" t="str">
        <f>'Planilha Orcamentária'!A12</f>
        <v>2.0</v>
      </c>
      <c r="B10" s="8">
        <f>'Planilha Orcamentária'!B12</f>
        <v>0</v>
      </c>
      <c r="C10" s="45" t="str">
        <f>'Planilha Orcamentária'!C12</f>
        <v>QUADRA</v>
      </c>
      <c r="D10" s="42">
        <f>'Planilha Orcamentária'!D12</f>
        <v>0</v>
      </c>
      <c r="E10" s="10"/>
      <c r="F10" s="146"/>
    </row>
    <row r="11" spans="1:8" s="6" customFormat="1" ht="22.5">
      <c r="A11" s="147" t="str">
        <f>'Planilha Orcamentária'!A13</f>
        <v>2.1</v>
      </c>
      <c r="B11" s="42" t="str">
        <f>'Planilha Orcamentária'!B13</f>
        <v>COMPOSIÇÃO-I</v>
      </c>
      <c r="C11" s="221" t="str">
        <f>'Planilha Orcamentária'!C13</f>
        <v>EXECUÇÃO DE PISO INDUSTRIAL DE CONCRETO ARMADO, FCK = 20 MPA, ESPESSURA DE 15,0 CM. AF_04/2022</v>
      </c>
      <c r="D11" s="42" t="str">
        <f>'Planilha Orcamentária'!D13</f>
        <v>M²</v>
      </c>
      <c r="E11" s="55">
        <v>584.5</v>
      </c>
      <c r="F11" s="222">
        <v>584.5</v>
      </c>
    </row>
    <row r="12" spans="1:8" s="6" customFormat="1" ht="22.5">
      <c r="A12" s="147" t="str">
        <f>'Planilha Orcamentária'!A14</f>
        <v>2.2</v>
      </c>
      <c r="B12" s="42" t="str">
        <f>'Planilha Orcamentária'!B14</f>
        <v>SINAPI-98577</v>
      </c>
      <c r="C12" s="221" t="str">
        <f>'Planilha Orcamentária'!C14</f>
        <v>TRATAMENTO DE JUNTA SERRADA, COM TARUGO DE POLIETILENO E SELANTE À BASE DE SILICONE. AF_09/2023</v>
      </c>
      <c r="D12" s="42" t="str">
        <f>'Planilha Orcamentária'!D14</f>
        <v>M</v>
      </c>
      <c r="E12" s="55">
        <v>239.11</v>
      </c>
      <c r="F12" s="222" t="s">
        <v>121</v>
      </c>
    </row>
    <row r="13" spans="1:8" s="6" customFormat="1" ht="33.75">
      <c r="A13" s="147" t="str">
        <f>'Planilha Orcamentária'!A15</f>
        <v>2.3</v>
      </c>
      <c r="B13" s="42" t="str">
        <f>'Planilha Orcamentária'!B15</f>
        <v>SINAPI-102491</v>
      </c>
      <c r="C13" s="221" t="str">
        <f>'Planilha Orcamentária'!C15</f>
        <v>PINTURA DE PISO COM TINTA ACRÍLICA, APLICAÇÃO MANUAL, 2 DEMÃOS, INCLUSO FUNDO PREPARADOR.
AF_05/2021</v>
      </c>
      <c r="D13" s="42" t="str">
        <f>'Planilha Orcamentária'!D15</f>
        <v>M²</v>
      </c>
      <c r="E13" s="55">
        <v>510.7</v>
      </c>
      <c r="F13" s="222" t="s">
        <v>120</v>
      </c>
    </row>
    <row r="14" spans="1:8" s="6" customFormat="1" ht="22.5">
      <c r="A14" s="147" t="str">
        <f>'Planilha Orcamentária'!A16</f>
        <v>2.4</v>
      </c>
      <c r="B14" s="42" t="str">
        <f>'Planilha Orcamentária'!B16</f>
        <v>COMPOSIÇÃO-II</v>
      </c>
      <c r="C14" s="221" t="str">
        <f>'Planilha Orcamentária'!C16</f>
        <v>PAR DE TRAVES E REDES DE FUTSAL - FORNECIMENTO E INSTALAÇÃO. AF_03/2022</v>
      </c>
      <c r="D14" s="42" t="str">
        <f>'Planilha Orcamentária'!D16</f>
        <v>UND</v>
      </c>
      <c r="E14" s="55">
        <v>2</v>
      </c>
      <c r="F14" s="222" t="s">
        <v>119</v>
      </c>
    </row>
    <row r="15" spans="1:8" s="6" customFormat="1" ht="12">
      <c r="A15" s="145" t="str">
        <f>'Planilha Orcamentária'!A17</f>
        <v>3.0</v>
      </c>
      <c r="B15" s="8">
        <f>'Planilha Orcamentária'!B17</f>
        <v>0</v>
      </c>
      <c r="C15" s="45" t="str">
        <f>'Planilha Orcamentária'!C17</f>
        <v>ALAMBRADO</v>
      </c>
      <c r="D15" s="42">
        <f>'Planilha Orcamentária'!D17</f>
        <v>0</v>
      </c>
      <c r="E15" s="10"/>
      <c r="F15" s="146"/>
    </row>
    <row r="16" spans="1:8" s="6" customFormat="1" ht="22.5">
      <c r="A16" s="147" t="str">
        <f>'Planilha Orcamentária'!A18</f>
        <v>3.1</v>
      </c>
      <c r="B16" s="42" t="str">
        <f>'Planilha Orcamentária'!B18</f>
        <v>SINAPI-100701</v>
      </c>
      <c r="C16" s="221" t="str">
        <f>'Planilha Orcamentária'!C18</f>
        <v>PORTA DE FERRO, DE ABRIR, TIPO GRADE COM CHAPA, COM GUARNIÇÕES. AF_12/2019</v>
      </c>
      <c r="D16" s="42" t="str">
        <f>'Planilha Orcamentária'!D18</f>
        <v>M²</v>
      </c>
      <c r="E16" s="55">
        <v>5.04</v>
      </c>
      <c r="F16" s="222" t="s">
        <v>122</v>
      </c>
    </row>
    <row r="17" spans="1:6" s="6" customFormat="1" ht="56.25">
      <c r="A17" s="147" t="str">
        <f>'Planilha Orcamentária'!A19</f>
        <v>3.2</v>
      </c>
      <c r="B17" s="42" t="str">
        <f>'Planilha Orcamentária'!B19</f>
        <v>SINAPI-102364</v>
      </c>
      <c r="C17" s="221" t="str">
        <f>'Planilha Orcamentária'!C19</f>
        <v>ALAMBRADO PARA QUADRA POLIESPORTIVA, ESTRUTURADO POR TUBOS DE ACO GALVANIZADO, (MONTANTES
COM DIAMETRO 2", TRAVESSAS E ESCORAS COM DIÂMETRO 1 ¼"), COM TELA DE ARAME GALVANIZADO, FIO 10
BWG E MALHA QUADRADA 5X5CM (EXCETO MURETA). AF_03/2021</v>
      </c>
      <c r="D17" s="42" t="str">
        <f>'Planilha Orcamentária'!D19</f>
        <v>M²</v>
      </c>
      <c r="E17" s="55">
        <v>344.42</v>
      </c>
      <c r="F17" s="222" t="s">
        <v>189</v>
      </c>
    </row>
    <row r="18" spans="1:6" s="6" customFormat="1" ht="12">
      <c r="A18" s="145" t="str">
        <f>'Planilha Orcamentária'!A20</f>
        <v>4.0</v>
      </c>
      <c r="B18" s="8">
        <f>'Planilha Orcamentária'!B20</f>
        <v>0</v>
      </c>
      <c r="C18" s="45" t="str">
        <f>'Planilha Orcamentária'!C20</f>
        <v>INSTALAÇÃO ELÉTRICA</v>
      </c>
      <c r="D18" s="42">
        <f>'Planilha Orcamentária'!D20</f>
        <v>0</v>
      </c>
      <c r="E18" s="10"/>
      <c r="F18" s="146"/>
    </row>
    <row r="19" spans="1:6" s="6" customFormat="1" ht="22.5">
      <c r="A19" s="147" t="str">
        <f>'Planilha Orcamentária'!A21</f>
        <v>4.1</v>
      </c>
      <c r="B19" s="42" t="str">
        <f>'Planilha Orcamentária'!B21</f>
        <v>COMPOSIÇÃO - III</v>
      </c>
      <c r="C19" s="221" t="str">
        <f>'Planilha Orcamentária'!C21</f>
        <v>LUMINÁRIA REFLETOR LED PARA ILUMINAÇÃO PÚBLICA, 200 W - FORNECIMENTO E INSTALAÇÃO. AF_02/2025</v>
      </c>
      <c r="D19" s="42" t="str">
        <f>'Planilha Orcamentária'!D21</f>
        <v>UND</v>
      </c>
      <c r="E19" s="55">
        <v>8</v>
      </c>
      <c r="F19" s="222" t="s">
        <v>123</v>
      </c>
    </row>
    <row r="20" spans="1:6" s="6" customFormat="1" ht="22.5">
      <c r="A20" s="147" t="str">
        <f>'Planilha Orcamentária'!A22</f>
        <v>4.2</v>
      </c>
      <c r="B20" s="42" t="str">
        <f>'Planilha Orcamentária'!B22</f>
        <v>SINAPI-96986</v>
      </c>
      <c r="C20" s="221" t="str">
        <f>'Planilha Orcamentária'!C22</f>
        <v>HASTE DE ATERRAMENTO, DIÂMETRO 3/4", COM 3 METROS - FORNECIMENTO E INSTALAÇÃO. AF_08/2023</v>
      </c>
      <c r="D20" s="42" t="str">
        <f>'Planilha Orcamentária'!D22</f>
        <v>UND</v>
      </c>
      <c r="E20" s="55">
        <v>4</v>
      </c>
      <c r="F20" s="222">
        <v>4</v>
      </c>
    </row>
    <row r="21" spans="1:6" s="6" customFormat="1" ht="33.75">
      <c r="A21" s="147" t="str">
        <f>'Planilha Orcamentária'!A23</f>
        <v>4.3</v>
      </c>
      <c r="B21" s="42" t="str">
        <f>'Planilha Orcamentária'!B23</f>
        <v>SINAPI-91925</v>
      </c>
      <c r="C21" s="221" t="str">
        <f>'Planilha Orcamentária'!C23</f>
        <v>CABO DE COBRE FLEXÍVEL ISOLADO, 1,5 MM², ANTI-CHAMA 0,6/1,0 KV, PARA CIRCUITOS TERMINAIS -
FORNECIMENTO E INSTALAÇÃO. AF_03/2023</v>
      </c>
      <c r="D21" s="42" t="str">
        <f>'Planilha Orcamentária'!D23</f>
        <v>M</v>
      </c>
      <c r="E21" s="55">
        <v>6</v>
      </c>
      <c r="F21" s="222">
        <v>6</v>
      </c>
    </row>
    <row r="22" spans="1:6" s="6" customFormat="1" ht="33.75">
      <c r="A22" s="147" t="str">
        <f>'Planilha Orcamentária'!A24</f>
        <v>4.4</v>
      </c>
      <c r="B22" s="42" t="str">
        <f>'Planilha Orcamentária'!B24</f>
        <v>SINAPI-91927</v>
      </c>
      <c r="C22" s="221" t="str">
        <f>'Planilha Orcamentária'!C24</f>
        <v>CABO DE COBRE FLEXÍVEL ISOLADO, 2,5 MM², ANTI-CHAMA 0,6/1,0 KV, PARA CIRCUITOS TERMINAIS -
FORNECIMENTO E INSTALAÇÃO. AF_03/2023</v>
      </c>
      <c r="D22" s="42" t="str">
        <f>'Planilha Orcamentária'!D24</f>
        <v>M</v>
      </c>
      <c r="E22" s="55">
        <v>234.08</v>
      </c>
      <c r="F22" s="222" t="s">
        <v>124</v>
      </c>
    </row>
    <row r="23" spans="1:6" s="6" customFormat="1" ht="12">
      <c r="A23" s="145" t="str">
        <f>'Planilha Orcamentária'!A26</f>
        <v>5.0</v>
      </c>
      <c r="B23" s="8">
        <f>'Planilha Orcamentária'!B26</f>
        <v>0</v>
      </c>
      <c r="C23" s="45" t="str">
        <f>'Planilha Orcamentária'!C26</f>
        <v>SERVIÇOS FINAIS</v>
      </c>
      <c r="D23" s="42">
        <f>'Planilha Orcamentária'!D26</f>
        <v>0</v>
      </c>
      <c r="E23" s="55">
        <v>122</v>
      </c>
      <c r="F23" s="222" t="s">
        <v>125</v>
      </c>
    </row>
    <row r="24" spans="1:6" s="6" customFormat="1" ht="12">
      <c r="A24" s="147" t="str">
        <f>'Planilha Orcamentária'!A27</f>
        <v>5.1</v>
      </c>
      <c r="B24" s="42" t="str">
        <f>'Planilha Orcamentária'!B27</f>
        <v>ED-50266</v>
      </c>
      <c r="C24" s="221" t="str">
        <f>'Planilha Orcamentária'!C27</f>
        <v>LIMPEZA FINAL PARA ENTREGA DA OBRA</v>
      </c>
      <c r="D24" s="42" t="str">
        <f>'Planilha Orcamentária'!D27</f>
        <v>M²</v>
      </c>
      <c r="E24" s="55">
        <v>584.5</v>
      </c>
      <c r="F24" s="149" t="s">
        <v>192</v>
      </c>
    </row>
    <row r="25" spans="1:6" s="6" customFormat="1" ht="12">
      <c r="A25" s="147">
        <f>'Planilha Orcamentária'!A29</f>
        <v>0</v>
      </c>
      <c r="B25" s="42">
        <f>'Planilha Orcamentária'!B29</f>
        <v>0</v>
      </c>
      <c r="C25" s="42" t="str">
        <f>'Planilha Orcamentária'!C28</f>
        <v>TOTAL</v>
      </c>
      <c r="D25" s="491"/>
      <c r="E25" s="492">
        <v>0</v>
      </c>
      <c r="F25" s="211" t="s">
        <v>96</v>
      </c>
    </row>
    <row r="26" spans="1:6" s="6" customFormat="1" ht="12">
      <c r="A26" s="220"/>
      <c r="B26" s="491"/>
      <c r="C26" s="491"/>
      <c r="D26" s="491"/>
      <c r="E26" s="492"/>
      <c r="F26" s="211"/>
    </row>
    <row r="27" spans="1:6" s="6" customFormat="1" ht="12">
      <c r="A27" s="220"/>
      <c r="B27" s="491"/>
      <c r="C27" s="491"/>
      <c r="D27" s="491"/>
      <c r="E27" s="492"/>
      <c r="F27" s="211"/>
    </row>
    <row r="28" spans="1:6" s="6" customFormat="1" ht="12">
      <c r="A28" s="220"/>
      <c r="B28" s="491"/>
      <c r="C28" s="491"/>
      <c r="D28" s="491"/>
      <c r="E28" s="492"/>
      <c r="F28" s="211"/>
    </row>
    <row r="29" spans="1:6" s="6" customFormat="1" ht="12">
      <c r="A29" s="220"/>
      <c r="B29" s="491"/>
      <c r="C29" s="491"/>
      <c r="D29" s="491"/>
      <c r="E29" s="492"/>
      <c r="F29" s="211"/>
    </row>
    <row r="30" spans="1:6" s="6" customFormat="1" ht="12">
      <c r="A30" s="220"/>
      <c r="B30" s="491"/>
      <c r="C30" s="491"/>
      <c r="D30" s="491"/>
      <c r="E30" s="492"/>
      <c r="F30" s="211"/>
    </row>
    <row r="31" spans="1:6" s="6" customFormat="1" ht="30" customHeight="1">
      <c r="A31" s="150"/>
      <c r="B31" s="493"/>
      <c r="C31" s="491"/>
      <c r="D31" s="494"/>
      <c r="E31" s="494"/>
      <c r="F31" s="152"/>
    </row>
    <row r="32" spans="1:6" s="6" customFormat="1" ht="30" customHeight="1">
      <c r="A32" s="150"/>
      <c r="B32" s="493"/>
      <c r="C32" s="117"/>
      <c r="D32" s="494"/>
      <c r="E32" s="494"/>
      <c r="F32" s="152"/>
    </row>
    <row r="33" spans="1:9" s="6" customFormat="1" ht="12.95" customHeight="1">
      <c r="A33" s="150"/>
      <c r="B33" s="493"/>
      <c r="C33" s="495" t="s">
        <v>85</v>
      </c>
      <c r="D33" s="494"/>
      <c r="E33" s="494"/>
      <c r="F33" s="152"/>
    </row>
    <row r="34" spans="1:9" s="6" customFormat="1" ht="12.95" customHeight="1">
      <c r="A34" s="150"/>
      <c r="B34" s="493"/>
      <c r="C34" s="496" t="s">
        <v>86</v>
      </c>
      <c r="D34" s="494"/>
      <c r="E34" s="494"/>
      <c r="F34" s="152"/>
    </row>
    <row r="35" spans="1:9" s="6" customFormat="1" ht="12.75" customHeight="1">
      <c r="A35" s="150"/>
      <c r="B35" s="493"/>
      <c r="C35" s="497"/>
      <c r="D35" s="494"/>
      <c r="E35" s="494"/>
      <c r="F35" s="152"/>
    </row>
    <row r="36" spans="1:9" s="6" customFormat="1" ht="12.95" customHeight="1">
      <c r="A36" s="150"/>
      <c r="B36" s="493"/>
      <c r="C36" s="497"/>
      <c r="D36" s="494"/>
      <c r="E36" s="494"/>
      <c r="F36" s="152"/>
    </row>
    <row r="37" spans="1:9" s="6" customFormat="1" ht="12.95" customHeight="1">
      <c r="A37" s="150"/>
      <c r="B37" s="493"/>
      <c r="C37" s="5"/>
      <c r="D37" s="494"/>
      <c r="E37" s="494"/>
      <c r="F37" s="152"/>
    </row>
    <row r="38" spans="1:9" s="6" customFormat="1" ht="12.95" customHeight="1">
      <c r="A38" s="150"/>
      <c r="B38" s="493"/>
      <c r="C38" s="38" t="s">
        <v>48</v>
      </c>
      <c r="D38" s="494"/>
      <c r="E38" s="494"/>
      <c r="F38" s="152"/>
    </row>
    <row r="39" spans="1:9" s="6" customFormat="1" ht="12" customHeight="1" thickBot="1">
      <c r="A39" s="153"/>
      <c r="B39" s="154"/>
      <c r="C39" s="155" t="s">
        <v>87</v>
      </c>
      <c r="D39" s="156"/>
      <c r="E39" s="157"/>
      <c r="F39" s="158"/>
    </row>
    <row r="40" spans="1:9">
      <c r="C40" s="39"/>
    </row>
    <row r="43" spans="1:9">
      <c r="I43" s="259"/>
    </row>
    <row r="45" spans="1:9">
      <c r="I45" s="260"/>
    </row>
    <row r="47" spans="1:9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phoneticPr fontId="85" type="noConversion"/>
  <printOptions horizontalCentered="1"/>
  <pageMargins left="0.23622047244094491" right="0.23622047244094491" top="0.27559055118110237" bottom="0.27559055118110237" header="0.31496062992125984" footer="0.31496062992125984"/>
  <pageSetup paperSize="9" scale="70" fitToHeight="0" orientation="portrait" r:id="rId2"/>
  <headerFooter alignWithMargins="0"/>
  <ignoredErrors>
    <ignoredError sqref="F12:F14 F19 F22 F23" numberStoredAsText="1"/>
  </ignoredErrors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4">
    <pageSetUpPr fitToPage="1"/>
  </sheetPr>
  <dimension ref="A1:L31"/>
  <sheetViews>
    <sheetView showGridLines="0" showZeros="0" view="pageBreakPreview" zoomScale="90" zoomScaleNormal="80" zoomScaleSheetLayoutView="90" workbookViewId="0">
      <selection activeCell="O17" sqref="O17:O18"/>
    </sheetView>
  </sheetViews>
  <sheetFormatPr defaultColWidth="9.140625" defaultRowHeight="12.75"/>
  <cols>
    <col min="1" max="1" width="10.7109375" style="19" customWidth="1"/>
    <col min="2" max="2" width="70.7109375" style="19" customWidth="1"/>
    <col min="3" max="3" width="20.7109375" style="22" customWidth="1"/>
    <col min="4" max="4" width="16.42578125" style="22" customWidth="1"/>
    <col min="5" max="5" width="8.140625" style="19" bestFit="1" customWidth="1"/>
    <col min="6" max="6" width="9.140625" style="19" customWidth="1"/>
    <col min="7" max="7" width="16.42578125" style="19" customWidth="1"/>
    <col min="8" max="8" width="3.140625" style="19" customWidth="1"/>
    <col min="9" max="9" width="8.85546875" style="19" customWidth="1"/>
    <col min="10" max="10" width="7.140625" style="19" customWidth="1"/>
    <col min="11" max="11" width="12.5703125" style="19" customWidth="1"/>
    <col min="12" max="12" width="12.85546875" style="19" bestFit="1" customWidth="1"/>
    <col min="13" max="16384" width="9.140625" style="19"/>
  </cols>
  <sheetData>
    <row r="1" spans="1:12" s="3" customFormat="1" ht="87" customHeight="1">
      <c r="A1" s="137"/>
      <c r="B1" s="166"/>
      <c r="C1" s="139"/>
      <c r="D1" s="139"/>
      <c r="E1" s="139"/>
      <c r="F1" s="139"/>
      <c r="G1" s="167"/>
      <c r="H1" s="167"/>
      <c r="I1" s="167"/>
      <c r="J1" s="168"/>
      <c r="K1" s="159"/>
      <c r="L1" s="56"/>
    </row>
    <row r="2" spans="1:12" ht="30" customHeight="1">
      <c r="A2" s="379" t="s">
        <v>11</v>
      </c>
      <c r="B2" s="380"/>
      <c r="C2" s="380"/>
      <c r="D2" s="380"/>
      <c r="E2" s="380"/>
      <c r="F2" s="380"/>
      <c r="G2" s="380"/>
      <c r="H2" s="380"/>
      <c r="I2" s="380"/>
      <c r="J2" s="381"/>
      <c r="K2" s="28"/>
      <c r="L2" s="57"/>
    </row>
    <row r="3" spans="1:12" ht="30" customHeight="1">
      <c r="A3" s="382" t="str">
        <f>'Planilha Orcamentária'!A3</f>
        <v>PREFEITURA MUNICIPAL DE INHAPIM-MG</v>
      </c>
      <c r="B3" s="383"/>
      <c r="C3" s="371" t="s">
        <v>21</v>
      </c>
      <c r="D3" s="396">
        <f>D18</f>
        <v>201716.37000000002</v>
      </c>
      <c r="E3" s="68" t="s">
        <v>20</v>
      </c>
      <c r="F3" s="112"/>
      <c r="G3" s="118">
        <f>'Memória de Cálculo'!F5</f>
        <v>45989</v>
      </c>
      <c r="H3" s="113"/>
      <c r="I3" s="403" t="s">
        <v>90</v>
      </c>
      <c r="J3" s="389"/>
      <c r="K3" s="67"/>
      <c r="L3" s="57"/>
    </row>
    <row r="4" spans="1:12" ht="20.100000000000001" customHeight="1">
      <c r="A4" s="169" t="str">
        <f>'Planilha Orcamentária'!A4</f>
        <v>OBRA: REFORMA E OU MODERNIZAÇÃO DE QUADRA POLIESPORTIVA NO MUNICIPIO DE INHAPIM/MG</v>
      </c>
      <c r="B4" s="32"/>
      <c r="C4" s="372"/>
      <c r="D4" s="372"/>
      <c r="E4" s="390" t="s">
        <v>79</v>
      </c>
      <c r="F4" s="391"/>
      <c r="G4" s="391"/>
      <c r="H4" s="391"/>
      <c r="I4" s="391"/>
      <c r="J4" s="392"/>
      <c r="K4" s="28"/>
      <c r="L4" s="57"/>
    </row>
    <row r="5" spans="1:12" ht="24" customHeight="1">
      <c r="A5" s="384" t="str">
        <f>'Planilha Orcamentária'!A5</f>
        <v>LOCAL: DISTRITO DE BOM JESUS DO RIO PRETO - INHAPIM/MG - CEP: 35330-000</v>
      </c>
      <c r="B5" s="385"/>
      <c r="C5" s="373"/>
      <c r="D5" s="373"/>
      <c r="E5" s="393"/>
      <c r="F5" s="394"/>
      <c r="G5" s="394"/>
      <c r="H5" s="394"/>
      <c r="I5" s="394"/>
      <c r="J5" s="395"/>
      <c r="K5" s="28"/>
      <c r="L5" s="57"/>
    </row>
    <row r="6" spans="1:12" ht="25.5" customHeight="1">
      <c r="A6" s="170" t="s">
        <v>37</v>
      </c>
      <c r="B6" s="25" t="s">
        <v>12</v>
      </c>
      <c r="C6" s="65" t="s">
        <v>13</v>
      </c>
      <c r="D6" s="65" t="s">
        <v>14</v>
      </c>
      <c r="E6" s="386" t="s">
        <v>40</v>
      </c>
      <c r="F6" s="387"/>
      <c r="G6" s="386" t="s">
        <v>41</v>
      </c>
      <c r="H6" s="387"/>
      <c r="I6" s="388" t="s">
        <v>44</v>
      </c>
      <c r="J6" s="389"/>
      <c r="K6" s="69" t="s">
        <v>50</v>
      </c>
      <c r="L6" s="57"/>
    </row>
    <row r="7" spans="1:12">
      <c r="A7" s="367" t="str">
        <f>'Planilha Orcamentária'!A10</f>
        <v>1.0</v>
      </c>
      <c r="B7" s="369" t="str">
        <f>'Planilha Orcamentária'!C10</f>
        <v>SERVIÇOS PRELIMINARES</v>
      </c>
      <c r="C7" s="33" t="s">
        <v>15</v>
      </c>
      <c r="D7" s="49">
        <f>D8/$D$18</f>
        <v>6.3194672797254872E-3</v>
      </c>
      <c r="E7" s="399">
        <v>1</v>
      </c>
      <c r="F7" s="400"/>
      <c r="G7" s="66"/>
      <c r="H7" s="67"/>
      <c r="I7" s="388"/>
      <c r="J7" s="389"/>
      <c r="K7" s="160"/>
      <c r="L7" s="57"/>
    </row>
    <row r="8" spans="1:12">
      <c r="A8" s="368"/>
      <c r="B8" s="370"/>
      <c r="C8" s="34" t="s">
        <v>16</v>
      </c>
      <c r="D8" s="50">
        <f>'Planilha Orcamentária'!H10</f>
        <v>1274.74</v>
      </c>
      <c r="E8" s="401">
        <f>E7*$D$8</f>
        <v>1274.74</v>
      </c>
      <c r="F8" s="402"/>
      <c r="G8" s="386"/>
      <c r="H8" s="387"/>
      <c r="I8" s="388"/>
      <c r="J8" s="389"/>
      <c r="K8" s="160"/>
      <c r="L8" s="57"/>
    </row>
    <row r="9" spans="1:12">
      <c r="A9" s="367" t="str">
        <f>'Planilha Orcamentária'!A12</f>
        <v>2.0</v>
      </c>
      <c r="B9" s="369" t="str">
        <f>'Planilha Orcamentária'!C12</f>
        <v>QUADRA</v>
      </c>
      <c r="C9" s="33" t="s">
        <v>15</v>
      </c>
      <c r="D9" s="49">
        <f>D10/D18</f>
        <v>0.49981560742938214</v>
      </c>
      <c r="E9" s="399">
        <v>0.5</v>
      </c>
      <c r="F9" s="400"/>
      <c r="G9" s="399">
        <v>0.5</v>
      </c>
      <c r="H9" s="400"/>
      <c r="I9" s="388"/>
      <c r="J9" s="389"/>
      <c r="K9" s="160"/>
      <c r="L9" s="57"/>
    </row>
    <row r="10" spans="1:12">
      <c r="A10" s="368"/>
      <c r="B10" s="370"/>
      <c r="C10" s="34" t="s">
        <v>16</v>
      </c>
      <c r="D10" s="50">
        <f>'Planilha Orcamentária'!H12</f>
        <v>100820.99</v>
      </c>
      <c r="E10" s="401">
        <f>E9*$D$10</f>
        <v>50410.495000000003</v>
      </c>
      <c r="F10" s="402"/>
      <c r="G10" s="401">
        <f>G9*$D$10</f>
        <v>50410.495000000003</v>
      </c>
      <c r="H10" s="402"/>
      <c r="I10" s="388"/>
      <c r="J10" s="389"/>
      <c r="K10" s="160"/>
      <c r="L10" s="57"/>
    </row>
    <row r="11" spans="1:12" s="20" customFormat="1" ht="15" customHeight="1">
      <c r="A11" s="367" t="str">
        <f>'Planilha Orcamentária'!A17</f>
        <v>3.0</v>
      </c>
      <c r="B11" s="376" t="str">
        <f>'Planilha Orcamentária'!C17</f>
        <v>ALAMBRADO</v>
      </c>
      <c r="C11" s="33" t="s">
        <v>15</v>
      </c>
      <c r="D11" s="49">
        <f>D12/$D$18</f>
        <v>0.44395509397675559</v>
      </c>
      <c r="E11" s="363">
        <v>0.5</v>
      </c>
      <c r="F11" s="364"/>
      <c r="G11" s="363">
        <v>0.5</v>
      </c>
      <c r="H11" s="364"/>
      <c r="I11" s="363"/>
      <c r="J11" s="397"/>
      <c r="K11" s="161"/>
      <c r="L11" s="58"/>
    </row>
    <row r="12" spans="1:12" s="20" customFormat="1" ht="15" customHeight="1">
      <c r="A12" s="368"/>
      <c r="B12" s="377"/>
      <c r="C12" s="34" t="s">
        <v>16</v>
      </c>
      <c r="D12" s="50">
        <f>'Planilha Orcamentária'!H17</f>
        <v>89553.010000000009</v>
      </c>
      <c r="E12" s="365">
        <f>D12*$E$11</f>
        <v>44776.505000000005</v>
      </c>
      <c r="F12" s="366"/>
      <c r="G12" s="365">
        <f>D12*$G$11</f>
        <v>44776.505000000005</v>
      </c>
      <c r="H12" s="366"/>
      <c r="I12" s="365"/>
      <c r="J12" s="478"/>
      <c r="K12" s="161"/>
      <c r="L12" s="58"/>
    </row>
    <row r="13" spans="1:12" s="20" customFormat="1" ht="15" customHeight="1">
      <c r="A13" s="367" t="str">
        <f>'Planilha Orcamentária'!A20</f>
        <v>4.0</v>
      </c>
      <c r="B13" s="376" t="str">
        <f>'Planilha Orcamentária'!C20</f>
        <v>INSTALAÇÃO ELÉTRICA</v>
      </c>
      <c r="C13" s="33" t="s">
        <v>15</v>
      </c>
      <c r="D13" s="49">
        <f>D14/$D$18</f>
        <v>2.5048140614467727E-2</v>
      </c>
      <c r="E13" s="365"/>
      <c r="F13" s="378"/>
      <c r="G13" s="363">
        <v>1</v>
      </c>
      <c r="H13" s="364"/>
      <c r="I13" s="363"/>
      <c r="J13" s="397"/>
      <c r="K13" s="161"/>
      <c r="L13" s="58"/>
    </row>
    <row r="14" spans="1:12" s="20" customFormat="1" ht="15" customHeight="1">
      <c r="A14" s="368"/>
      <c r="B14" s="377"/>
      <c r="C14" s="34" t="s">
        <v>16</v>
      </c>
      <c r="D14" s="50">
        <f>'Planilha Orcamentária'!H20</f>
        <v>5052.62</v>
      </c>
      <c r="E14" s="365"/>
      <c r="F14" s="378"/>
      <c r="G14" s="365">
        <f>D14*$G$13</f>
        <v>5052.62</v>
      </c>
      <c r="H14" s="366"/>
      <c r="I14" s="365"/>
      <c r="J14" s="479"/>
      <c r="K14" s="161"/>
      <c r="L14" s="58"/>
    </row>
    <row r="15" spans="1:12" s="20" customFormat="1" ht="15" customHeight="1">
      <c r="A15" s="367" t="str">
        <f>'Planilha Orcamentária'!A26</f>
        <v>5.0</v>
      </c>
      <c r="B15" s="376" t="str">
        <f>'Planilha Orcamentária'!C26</f>
        <v>SERVIÇOS FINAIS</v>
      </c>
      <c r="C15" s="33" t="s">
        <v>15</v>
      </c>
      <c r="D15" s="49">
        <f>D16/$D$18</f>
        <v>2.4861690699669044E-2</v>
      </c>
      <c r="E15" s="365"/>
      <c r="F15" s="378"/>
      <c r="G15" s="365"/>
      <c r="H15" s="378"/>
      <c r="I15" s="363">
        <v>1</v>
      </c>
      <c r="J15" s="397"/>
      <c r="K15" s="161"/>
      <c r="L15" s="58"/>
    </row>
    <row r="16" spans="1:12" s="20" customFormat="1" ht="15" customHeight="1">
      <c r="A16" s="368"/>
      <c r="B16" s="377"/>
      <c r="C16" s="34" t="s">
        <v>16</v>
      </c>
      <c r="D16" s="50">
        <f>'Planilha Orcamentária'!H26</f>
        <v>5015.01</v>
      </c>
      <c r="E16" s="365"/>
      <c r="F16" s="378"/>
      <c r="G16" s="365"/>
      <c r="H16" s="378"/>
      <c r="I16" s="365">
        <f>D16*$G$13</f>
        <v>5015.01</v>
      </c>
      <c r="J16" s="478"/>
      <c r="K16" s="161"/>
      <c r="L16" s="58"/>
    </row>
    <row r="17" spans="1:12" s="20" customFormat="1" ht="15" customHeight="1">
      <c r="A17" s="374" t="s">
        <v>17</v>
      </c>
      <c r="B17" s="375"/>
      <c r="C17" s="33" t="s">
        <v>15</v>
      </c>
      <c r="D17" s="49">
        <f>SUM(D7+D9+D11+D13+D15)</f>
        <v>0.99999999999999989</v>
      </c>
      <c r="E17" s="363">
        <f>E18/D18</f>
        <v>0.47820481798279435</v>
      </c>
      <c r="F17" s="364"/>
      <c r="G17" s="363">
        <f>G18/$D$18</f>
        <v>0.4969334913175365</v>
      </c>
      <c r="H17" s="364"/>
      <c r="I17" s="363">
        <f>I18/$D$18</f>
        <v>2.4861690699669044E-2</v>
      </c>
      <c r="J17" s="397"/>
      <c r="K17" s="162">
        <f>K18/$D$18</f>
        <v>1</v>
      </c>
      <c r="L17" s="58"/>
    </row>
    <row r="18" spans="1:12" s="20" customFormat="1" ht="15" customHeight="1">
      <c r="A18" s="374"/>
      <c r="B18" s="375"/>
      <c r="C18" s="33" t="s">
        <v>16</v>
      </c>
      <c r="D18" s="64">
        <f>SUM(D8+D10+D12+D14+D16)</f>
        <v>201716.37000000002</v>
      </c>
      <c r="E18" s="365">
        <f>E8+E10+E12</f>
        <v>96461.74</v>
      </c>
      <c r="F18" s="366"/>
      <c r="G18" s="398">
        <f>SUM(G8+G10+G12+G14+G16)</f>
        <v>100239.62</v>
      </c>
      <c r="H18" s="387"/>
      <c r="I18" s="398">
        <f>SUM(I8+I10+I12+I14+I16)</f>
        <v>5015.01</v>
      </c>
      <c r="J18" s="480"/>
      <c r="K18" s="163">
        <f>D18</f>
        <v>201716.37000000002</v>
      </c>
      <c r="L18" s="58"/>
    </row>
    <row r="19" spans="1:12" s="20" customFormat="1" ht="15" customHeight="1">
      <c r="A19" s="171"/>
      <c r="B19" s="481"/>
      <c r="C19" s="481"/>
      <c r="D19" s="481"/>
      <c r="E19" s="481"/>
      <c r="F19" s="481"/>
      <c r="G19" s="481"/>
      <c r="H19" s="481"/>
      <c r="I19" s="62" t="s">
        <v>18</v>
      </c>
      <c r="J19" s="172"/>
      <c r="K19" s="164"/>
      <c r="L19" s="58"/>
    </row>
    <row r="20" spans="1:12" s="20" customFormat="1" ht="15" customHeight="1">
      <c r="A20" s="173"/>
      <c r="B20" s="481"/>
      <c r="C20" s="481"/>
      <c r="D20" s="481"/>
      <c r="E20" s="481"/>
      <c r="F20" s="481"/>
      <c r="G20" s="481"/>
      <c r="H20" s="481"/>
      <c r="I20" s="30"/>
      <c r="J20" s="174"/>
      <c r="K20" s="165"/>
      <c r="L20" s="58"/>
    </row>
    <row r="21" spans="1:12" s="20" customFormat="1" ht="19.5" customHeight="1">
      <c r="A21" s="173"/>
      <c r="B21" s="21"/>
      <c r="C21" s="481"/>
      <c r="D21" s="482"/>
      <c r="E21" s="483"/>
      <c r="F21" s="483"/>
      <c r="G21" s="483"/>
      <c r="H21" s="483"/>
      <c r="I21" s="23"/>
      <c r="J21" s="175"/>
      <c r="K21" s="116"/>
      <c r="L21" s="58"/>
    </row>
    <row r="22" spans="1:12" s="20" customFormat="1" ht="19.5" customHeight="1">
      <c r="A22" s="176"/>
      <c r="B22" s="484" t="str">
        <f>'Memória de Cálculo'!C33</f>
        <v>Sebastião Barbosa Pinto Filho</v>
      </c>
      <c r="C22" s="485"/>
      <c r="D22" s="485"/>
      <c r="E22" s="486"/>
      <c r="F22" s="486"/>
      <c r="G22" s="486"/>
      <c r="H22" s="486"/>
      <c r="I22" s="27"/>
      <c r="J22" s="177"/>
      <c r="K22" s="29"/>
      <c r="L22" s="61">
        <f>SUM(E17:J17)</f>
        <v>0.99999999999999989</v>
      </c>
    </row>
    <row r="23" spans="1:12" ht="14.25" customHeight="1">
      <c r="A23" s="176"/>
      <c r="B23" s="487" t="str">
        <f>'Memória de Cálculo'!C34</f>
        <v>CREA/MG Nº: MG 249.547/D</v>
      </c>
      <c r="C23" s="485"/>
      <c r="D23" s="485"/>
      <c r="E23" s="486"/>
      <c r="F23" s="486"/>
      <c r="G23" s="486"/>
      <c r="H23" s="486"/>
      <c r="I23" s="27"/>
      <c r="J23" s="177"/>
      <c r="K23" s="29"/>
      <c r="L23" s="63">
        <f>SUM(E18:K18)</f>
        <v>403432.74</v>
      </c>
    </row>
    <row r="24" spans="1:12" s="26" customFormat="1" ht="19.5" customHeight="1">
      <c r="A24" s="178"/>
      <c r="B24" s="488"/>
      <c r="C24" s="482"/>
      <c r="D24" s="482"/>
      <c r="E24" s="483"/>
      <c r="F24" s="483"/>
      <c r="G24" s="483"/>
      <c r="H24" s="483"/>
      <c r="I24" s="23"/>
      <c r="J24" s="175"/>
      <c r="K24" s="28"/>
      <c r="L24" s="59"/>
    </row>
    <row r="25" spans="1:12" s="26" customFormat="1" ht="19.5" customHeight="1">
      <c r="A25" s="179"/>
      <c r="B25" s="24"/>
      <c r="C25" s="489"/>
      <c r="D25" s="489"/>
      <c r="E25" s="490"/>
      <c r="F25" s="490"/>
      <c r="G25" s="490"/>
      <c r="H25" s="490"/>
      <c r="I25" s="31"/>
      <c r="J25" s="175"/>
      <c r="K25" s="28"/>
      <c r="L25" s="59"/>
    </row>
    <row r="26" spans="1:12" s="26" customFormat="1" ht="19.5" customHeight="1">
      <c r="A26" s="176"/>
      <c r="B26" s="35" t="str">
        <f>'Memória de Cálculo'!C38</f>
        <v>Prefeito Municipal de Inhapim-MG</v>
      </c>
      <c r="C26" s="485"/>
      <c r="D26" s="485"/>
      <c r="E26" s="486"/>
      <c r="F26" s="486"/>
      <c r="G26" s="486"/>
      <c r="H26" s="486"/>
      <c r="I26" s="27"/>
      <c r="J26" s="177"/>
      <c r="K26" s="29"/>
      <c r="L26" s="59"/>
    </row>
    <row r="27" spans="1:12" s="26" customFormat="1" ht="19.5" customHeight="1" thickBot="1">
      <c r="A27" s="180"/>
      <c r="B27" s="181" t="str">
        <f>'Memória de Cálculo'!C39</f>
        <v>Sandro Adriano Oliveira Silva</v>
      </c>
      <c r="C27" s="182"/>
      <c r="D27" s="182"/>
      <c r="E27" s="183"/>
      <c r="F27" s="183"/>
      <c r="G27" s="183"/>
      <c r="H27" s="183"/>
      <c r="I27" s="184"/>
      <c r="J27" s="185"/>
      <c r="K27" s="29"/>
      <c r="L27" s="59"/>
    </row>
    <row r="28" spans="1:12" s="26" customFormat="1" ht="14.1" customHeight="1">
      <c r="A28" s="19"/>
      <c r="B28" s="19"/>
      <c r="C28" s="22"/>
      <c r="D28" s="22"/>
      <c r="E28" s="19"/>
      <c r="F28" s="19"/>
      <c r="G28" s="19"/>
      <c r="H28" s="19"/>
      <c r="I28" s="19"/>
      <c r="J28" s="19"/>
      <c r="K28" s="19"/>
      <c r="L28" s="59"/>
    </row>
    <row r="29" spans="1:12" ht="14.1" customHeight="1">
      <c r="L29" s="57"/>
    </row>
    <row r="30" spans="1:12" ht="14.1" customHeight="1">
      <c r="L30" s="57"/>
    </row>
    <row r="31" spans="1:12">
      <c r="L31" s="60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56">
    <mergeCell ref="E14:F14"/>
    <mergeCell ref="E15:F15"/>
    <mergeCell ref="E16:F16"/>
    <mergeCell ref="I14:J14"/>
    <mergeCell ref="G13:H13"/>
    <mergeCell ref="I13:J13"/>
    <mergeCell ref="G14:H14"/>
    <mergeCell ref="G16:H16"/>
    <mergeCell ref="G15:H15"/>
    <mergeCell ref="I15:J15"/>
    <mergeCell ref="I16:J16"/>
    <mergeCell ref="I17:J17"/>
    <mergeCell ref="I18:J18"/>
    <mergeCell ref="E7:F7"/>
    <mergeCell ref="E8:F8"/>
    <mergeCell ref="I3:J3"/>
    <mergeCell ref="G17:H17"/>
    <mergeCell ref="G18:H18"/>
    <mergeCell ref="E10:F10"/>
    <mergeCell ref="E9:F9"/>
    <mergeCell ref="G9:H9"/>
    <mergeCell ref="G10:H10"/>
    <mergeCell ref="I7:J7"/>
    <mergeCell ref="I8:J8"/>
    <mergeCell ref="I9:J9"/>
    <mergeCell ref="I10:J10"/>
    <mergeCell ref="G8:H8"/>
    <mergeCell ref="A2:J2"/>
    <mergeCell ref="A3:B3"/>
    <mergeCell ref="A5:B5"/>
    <mergeCell ref="E6:F6"/>
    <mergeCell ref="I6:J6"/>
    <mergeCell ref="G6:H6"/>
    <mergeCell ref="E4:J5"/>
    <mergeCell ref="D3:D5"/>
    <mergeCell ref="A7:A8"/>
    <mergeCell ref="B7:B8"/>
    <mergeCell ref="C3:C5"/>
    <mergeCell ref="A17:B18"/>
    <mergeCell ref="E17:F17"/>
    <mergeCell ref="E18:F18"/>
    <mergeCell ref="A9:A10"/>
    <mergeCell ref="B9:B10"/>
    <mergeCell ref="A11:A12"/>
    <mergeCell ref="B11:B12"/>
    <mergeCell ref="E11:F11"/>
    <mergeCell ref="A13:A14"/>
    <mergeCell ref="B13:B14"/>
    <mergeCell ref="A15:A16"/>
    <mergeCell ref="B15:B16"/>
    <mergeCell ref="E13:F13"/>
    <mergeCell ref="G11:H11"/>
    <mergeCell ref="I11:J11"/>
    <mergeCell ref="E12:F12"/>
    <mergeCell ref="G12:H12"/>
    <mergeCell ref="I12:J12"/>
  </mergeCells>
  <phoneticPr fontId="14" type="noConversion"/>
  <printOptions horizontalCentered="1"/>
  <pageMargins left="0.25" right="0.25" top="0.75" bottom="0.75" header="0.3" footer="0.3"/>
  <pageSetup paperSize="9" scale="85" orientation="landscape" blackAndWhite="1" r:id="rId2"/>
  <headerFooter alignWithMargins="0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sheetPr codeName="Planilha5">
    <pageSetUpPr fitToPage="1"/>
  </sheetPr>
  <dimension ref="A1:H39"/>
  <sheetViews>
    <sheetView showGridLines="0" zoomScale="90" zoomScaleNormal="90" zoomScaleSheetLayoutView="90" workbookViewId="0">
      <selection activeCell="C12" sqref="C12"/>
    </sheetView>
  </sheetViews>
  <sheetFormatPr defaultColWidth="9.140625" defaultRowHeight="12.75"/>
  <cols>
    <col min="1" max="1" width="5.7109375" style="1" customWidth="1"/>
    <col min="2" max="2" width="19.7109375" style="1" customWidth="1"/>
    <col min="3" max="3" width="63.28515625" style="1" bestFit="1" customWidth="1"/>
    <col min="4" max="4" width="10.140625" style="1" customWidth="1"/>
    <col min="5" max="5" width="11.7109375" style="1" customWidth="1"/>
    <col min="6" max="6" width="49.42578125" style="2" customWidth="1"/>
    <col min="7" max="16384" width="9.140625" style="1"/>
  </cols>
  <sheetData>
    <row r="1" spans="1:8" ht="84.95" customHeight="1">
      <c r="A1" s="414"/>
      <c r="B1" s="415"/>
      <c r="C1" s="317"/>
      <c r="D1" s="317"/>
      <c r="E1" s="317"/>
      <c r="F1" s="318"/>
    </row>
    <row r="2" spans="1:8" s="12" customFormat="1" ht="20.100000000000001" customHeight="1">
      <c r="A2" s="331" t="s">
        <v>43</v>
      </c>
      <c r="B2" s="332"/>
      <c r="C2" s="332"/>
      <c r="D2" s="332"/>
      <c r="E2" s="332"/>
      <c r="F2" s="333"/>
    </row>
    <row r="3" spans="1:8" s="14" customFormat="1" ht="20.100000000000001" customHeight="1">
      <c r="A3" s="336" t="s">
        <v>38</v>
      </c>
      <c r="B3" s="337"/>
      <c r="C3" s="337"/>
      <c r="D3" s="337"/>
      <c r="E3" s="17"/>
      <c r="F3" s="141"/>
    </row>
    <row r="4" spans="1:8" s="14" customFormat="1" ht="20.100000000000001" customHeight="1">
      <c r="A4" s="360" t="str">
        <f>'Planilha Orcamentária'!A4</f>
        <v>OBRA: REFORMA E OU MODERNIZAÇÃO DE QUADRA POLIESPORTIVA NO MUNICIPIO DE INHAPIM/MG</v>
      </c>
      <c r="B4" s="361"/>
      <c r="C4" s="361"/>
      <c r="D4" s="362"/>
      <c r="E4" s="18" t="s">
        <v>39</v>
      </c>
      <c r="F4" s="142" t="s">
        <v>33</v>
      </c>
    </row>
    <row r="5" spans="1:8" s="14" customFormat="1" ht="20.100000000000001" customHeight="1">
      <c r="A5" s="321" t="str">
        <f>'Planilha Orcamentária'!A5</f>
        <v>LOCAL: DISTRITO DE BOM JESUS DO RIO PRETO - INHAPIM/MG - CEP: 35330-000</v>
      </c>
      <c r="B5" s="322"/>
      <c r="C5" s="322"/>
      <c r="D5" s="322"/>
      <c r="E5" s="114" t="s">
        <v>20</v>
      </c>
      <c r="F5" s="143">
        <f>Cronograma!G3</f>
        <v>45989</v>
      </c>
    </row>
    <row r="6" spans="1:8" ht="3.75" customHeight="1">
      <c r="A6" s="326"/>
      <c r="B6" s="327"/>
      <c r="C6" s="327"/>
      <c r="D6" s="327"/>
      <c r="E6" s="327"/>
      <c r="F6" s="328"/>
    </row>
    <row r="7" spans="1:8" s="7" customFormat="1" ht="35.1" customHeight="1">
      <c r="A7" s="248" t="s">
        <v>0</v>
      </c>
      <c r="B7" s="241" t="s">
        <v>25</v>
      </c>
      <c r="C7" s="241" t="s">
        <v>26</v>
      </c>
      <c r="D7" s="406" t="s">
        <v>42</v>
      </c>
      <c r="E7" s="406"/>
      <c r="F7" s="407"/>
    </row>
    <row r="8" spans="1:8" s="7" customFormat="1" ht="11.25">
      <c r="A8" s="257" t="s">
        <v>94</v>
      </c>
      <c r="B8" s="215"/>
      <c r="C8" s="216" t="str">
        <f>'Planilha Orcamentária'!C10</f>
        <v>SERVIÇOS PRELIMINARES</v>
      </c>
      <c r="D8" s="217"/>
      <c r="E8" s="218"/>
      <c r="F8" s="258"/>
    </row>
    <row r="9" spans="1:8" s="7" customFormat="1" ht="56.25">
      <c r="A9" s="251" t="str">
        <f>'Planilha Orcamentária'!A10</f>
        <v>1.0</v>
      </c>
      <c r="B9" s="242" t="str">
        <f>'Planilha Orcamentária'!B11</f>
        <v>SINAPI-103689</v>
      </c>
      <c r="C9" s="243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08" t="s">
        <v>47</v>
      </c>
      <c r="E9" s="408"/>
      <c r="F9" s="409"/>
    </row>
    <row r="10" spans="1:8" s="7" customFormat="1" ht="11.25">
      <c r="A10" s="249" t="s">
        <v>22</v>
      </c>
      <c r="B10" s="244"/>
      <c r="C10" s="245" t="str">
        <f>'Planilha Orcamentária'!C12</f>
        <v>QUADRA</v>
      </c>
      <c r="D10" s="246"/>
      <c r="E10" s="247"/>
      <c r="F10" s="250"/>
    </row>
    <row r="11" spans="1:8" s="7" customFormat="1" ht="78.75" customHeight="1">
      <c r="A11" s="252" t="s">
        <v>80</v>
      </c>
      <c r="B11" s="115" t="str">
        <f>'Planilha Orcamentária'!B13</f>
        <v>COMPOSIÇÃO-I</v>
      </c>
      <c r="C11" s="240" t="str">
        <f>'Planilha Orcamentária'!C13</f>
        <v>EXECUÇÃO DE PISO INDUSTRIAL DE CONCRETO ARMADO, FCK = 20 MPA, ESPESSURA DE 15,0 CM. AF_04/2022</v>
      </c>
      <c r="D11" s="410" t="s">
        <v>172</v>
      </c>
      <c r="E11" s="410"/>
      <c r="F11" s="411"/>
    </row>
    <row r="12" spans="1:8" s="7" customFormat="1" ht="64.5" customHeight="1">
      <c r="A12" s="252" t="s">
        <v>81</v>
      </c>
      <c r="B12" s="115" t="str">
        <f>'Planilha Orcamentária'!B14</f>
        <v>SINAPI-98577</v>
      </c>
      <c r="C12" s="240" t="str">
        <f>'Planilha Orcamentária'!C14</f>
        <v>TRATAMENTO DE JUNTA SERRADA, COM TARUGO DE POLIETILENO E SELANTE À BASE DE SILICONE. AF_09/2023</v>
      </c>
      <c r="D12" s="412" t="s">
        <v>173</v>
      </c>
      <c r="E12" s="412"/>
      <c r="F12" s="413"/>
    </row>
    <row r="13" spans="1:8" s="7" customFormat="1" ht="54.75" customHeight="1">
      <c r="A13" s="252" t="s">
        <v>82</v>
      </c>
      <c r="B13" s="115" t="str">
        <f>'Planilha Orcamentária'!B15</f>
        <v>SINAPI-102491</v>
      </c>
      <c r="C13" s="240" t="str">
        <f>'Planilha Orcamentária'!C15</f>
        <v>PINTURA DE PISO COM TINTA ACRÍLICA, APLICAÇÃO MANUAL, 2 DEMÃOS, INCLUSO FUNDO PREPARADOR.
AF_05/2021</v>
      </c>
      <c r="D13" s="404" t="s">
        <v>174</v>
      </c>
      <c r="E13" s="404"/>
      <c r="F13" s="405"/>
    </row>
    <row r="14" spans="1:8" s="7" customFormat="1" ht="69.75" customHeight="1">
      <c r="A14" s="252" t="s">
        <v>83</v>
      </c>
      <c r="B14" s="115" t="str">
        <f>'Planilha Orcamentária'!B16</f>
        <v>COMPOSIÇÃO-II</v>
      </c>
      <c r="C14" s="240" t="str">
        <f>'Planilha Orcamentária'!C16</f>
        <v>PAR DE TRAVES E REDES DE FUTSAL - FORNECIMENTO E INSTALAÇÃO. AF_03/2022</v>
      </c>
      <c r="D14" s="404" t="s">
        <v>175</v>
      </c>
      <c r="E14" s="404"/>
      <c r="F14" s="405"/>
    </row>
    <row r="15" spans="1:8" s="7" customFormat="1" ht="11.25">
      <c r="A15" s="249" t="s">
        <v>91</v>
      </c>
      <c r="B15" s="244"/>
      <c r="C15" s="245" t="str">
        <f>'Planilha Orcamentária'!C17</f>
        <v>ALAMBRADO</v>
      </c>
      <c r="D15" s="246"/>
      <c r="E15" s="247"/>
      <c r="F15" s="250"/>
    </row>
    <row r="16" spans="1:8" s="7" customFormat="1" ht="51" customHeight="1">
      <c r="A16" s="252" t="s">
        <v>92</v>
      </c>
      <c r="B16" s="115" t="str">
        <f>'Planilha Orcamentária'!B18</f>
        <v>SINAPI-100701</v>
      </c>
      <c r="C16" s="240" t="str">
        <f>'Planilha Orcamentária'!C18</f>
        <v>PORTA DE FERRO, DE ABRIR, TIPO GRADE COM CHAPA, COM GUARNIÇÕES. AF_12/2019</v>
      </c>
      <c r="D16" s="410" t="s">
        <v>176</v>
      </c>
      <c r="E16" s="410"/>
      <c r="F16" s="411"/>
      <c r="G16" s="416"/>
      <c r="H16" s="416"/>
    </row>
    <row r="17" spans="1:8" s="7" customFormat="1" ht="66" customHeight="1">
      <c r="A17" s="252" t="s">
        <v>93</v>
      </c>
      <c r="B17" s="115" t="str">
        <f>'Planilha Orcamentária'!B19</f>
        <v>SINAPI-102364</v>
      </c>
      <c r="C17" s="240" t="str">
        <f>'Planilha Orcamentária'!C19</f>
        <v>ALAMBRADO PARA QUADRA POLIESPORTIVA, ESTRUTURADO POR TUBOS DE ACO GALVANIZADO, (MONTANTES
COM DIAMETRO 2", TRAVESSAS E ESCORAS COM DIÂMETRO 1 ¼"), COM TELA DE ARAME GALVANIZADO, FIO 10
BWG E MALHA QUADRADA 5X5CM (EXCETO MURETA). AF_03/2021</v>
      </c>
      <c r="D17" s="410" t="s">
        <v>177</v>
      </c>
      <c r="E17" s="410"/>
      <c r="F17" s="411"/>
      <c r="G17" s="416"/>
      <c r="H17" s="416"/>
    </row>
    <row r="18" spans="1:8">
      <c r="A18" s="249" t="s">
        <v>149</v>
      </c>
      <c r="B18" s="244"/>
      <c r="C18" s="245" t="str">
        <f>'Planilha Orcamentária'!C20</f>
        <v>INSTALAÇÃO ELÉTRICA</v>
      </c>
      <c r="D18" s="246"/>
      <c r="E18" s="247"/>
      <c r="F18" s="250"/>
    </row>
    <row r="19" spans="1:8" ht="63" customHeight="1">
      <c r="A19" s="252" t="s">
        <v>151</v>
      </c>
      <c r="B19" s="115" t="str">
        <f>'Planilha Orcamentária'!B21</f>
        <v>COMPOSIÇÃO - III</v>
      </c>
      <c r="C19" s="240" t="str">
        <f>'Planilha Orcamentária'!C21</f>
        <v>LUMINÁRIA REFLETOR LED PARA ILUMINAÇÃO PÚBLICA, 200 W - FORNECIMENTO E INSTALAÇÃO. AF_02/2025</v>
      </c>
      <c r="D19" s="404" t="s">
        <v>178</v>
      </c>
      <c r="E19" s="404"/>
      <c r="F19" s="405"/>
    </row>
    <row r="20" spans="1:8" ht="58.5" customHeight="1">
      <c r="A20" s="252" t="s">
        <v>153</v>
      </c>
      <c r="B20" s="115" t="str">
        <f>'Planilha Orcamentária'!B22</f>
        <v>SINAPI-96986</v>
      </c>
      <c r="C20" s="240" t="str">
        <f>'Planilha Orcamentária'!C22</f>
        <v>HASTE DE ATERRAMENTO, DIÂMETRO 3/4", COM 3 METROS - FORNECIMENTO E INSTALAÇÃO. AF_08/2023</v>
      </c>
      <c r="D20" s="404" t="s">
        <v>179</v>
      </c>
      <c r="E20" s="404"/>
      <c r="F20" s="405"/>
    </row>
    <row r="21" spans="1:8" ht="48.75" customHeight="1">
      <c r="A21" s="252" t="s">
        <v>154</v>
      </c>
      <c r="B21" s="115" t="str">
        <f>'Planilha Orcamentária'!B23</f>
        <v>SINAPI-91925</v>
      </c>
      <c r="C21" s="240" t="str">
        <f>'Planilha Orcamentária'!C23</f>
        <v>CABO DE COBRE FLEXÍVEL ISOLADO, 1,5 MM², ANTI-CHAMA 0,6/1,0 KV, PARA CIRCUITOS TERMINAIS -
FORNECIMENTO E INSTALAÇÃO. AF_03/2023</v>
      </c>
      <c r="D21" s="404" t="s">
        <v>180</v>
      </c>
      <c r="E21" s="404"/>
      <c r="F21" s="405"/>
    </row>
    <row r="22" spans="1:8" ht="65.25" customHeight="1">
      <c r="A22" s="252" t="s">
        <v>155</v>
      </c>
      <c r="B22" s="115" t="str">
        <f>'Planilha Orcamentária'!B24</f>
        <v>SINAPI-91927</v>
      </c>
      <c r="C22" s="240" t="str">
        <f>'Planilha Orcamentária'!C24</f>
        <v>CABO DE COBRE FLEXÍVEL ISOLADO, 2,5 MM², ANTI-CHAMA 0,6/1,0 KV, PARA CIRCUITOS TERMINAIS -
FORNECIMENTO E INSTALAÇÃO. AF_03/2023</v>
      </c>
      <c r="D22" s="404" t="s">
        <v>181</v>
      </c>
      <c r="E22" s="404"/>
      <c r="F22" s="405"/>
    </row>
    <row r="23" spans="1:8" ht="55.5" customHeight="1">
      <c r="A23" s="252" t="s">
        <v>156</v>
      </c>
      <c r="B23" s="115" t="str">
        <f>'Planilha Orcamentária'!B25</f>
        <v>SINAPI-91864</v>
      </c>
      <c r="C23" s="240" t="str">
        <f>'Planilha Orcamentária'!C25</f>
        <v>ELETRODUTO RÍGIDO ROSCÁVEL, PVC, DN 32 MM (1"), PARA CIRCUITOS TERMINAIS, INSTALADO EM FORRO -
FORNECIMENTO E INSTALAÇÃO. AF_03/2023</v>
      </c>
      <c r="D23" s="404" t="s">
        <v>182</v>
      </c>
      <c r="E23" s="404"/>
      <c r="F23" s="405"/>
    </row>
    <row r="24" spans="1:8">
      <c r="A24" s="249" t="s">
        <v>157</v>
      </c>
      <c r="B24" s="244"/>
      <c r="C24" s="245" t="str">
        <f>'Planilha Orcamentária'!C26</f>
        <v>SERVIÇOS FINAIS</v>
      </c>
      <c r="D24" s="246"/>
      <c r="E24" s="247"/>
      <c r="F24" s="250"/>
    </row>
    <row r="25" spans="1:8" ht="66" customHeight="1">
      <c r="A25" s="252" t="s">
        <v>158</v>
      </c>
      <c r="B25" s="115" t="str">
        <f>'Planilha Orcamentária'!B27</f>
        <v>ED-50266</v>
      </c>
      <c r="C25" s="240" t="str">
        <f>'Planilha Orcamentária'!C27</f>
        <v>LIMPEZA FINAL PARA ENTREGA DA OBRA</v>
      </c>
      <c r="D25" s="404" t="s">
        <v>183</v>
      </c>
      <c r="E25" s="404"/>
      <c r="F25" s="405"/>
    </row>
    <row r="26" spans="1:8" ht="39.950000000000003" customHeight="1">
      <c r="A26" s="186"/>
      <c r="B26" s="151"/>
      <c r="C26" s="151"/>
      <c r="D26" s="111"/>
      <c r="E26" s="111"/>
      <c r="F26" s="187"/>
    </row>
    <row r="27" spans="1:8" ht="39.950000000000003" customHeight="1">
      <c r="A27" s="188"/>
      <c r="B27" s="209"/>
      <c r="C27" s="47"/>
      <c r="D27" s="421"/>
      <c r="E27" s="421"/>
      <c r="F27" s="422"/>
    </row>
    <row r="28" spans="1:8" ht="12.95" customHeight="1">
      <c r="A28" s="189"/>
      <c r="B28" s="253"/>
      <c r="C28" s="48" t="s">
        <v>28</v>
      </c>
      <c r="D28" s="254"/>
      <c r="E28" s="417"/>
      <c r="F28" s="418"/>
    </row>
    <row r="29" spans="1:8" ht="12.95" customHeight="1">
      <c r="A29" s="190"/>
      <c r="B29" s="253"/>
      <c r="C29" s="255" t="str">
        <f>'Planilha Orcamentária'!C31</f>
        <v>Sebastião Barbosa Pinto Filho</v>
      </c>
      <c r="D29" s="253"/>
      <c r="E29" s="255"/>
      <c r="F29" s="191"/>
    </row>
    <row r="30" spans="1:8" ht="12.95" customHeight="1">
      <c r="A30" s="192"/>
      <c r="B30" s="209"/>
      <c r="C30" s="255" t="str">
        <f>'Planilha Orcamentária'!C32</f>
        <v>CREA/MG Nº: MG 249.547/D</v>
      </c>
      <c r="D30" s="209"/>
      <c r="E30" s="209"/>
      <c r="F30" s="193"/>
    </row>
    <row r="31" spans="1:8" ht="12.95" customHeight="1">
      <c r="A31" s="192"/>
      <c r="B31" s="209"/>
      <c r="C31" s="209"/>
      <c r="D31" s="209"/>
      <c r="E31" s="209"/>
      <c r="F31" s="193"/>
    </row>
    <row r="32" spans="1:8" ht="12.95" customHeight="1">
      <c r="A32" s="192"/>
      <c r="B32" s="209"/>
      <c r="C32" s="209"/>
      <c r="D32" s="209"/>
      <c r="E32" s="209"/>
      <c r="F32" s="193"/>
    </row>
    <row r="33" spans="1:6" ht="12.95" customHeight="1">
      <c r="A33" s="192"/>
      <c r="B33" s="209"/>
      <c r="C33" s="209"/>
      <c r="D33" s="209"/>
      <c r="E33" s="209"/>
      <c r="F33" s="193"/>
    </row>
    <row r="34" spans="1:6" ht="12.95" customHeight="1">
      <c r="A34" s="188"/>
      <c r="B34" s="209"/>
      <c r="C34" s="47"/>
      <c r="D34" s="256"/>
      <c r="E34" s="419"/>
      <c r="F34" s="420"/>
    </row>
    <row r="35" spans="1:6" ht="12.95" customHeight="1">
      <c r="A35" s="189"/>
      <c r="B35" s="253"/>
      <c r="C35" s="48" t="s">
        <v>29</v>
      </c>
      <c r="D35" s="254"/>
      <c r="E35" s="417"/>
      <c r="F35" s="418"/>
    </row>
    <row r="36" spans="1:6" ht="12.95" customHeight="1">
      <c r="A36" s="190"/>
      <c r="B36" s="253"/>
      <c r="C36" s="39" t="str">
        <f>'Memória de Cálculo'!C39</f>
        <v>Sandro Adriano Oliveira Silva</v>
      </c>
      <c r="D36" s="253"/>
      <c r="E36" s="253"/>
      <c r="F36" s="191"/>
    </row>
    <row r="37" spans="1:6" s="6" customFormat="1" thickBot="1">
      <c r="A37" s="194"/>
      <c r="B37" s="195"/>
      <c r="C37" s="196"/>
      <c r="D37" s="195"/>
      <c r="E37" s="195"/>
      <c r="F37" s="197"/>
    </row>
    <row r="38" spans="1:6" s="6" customFormat="1" ht="12" customHeight="1">
      <c r="A38" s="209"/>
      <c r="B38" s="209"/>
      <c r="C38" s="209"/>
      <c r="D38" s="209"/>
      <c r="E38" s="209"/>
      <c r="F38" s="210"/>
    </row>
    <row r="39" spans="1:6" s="6" customFormat="1" ht="12" customHeight="1">
      <c r="A39" s="1"/>
      <c r="B39" s="1"/>
      <c r="C39" s="1"/>
      <c r="D39" s="1"/>
      <c r="E39" s="1"/>
      <c r="F39" s="2"/>
    </row>
  </sheetData>
  <mergeCells count="27">
    <mergeCell ref="G17:H17"/>
    <mergeCell ref="G16:H16"/>
    <mergeCell ref="D19:F19"/>
    <mergeCell ref="D17:F17"/>
    <mergeCell ref="E35:F35"/>
    <mergeCell ref="E28:F28"/>
    <mergeCell ref="E34:F34"/>
    <mergeCell ref="D27:F27"/>
    <mergeCell ref="D20:F20"/>
    <mergeCell ref="D21:F21"/>
    <mergeCell ref="D22:F22"/>
    <mergeCell ref="D25:F25"/>
    <mergeCell ref="D23:F23"/>
    <mergeCell ref="A6:F6"/>
    <mergeCell ref="A1:B1"/>
    <mergeCell ref="A2:F2"/>
    <mergeCell ref="A3:D3"/>
    <mergeCell ref="A4:D4"/>
    <mergeCell ref="A5:D5"/>
    <mergeCell ref="C1:F1"/>
    <mergeCell ref="D14:F14"/>
    <mergeCell ref="D7:F7"/>
    <mergeCell ref="D9:F9"/>
    <mergeCell ref="D16:F16"/>
    <mergeCell ref="D11:F11"/>
    <mergeCell ref="D12:F12"/>
    <mergeCell ref="D13:F13"/>
  </mergeCells>
  <phoneticPr fontId="85" type="noConversion"/>
  <conditionalFormatting sqref="D11:D14 D16 D19:D23 D25">
    <cfRule type="expression" dxfId="1" priority="5" stopIfTrue="1">
      <formula>OR($M11="M",$M11="A")</formula>
    </cfRule>
  </conditionalFormatting>
  <conditionalFormatting sqref="D26">
    <cfRule type="expression" dxfId="0" priority="55" stopIfTrue="1">
      <formula>OR($M36="M",$M36="A")</formula>
    </cfRule>
  </conditionalFormatting>
  <pageMargins left="0.23622047244094491" right="0.23622047244094491" top="0.27559055118110237" bottom="0.27559055118110237" header="0.31496062992125984" footer="0.31496062992125984"/>
  <pageSetup paperSize="9" scale="63" fitToHeight="0" orientation="portrait" r:id="rId1"/>
  <rowBreaks count="1" manualBreakCount="1">
    <brk id="38" max="5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48F6-0C74-4FDC-8F5C-130B94E7CA70}">
  <sheetPr codeName="Planilha6"/>
  <dimension ref="A1:J45"/>
  <sheetViews>
    <sheetView zoomScale="80" zoomScaleNormal="80" workbookViewId="0">
      <selection activeCell="O35" sqref="O35"/>
    </sheetView>
  </sheetViews>
  <sheetFormatPr defaultRowHeight="12.75"/>
  <cols>
    <col min="1" max="1" width="8.42578125" customWidth="1"/>
    <col min="2" max="2" width="44.85546875" customWidth="1"/>
    <col min="3" max="3" width="14.85546875" customWidth="1"/>
  </cols>
  <sheetData>
    <row r="1" spans="1:10" ht="41.25">
      <c r="A1" s="431"/>
      <c r="B1" s="348"/>
      <c r="C1" s="348"/>
      <c r="D1" s="348"/>
      <c r="E1" s="348"/>
      <c r="F1" s="349"/>
      <c r="G1" s="70"/>
      <c r="H1" s="70"/>
    </row>
    <row r="2" spans="1:10">
      <c r="A2" s="432"/>
      <c r="B2" s="350"/>
      <c r="C2" s="350"/>
      <c r="D2" s="350"/>
      <c r="E2" s="350"/>
      <c r="F2" s="351"/>
      <c r="G2" s="71"/>
      <c r="H2" s="71"/>
    </row>
    <row r="3" spans="1:10">
      <c r="A3" s="433"/>
      <c r="B3" s="352"/>
      <c r="C3" s="352"/>
      <c r="D3" s="352"/>
      <c r="E3" s="352"/>
      <c r="F3" s="353"/>
      <c r="G3" s="72"/>
      <c r="H3" s="72"/>
    </row>
    <row r="4" spans="1:10">
      <c r="A4" s="322" t="str">
        <f>'Planilha Orcamentária'!A4</f>
        <v>OBRA: REFORMA E OU MODERNIZAÇÃO DE QUADRA POLIESPORTIVA NO MUNICIPIO DE INHAPIM/MG</v>
      </c>
      <c r="B4" s="322"/>
      <c r="C4" s="322"/>
      <c r="D4" s="322"/>
      <c r="E4" s="322"/>
      <c r="F4" s="322"/>
    </row>
    <row r="5" spans="1:10">
      <c r="A5" s="322" t="str">
        <f>'Planilha Orcamentária'!A5</f>
        <v>LOCAL: DISTRITO DE BOM JESUS DO RIO PRETO - INHAPIM/MG - CEP: 35330-000</v>
      </c>
      <c r="B5" s="322"/>
      <c r="C5" s="322"/>
      <c r="D5" s="322"/>
      <c r="E5" s="322"/>
      <c r="F5" s="322"/>
    </row>
    <row r="6" spans="1:10">
      <c r="A6" s="434" t="s">
        <v>51</v>
      </c>
      <c r="B6" s="434"/>
      <c r="C6" s="434"/>
      <c r="D6" s="434"/>
      <c r="E6" s="434"/>
      <c r="F6" s="434"/>
    </row>
    <row r="7" spans="1:10">
      <c r="A7" s="300" t="s">
        <v>49</v>
      </c>
      <c r="B7" s="301">
        <f>'Memória de Cálculo'!F5</f>
        <v>45989</v>
      </c>
      <c r="C7" s="302"/>
      <c r="D7" s="302"/>
      <c r="E7" s="303"/>
      <c r="F7" s="304"/>
    </row>
    <row r="8" spans="1:10">
      <c r="A8" s="294"/>
      <c r="B8" s="435"/>
      <c r="C8" s="436"/>
      <c r="D8" s="436"/>
      <c r="E8" s="436"/>
      <c r="F8" s="437"/>
    </row>
    <row r="9" spans="1:10" ht="15.75">
      <c r="A9" s="295"/>
      <c r="B9" s="438" t="s">
        <v>52</v>
      </c>
      <c r="C9" s="438"/>
      <c r="D9" s="438"/>
      <c r="E9" s="287"/>
      <c r="F9" s="288"/>
    </row>
    <row r="10" spans="1:10">
      <c r="A10" s="296"/>
      <c r="B10" s="298"/>
      <c r="C10" s="298"/>
      <c r="D10" s="299"/>
      <c r="E10" s="289"/>
      <c r="F10" s="290"/>
    </row>
    <row r="11" spans="1:10" ht="12.75" customHeight="1">
      <c r="A11" s="297"/>
      <c r="B11" s="73" t="s">
        <v>53</v>
      </c>
      <c r="C11" s="74"/>
      <c r="D11" s="75" t="s">
        <v>54</v>
      </c>
      <c r="E11" s="291"/>
      <c r="F11" s="292"/>
    </row>
    <row r="12" spans="1:10" ht="12.75" customHeight="1">
      <c r="A12" s="297"/>
      <c r="B12" s="76" t="s">
        <v>55</v>
      </c>
      <c r="C12" s="77" t="s">
        <v>56</v>
      </c>
      <c r="D12" s="237">
        <v>5.5</v>
      </c>
      <c r="E12" s="291"/>
      <c r="F12" s="293"/>
      <c r="H12" s="72">
        <v>3.7999999999999999E-2</v>
      </c>
      <c r="J12" s="238">
        <f>SUM(D12:D19)</f>
        <v>29.07</v>
      </c>
    </row>
    <row r="13" spans="1:10" ht="12.75" customHeight="1">
      <c r="A13" s="297"/>
      <c r="B13" s="78" t="s">
        <v>57</v>
      </c>
      <c r="C13" s="79" t="s">
        <v>58</v>
      </c>
      <c r="D13" s="237">
        <v>1</v>
      </c>
      <c r="E13" s="291"/>
      <c r="F13" s="293"/>
      <c r="H13" s="72">
        <v>3.2000000000000002E-3</v>
      </c>
    </row>
    <row r="14" spans="1:10" ht="12.75" customHeight="1">
      <c r="A14" s="297"/>
      <c r="B14" s="76" t="s">
        <v>59</v>
      </c>
      <c r="C14" s="77" t="s">
        <v>60</v>
      </c>
      <c r="D14" s="237">
        <v>1.27</v>
      </c>
      <c r="E14" s="291"/>
      <c r="F14" s="293"/>
      <c r="H14" s="72">
        <v>5.0000000000000001E-3</v>
      </c>
    </row>
    <row r="15" spans="1:10" ht="12.75" customHeight="1">
      <c r="A15" s="297"/>
      <c r="B15" s="78" t="s">
        <v>61</v>
      </c>
      <c r="C15" s="79" t="s">
        <v>62</v>
      </c>
      <c r="D15" s="237">
        <v>1.05</v>
      </c>
      <c r="E15" s="291"/>
      <c r="F15" s="293"/>
      <c r="H15" s="72">
        <v>1.0200000000000001E-2</v>
      </c>
    </row>
    <row r="16" spans="1:10" ht="12.75" customHeight="1">
      <c r="A16" s="297"/>
      <c r="B16" s="78" t="s">
        <v>63</v>
      </c>
      <c r="C16" s="79" t="s">
        <v>64</v>
      </c>
      <c r="D16" s="237">
        <v>7.5</v>
      </c>
      <c r="E16" s="291"/>
      <c r="F16" s="293"/>
      <c r="H16" s="72">
        <v>6.6400000000000001E-2</v>
      </c>
    </row>
    <row r="17" spans="1:8" ht="12.75" customHeight="1">
      <c r="A17" s="297"/>
      <c r="B17" s="76" t="s">
        <v>159</v>
      </c>
      <c r="C17" s="77" t="s">
        <v>65</v>
      </c>
      <c r="D17" s="237">
        <v>6.65</v>
      </c>
      <c r="E17" s="291"/>
      <c r="F17" s="293"/>
      <c r="H17" s="72">
        <v>3.6499999999999998E-2</v>
      </c>
    </row>
    <row r="18" spans="1:8" ht="12.75" customHeight="1">
      <c r="A18" s="297"/>
      <c r="B18" s="78" t="s">
        <v>66</v>
      </c>
      <c r="C18" s="79" t="s">
        <v>67</v>
      </c>
      <c r="D18" s="237">
        <v>2.5</v>
      </c>
      <c r="E18" s="291"/>
      <c r="F18" s="293"/>
      <c r="H18" s="72">
        <v>2.5000000000000001E-2</v>
      </c>
    </row>
    <row r="19" spans="1:8" ht="25.5">
      <c r="A19" s="297"/>
      <c r="B19" s="80" t="s">
        <v>68</v>
      </c>
      <c r="C19" s="81" t="s">
        <v>69</v>
      </c>
      <c r="D19" s="237">
        <v>3.6</v>
      </c>
      <c r="E19" s="291"/>
      <c r="F19" s="293"/>
      <c r="H19" s="72">
        <v>0</v>
      </c>
    </row>
    <row r="20" spans="1:8" ht="14.25">
      <c r="A20" s="261"/>
      <c r="B20" s="262"/>
      <c r="C20" s="262"/>
      <c r="D20" s="263"/>
      <c r="E20" s="264"/>
      <c r="F20" s="265"/>
    </row>
    <row r="21" spans="1:8" ht="14.25">
      <c r="A21" s="261"/>
      <c r="B21" s="266"/>
      <c r="C21" s="267"/>
      <c r="D21" s="263"/>
      <c r="E21" s="263"/>
      <c r="F21" s="265"/>
    </row>
    <row r="22" spans="1:8" ht="14.25">
      <c r="A22" s="261"/>
      <c r="B22" s="262"/>
      <c r="C22" s="262"/>
      <c r="D22" s="263"/>
      <c r="E22" s="263"/>
      <c r="F22" s="268"/>
    </row>
    <row r="23" spans="1:8" ht="14.25">
      <c r="A23" s="423" t="s">
        <v>70</v>
      </c>
      <c r="B23" s="424"/>
      <c r="C23" s="424"/>
      <c r="D23" s="424"/>
      <c r="E23" s="424"/>
      <c r="F23" s="425"/>
    </row>
    <row r="24" spans="1:8" ht="14.25">
      <c r="A24" s="261"/>
      <c r="B24" s="262"/>
      <c r="C24" s="262"/>
      <c r="D24" s="264"/>
      <c r="E24" s="264"/>
      <c r="F24" s="268"/>
    </row>
    <row r="25" spans="1:8" ht="14.25">
      <c r="A25" s="261"/>
      <c r="B25" s="269"/>
      <c r="C25" s="269" t="s">
        <v>71</v>
      </c>
      <c r="D25" s="270">
        <v>0.29709999999999998</v>
      </c>
      <c r="E25" s="264"/>
      <c r="F25" s="268"/>
    </row>
    <row r="26" spans="1:8" ht="14.25">
      <c r="A26" s="261"/>
      <c r="B26" s="262"/>
      <c r="C26" s="271"/>
      <c r="D26" s="272"/>
      <c r="E26" s="264"/>
      <c r="F26" s="268"/>
    </row>
    <row r="27" spans="1:8" ht="15" thickBot="1">
      <c r="A27" s="261"/>
      <c r="B27" s="262"/>
      <c r="C27" s="271"/>
      <c r="D27" s="262"/>
      <c r="E27" s="264"/>
      <c r="F27" s="268"/>
    </row>
    <row r="28" spans="1:8" ht="15" thickBot="1">
      <c r="A28" s="261"/>
      <c r="B28" s="262"/>
      <c r="C28" s="273" t="s">
        <v>72</v>
      </c>
      <c r="D28" s="274">
        <v>0.29709999999999998</v>
      </c>
      <c r="E28" s="264"/>
      <c r="F28" s="268"/>
    </row>
    <row r="29" spans="1:8" ht="14.25">
      <c r="A29" s="261"/>
      <c r="B29" s="262"/>
      <c r="C29" s="262"/>
      <c r="D29" s="263"/>
      <c r="E29" s="264"/>
      <c r="F29" s="268"/>
    </row>
    <row r="30" spans="1:8" ht="14.25">
      <c r="A30" s="275"/>
      <c r="B30" s="276"/>
      <c r="C30" s="426"/>
      <c r="D30" s="426"/>
      <c r="E30" s="426"/>
      <c r="F30" s="278"/>
    </row>
    <row r="31" spans="1:8" ht="14.25">
      <c r="A31" s="275"/>
      <c r="B31" s="276"/>
      <c r="C31" s="277"/>
      <c r="D31" s="277"/>
      <c r="E31" s="277"/>
      <c r="F31" s="278"/>
    </row>
    <row r="32" spans="1:8" ht="14.25">
      <c r="A32" s="275"/>
      <c r="B32" s="276"/>
      <c r="C32" s="277"/>
      <c r="D32" s="277"/>
      <c r="E32" s="277"/>
      <c r="F32" s="278"/>
    </row>
    <row r="33" spans="1:6" ht="14.25">
      <c r="A33" s="275"/>
      <c r="B33" s="276"/>
      <c r="C33" s="277"/>
      <c r="D33" s="277"/>
      <c r="E33" s="277"/>
      <c r="F33" s="278"/>
    </row>
    <row r="34" spans="1:6" ht="14.25">
      <c r="A34" s="275"/>
      <c r="B34" s="276"/>
      <c r="C34" s="277"/>
      <c r="D34" s="277"/>
      <c r="E34" s="277"/>
      <c r="F34" s="278"/>
    </row>
    <row r="35" spans="1:6" ht="14.25">
      <c r="A35" s="275"/>
      <c r="B35" s="276"/>
      <c r="C35" s="277"/>
      <c r="D35" s="277"/>
      <c r="E35" s="277"/>
      <c r="F35" s="278"/>
    </row>
    <row r="36" spans="1:6" ht="14.25">
      <c r="A36" s="275"/>
      <c r="B36" s="276"/>
      <c r="C36" s="277"/>
      <c r="D36" s="277"/>
      <c r="E36" s="277"/>
      <c r="F36" s="278"/>
    </row>
    <row r="37" spans="1:6" ht="14.25">
      <c r="A37" s="275"/>
      <c r="B37" s="276"/>
      <c r="C37" s="276"/>
      <c r="D37" s="279"/>
      <c r="E37" s="280"/>
      <c r="F37" s="281"/>
    </row>
    <row r="38" spans="1:6" ht="14.25">
      <c r="A38" s="275"/>
      <c r="B38" s="276"/>
      <c r="C38" s="276"/>
      <c r="D38" s="279"/>
      <c r="E38" s="280"/>
      <c r="F38" s="281"/>
    </row>
    <row r="39" spans="1:6">
      <c r="A39" s="427" t="s">
        <v>188</v>
      </c>
      <c r="B39" s="428"/>
      <c r="C39" s="428"/>
      <c r="D39" s="428"/>
      <c r="E39" s="428"/>
      <c r="F39" s="429"/>
    </row>
    <row r="40" spans="1:6">
      <c r="A40" s="430"/>
      <c r="B40" s="428"/>
      <c r="C40" s="428"/>
      <c r="D40" s="428"/>
      <c r="E40" s="428"/>
      <c r="F40" s="429"/>
    </row>
    <row r="41" spans="1:6">
      <c r="A41" s="430"/>
      <c r="B41" s="428"/>
      <c r="C41" s="428"/>
      <c r="D41" s="428"/>
      <c r="E41" s="428"/>
      <c r="F41" s="429"/>
    </row>
    <row r="42" spans="1:6">
      <c r="A42" s="430"/>
      <c r="B42" s="428"/>
      <c r="C42" s="428"/>
      <c r="D42" s="428"/>
      <c r="E42" s="428"/>
      <c r="F42" s="429"/>
    </row>
    <row r="43" spans="1:6" ht="14.25">
      <c r="A43" s="275"/>
      <c r="B43" s="276"/>
      <c r="C43" s="276"/>
      <c r="D43" s="279"/>
      <c r="E43" s="280"/>
      <c r="F43" s="281"/>
    </row>
    <row r="44" spans="1:6" ht="14.25">
      <c r="A44" s="275"/>
      <c r="B44" s="276"/>
      <c r="C44" s="276"/>
      <c r="D44" s="279"/>
      <c r="E44" s="280"/>
      <c r="F44" s="281"/>
    </row>
    <row r="45" spans="1:6" ht="14.25">
      <c r="A45" s="282"/>
      <c r="B45" s="283"/>
      <c r="C45" s="283"/>
      <c r="D45" s="284"/>
      <c r="E45" s="285"/>
      <c r="F45" s="286"/>
    </row>
  </sheetData>
  <mergeCells count="9">
    <mergeCell ref="A23:F23"/>
    <mergeCell ref="C30:E30"/>
    <mergeCell ref="A39:F42"/>
    <mergeCell ref="A1:F3"/>
    <mergeCell ref="A4:F4"/>
    <mergeCell ref="A5:F5"/>
    <mergeCell ref="A6:F6"/>
    <mergeCell ref="B8:F8"/>
    <mergeCell ref="B9:D9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11</vt:i4>
      </vt:variant>
    </vt:vector>
  </HeadingPairs>
  <TitlesOfParts>
    <vt:vector size="19" baseType="lpstr">
      <vt:lpstr>Planilha Orcamentária</vt:lpstr>
      <vt:lpstr>COMPOSIÇÃO-I</vt:lpstr>
      <vt:lpstr>COMPOSIÇÃO-II</vt:lpstr>
      <vt:lpstr>COMPOSIÇÃO-III</vt:lpstr>
      <vt:lpstr>Memória de Cálculo</vt:lpstr>
      <vt:lpstr>Cronograma</vt:lpstr>
      <vt:lpstr>Memorial Descritivo</vt:lpstr>
      <vt:lpstr>BDI</vt:lpstr>
      <vt:lpstr>BDI!Area_de_impressao</vt:lpstr>
      <vt:lpstr>'COMPOSIÇÃO-I'!Area_de_impressao</vt:lpstr>
      <vt:lpstr>'COMPOSIÇÃO-II'!Area_de_impressao</vt:lpstr>
      <vt:lpstr>'COMPOSIÇÃO-III'!Area_de_impressao</vt:lpstr>
      <vt:lpstr>Cronograma!Area_de_impressao</vt:lpstr>
      <vt:lpstr>'Memória de Cálculo'!Area_de_impressao</vt:lpstr>
      <vt:lpstr>'Memorial Descritivo'!Area_de_impressao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2025-12-02T13:50:00Z</cp:lastPrinted>
  <dcterms:created xsi:type="dcterms:W3CDTF">2006-09-22T13:55:22Z</dcterms:created>
  <dcterms:modified xsi:type="dcterms:W3CDTF">2025-12-02T13:50:32Z</dcterms:modified>
</cp:coreProperties>
</file>