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URO DE GABIÃO TABAJARA\"/>
    </mc:Choice>
  </mc:AlternateContent>
  <xr:revisionPtr revIDLastSave="0" documentId="13_ncr:1_{E5C9572C-FAEA-4CD8-8335-F2DA0C4E280A}" xr6:coauthVersionLast="47" xr6:coauthVersionMax="47" xr10:uidLastSave="{00000000-0000-0000-0000-000000000000}"/>
  <bookViews>
    <workbookView xWindow="-120" yWindow="-120" windowWidth="20730" windowHeight="11160" firstSheet="1" activeTab="4" xr2:uid="{00000000-000D-0000-FFFF-FFFF00000000}"/>
  </bookViews>
  <sheets>
    <sheet name="Planilha Orcamentária" sheetId="5" r:id="rId1"/>
    <sheet name="Memória de Cálculo" sheetId="13" r:id="rId2"/>
    <sheet name="Cronograma" sheetId="10" r:id="rId3"/>
    <sheet name="Memorial Descritivo" sheetId="14" r:id="rId4"/>
    <sheet name="BDI" sheetId="15" r:id="rId5"/>
  </sheets>
  <externalReferences>
    <externalReference r:id="rId6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2">Cronograma!$A$1:$N$23</definedName>
    <definedName name="_xlnm.Print_Area" localSheetId="1">'Memória de Cálculo'!$A$1:$F$28</definedName>
    <definedName name="_xlnm.Print_Area" localSheetId="0">'Planilha Orcamentária'!$A$1:$H$34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Orcamentária'!$AC1),OFFSET(INDIRECT(ORÇAMENTO.BancoRef),'Planilha Orcamentária'!$AC1-1,3,1),'Planilha Orcamentária'!$AC1)</definedName>
    <definedName name="REFERENCIA.Unidade" hidden="1">IF(ISNUMBER('Planilha Orcamentária'!$AC1),OFFSET(INDIRECT(ORÇAMENTO.BancoRef),'Planilha Orcamentária'!$AC1-1,4,1),"-")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1">'Memória de Cálculo'!$1:$7</definedName>
    <definedName name="_xlnm.Print_Titles" localSheetId="3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Cronograma!$A$1:$J$23</definedName>
    <definedName name="Z_46B44D95_2370_4419_BD85_88291A251F92_.wvu.PrintArea" localSheetId="1" hidden="1">'Memória de Cálculo'!$A$1:$F$28</definedName>
    <definedName name="Z_46B44D95_2370_4419_BD85_88291A251F92_.wvu.PrintArea" localSheetId="0" hidden="1">'Planilha Orcamentária'!$A$1:$H$33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G13" i="5" l="1"/>
  <c r="H13" i="5" s="1"/>
  <c r="H12" i="5" s="1"/>
  <c r="K3" i="10" l="1"/>
  <c r="F5" i="14"/>
  <c r="B7" i="15"/>
  <c r="D25" i="15"/>
  <c r="K12" i="10"/>
  <c r="M12" i="10"/>
  <c r="A15" i="13"/>
  <c r="A13" i="14"/>
  <c r="A14" i="14"/>
  <c r="A15" i="14"/>
  <c r="A13" i="13"/>
  <c r="A14" i="13"/>
  <c r="A25" i="5" l="1"/>
  <c r="D12" i="15" l="1"/>
  <c r="D13" i="15"/>
  <c r="D14" i="15"/>
  <c r="D15" i="15"/>
  <c r="D16" i="15"/>
  <c r="D17" i="15"/>
  <c r="A32" i="5" l="1"/>
  <c r="B20" i="10"/>
  <c r="B15" i="14" l="1"/>
  <c r="C15" i="14"/>
  <c r="B13" i="13" l="1"/>
  <c r="C13" i="13"/>
  <c r="D13" i="13"/>
  <c r="B14" i="13"/>
  <c r="C14" i="13"/>
  <c r="D14" i="13"/>
  <c r="B15" i="13"/>
  <c r="C15" i="13"/>
  <c r="D15" i="13"/>
  <c r="C10" i="13" l="1"/>
  <c r="C9" i="14" l="1"/>
  <c r="B9" i="14"/>
  <c r="A9" i="14"/>
  <c r="C8" i="14"/>
  <c r="E9" i="13"/>
  <c r="B9" i="13"/>
  <c r="C9" i="13"/>
  <c r="D9" i="13"/>
  <c r="A9" i="13"/>
  <c r="C8" i="13"/>
  <c r="B7" i="10"/>
  <c r="A7" i="10"/>
  <c r="A31" i="5" l="1"/>
  <c r="H7" i="5"/>
  <c r="D19" i="15"/>
  <c r="D18" i="15"/>
  <c r="C10" i="14"/>
  <c r="B15" i="10"/>
  <c r="C14" i="14"/>
  <c r="B14" i="14"/>
  <c r="C13" i="14"/>
  <c r="B13" i="14"/>
  <c r="B12" i="14"/>
  <c r="A12" i="14"/>
  <c r="G17" i="5" l="1"/>
  <c r="H17" i="5" s="1"/>
  <c r="G10" i="5"/>
  <c r="G11" i="5"/>
  <c r="H11" i="5" s="1"/>
  <c r="H10" i="5" s="1"/>
  <c r="D8" i="10" s="1"/>
  <c r="D12" i="13"/>
  <c r="B12" i="13"/>
  <c r="A12" i="13"/>
  <c r="G16" i="5"/>
  <c r="H16" i="5" s="1"/>
  <c r="E8" i="10" l="1"/>
  <c r="B19" i="10" l="1"/>
  <c r="B16" i="10"/>
  <c r="A26" i="5"/>
  <c r="A4" i="10"/>
  <c r="A3" i="10" l="1"/>
  <c r="A5" i="10"/>
  <c r="G12" i="5" l="1"/>
  <c r="G14" i="5"/>
  <c r="H14" i="5" s="1"/>
  <c r="G15" i="5" l="1"/>
  <c r="H15" i="5" s="1"/>
  <c r="H19" i="5" s="1"/>
  <c r="D10" i="10" l="1"/>
  <c r="D12" i="10" s="1"/>
  <c r="A9" i="10"/>
  <c r="B9" i="10"/>
  <c r="E10" i="10" l="1"/>
  <c r="E12" i="10" s="1"/>
  <c r="G10" i="10"/>
  <c r="G12" i="10" s="1"/>
  <c r="I10" i="10"/>
  <c r="I12" i="10" s="1"/>
  <c r="C12" i="13"/>
  <c r="C12" i="14"/>
  <c r="I11" i="10" l="1"/>
  <c r="M11" i="10"/>
  <c r="D9" i="10"/>
  <c r="G11" i="10"/>
  <c r="D7" i="10"/>
  <c r="D3" i="10"/>
  <c r="D11" i="10" l="1"/>
  <c r="E11" i="10"/>
  <c r="O12" i="10" s="1"/>
  <c r="O13" i="10"/>
</calcChain>
</file>

<file path=xl/sharedStrings.xml><?xml version="1.0" encoding="utf-8"?>
<sst xmlns="http://schemas.openxmlformats.org/spreadsheetml/2006/main" count="158" uniqueCount="122">
  <si>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</si>
  <si>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</si>
  <si>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</si>
  <si>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</si>
  <si>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</si>
  <si>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</si>
  <si>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</si>
  <si>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</si>
  <si>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</si>
  <si>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2.2</t>
  </si>
  <si>
    <t>2.3</t>
  </si>
  <si>
    <t>M3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</si>
  <si>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</si>
  <si>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</si>
  <si>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</si>
  <si>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</si>
  <si>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</si>
  <si>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</si>
  <si>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</si>
  <si>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</si>
  <si>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</si>
  <si>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</si>
  <si>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</si>
  <si>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</si>
  <si>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</si>
  <si>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</si>
  <si>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</si>
  <si>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</si>
  <si>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</si>
  <si>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</si>
  <si>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</si>
  <si>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</si>
  <si>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( X )</t>
  </si>
  <si>
    <t>VALOR TOTAL DA OBRA</t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</si>
  <si>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</si>
  <si>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</si>
  <si>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</si>
  <si>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</si>
  <si>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PREFEITURA MUNICIPAL DE INHAPIM-MG</t>
  </si>
  <si>
    <t>2.4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</si>
  <si>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</si>
  <si>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</si>
  <si>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</si>
  <si>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DETALHAMENTO</t>
  </si>
  <si>
    <t>MEMORIAL DESCRITIVO</t>
  </si>
  <si>
    <t>MÊS 3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</si>
  <si>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</si>
  <si>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</si>
  <si>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</si>
  <si>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</si>
  <si>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</si>
  <si>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</si>
  <si>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</si>
  <si>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</si>
  <si>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</si>
  <si>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</si>
  <si>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</si>
  <si>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</si>
  <si>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</si>
  <si>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</si>
  <si>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</si>
  <si>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</si>
  <si>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</si>
  <si>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</si>
  <si>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</si>
  <si>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</si>
  <si>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</si>
  <si>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</si>
  <si>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t>Prefeito Municipal de Inhapim-MG</t>
  </si>
  <si>
    <t>___________________________________________</t>
  </si>
  <si>
    <t>Para a execução da placa de obras a empresa ganhadora deverá atender a especificação do manual de placa de obra de acordo com a descrição.</t>
  </si>
  <si>
    <t>UND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</si>
  <si>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</si>
  <si>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PREVISÃO DE EXECUÇÃO DAS OBRAS: 3 MESES</t>
  </si>
  <si>
    <t>TOTAL:</t>
  </si>
  <si>
    <t>_____________________________________________</t>
  </si>
  <si>
    <t>MUNICIPIO:  INHAPIM/MG - CEP: 35330-000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</si>
  <si>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</si>
  <si>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1 UND</t>
  </si>
  <si>
    <t>SICOR-ED-28427</t>
  </si>
  <si>
    <t>Sandro Adriano Oliveira Silva</t>
  </si>
  <si>
    <t xml:space="preserve">SERVIÇOS PRELIMINARES </t>
  </si>
  <si>
    <t>MÊS 4</t>
  </si>
  <si>
    <t>MÊS 5</t>
  </si>
  <si>
    <t>William Gomes Martins Maia</t>
  </si>
  <si>
    <t>___________________________                
William Gomes Martins Maia                       
Engenheiro Civil                                 
Crea 368.600-MG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</si>
  <si>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TABELA SICOR - REGIÃO LESTE - 04/2026 - SEM DESONERAÇÃO / SINAPI 06/2026 - SEM DESONERAÇÃO / SICRO MG 04/2026</t>
    </r>
  </si>
  <si>
    <t>CREA/MG Nº: 368.600-MG</t>
  </si>
  <si>
    <t>CREA:  368.600-MG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</si>
  <si>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MURO GABIÃO TABAJARA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</si>
  <si>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DISTRITOR DO TABAJARA - INHAPIM/MG - CEP: 35330-000</t>
    </r>
  </si>
  <si>
    <r>
      <rPr>
        <b/>
        <sz val="8"/>
        <color theme="1"/>
        <rFont val="Arial Nova"/>
        <family val="2"/>
      </rPr>
      <t xml:space="preserve">OBRA: </t>
    </r>
    <r>
      <rPr>
        <sz val="8"/>
        <color theme="1"/>
        <rFont val="Arial Nova"/>
        <family val="2"/>
      </rPr>
      <t>MURO DE GABIÃO TABAJARA</t>
    </r>
  </si>
  <si>
    <r>
      <t>LOCAL: DISTRITO DO TABAJARA</t>
    </r>
    <r>
      <rPr>
        <sz val="8"/>
        <color theme="1"/>
        <rFont val="Arial Nova"/>
        <family val="2"/>
      </rPr>
      <t xml:space="preserve"> - INHAPIM/MG - CEP: 35330-000</t>
    </r>
  </si>
  <si>
    <t>SINAPI-101230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</si>
  <si>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</si>
  <si>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SICOR-ED-49541</t>
  </si>
  <si>
    <t>ENROCAMENTO MANUAL COM PEDRA DE MÃO
ARRUMADA, INCLUSIVE FORNECIMENTO, EXCLUSIVE
REJUNTAMENTO COM ARGAMASSA</t>
  </si>
  <si>
    <t>SINAPI-92743</t>
  </si>
  <si>
    <t>MURO DE GABIÃO, ENCHIMENTO COM PEDRA DE MÃO TIPO RACHÃO, DE GRAVIDADE, COM GAIOLAS DE COMPRIMENTO IGUAL A 2 M, PARA MUROS COM ALTURA MENOR OU IGUAL A 4 M - FORNECIMENTO E EXECUÇÃO. AF_03/2024</t>
  </si>
  <si>
    <t>SINAPI-93369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</si>
  <si>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</si>
  <si>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Largura da escavação x altura da escavação x comprimento do muro = (1 x 3 x 27,15) = 81,45m³</t>
  </si>
  <si>
    <t>Área hachurada de implantação do gabião x altura do enrocamento = (75,56 x 0,40) = 30,22m³</t>
  </si>
  <si>
    <t>[(Comprimento x área de seção de cada platô) + (fechamento nas extremidades) -( volume do bueiro de Ø 1000mm x comprimento)]  = {[(27,15 x 3) + (25,86 x 2) + (24,55x1)] +(6 x 2 x 1)} - (π x 1²/4 x 3) = 167,36m³</t>
  </si>
  <si>
    <t>Área de seção do reaterro x (comprimento do muro -  volume das duas extremidades fechadas) = 3 x(27,15-4) = 69,45m³</t>
  </si>
  <si>
    <t>MURO DE CONTENÇÃO - GABIÃO</t>
  </si>
  <si>
    <t xml:space="preserve">A escavação mecânica será executada na primeira camada do solo e deverá seguir as cotas determinadas em projeto. Foi considerada a retirada de um volume mínimo de terra para se assentar muro de gabião. </t>
  </si>
  <si>
    <t>Após a locação da obra, a execução do enrocamento deve ser precedido de limpeza do terreno e escavação, onde a geometria projetada requerer a sua regularização. as pedras devem ser colocadas manualmente, alternando-se os seus diâmetros, de modo que se obtenha o apoio das pedras maiores pelas menores, assegurando um conjunto estável, livre de grandes vazios ou engaiolamentos.</t>
  </si>
  <si>
    <t xml:space="preserve">  A execução deverá atender os seguintes procedimentos, montagem das gaiolas de gabião; Transporte horizontal das gaiolas de gabião entre o local de montagem e o lugar em que será executado o muro. As gaiolas deverão ser fixadas umas ás outras, visto que, no momento de enchimento deve ser utilizado gabaritos de madeira para evitar a deformação das células, portanto o enchimento das gaiolas deve-se dar de forma intercalada de forma que alivie a tensão da pedras de mão sobre a malha de arame. Enfim simultaneamente realiza-se a aplicação da manta geotêxtil.</t>
  </si>
  <si>
    <t>Com próprio solo anteriormente escavado, após a execução do muro de gabião e posicionamento da manta geotêxtil, efetua-se o reaterro seguindo as dimensões especificadas em projeto. O aterro será realizado em camadas de 20 cm que serão umidificadas até a obtenção da umidade ótima e posteriormente compactado mecanicamente.</t>
  </si>
  <si>
    <r>
      <t xml:space="preserve">LOCAL: </t>
    </r>
    <r>
      <rPr>
        <sz val="8"/>
        <color theme="1"/>
        <rFont val="Arial Nova"/>
        <family val="2"/>
      </rPr>
      <t>DISTRITO DO TABAJARA - INHAPIM/MG - CEP: 35330-000</t>
    </r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</si>
  <si>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MURO DE CONTENÇÃO - GABIÃO - DISTRITO TABAJARA</t>
    </r>
  </si>
  <si>
    <t>,,,</t>
  </si>
  <si>
    <t>OBRA: MURO DE CONTENÇÃO - GABIÃO - DISTRITO DO TABAJARA</t>
  </si>
  <si>
    <t>LOCAL: DISTRITO DO TABAJARA</t>
  </si>
  <si>
    <t>2.5</t>
  </si>
  <si>
    <t>TXKM</t>
  </si>
  <si>
    <t>TRANSPORTE COM CAMINHÃO BASCULANTE DE 18 M³, EM VIA URBANA EM REVESTIMENTO PRIMÁRIO (UNIDADE: TXKM). AF_07/2020</t>
  </si>
  <si>
    <t>SINAPI-95429</t>
  </si>
  <si>
    <t>Este ítem compete ao transporte de pedra de mão até o local da obra tendo em vista que o mesmo é distante de qualquer britador ou pedreira. Foi feita uma relação entre o peso dos materiais e e a distância média até a britadeira mais próxima.</t>
  </si>
  <si>
    <t>BDI = 26,76%</t>
  </si>
  <si>
    <t>Volume de rochas x densidade da pedra de mao solta = peso em toneladas x distancia ate o local = 197,58m³ x 1,6t/m³ = (316,13t x 49,8km) = 15743,17 txkm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</si>
</sst>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(* #,##0.00000_);_(* \(#,##0.00000\);_(* &quot;-&quot;??_);_(@_)"/>
    <numFmt numFmtId="178" formatCode="_(* #,##0_);_(* \(#,##0\);_(* &quot;-&quot;??_);_(@_)"/>
    <numFmt numFmtId="179" formatCode="_(* #,##0.0000_);_(* \(#,##0.0000\);_(* &quot;-&quot;??_);_(@_)"/>
    <numFmt numFmtId="180" formatCode="_-* #,##0.00000_-;\-* #,##0.00000_-;_-* &quot;-&quot;?????_-;_-@_-"/>
  </numFmts>
  <fonts count="6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9"/>
      <name val="Calibri"/>
      <family val="2"/>
      <scheme val="minor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12"/>
      <name val="Arial Nova"/>
      <family val="2"/>
    </font>
    <font>
      <b/>
      <sz val="12"/>
      <color theme="1"/>
      <name val="Arial Nova"/>
      <family val="2"/>
    </font>
    <font>
      <sz val="9"/>
      <color indexed="8"/>
      <name val="Calibri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6" fontId="6" fillId="0" borderId="0" applyFont="0" applyFill="0" applyBorder="0" applyAlignment="0" applyProtection="0"/>
    <xf numFmtId="0" fontId="10" fillId="0" borderId="0"/>
    <xf numFmtId="0" fontId="10" fillId="0" borderId="0"/>
    <xf numFmtId="165" fontId="11" fillId="0" borderId="0" applyBorder="0" applyProtection="0"/>
    <xf numFmtId="167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1" fontId="9" fillId="0" borderId="0">
      <protection locked="0"/>
    </xf>
    <xf numFmtId="172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0" fillId="0" borderId="0">
      <protection locked="0"/>
    </xf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3" fontId="24" fillId="0" borderId="0">
      <protection locked="0"/>
    </xf>
    <xf numFmtId="173" fontId="24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64" fontId="2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345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37" fillId="0" borderId="0" xfId="0" applyFont="1"/>
    <xf numFmtId="0" fontId="32" fillId="2" borderId="5" xfId="0" applyFont="1" applyFill="1" applyBorder="1" applyAlignment="1">
      <alignment horizontal="center" vertical="center" wrapText="1"/>
    </xf>
    <xf numFmtId="0" fontId="38" fillId="0" borderId="0" xfId="0" applyFont="1"/>
    <xf numFmtId="49" fontId="32" fillId="2" borderId="1" xfId="0" applyNumberFormat="1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4" fontId="34" fillId="2" borderId="1" xfId="0" applyNumberFormat="1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11" xfId="0" applyFont="1" applyBorder="1"/>
    <xf numFmtId="0" fontId="33" fillId="0" borderId="0" xfId="0" applyFont="1"/>
    <xf numFmtId="0" fontId="33" fillId="0" borderId="10" xfId="0" applyFont="1" applyBorder="1"/>
    <xf numFmtId="0" fontId="39" fillId="0" borderId="0" xfId="0" applyFont="1"/>
    <xf numFmtId="0" fontId="32" fillId="0" borderId="4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/>
    </xf>
    <xf numFmtId="0" fontId="39" fillId="0" borderId="1" xfId="0" applyFont="1" applyBorder="1"/>
    <xf numFmtId="0" fontId="39" fillId="0" borderId="10" xfId="0" applyFont="1" applyBorder="1"/>
    <xf numFmtId="14" fontId="32" fillId="0" borderId="6" xfId="0" applyNumberFormat="1" applyFont="1" applyBorder="1" applyAlignment="1">
      <alignment horizontal="left" vertical="center"/>
    </xf>
    <xf numFmtId="4" fontId="34" fillId="2" borderId="6" xfId="0" applyNumberFormat="1" applyFont="1" applyFill="1" applyBorder="1" applyAlignment="1">
      <alignment horizontal="center" vertical="center" wrapText="1"/>
    </xf>
    <xf numFmtId="0" fontId="28" fillId="0" borderId="8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7" fillId="11" borderId="0" xfId="3" applyFont="1" applyFill="1"/>
    <xf numFmtId="0" fontId="27" fillId="11" borderId="0" xfId="3" applyFont="1" applyFill="1" applyAlignment="1">
      <alignment vertical="center"/>
    </xf>
    <xf numFmtId="0" fontId="28" fillId="11" borderId="11" xfId="3" applyFont="1" applyFill="1" applyBorder="1" applyAlignment="1">
      <alignment wrapText="1"/>
    </xf>
    <xf numFmtId="0" fontId="27" fillId="0" borderId="9" xfId="3" applyFont="1" applyBorder="1" applyAlignment="1">
      <alignment vertical="center"/>
    </xf>
    <xf numFmtId="0" fontId="27" fillId="11" borderId="0" xfId="3" applyFont="1" applyFill="1" applyAlignment="1">
      <alignment wrapText="1"/>
    </xf>
    <xf numFmtId="0" fontId="27" fillId="11" borderId="11" xfId="3" applyFont="1" applyFill="1" applyBorder="1"/>
    <xf numFmtId="0" fontId="31" fillId="11" borderId="11" xfId="3" applyFont="1" applyFill="1" applyBorder="1"/>
    <xf numFmtId="0" fontId="27" fillId="0" borderId="9" xfId="3" applyFont="1" applyBorder="1" applyAlignment="1">
      <alignment horizontal="center" vertical="center"/>
    </xf>
    <xf numFmtId="0" fontId="27" fillId="11" borderId="14" xfId="3" applyFont="1" applyFill="1" applyBorder="1"/>
    <xf numFmtId="0" fontId="27" fillId="11" borderId="9" xfId="3" applyFont="1" applyFill="1" applyBorder="1"/>
    <xf numFmtId="0" fontId="27" fillId="11" borderId="9" xfId="3" applyFont="1" applyFill="1" applyBorder="1" applyAlignment="1">
      <alignment wrapText="1"/>
    </xf>
    <xf numFmtId="0" fontId="31" fillId="11" borderId="4" xfId="3" applyFont="1" applyFill="1" applyBorder="1" applyAlignment="1">
      <alignment horizontal="center" vertical="center"/>
    </xf>
    <xf numFmtId="0" fontId="33" fillId="11" borderId="0" xfId="3" applyFont="1" applyFill="1"/>
    <xf numFmtId="0" fontId="33" fillId="11" borderId="11" xfId="3" applyFont="1" applyFill="1" applyBorder="1"/>
    <xf numFmtId="0" fontId="27" fillId="11" borderId="10" xfId="3" applyFont="1" applyFill="1" applyBorder="1"/>
    <xf numFmtId="0" fontId="33" fillId="11" borderId="10" xfId="3" applyFont="1" applyFill="1" applyBorder="1"/>
    <xf numFmtId="0" fontId="28" fillId="11" borderId="11" xfId="3" applyFont="1" applyFill="1" applyBorder="1" applyAlignment="1">
      <alignment horizontal="right"/>
    </xf>
    <xf numFmtId="0" fontId="27" fillId="11" borderId="15" xfId="3" applyFont="1" applyFill="1" applyBorder="1"/>
    <xf numFmtId="49" fontId="31" fillId="11" borderId="4" xfId="3" applyNumberFormat="1" applyFont="1" applyFill="1" applyBorder="1" applyAlignment="1">
      <alignment horizontal="center" vertical="center" wrapText="1"/>
    </xf>
    <xf numFmtId="49" fontId="33" fillId="11" borderId="4" xfId="3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4" fillId="0" borderId="0" xfId="0" applyNumberFormat="1" applyFont="1"/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34" fillId="0" borderId="4" xfId="0" applyFont="1" applyBorder="1" applyAlignment="1">
      <alignment horizontal="center" vertical="center" wrapText="1"/>
    </xf>
    <xf numFmtId="10" fontId="43" fillId="12" borderId="4" xfId="0" applyNumberFormat="1" applyFont="1" applyFill="1" applyBorder="1" applyAlignment="1">
      <alignment horizontal="center" vertical="center"/>
    </xf>
    <xf numFmtId="10" fontId="43" fillId="12" borderId="4" xfId="1" applyNumberFormat="1" applyFont="1" applyFill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174" fontId="42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 wrapText="1"/>
    </xf>
    <xf numFmtId="174" fontId="42" fillId="0" borderId="12" xfId="0" applyNumberFormat="1" applyFont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4" fontId="32" fillId="2" borderId="4" xfId="0" applyNumberFormat="1" applyFont="1" applyFill="1" applyBorder="1" applyAlignment="1">
      <alignment horizontal="center" vertical="center" wrapText="1"/>
    </xf>
    <xf numFmtId="174" fontId="34" fillId="0" borderId="0" xfId="0" applyNumberFormat="1" applyFont="1"/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4" fontId="43" fillId="0" borderId="10" xfId="0" applyNumberFormat="1" applyFont="1" applyBorder="1" applyAlignment="1">
      <alignment horizontal="center" vertical="center" wrapText="1"/>
    </xf>
    <xf numFmtId="0" fontId="46" fillId="0" borderId="11" xfId="0" applyFont="1" applyBorder="1" applyAlignment="1">
      <alignment vertical="center"/>
    </xf>
    <xf numFmtId="0" fontId="46" fillId="0" borderId="0" xfId="0" applyFont="1" applyAlignment="1">
      <alignment vertical="center"/>
    </xf>
    <xf numFmtId="4" fontId="46" fillId="0" borderId="10" xfId="0" applyNumberFormat="1" applyFont="1" applyBorder="1" applyAlignment="1">
      <alignment vertical="center"/>
    </xf>
    <xf numFmtId="0" fontId="46" fillId="0" borderId="0" xfId="0" applyFont="1"/>
    <xf numFmtId="0" fontId="46" fillId="0" borderId="9" xfId="0" applyFont="1" applyBorder="1" applyAlignment="1">
      <alignment vertical="center"/>
    </xf>
    <xf numFmtId="0" fontId="46" fillId="0" borderId="10" xfId="0" applyFont="1" applyBorder="1" applyAlignment="1">
      <alignment vertical="center"/>
    </xf>
    <xf numFmtId="0" fontId="44" fillId="0" borderId="11" xfId="0" applyFont="1" applyBorder="1" applyAlignment="1">
      <alignment vertical="center"/>
    </xf>
    <xf numFmtId="0" fontId="44" fillId="0" borderId="0" xfId="0" applyFont="1"/>
    <xf numFmtId="0" fontId="44" fillId="0" borderId="11" xfId="0" applyFont="1" applyBorder="1"/>
    <xf numFmtId="4" fontId="44" fillId="0" borderId="10" xfId="0" applyNumberFormat="1" applyFont="1" applyBorder="1"/>
    <xf numFmtId="0" fontId="46" fillId="0" borderId="11" xfId="0" applyFont="1" applyBorder="1"/>
    <xf numFmtId="4" fontId="46" fillId="0" borderId="10" xfId="0" applyNumberFormat="1" applyFont="1" applyBorder="1"/>
    <xf numFmtId="0" fontId="46" fillId="0" borderId="14" xfId="0" applyFont="1" applyBorder="1"/>
    <xf numFmtId="0" fontId="46" fillId="0" borderId="9" xfId="0" applyFont="1" applyBorder="1"/>
    <xf numFmtId="4" fontId="46" fillId="0" borderId="15" xfId="0" applyNumberFormat="1" applyFont="1" applyBorder="1"/>
    <xf numFmtId="10" fontId="31" fillId="11" borderId="4" xfId="3" applyNumberFormat="1" applyFont="1" applyFill="1" applyBorder="1" applyAlignment="1">
      <alignment horizontal="center" vertical="center" wrapText="1"/>
    </xf>
    <xf numFmtId="174" fontId="33" fillId="11" borderId="4" xfId="64" applyNumberFormat="1" applyFont="1" applyFill="1" applyBorder="1" applyAlignment="1">
      <alignment horizontal="center" vertical="center" wrapText="1"/>
    </xf>
    <xf numFmtId="10" fontId="27" fillId="11" borderId="0" xfId="3" applyNumberFormat="1" applyFont="1" applyFill="1" applyAlignment="1">
      <alignment vertical="center"/>
    </xf>
    <xf numFmtId="175" fontId="27" fillId="11" borderId="0" xfId="3" applyNumberFormat="1" applyFont="1" applyFill="1"/>
    <xf numFmtId="0" fontId="28" fillId="0" borderId="0" xfId="0" applyFont="1" applyAlignment="1">
      <alignment vertical="center" wrapText="1"/>
    </xf>
    <xf numFmtId="49" fontId="34" fillId="0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49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5" fontId="4" fillId="0" borderId="0" xfId="2" applyFont="1" applyBorder="1"/>
    <xf numFmtId="0" fontId="52" fillId="0" borderId="0" xfId="0" applyFont="1"/>
    <xf numFmtId="0" fontId="53" fillId="0" borderId="0" xfId="0" applyFont="1"/>
    <xf numFmtId="165" fontId="52" fillId="0" borderId="0" xfId="2" applyFont="1" applyBorder="1"/>
    <xf numFmtId="0" fontId="44" fillId="0" borderId="8" xfId="0" applyFont="1" applyBorder="1" applyAlignment="1">
      <alignment horizontal="center" vertical="center"/>
    </xf>
    <xf numFmtId="0" fontId="33" fillId="0" borderId="8" xfId="3" applyFont="1" applyBorder="1" applyAlignment="1">
      <alignment horizontal="center" vertical="center"/>
    </xf>
    <xf numFmtId="165" fontId="27" fillId="0" borderId="0" xfId="2" applyFont="1" applyBorder="1"/>
    <xf numFmtId="165" fontId="57" fillId="0" borderId="0" xfId="2" applyFont="1" applyBorder="1"/>
    <xf numFmtId="178" fontId="57" fillId="0" borderId="0" xfId="2" applyNumberFormat="1" applyFont="1" applyBorder="1"/>
    <xf numFmtId="0" fontId="59" fillId="0" borderId="22" xfId="0" applyFont="1" applyBorder="1" applyAlignment="1">
      <alignment horizontal="right"/>
    </xf>
    <xf numFmtId="10" fontId="59" fillId="0" borderId="23" xfId="0" applyNumberFormat="1" applyFont="1" applyBorder="1" applyAlignment="1">
      <alignment horizontal="center" vertical="center"/>
    </xf>
    <xf numFmtId="179" fontId="57" fillId="0" borderId="0" xfId="2" applyNumberFormat="1" applyFont="1" applyBorder="1" applyAlignment="1">
      <alignment horizontal="center" vertical="center"/>
    </xf>
    <xf numFmtId="0" fontId="27" fillId="0" borderId="14" xfId="0" applyFont="1" applyBorder="1" applyAlignment="1">
      <alignment vertical="top"/>
    </xf>
    <xf numFmtId="0" fontId="50" fillId="0" borderId="11" xfId="0" applyFont="1" applyBorder="1" applyAlignment="1">
      <alignment vertical="distributed"/>
    </xf>
    <xf numFmtId="0" fontId="51" fillId="0" borderId="11" xfId="0" applyFont="1" applyBorder="1" applyAlignment="1">
      <alignment vertical="distributed"/>
    </xf>
    <xf numFmtId="0" fontId="51" fillId="0" borderId="0" xfId="0" applyFont="1" applyAlignment="1">
      <alignment vertical="distributed"/>
    </xf>
    <xf numFmtId="0" fontId="51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6" fillId="0" borderId="10" xfId="0" applyFont="1" applyBorder="1"/>
    <xf numFmtId="0" fontId="57" fillId="0" borderId="11" xfId="0" applyFont="1" applyBorder="1"/>
    <xf numFmtId="0" fontId="57" fillId="0" borderId="0" xfId="0" applyFont="1"/>
    <xf numFmtId="0" fontId="58" fillId="0" borderId="0" xfId="0" applyFont="1"/>
    <xf numFmtId="0" fontId="58" fillId="0" borderId="10" xfId="0" applyFont="1" applyBorder="1"/>
    <xf numFmtId="0" fontId="57" fillId="0" borderId="10" xfId="0" applyFont="1" applyBorder="1"/>
    <xf numFmtId="0" fontId="59" fillId="0" borderId="0" xfId="0" applyFont="1" applyAlignment="1">
      <alignment horizontal="right"/>
    </xf>
    <xf numFmtId="0" fontId="57" fillId="0" borderId="0" xfId="0" applyFont="1" applyAlignment="1">
      <alignment horizontal="center" vertical="center"/>
    </xf>
    <xf numFmtId="180" fontId="57" fillId="0" borderId="0" xfId="0" applyNumberFormat="1" applyFont="1"/>
    <xf numFmtId="0" fontId="52" fillId="0" borderId="11" xfId="0" applyFont="1" applyBorder="1"/>
    <xf numFmtId="0" fontId="54" fillId="0" borderId="10" xfId="0" applyFont="1" applyBorder="1" applyAlignment="1">
      <alignment vertical="distributed"/>
    </xf>
    <xf numFmtId="0" fontId="52" fillId="0" borderId="10" xfId="0" applyFont="1" applyBorder="1"/>
    <xf numFmtId="0" fontId="52" fillId="0" borderId="14" xfId="0" applyFont="1" applyBorder="1"/>
    <xf numFmtId="0" fontId="52" fillId="0" borderId="9" xfId="0" applyFont="1" applyBorder="1"/>
    <xf numFmtId="0" fontId="53" fillId="0" borderId="9" xfId="0" applyFont="1" applyBorder="1"/>
    <xf numFmtId="165" fontId="52" fillId="0" borderId="9" xfId="2" applyFont="1" applyBorder="1"/>
    <xf numFmtId="0" fontId="52" fillId="0" borderId="15" xfId="0" applyFont="1" applyBorder="1"/>
    <xf numFmtId="0" fontId="28" fillId="0" borderId="5" xfId="0" applyFont="1" applyBorder="1" applyAlignment="1">
      <alignment vertical="top" wrapText="1"/>
    </xf>
    <xf numFmtId="0" fontId="27" fillId="0" borderId="11" xfId="0" applyFont="1" applyBorder="1" applyAlignment="1">
      <alignment vertical="top" wrapText="1"/>
    </xf>
    <xf numFmtId="0" fontId="27" fillId="0" borderId="5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8" fillId="0" borderId="6" xfId="0" applyFont="1" applyBorder="1" applyAlignment="1">
      <alignment horizontal="center"/>
    </xf>
    <xf numFmtId="165" fontId="28" fillId="0" borderId="6" xfId="2" applyFont="1" applyBorder="1" applyAlignment="1">
      <alignment vertical="center"/>
    </xf>
    <xf numFmtId="2" fontId="28" fillId="0" borderId="15" xfId="2" applyNumberFormat="1" applyFont="1" applyBorder="1" applyAlignment="1">
      <alignment vertical="center"/>
    </xf>
    <xf numFmtId="165" fontId="55" fillId="0" borderId="6" xfId="2" applyFont="1" applyBorder="1" applyAlignment="1">
      <alignment horizontal="center" vertical="top" wrapText="1"/>
    </xf>
    <xf numFmtId="177" fontId="27" fillId="0" borderId="10" xfId="2" applyNumberFormat="1" applyFont="1" applyBorder="1" applyAlignment="1">
      <alignment horizontal="center" vertical="top" wrapText="1"/>
    </xf>
    <xf numFmtId="177" fontId="27" fillId="0" borderId="6" xfId="2" applyNumberFormat="1" applyFont="1" applyBorder="1" applyAlignment="1">
      <alignment horizontal="center" vertical="top" wrapText="1"/>
    </xf>
    <xf numFmtId="177" fontId="27" fillId="0" borderId="15" xfId="2" applyNumberFormat="1" applyFont="1" applyBorder="1" applyAlignment="1">
      <alignment horizontal="center" vertical="top" wrapText="1"/>
    </xf>
    <xf numFmtId="0" fontId="31" fillId="0" borderId="11" xfId="0" applyFont="1" applyBorder="1" applyAlignment="1">
      <alignment horizontal="center" vertical="center" wrapText="1"/>
    </xf>
    <xf numFmtId="174" fontId="45" fillId="0" borderId="10" xfId="0" applyNumberFormat="1" applyFont="1" applyBorder="1" applyAlignment="1">
      <alignment horizontal="center" vertical="center" wrapText="1"/>
    </xf>
    <xf numFmtId="4" fontId="32" fillId="0" borderId="6" xfId="0" applyNumberFormat="1" applyFont="1" applyBorder="1" applyAlignment="1">
      <alignment horizontal="center" vertical="center" wrapText="1"/>
    </xf>
    <xf numFmtId="2" fontId="32" fillId="0" borderId="4" xfId="0" applyNumberFormat="1" applyFont="1" applyBorder="1" applyAlignment="1">
      <alignment horizontal="center" vertical="center"/>
    </xf>
    <xf numFmtId="4" fontId="34" fillId="0" borderId="4" xfId="0" applyNumberFormat="1" applyFont="1" applyBorder="1" applyAlignment="1">
      <alignment horizontal="center" vertical="center" wrapText="1"/>
    </xf>
    <xf numFmtId="175" fontId="34" fillId="0" borderId="4" xfId="0" applyNumberFormat="1" applyFont="1" applyBorder="1" applyAlignment="1">
      <alignment horizontal="center" vertical="center"/>
    </xf>
    <xf numFmtId="14" fontId="34" fillId="0" borderId="9" xfId="0" applyNumberFormat="1" applyFont="1" applyBorder="1" applyAlignment="1">
      <alignment horizontal="left" vertical="top"/>
    </xf>
    <xf numFmtId="0" fontId="32" fillId="0" borderId="4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44" fillId="0" borderId="0" xfId="0" applyFont="1" applyAlignment="1">
      <alignment horizontal="center"/>
    </xf>
    <xf numFmtId="2" fontId="39" fillId="0" borderId="1" xfId="0" applyNumberFormat="1" applyFont="1" applyBorder="1"/>
    <xf numFmtId="2" fontId="32" fillId="0" borderId="5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2" fontId="34" fillId="2" borderId="1" xfId="0" applyNumberFormat="1" applyFont="1" applyFill="1" applyBorder="1" applyAlignment="1">
      <alignment horizontal="center" vertical="center" wrapText="1"/>
    </xf>
    <xf numFmtId="2" fontId="42" fillId="0" borderId="5" xfId="0" applyNumberFormat="1" applyFont="1" applyBorder="1" applyAlignment="1">
      <alignment horizontal="center" vertical="center" wrapText="1"/>
    </xf>
    <xf numFmtId="2" fontId="43" fillId="0" borderId="0" xfId="0" applyNumberFormat="1" applyFont="1" applyAlignment="1">
      <alignment horizontal="center" vertical="center" wrapText="1"/>
    </xf>
    <xf numFmtId="2" fontId="46" fillId="0" borderId="0" xfId="0" applyNumberFormat="1" applyFont="1" applyAlignment="1">
      <alignment vertical="center"/>
    </xf>
    <xf numFmtId="2" fontId="46" fillId="0" borderId="0" xfId="0" applyNumberFormat="1" applyFont="1"/>
    <xf numFmtId="2" fontId="44" fillId="0" borderId="0" xfId="0" applyNumberFormat="1" applyFont="1"/>
    <xf numFmtId="2" fontId="46" fillId="0" borderId="9" xfId="0" applyNumberFormat="1" applyFont="1" applyBorder="1"/>
    <xf numFmtId="2" fontId="29" fillId="0" borderId="0" xfId="0" applyNumberFormat="1" applyFont="1"/>
    <xf numFmtId="2" fontId="34" fillId="0" borderId="4" xfId="0" applyNumberFormat="1" applyFont="1" applyBorder="1" applyAlignment="1">
      <alignment horizontal="center" vertical="center"/>
    </xf>
    <xf numFmtId="4" fontId="32" fillId="2" borderId="12" xfId="0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54" fillId="0" borderId="0" xfId="0" applyFont="1" applyAlignment="1">
      <alignment horizontal="center" vertical="distributed"/>
    </xf>
    <xf numFmtId="0" fontId="34" fillId="0" borderId="5" xfId="0" applyFont="1" applyBorder="1" applyAlignment="1">
      <alignment horizontal="center" vertical="center"/>
    </xf>
    <xf numFmtId="175" fontId="34" fillId="0" borderId="4" xfId="0" applyNumberFormat="1" applyFont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 wrapText="1"/>
    </xf>
    <xf numFmtId="174" fontId="47" fillId="2" borderId="6" xfId="0" applyNumberFormat="1" applyFont="1" applyFill="1" applyBorder="1" applyAlignment="1">
      <alignment horizontal="center" vertical="center" wrapText="1"/>
    </xf>
    <xf numFmtId="49" fontId="28" fillId="2" borderId="1" xfId="0" applyNumberFormat="1" applyFont="1" applyFill="1" applyBorder="1" applyAlignment="1">
      <alignment horizontal="center" vertical="center" wrapText="1"/>
    </xf>
    <xf numFmtId="2" fontId="27" fillId="2" borderId="1" xfId="2" applyNumberFormat="1" applyFont="1" applyFill="1" applyBorder="1" applyAlignment="1">
      <alignment horizontal="center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0" fontId="42" fillId="0" borderId="6" xfId="0" applyFont="1" applyBorder="1" applyAlignment="1">
      <alignment vertical="center"/>
    </xf>
    <xf numFmtId="0" fontId="31" fillId="11" borderId="4" xfId="3" applyFont="1" applyFill="1" applyBorder="1" applyAlignment="1">
      <alignment horizontal="center" vertical="center" wrapText="1"/>
    </xf>
    <xf numFmtId="174" fontId="61" fillId="13" borderId="4" xfId="0" applyNumberFormat="1" applyFont="1" applyFill="1" applyBorder="1" applyAlignment="1">
      <alignment horizontal="center" vertical="center" wrapText="1"/>
    </xf>
    <xf numFmtId="0" fontId="28" fillId="11" borderId="0" xfId="3" applyFont="1" applyFill="1" applyAlignment="1">
      <alignment wrapText="1"/>
    </xf>
    <xf numFmtId="0" fontId="33" fillId="0" borderId="0" xfId="3" applyFont="1" applyAlignment="1">
      <alignment horizontal="center" vertical="center"/>
    </xf>
    <xf numFmtId="0" fontId="33" fillId="11" borderId="0" xfId="3" applyFont="1" applyFill="1" applyAlignment="1">
      <alignment wrapText="1"/>
    </xf>
    <xf numFmtId="0" fontId="27" fillId="0" borderId="0" xfId="3" applyFont="1" applyAlignment="1">
      <alignment horizontal="center" vertical="center"/>
    </xf>
    <xf numFmtId="0" fontId="31" fillId="11" borderId="0" xfId="3" applyFont="1" applyFill="1" applyAlignment="1">
      <alignment wrapText="1"/>
    </xf>
    <xf numFmtId="0" fontId="28" fillId="11" borderId="0" xfId="3" applyFont="1" applyFill="1" applyAlignment="1">
      <alignment horizontal="right"/>
    </xf>
    <xf numFmtId="0" fontId="33" fillId="11" borderId="0" xfId="3" applyFont="1" applyFill="1" applyAlignment="1">
      <alignment horizontal="center" vertical="center"/>
    </xf>
    <xf numFmtId="0" fontId="27" fillId="11" borderId="0" xfId="3" applyFont="1" applyFill="1" applyAlignment="1">
      <alignment horizontal="center" vertical="center"/>
    </xf>
    <xf numFmtId="0" fontId="31" fillId="0" borderId="11" xfId="3" applyFont="1" applyBorder="1" applyAlignment="1">
      <alignment vertical="center"/>
    </xf>
    <xf numFmtId="0" fontId="27" fillId="0" borderId="3" xfId="0" applyFont="1" applyBorder="1"/>
    <xf numFmtId="49" fontId="31" fillId="13" borderId="4" xfId="3" applyNumberFormat="1" applyFont="1" applyFill="1" applyBorder="1" applyAlignment="1">
      <alignment horizontal="center" vertical="center" wrapText="1"/>
    </xf>
    <xf numFmtId="10" fontId="31" fillId="13" borderId="4" xfId="3" applyNumberFormat="1" applyFont="1" applyFill="1" applyBorder="1" applyAlignment="1">
      <alignment horizontal="center" vertical="center" wrapText="1"/>
    </xf>
    <xf numFmtId="174" fontId="31" fillId="13" borderId="4" xfId="3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174" fontId="45" fillId="0" borderId="2" xfId="0" applyNumberFormat="1" applyFont="1" applyBorder="1" applyAlignment="1">
      <alignment horizontal="center" vertical="center" wrapText="1"/>
    </xf>
    <xf numFmtId="0" fontId="27" fillId="0" borderId="15" xfId="0" applyFont="1" applyBorder="1"/>
    <xf numFmtId="0" fontId="34" fillId="12" borderId="4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" fontId="32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33" fillId="0" borderId="0" xfId="0" applyFont="1" applyAlignment="1">
      <alignment horizontal="center"/>
    </xf>
    <xf numFmtId="4" fontId="33" fillId="0" borderId="0" xfId="0" applyNumberFormat="1" applyFont="1"/>
    <xf numFmtId="0" fontId="34" fillId="2" borderId="5" xfId="0" applyFont="1" applyFill="1" applyBorder="1" applyAlignment="1">
      <alignment horizontal="center" vertical="center" wrapText="1"/>
    </xf>
    <xf numFmtId="49" fontId="34" fillId="2" borderId="4" xfId="0" applyNumberFormat="1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2" fontId="34" fillId="2" borderId="4" xfId="2" applyNumberFormat="1" applyFont="1" applyFill="1" applyBorder="1" applyAlignment="1">
      <alignment horizontal="center" vertical="center" wrapText="1"/>
    </xf>
    <xf numFmtId="2" fontId="34" fillId="2" borderId="4" xfId="0" applyNumberFormat="1" applyFont="1" applyFill="1" applyBorder="1" applyAlignment="1">
      <alignment horizontal="center" vertical="center" wrapText="1"/>
    </xf>
    <xf numFmtId="4" fontId="34" fillId="2" borderId="4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42" fillId="0" borderId="4" xfId="0" applyFont="1" applyBorder="1" applyAlignment="1">
      <alignment horizontal="left" vertical="center"/>
    </xf>
    <xf numFmtId="0" fontId="42" fillId="12" borderId="5" xfId="0" applyFont="1" applyFill="1" applyBorder="1" applyAlignment="1">
      <alignment horizontal="left" vertical="center" wrapText="1"/>
    </xf>
    <xf numFmtId="0" fontId="42" fillId="12" borderId="1" xfId="0" applyFont="1" applyFill="1" applyBorder="1" applyAlignment="1">
      <alignment horizontal="left" vertical="center" wrapText="1"/>
    </xf>
    <xf numFmtId="0" fontId="42" fillId="12" borderId="6" xfId="0" applyFont="1" applyFill="1" applyBorder="1" applyAlignment="1">
      <alignment horizontal="left" vertical="center" wrapText="1"/>
    </xf>
    <xf numFmtId="0" fontId="60" fillId="13" borderId="4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41" fillId="12" borderId="5" xfId="0" applyFont="1" applyFill="1" applyBorder="1" applyAlignment="1">
      <alignment horizontal="left" vertical="center" wrapText="1"/>
    </xf>
    <xf numFmtId="0" fontId="41" fillId="12" borderId="1" xfId="0" applyFont="1" applyFill="1" applyBorder="1" applyAlignment="1">
      <alignment horizontal="left" vertical="center" wrapText="1"/>
    </xf>
    <xf numFmtId="0" fontId="41" fillId="12" borderId="6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0" fontId="42" fillId="0" borderId="5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2" fillId="0" borderId="6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2" fillId="0" borderId="6" xfId="0" applyFont="1" applyBorder="1" applyAlignment="1">
      <alignment horizontal="left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3" fillId="0" borderId="10" xfId="0" applyFont="1" applyBorder="1" applyAlignment="1">
      <alignment horizontal="center"/>
    </xf>
    <xf numFmtId="0" fontId="33" fillId="0" borderId="1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left" vertical="center"/>
    </xf>
    <xf numFmtId="0" fontId="44" fillId="0" borderId="0" xfId="0" applyFont="1" applyAlignment="1">
      <alignment horizontal="center" vertical="center"/>
    </xf>
    <xf numFmtId="174" fontId="31" fillId="11" borderId="5" xfId="3" applyNumberFormat="1" applyFont="1" applyFill="1" applyBorder="1" applyAlignment="1">
      <alignment horizontal="center" vertical="center" wrapText="1"/>
    </xf>
    <xf numFmtId="174" fontId="31" fillId="11" borderId="6" xfId="3" applyNumberFormat="1" applyFont="1" applyFill="1" applyBorder="1" applyAlignment="1">
      <alignment horizontal="center" vertical="center" wrapText="1"/>
    </xf>
    <xf numFmtId="0" fontId="31" fillId="11" borderId="5" xfId="3" applyFont="1" applyFill="1" applyBorder="1" applyAlignment="1">
      <alignment horizontal="center" vertical="center" wrapText="1"/>
    </xf>
    <xf numFmtId="0" fontId="31" fillId="11" borderId="6" xfId="3" applyFont="1" applyFill="1" applyBorder="1" applyAlignment="1">
      <alignment horizontal="center" vertical="center" wrapText="1"/>
    </xf>
    <xf numFmtId="10" fontId="31" fillId="11" borderId="5" xfId="3" applyNumberFormat="1" applyFont="1" applyFill="1" applyBorder="1" applyAlignment="1">
      <alignment horizontal="center" vertical="center" wrapText="1"/>
    </xf>
    <xf numFmtId="10" fontId="31" fillId="11" borderId="6" xfId="3" applyNumberFormat="1" applyFont="1" applyFill="1" applyBorder="1" applyAlignment="1">
      <alignment horizontal="center" vertical="center" wrapText="1"/>
    </xf>
    <xf numFmtId="0" fontId="27" fillId="0" borderId="8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31" fillId="13" borderId="3" xfId="3" applyFont="1" applyFill="1" applyBorder="1" applyAlignment="1">
      <alignment horizontal="center" vertical="center" wrapText="1"/>
    </xf>
    <xf numFmtId="0" fontId="31" fillId="13" borderId="8" xfId="3" applyFont="1" applyFill="1" applyBorder="1" applyAlignment="1">
      <alignment horizontal="center" vertical="center" wrapText="1"/>
    </xf>
    <xf numFmtId="0" fontId="31" fillId="13" borderId="2" xfId="3" applyFont="1" applyFill="1" applyBorder="1" applyAlignment="1">
      <alignment horizontal="center" vertical="center" wrapText="1"/>
    </xf>
    <xf numFmtId="0" fontId="31" fillId="13" borderId="14" xfId="3" applyFont="1" applyFill="1" applyBorder="1" applyAlignment="1">
      <alignment horizontal="center" vertical="center" wrapText="1"/>
    </xf>
    <xf numFmtId="0" fontId="31" fillId="13" borderId="9" xfId="3" applyFont="1" applyFill="1" applyBorder="1" applyAlignment="1">
      <alignment horizontal="center" vertical="center" wrapText="1"/>
    </xf>
    <xf numFmtId="0" fontId="31" fillId="13" borderId="15" xfId="3" applyFont="1" applyFill="1" applyBorder="1" applyAlignment="1">
      <alignment horizontal="center" vertical="center" wrapText="1"/>
    </xf>
    <xf numFmtId="0" fontId="32" fillId="11" borderId="5" xfId="3" applyFont="1" applyFill="1" applyBorder="1" applyAlignment="1">
      <alignment horizontal="center" vertical="center" wrapText="1"/>
    </xf>
    <xf numFmtId="0" fontId="32" fillId="11" borderId="6" xfId="3" applyFont="1" applyFill="1" applyBorder="1" applyAlignment="1">
      <alignment horizontal="center" vertical="center" wrapText="1"/>
    </xf>
    <xf numFmtId="0" fontId="32" fillId="11" borderId="5" xfId="3" applyFont="1" applyFill="1" applyBorder="1" applyAlignment="1">
      <alignment horizontal="center" vertical="center"/>
    </xf>
    <xf numFmtId="0" fontId="32" fillId="11" borderId="6" xfId="3" applyFont="1" applyFill="1" applyBorder="1" applyAlignment="1">
      <alignment horizontal="center" vertical="center"/>
    </xf>
    <xf numFmtId="0" fontId="36" fillId="13" borderId="5" xfId="3" applyFont="1" applyFill="1" applyBorder="1" applyAlignment="1">
      <alignment horizontal="center" vertical="center"/>
    </xf>
    <xf numFmtId="0" fontId="36" fillId="13" borderId="1" xfId="3" applyFont="1" applyFill="1" applyBorder="1" applyAlignment="1">
      <alignment horizontal="center" vertical="center"/>
    </xf>
    <xf numFmtId="0" fontId="36" fillId="13" borderId="6" xfId="3" applyFont="1" applyFill="1" applyBorder="1" applyAlignment="1">
      <alignment horizontal="center" vertical="center"/>
    </xf>
    <xf numFmtId="14" fontId="31" fillId="13" borderId="1" xfId="3" applyNumberFormat="1" applyFont="1" applyFill="1" applyBorder="1" applyAlignment="1">
      <alignment horizontal="left" vertical="center"/>
    </xf>
    <xf numFmtId="14" fontId="31" fillId="13" borderId="6" xfId="3" applyNumberFormat="1" applyFont="1" applyFill="1" applyBorder="1" applyAlignment="1">
      <alignment horizontal="left" vertical="center"/>
    </xf>
    <xf numFmtId="0" fontId="31" fillId="13" borderId="5" xfId="3" applyFont="1" applyFill="1" applyBorder="1" applyAlignment="1">
      <alignment horizontal="right" vertical="center"/>
    </xf>
    <xf numFmtId="0" fontId="31" fillId="13" borderId="1" xfId="3" applyFont="1" applyFill="1" applyBorder="1" applyAlignment="1">
      <alignment horizontal="right" vertical="center"/>
    </xf>
    <xf numFmtId="0" fontId="31" fillId="13" borderId="1" xfId="3" applyFont="1" applyFill="1" applyBorder="1" applyAlignment="1">
      <alignment horizontal="center" vertical="center" wrapText="1"/>
    </xf>
    <xf numFmtId="0" fontId="31" fillId="13" borderId="6" xfId="3" applyFont="1" applyFill="1" applyBorder="1" applyAlignment="1">
      <alignment horizontal="center" vertical="center" wrapText="1"/>
    </xf>
    <xf numFmtId="0" fontId="31" fillId="11" borderId="13" xfId="3" applyFont="1" applyFill="1" applyBorder="1" applyAlignment="1">
      <alignment horizontal="center" vertical="center"/>
    </xf>
    <xf numFmtId="0" fontId="31" fillId="11" borderId="12" xfId="3" applyFont="1" applyFill="1" applyBorder="1" applyAlignment="1">
      <alignment horizontal="center" vertical="center"/>
    </xf>
    <xf numFmtId="0" fontId="31" fillId="13" borderId="5" xfId="3" applyFont="1" applyFill="1" applyBorder="1" applyAlignment="1">
      <alignment horizontal="left" vertical="center" wrapText="1"/>
    </xf>
    <xf numFmtId="0" fontId="31" fillId="13" borderId="6" xfId="3" applyFont="1" applyFill="1" applyBorder="1" applyAlignment="1">
      <alignment horizontal="left" vertical="center" wrapText="1"/>
    </xf>
    <xf numFmtId="0" fontId="31" fillId="11" borderId="13" xfId="3" applyFont="1" applyFill="1" applyBorder="1" applyAlignment="1">
      <alignment horizontal="center" vertical="center" wrapText="1"/>
    </xf>
    <xf numFmtId="0" fontId="31" fillId="11" borderId="12" xfId="3" applyFont="1" applyFill="1" applyBorder="1" applyAlignment="1">
      <alignment horizontal="center" vertical="center" wrapText="1"/>
    </xf>
    <xf numFmtId="10" fontId="31" fillId="0" borderId="5" xfId="3" applyNumberFormat="1" applyFont="1" applyBorder="1" applyAlignment="1">
      <alignment horizontal="center" vertical="center" wrapText="1"/>
    </xf>
    <xf numFmtId="10" fontId="31" fillId="0" borderId="6" xfId="3" applyNumberFormat="1" applyFont="1" applyBorder="1" applyAlignment="1">
      <alignment horizontal="center" vertical="center" wrapText="1"/>
    </xf>
    <xf numFmtId="174" fontId="33" fillId="11" borderId="5" xfId="64" applyNumberFormat="1" applyFont="1" applyFill="1" applyBorder="1" applyAlignment="1">
      <alignment horizontal="center" vertical="center" wrapText="1"/>
    </xf>
    <xf numFmtId="174" fontId="33" fillId="11" borderId="6" xfId="64" applyNumberFormat="1" applyFont="1" applyFill="1" applyBorder="1" applyAlignment="1">
      <alignment horizontal="center" vertical="center" wrapText="1"/>
    </xf>
    <xf numFmtId="0" fontId="31" fillId="13" borderId="4" xfId="3" applyFont="1" applyFill="1" applyBorder="1" applyAlignment="1">
      <alignment horizontal="center" vertical="center" wrapText="1"/>
    </xf>
    <xf numFmtId="0" fontId="31" fillId="11" borderId="4" xfId="3" applyFont="1" applyFill="1" applyBorder="1" applyAlignment="1">
      <alignment horizontal="center" vertical="center" wrapText="1"/>
    </xf>
    <xf numFmtId="0" fontId="45" fillId="11" borderId="4" xfId="3" applyFont="1" applyFill="1" applyBorder="1" applyAlignment="1">
      <alignment horizontal="center" vertical="center" wrapText="1"/>
    </xf>
    <xf numFmtId="0" fontId="31" fillId="13" borderId="4" xfId="3" applyFont="1" applyFill="1" applyBorder="1" applyAlignment="1">
      <alignment horizontal="left" vertical="center"/>
    </xf>
    <xf numFmtId="0" fontId="31" fillId="13" borderId="13" xfId="3" applyFont="1" applyFill="1" applyBorder="1" applyAlignment="1">
      <alignment horizontal="center" vertical="center" wrapText="1"/>
    </xf>
    <xf numFmtId="0" fontId="31" fillId="13" borderId="21" xfId="3" applyFont="1" applyFill="1" applyBorder="1" applyAlignment="1">
      <alignment horizontal="center" vertical="center" wrapText="1"/>
    </xf>
    <xf numFmtId="0" fontId="31" fillId="13" borderId="12" xfId="3" applyFont="1" applyFill="1" applyBorder="1" applyAlignment="1">
      <alignment horizontal="center" vertical="center" wrapText="1"/>
    </xf>
    <xf numFmtId="174" fontId="31" fillId="13" borderId="13" xfId="3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32" fillId="0" borderId="6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2" fontId="33" fillId="2" borderId="1" xfId="2" applyNumberFormat="1" applyFont="1" applyFill="1" applyBorder="1" applyAlignment="1">
      <alignment horizontal="center" vertical="center" wrapText="1"/>
    </xf>
    <xf numFmtId="2" fontId="33" fillId="2" borderId="6" xfId="2" applyNumberFormat="1" applyFont="1" applyFill="1" applyBorder="1" applyAlignment="1">
      <alignment horizontal="center" vertical="center" wrapText="1"/>
    </xf>
    <xf numFmtId="2" fontId="62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33" fillId="2" borderId="4" xfId="2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wrapText="1"/>
    </xf>
    <xf numFmtId="0" fontId="52" fillId="0" borderId="0" xfId="0" applyFont="1" applyAlignment="1">
      <alignment horizontal="center" wrapText="1"/>
    </xf>
    <xf numFmtId="0" fontId="52" fillId="0" borderId="10" xfId="0" applyFont="1" applyBorder="1" applyAlignment="1">
      <alignment horizontal="center" wrapText="1"/>
    </xf>
    <xf numFmtId="0" fontId="32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1" fillId="0" borderId="0" xfId="0" applyFont="1" applyAlignment="1">
      <alignment horizontal="center" vertical="distributed"/>
    </xf>
    <xf numFmtId="0" fontId="59" fillId="0" borderId="11" xfId="0" applyFont="1" applyBorder="1" applyAlignment="1">
      <alignment horizontal="center"/>
    </xf>
    <xf numFmtId="0" fontId="59" fillId="0" borderId="0" xfId="0" applyFont="1" applyAlignment="1">
      <alignment horizontal="center"/>
    </xf>
    <xf numFmtId="0" fontId="59" fillId="0" borderId="10" xfId="0" applyFont="1" applyBorder="1" applyAlignment="1">
      <alignment horizontal="center"/>
    </xf>
    <xf numFmtId="0" fontId="54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57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63" fillId="0" borderId="0" xfId="0" applyFont="1" applyAlignment="1">
      <alignment horizontal="center"/>
    </xf>
    <xf numFmtId="0" fontId="52" fillId="0" borderId="0" xfId="0" applyFont="1" applyAlignment="1">
      <alignment horizontal="center"/>
    </xf>
  </cellXfs>
  <cellStyles count="69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8" xr:uid="{CA3B9B5A-4949-4F03-B79B-70AC4F9E1AFD}"/>
    <cellStyle name="Normal 2 3" xfId="61" xr:uid="{00000000-0005-0000-0000-00001A000000}"/>
    <cellStyle name="Normal 2 4" xfId="67" xr:uid="{30157227-CD1B-4DDA-8F1E-B1189BD4B7DD}"/>
    <cellStyle name="Normal 3" xfId="30" xr:uid="{00000000-0005-0000-0000-00001B000000}"/>
    <cellStyle name="Normal 4" xfId="31" xr:uid="{00000000-0005-0000-0000-00001C000000}"/>
    <cellStyle name="Normal 5" xfId="66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5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3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2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5084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96493</xdr:colOff>
      <xdr:row>0</xdr:row>
      <xdr:rowOff>55909</xdr:rowOff>
    </xdr:from>
    <xdr:to>
      <xdr:col>2</xdr:col>
      <xdr:colOff>60452</xdr:colOff>
      <xdr:row>0</xdr:row>
      <xdr:rowOff>1160807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93" y="55909"/>
          <a:ext cx="1206350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10</xdr:col>
      <xdr:colOff>619125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700006" y="26504"/>
          <a:ext cx="9044194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228600</xdr:colOff>
      <xdr:row>0</xdr:row>
      <xdr:rowOff>77216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7216"/>
          <a:ext cx="1089981" cy="1069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78441</xdr:colOff>
      <xdr:row>0</xdr:row>
      <xdr:rowOff>33617</xdr:rowOff>
    </xdr:from>
    <xdr:to>
      <xdr:col>1</xdr:col>
      <xdr:colOff>560294</xdr:colOff>
      <xdr:row>0</xdr:row>
      <xdr:rowOff>773845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" y="33617"/>
          <a:ext cx="862853" cy="740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5</xdr:col>
      <xdr:colOff>963706</xdr:colOff>
      <xdr:row>0</xdr:row>
      <xdr:rowOff>784412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165412" y="0"/>
          <a:ext cx="6645088" cy="78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(055)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7</xdr:row>
      <xdr:rowOff>140804</xdr:rowOff>
    </xdr:from>
    <xdr:to>
      <xdr:col>4</xdr:col>
      <xdr:colOff>55335</xdr:colOff>
      <xdr:row>36</xdr:row>
      <xdr:rowOff>173935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26CBA90-934D-D32F-A4B8-93639012C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1656521"/>
          <a:ext cx="4801270" cy="53257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showGridLines="0" showZeros="0" view="pageBreakPreview" topLeftCell="C1" zoomScale="115" zoomScaleNormal="100" zoomScaleSheetLayoutView="115" workbookViewId="0">
      <selection activeCell="E5" sqref="E5:H5"/>
    </sheetView>
  </sheetViews>
  <sheetFormatPr defaultColWidth="9.140625" defaultRowHeight="12.75"/>
  <cols>
    <col min="1" max="1" width="5.7109375" style="8" customWidth="1"/>
    <col min="2" max="2" width="15" style="8" bestFit="1" customWidth="1"/>
    <col min="3" max="3" width="91" style="8" customWidth="1"/>
    <col min="4" max="4" width="10.140625" style="8" customWidth="1"/>
    <col min="5" max="5" width="11.5703125" style="8" bestFit="1" customWidth="1"/>
    <col min="6" max="6" width="11.7109375" style="9" customWidth="1"/>
    <col min="7" max="7" width="11.7109375" style="8" customWidth="1"/>
    <col min="8" max="8" width="15.7109375" style="8" bestFit="1" customWidth="1"/>
    <col min="9" max="9" width="11.85546875" style="8" bestFit="1" customWidth="1"/>
    <col min="10" max="16384" width="9.140625" style="8"/>
  </cols>
  <sheetData>
    <row r="1" spans="1:9" ht="94.5" customHeight="1">
      <c r="A1" s="217"/>
      <c r="B1" s="218"/>
      <c r="C1" s="215"/>
      <c r="D1" s="215"/>
      <c r="E1" s="215"/>
      <c r="F1" s="215"/>
      <c r="G1" s="215"/>
      <c r="H1" s="216"/>
    </row>
    <row r="2" spans="1:9" s="21" customFormat="1" ht="21.75" customHeight="1">
      <c r="A2" s="229" t="s">
        <v>28</v>
      </c>
      <c r="B2" s="230"/>
      <c r="C2" s="230"/>
      <c r="D2" s="230"/>
      <c r="E2" s="230"/>
      <c r="F2" s="230"/>
      <c r="G2" s="230"/>
      <c r="H2" s="231"/>
    </row>
    <row r="3" spans="1:9" s="52" customFormat="1" ht="11.25">
      <c r="A3" s="239" t="s">
        <v>38</v>
      </c>
      <c r="B3" s="240"/>
      <c r="C3" s="240"/>
      <c r="D3" s="240"/>
      <c r="E3" s="240"/>
      <c r="F3" s="240"/>
      <c r="G3" s="240"/>
      <c r="H3" s="241"/>
    </row>
    <row r="4" spans="1:9" s="52" customFormat="1" ht="11.25">
      <c r="A4" s="234" t="s">
        <v>89</v>
      </c>
      <c r="B4" s="235"/>
      <c r="C4" s="235"/>
      <c r="D4" s="236"/>
      <c r="E4" s="237" t="s">
        <v>20</v>
      </c>
      <c r="F4" s="238"/>
      <c r="G4" s="232">
        <v>46260</v>
      </c>
      <c r="H4" s="233"/>
    </row>
    <row r="5" spans="1:9" s="52" customFormat="1" ht="11.25">
      <c r="A5" s="219" t="s">
        <v>90</v>
      </c>
      <c r="B5" s="219"/>
      <c r="C5" s="219"/>
      <c r="D5" s="219"/>
      <c r="E5" s="225" t="s">
        <v>6</v>
      </c>
      <c r="F5" s="225"/>
      <c r="G5" s="225"/>
      <c r="H5" s="225"/>
      <c r="I5" s="68"/>
    </row>
    <row r="6" spans="1:9" s="52" customFormat="1" ht="24.95" customHeight="1">
      <c r="A6" s="220" t="s">
        <v>86</v>
      </c>
      <c r="B6" s="221"/>
      <c r="C6" s="221"/>
      <c r="D6" s="222"/>
      <c r="E6" s="24" t="s">
        <v>19</v>
      </c>
      <c r="F6" s="25" t="s">
        <v>3</v>
      </c>
      <c r="G6" s="24" t="s">
        <v>32</v>
      </c>
      <c r="H6" s="24" t="s">
        <v>4</v>
      </c>
    </row>
    <row r="7" spans="1:9" s="52" customFormat="1" ht="36" customHeight="1">
      <c r="A7" s="226" t="s">
        <v>35</v>
      </c>
      <c r="B7" s="227"/>
      <c r="C7" s="227"/>
      <c r="D7" s="228"/>
      <c r="E7" s="18" t="s">
        <v>25</v>
      </c>
      <c r="F7" s="58">
        <v>0.05</v>
      </c>
      <c r="G7" s="24" t="s">
        <v>31</v>
      </c>
      <c r="H7" s="59">
        <f>BDI!D28</f>
        <v>0.2676</v>
      </c>
    </row>
    <row r="8" spans="1:9" ht="6" customHeight="1">
      <c r="A8" s="224"/>
      <c r="B8" s="224"/>
      <c r="C8" s="224"/>
      <c r="D8" s="224"/>
      <c r="E8" s="224"/>
      <c r="F8" s="224"/>
      <c r="G8" s="224"/>
      <c r="H8" s="224"/>
    </row>
    <row r="9" spans="1:9" s="52" customFormat="1" ht="35.1" customHeight="1">
      <c r="A9" s="24" t="s">
        <v>0</v>
      </c>
      <c r="B9" s="24" t="s">
        <v>26</v>
      </c>
      <c r="C9" s="24" t="s">
        <v>27</v>
      </c>
      <c r="D9" s="24" t="s">
        <v>2</v>
      </c>
      <c r="E9" s="150" t="s">
        <v>1</v>
      </c>
      <c r="F9" s="17" t="s">
        <v>29</v>
      </c>
      <c r="G9" s="18" t="s">
        <v>30</v>
      </c>
      <c r="H9" s="18" t="s">
        <v>5</v>
      </c>
    </row>
    <row r="10" spans="1:9" s="52" customFormat="1" ht="14.25" customHeight="1">
      <c r="A10" s="172" t="s">
        <v>22</v>
      </c>
      <c r="B10" s="175"/>
      <c r="C10" s="173" t="s">
        <v>81</v>
      </c>
      <c r="D10" s="176"/>
      <c r="E10" s="177"/>
      <c r="F10" s="177"/>
      <c r="G10" s="177">
        <f t="shared" ref="G10:G17" si="0">ROUND(F10+(F10*$H$7),2)</f>
        <v>0</v>
      </c>
      <c r="H10" s="174">
        <f>SUM(H11)</f>
        <v>1518.57</v>
      </c>
    </row>
    <row r="11" spans="1:9" s="52" customFormat="1" ht="45">
      <c r="A11" s="170" t="s">
        <v>7</v>
      </c>
      <c r="B11" s="63" t="s">
        <v>79</v>
      </c>
      <c r="C11" s="57" t="s">
        <v>77</v>
      </c>
      <c r="D11" s="63" t="s">
        <v>71</v>
      </c>
      <c r="E11" s="146">
        <v>1</v>
      </c>
      <c r="F11" s="171">
        <v>1197.99</v>
      </c>
      <c r="G11" s="62">
        <f t="shared" si="0"/>
        <v>1518.57</v>
      </c>
      <c r="H11" s="62">
        <f>ROUND((E11*G11),2)</f>
        <v>1518.57</v>
      </c>
    </row>
    <row r="12" spans="1:9" s="52" customFormat="1" ht="14.25" customHeight="1">
      <c r="A12" s="172" t="s">
        <v>23</v>
      </c>
      <c r="B12" s="175"/>
      <c r="C12" s="173" t="s">
        <v>105</v>
      </c>
      <c r="D12" s="176"/>
      <c r="E12" s="177"/>
      <c r="F12" s="177"/>
      <c r="G12" s="177">
        <f t="shared" si="0"/>
        <v>0</v>
      </c>
      <c r="H12" s="174">
        <f>SUM(H13:H17)</f>
        <v>194473.91</v>
      </c>
    </row>
    <row r="13" spans="1:9" s="52" customFormat="1" ht="31.5" customHeight="1">
      <c r="A13" s="66" t="s">
        <v>8</v>
      </c>
      <c r="B13" s="210" t="s">
        <v>118</v>
      </c>
      <c r="C13" s="211" t="s">
        <v>117</v>
      </c>
      <c r="D13" s="212" t="s">
        <v>116</v>
      </c>
      <c r="E13" s="67">
        <v>15743.17</v>
      </c>
      <c r="F13" s="148">
        <v>1.55</v>
      </c>
      <c r="G13" s="62">
        <f t="shared" si="0"/>
        <v>1.96</v>
      </c>
      <c r="H13" s="62">
        <f t="shared" ref="H13:H17" si="1">ROUND((E13*G13),2)</f>
        <v>30856.61</v>
      </c>
    </row>
    <row r="14" spans="1:9" s="52" customFormat="1" ht="48" customHeight="1">
      <c r="A14" s="209" t="s">
        <v>9</v>
      </c>
      <c r="B14" s="63" t="s">
        <v>93</v>
      </c>
      <c r="C14" s="57" t="s">
        <v>94</v>
      </c>
      <c r="D14" s="60" t="s">
        <v>11</v>
      </c>
      <c r="E14" s="61">
        <v>81.45</v>
      </c>
      <c r="F14" s="148">
        <v>12.29</v>
      </c>
      <c r="G14" s="62">
        <f t="shared" si="0"/>
        <v>15.58</v>
      </c>
      <c r="H14" s="62">
        <f t="shared" si="1"/>
        <v>1268.99</v>
      </c>
    </row>
    <row r="15" spans="1:9" s="52" customFormat="1" ht="41.25" customHeight="1">
      <c r="A15" s="209" t="s">
        <v>10</v>
      </c>
      <c r="B15" s="201" t="s">
        <v>95</v>
      </c>
      <c r="C15" s="57" t="s">
        <v>96</v>
      </c>
      <c r="D15" s="60" t="s">
        <v>11</v>
      </c>
      <c r="E15" s="61">
        <v>30.22</v>
      </c>
      <c r="F15" s="148">
        <v>293.51</v>
      </c>
      <c r="G15" s="62">
        <f t="shared" si="0"/>
        <v>372.05</v>
      </c>
      <c r="H15" s="65">
        <f t="shared" si="1"/>
        <v>11243.35</v>
      </c>
    </row>
    <row r="16" spans="1:9" s="52" customFormat="1" ht="40.5" customHeight="1">
      <c r="A16" s="209" t="s">
        <v>39</v>
      </c>
      <c r="B16" s="201" t="s">
        <v>97</v>
      </c>
      <c r="C16" s="57" t="s">
        <v>98</v>
      </c>
      <c r="D16" s="66" t="s">
        <v>11</v>
      </c>
      <c r="E16" s="67">
        <v>167.36</v>
      </c>
      <c r="F16" s="148">
        <v>704.14</v>
      </c>
      <c r="G16" s="65">
        <f t="shared" si="0"/>
        <v>892.57</v>
      </c>
      <c r="H16" s="65">
        <f t="shared" si="1"/>
        <v>149380.51999999999</v>
      </c>
      <c r="I16" s="53"/>
    </row>
    <row r="17" spans="1:9" s="52" customFormat="1" ht="43.5" customHeight="1">
      <c r="A17" s="209" t="s">
        <v>115</v>
      </c>
      <c r="B17" s="63" t="s">
        <v>99</v>
      </c>
      <c r="C17" s="57" t="s">
        <v>100</v>
      </c>
      <c r="D17" s="63" t="s">
        <v>11</v>
      </c>
      <c r="E17" s="165">
        <v>69.45</v>
      </c>
      <c r="F17" s="148">
        <v>19.59</v>
      </c>
      <c r="G17" s="65">
        <f t="shared" si="0"/>
        <v>24.83</v>
      </c>
      <c r="H17" s="65">
        <f t="shared" si="1"/>
        <v>1724.44</v>
      </c>
      <c r="I17" s="53"/>
    </row>
    <row r="18" spans="1:9" s="52" customFormat="1" ht="15" customHeight="1">
      <c r="A18" s="245"/>
      <c r="B18" s="246"/>
      <c r="C18" s="245"/>
      <c r="D18" s="245"/>
      <c r="E18" s="245"/>
      <c r="F18" s="245"/>
      <c r="G18" s="245"/>
      <c r="H18" s="245"/>
    </row>
    <row r="19" spans="1:9" s="21" customFormat="1" ht="15.75">
      <c r="A19" s="223" t="s">
        <v>33</v>
      </c>
      <c r="B19" s="223"/>
      <c r="C19" s="223"/>
      <c r="D19" s="223"/>
      <c r="E19" s="223"/>
      <c r="F19" s="223"/>
      <c r="G19" s="223"/>
      <c r="H19" s="181">
        <f>H12+H10</f>
        <v>195992.48</v>
      </c>
    </row>
    <row r="20" spans="1:9" s="21" customFormat="1" ht="13.5" customHeight="1">
      <c r="A20" s="197"/>
      <c r="B20" s="198"/>
      <c r="C20" s="198"/>
      <c r="D20" s="198"/>
      <c r="E20" s="198"/>
      <c r="F20" s="198"/>
      <c r="G20" s="198"/>
      <c r="H20" s="199"/>
    </row>
    <row r="21" spans="1:9" s="21" customFormat="1" ht="38.25" customHeight="1">
      <c r="A21" s="143"/>
      <c r="B21" s="202"/>
      <c r="C21" s="202"/>
      <c r="D21" s="202"/>
      <c r="E21" s="202"/>
      <c r="F21" s="202"/>
      <c r="G21" s="202"/>
      <c r="H21" s="144"/>
    </row>
    <row r="22" spans="1:9" ht="14.25" customHeight="1">
      <c r="A22" s="3"/>
      <c r="B22" s="203"/>
      <c r="C22" s="203"/>
      <c r="D22" s="203"/>
      <c r="E22" s="203"/>
      <c r="F22" s="204"/>
      <c r="G22" s="203"/>
      <c r="H22" s="4"/>
    </row>
    <row r="23" spans="1:9" ht="11.25" customHeight="1">
      <c r="A23" s="5"/>
      <c r="B23" s="205"/>
      <c r="C23" s="205"/>
      <c r="D23" s="205"/>
      <c r="E23" s="205"/>
      <c r="F23" s="206"/>
      <c r="G23" s="205"/>
      <c r="H23" s="6"/>
    </row>
    <row r="24" spans="1:9" ht="12" customHeight="1">
      <c r="A24" s="253" t="s">
        <v>69</v>
      </c>
      <c r="B24" s="254"/>
      <c r="C24" s="254"/>
      <c r="D24" s="254"/>
      <c r="E24" s="254"/>
      <c r="F24" s="254"/>
      <c r="G24" s="254"/>
      <c r="H24" s="255"/>
    </row>
    <row r="25" spans="1:9" s="21" customFormat="1" ht="12.75" customHeight="1">
      <c r="A25" s="247" t="str">
        <f>'Memória de Cálculo'!C20</f>
        <v>William Gomes Martins Maia</v>
      </c>
      <c r="B25" s="248"/>
      <c r="C25" s="248"/>
      <c r="D25" s="248"/>
      <c r="E25" s="248"/>
      <c r="F25" s="248"/>
      <c r="G25" s="248"/>
      <c r="H25" s="249"/>
    </row>
    <row r="26" spans="1:9">
      <c r="A26" s="247" t="str">
        <f>'Memória de Cálculo'!C21</f>
        <v>CREA:  368.600-MG</v>
      </c>
      <c r="B26" s="248"/>
      <c r="C26" s="248"/>
      <c r="D26" s="248"/>
      <c r="E26" s="248"/>
      <c r="F26" s="248"/>
      <c r="G26" s="248"/>
      <c r="H26" s="249"/>
    </row>
    <row r="27" spans="1:9" ht="21.75" customHeight="1">
      <c r="A27" s="7"/>
      <c r="C27" s="207"/>
      <c r="H27" s="10"/>
    </row>
    <row r="28" spans="1:9">
      <c r="A28" s="7"/>
      <c r="H28" s="10"/>
    </row>
    <row r="29" spans="1:9" ht="27" customHeight="1">
      <c r="A29" s="7"/>
      <c r="H29" s="10"/>
    </row>
    <row r="30" spans="1:9" ht="11.25" customHeight="1">
      <c r="A30" s="253" t="s">
        <v>69</v>
      </c>
      <c r="B30" s="254"/>
      <c r="C30" s="254"/>
      <c r="D30" s="254"/>
      <c r="E30" s="254"/>
      <c r="F30" s="254"/>
      <c r="G30" s="254"/>
      <c r="H30" s="255"/>
    </row>
    <row r="31" spans="1:9" s="21" customFormat="1" ht="12.75" customHeight="1">
      <c r="A31" s="250" t="str">
        <f>'Memória de Cálculo'!C25</f>
        <v>Prefeito Municipal de Inhapim-MG</v>
      </c>
      <c r="B31" s="251"/>
      <c r="C31" s="251"/>
      <c r="D31" s="251"/>
      <c r="E31" s="251"/>
      <c r="F31" s="251"/>
      <c r="G31" s="251"/>
      <c r="H31" s="252"/>
    </row>
    <row r="32" spans="1:9" s="21" customFormat="1" ht="12" customHeight="1">
      <c r="A32" s="247" t="str">
        <f>'Memória de Cálculo'!C26</f>
        <v>Sandro Adriano Oliveira Silva</v>
      </c>
      <c r="B32" s="248"/>
      <c r="C32" s="248"/>
      <c r="D32" s="248"/>
      <c r="E32" s="248"/>
      <c r="F32" s="248"/>
      <c r="G32" s="248"/>
      <c r="H32" s="249"/>
    </row>
    <row r="33" spans="1:8" s="21" customFormat="1" ht="12" customHeight="1">
      <c r="A33" s="20"/>
      <c r="C33" s="207"/>
      <c r="F33" s="208"/>
      <c r="H33" s="22"/>
    </row>
    <row r="34" spans="1:8">
      <c r="A34" s="54"/>
      <c r="B34" s="55"/>
      <c r="C34" s="55"/>
      <c r="D34" s="55"/>
      <c r="E34" s="55"/>
      <c r="F34" s="56"/>
      <c r="G34" s="55"/>
      <c r="H34" s="200"/>
    </row>
    <row r="35" spans="1:8" ht="69.95" customHeight="1">
      <c r="A35" s="242" t="s">
        <v>37</v>
      </c>
      <c r="B35" s="243"/>
      <c r="C35" s="243"/>
      <c r="D35" s="243"/>
      <c r="E35" s="243"/>
      <c r="F35" s="243"/>
      <c r="G35" s="243"/>
      <c r="H35" s="244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1">
    <mergeCell ref="A35:H35"/>
    <mergeCell ref="A18:H18"/>
    <mergeCell ref="A25:H25"/>
    <mergeCell ref="A26:H26"/>
    <mergeCell ref="A31:H31"/>
    <mergeCell ref="A32:H32"/>
    <mergeCell ref="A24:H24"/>
    <mergeCell ref="A30:H30"/>
    <mergeCell ref="C1:H1"/>
    <mergeCell ref="A1:B1"/>
    <mergeCell ref="A5:D5"/>
    <mergeCell ref="A6:D6"/>
    <mergeCell ref="A19:G19"/>
    <mergeCell ref="A8:H8"/>
    <mergeCell ref="E5:H5"/>
    <mergeCell ref="A7:D7"/>
    <mergeCell ref="A2:H2"/>
    <mergeCell ref="G4:H4"/>
    <mergeCell ref="A4:D4"/>
    <mergeCell ref="E4:F4"/>
    <mergeCell ref="A3:H3"/>
  </mergeCells>
  <phoneticPr fontId="5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0" fitToHeight="2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showGridLines="0" showZeros="0" view="pageBreakPreview" zoomScale="110" zoomScaleSheetLayoutView="110" workbookViewId="0">
      <selection activeCell="C9" sqref="C9"/>
    </sheetView>
  </sheetViews>
  <sheetFormatPr defaultColWidth="9.140625" defaultRowHeight="12.75"/>
  <cols>
    <col min="1" max="1" width="5.7109375" style="1" customWidth="1"/>
    <col min="2" max="2" width="13.7109375" style="1" customWidth="1"/>
    <col min="3" max="3" width="70.85546875" style="1" customWidth="1"/>
    <col min="4" max="4" width="10.140625" style="1" customWidth="1"/>
    <col min="5" max="5" width="11.7109375" style="163" customWidth="1"/>
    <col min="6" max="6" width="40.7109375" style="2" customWidth="1"/>
    <col min="7" max="16384" width="9.140625" style="1"/>
  </cols>
  <sheetData>
    <row r="1" spans="1:8" s="8" customFormat="1" ht="94.5" customHeight="1">
      <c r="A1" s="217"/>
      <c r="B1" s="218"/>
      <c r="C1" s="218"/>
      <c r="D1" s="218"/>
      <c r="E1" s="218"/>
      <c r="F1" s="256"/>
      <c r="G1" s="91"/>
      <c r="H1" s="91"/>
    </row>
    <row r="2" spans="1:8" s="19" customFormat="1" ht="20.100000000000001" customHeight="1">
      <c r="A2" s="259" t="s">
        <v>24</v>
      </c>
      <c r="B2" s="260"/>
      <c r="C2" s="260"/>
      <c r="D2" s="260"/>
      <c r="E2" s="260"/>
      <c r="F2" s="261"/>
    </row>
    <row r="3" spans="1:8" s="23" customFormat="1" ht="20.100000000000001" customHeight="1">
      <c r="A3" s="239" t="s">
        <v>38</v>
      </c>
      <c r="B3" s="240"/>
      <c r="C3" s="240"/>
      <c r="D3" s="240"/>
      <c r="E3" s="153"/>
      <c r="F3" s="27"/>
    </row>
    <row r="4" spans="1:8" s="23" customFormat="1" ht="20.100000000000001" customHeight="1">
      <c r="A4" s="234" t="s">
        <v>91</v>
      </c>
      <c r="B4" s="235"/>
      <c r="C4" s="235"/>
      <c r="D4" s="235"/>
      <c r="E4" s="235"/>
      <c r="F4" s="236"/>
    </row>
    <row r="5" spans="1:8" s="23" customFormat="1" ht="18" customHeight="1">
      <c r="A5" s="263" t="s">
        <v>92</v>
      </c>
      <c r="B5" s="219"/>
      <c r="C5" s="219"/>
      <c r="D5" s="219"/>
      <c r="E5" s="154" t="s">
        <v>20</v>
      </c>
      <c r="F5" s="28">
        <v>46260</v>
      </c>
    </row>
    <row r="6" spans="1:8" ht="1.5" customHeight="1">
      <c r="A6" s="224"/>
      <c r="B6" s="224"/>
      <c r="C6" s="224"/>
      <c r="D6" s="224"/>
      <c r="E6" s="224"/>
      <c r="F6" s="224"/>
    </row>
    <row r="7" spans="1:8" s="13" customFormat="1" ht="26.25" customHeight="1">
      <c r="A7" s="24" t="s">
        <v>0</v>
      </c>
      <c r="B7" s="24" t="s">
        <v>26</v>
      </c>
      <c r="C7" s="24" t="s">
        <v>27</v>
      </c>
      <c r="D7" s="24" t="s">
        <v>2</v>
      </c>
      <c r="E7" s="146" t="s">
        <v>1</v>
      </c>
      <c r="F7" s="17" t="s">
        <v>34</v>
      </c>
    </row>
    <row r="8" spans="1:8" s="13" customFormat="1" ht="11.25">
      <c r="A8" s="151" t="s">
        <v>7</v>
      </c>
      <c r="B8" s="167"/>
      <c r="C8" s="167" t="str">
        <f>'Planilha Orcamentária'!C10</f>
        <v xml:space="preserve">SERVIÇOS PRELIMINARES </v>
      </c>
      <c r="D8" s="167"/>
      <c r="E8" s="155"/>
      <c r="F8" s="145"/>
    </row>
    <row r="9" spans="1:8" s="13" customFormat="1" ht="50.25" customHeight="1">
      <c r="A9" s="63" t="str">
        <f>'Planilha Orcamentária'!A11</f>
        <v>1.1</v>
      </c>
      <c r="B9" s="63" t="str">
        <f>'Planilha Orcamentária'!B11</f>
        <v>SICOR-ED-28427</v>
      </c>
      <c r="C9" s="5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63" t="str">
        <f>'Planilha Orcamentária'!D11</f>
        <v>UND</v>
      </c>
      <c r="E9" s="164">
        <f>'Planilha Orcamentária'!E11</f>
        <v>1</v>
      </c>
      <c r="F9" s="147" t="s">
        <v>78</v>
      </c>
    </row>
    <row r="10" spans="1:8" s="13" customFormat="1" ht="11.25">
      <c r="A10" s="12" t="s">
        <v>23</v>
      </c>
      <c r="B10" s="14"/>
      <c r="C10" s="64" t="str">
        <f>'Planilha Orcamentária'!C12</f>
        <v>MURO DE CONTENÇÃO - GABIÃO</v>
      </c>
      <c r="D10" s="15"/>
      <c r="E10" s="156"/>
      <c r="F10" s="29"/>
    </row>
    <row r="11" spans="1:8" s="13" customFormat="1" ht="47.25" customHeight="1">
      <c r="A11" s="66" t="s">
        <v>8</v>
      </c>
      <c r="B11" s="210" t="s">
        <v>118</v>
      </c>
      <c r="C11" s="211" t="s">
        <v>117</v>
      </c>
      <c r="D11" s="212" t="s">
        <v>116</v>
      </c>
      <c r="E11" s="213">
        <v>15743.17</v>
      </c>
      <c r="F11" s="214" t="s">
        <v>121</v>
      </c>
    </row>
    <row r="12" spans="1:8" s="13" customFormat="1" ht="45">
      <c r="A12" s="60" t="str">
        <f>'Planilha Orcamentária'!A14</f>
        <v>2.2</v>
      </c>
      <c r="B12" s="60" t="str">
        <f>'Planilha Orcamentária'!B14</f>
        <v>SINAPI-101230</v>
      </c>
      <c r="C12" s="60" t="str">
        <f>'Planilha Orcamentária'!C14</f>
        <v>ESCAVAÇÃO VERTICAL PARA INFRAESTRUTURA, COM CARGA, DESCARGA E TRANSPORTE DE SOLO DE 1ª CATEGORIA, COM ESCAVADEIRA HIDRÁULICA (CAÇAMBA: 0,8 M³ / 111 HP), FROTA DE 3 CAMINHÕES BASCULANTES DE 14 M³, DMT ATÉ 1 KM E VELOCIDADE MÉDIA14 KM/H. AF_05/2020</v>
      </c>
      <c r="D12" s="60" t="str">
        <f>'Planilha Orcamentária'!D14</f>
        <v>M3</v>
      </c>
      <c r="E12" s="157">
        <v>81.45</v>
      </c>
      <c r="F12" s="92" t="s">
        <v>101</v>
      </c>
    </row>
    <row r="13" spans="1:8" s="13" customFormat="1" ht="48.75" customHeight="1">
      <c r="A13" s="60" t="str">
        <f>'Planilha Orcamentária'!A15</f>
        <v>2.3</v>
      </c>
      <c r="B13" s="60" t="str">
        <f>'Planilha Orcamentária'!B15</f>
        <v>SICOR-ED-49541</v>
      </c>
      <c r="C13" s="60" t="str">
        <f>'Planilha Orcamentária'!C15</f>
        <v>ENROCAMENTO MANUAL COM PEDRA DE MÃO
ARRUMADA, INCLUSIVE FORNECIMENTO, EXCLUSIVE
REJUNTAMENTO COM ARGAMASSA</v>
      </c>
      <c r="D13" s="60" t="str">
        <f>'Planilha Orcamentária'!D15</f>
        <v>M3</v>
      </c>
      <c r="E13" s="157">
        <v>30.22</v>
      </c>
      <c r="F13" s="92" t="s">
        <v>102</v>
      </c>
    </row>
    <row r="14" spans="1:8" s="13" customFormat="1" ht="56.25" customHeight="1">
      <c r="A14" s="60" t="str">
        <f>'Planilha Orcamentária'!A16</f>
        <v>2.4</v>
      </c>
      <c r="B14" s="60" t="str">
        <f>'Planilha Orcamentária'!B16</f>
        <v>SINAPI-92743</v>
      </c>
      <c r="C14" s="60" t="str">
        <f>'Planilha Orcamentária'!C16</f>
        <v>MURO DE GABIÃO, ENCHIMENTO COM PEDRA DE MÃO TIPO RACHÃO, DE GRAVIDADE, COM GAIOLAS DE COMPRIMENTO IGUAL A 2 M, PARA MUROS COM ALTURA MENOR OU IGUAL A 4 M - FORNECIMENTO E EXECUÇÃO. AF_03/2024</v>
      </c>
      <c r="D14" s="60" t="str">
        <f>'Planilha Orcamentária'!D16</f>
        <v>M3</v>
      </c>
      <c r="E14" s="157">
        <v>167.36</v>
      </c>
      <c r="F14" s="92" t="s">
        <v>103</v>
      </c>
    </row>
    <row r="15" spans="1:8" s="13" customFormat="1" ht="52.5" customHeight="1">
      <c r="A15" s="60" t="str">
        <f>'Planilha Orcamentária'!A17</f>
        <v>2.5</v>
      </c>
      <c r="B15" s="60" t="str">
        <f>'Planilha Orcamentária'!B17</f>
        <v>SINAPI-93369</v>
      </c>
      <c r="C15" s="60" t="str">
        <f>'Planilha Orcamentária'!C17</f>
        <v>REATERRO MECANIZADO DE VALA COM ESCAVADEIRA HIDRÁULICA (CAPACIDADE DA CAÇAMBA: 0,8 M³/POTÊNCIA: 111 HP), LARGURA 1,5 A 2,5 M, PROFUNDIDADE 1,5 A 3,0 M, COM SOLO (SEM SUBSTITUIÇÃO) DE 1ª CATEGORIA, COM COMPACTADOR DE SOLOS DE PERCUSSÃO. AF_08/2023</v>
      </c>
      <c r="D15" s="60" t="str">
        <f>'Planilha Orcamentária'!D17</f>
        <v>M3</v>
      </c>
      <c r="E15" s="157">
        <v>69.45</v>
      </c>
      <c r="F15" s="92" t="s">
        <v>104</v>
      </c>
    </row>
    <row r="16" spans="1:8" s="13" customFormat="1" ht="18" customHeight="1">
      <c r="A16" s="262"/>
      <c r="B16" s="262"/>
      <c r="C16" s="262"/>
      <c r="D16" s="262"/>
      <c r="E16" s="262"/>
      <c r="F16" s="262"/>
    </row>
    <row r="17" spans="1:6" ht="14.25" customHeight="1">
      <c r="A17" s="69"/>
      <c r="B17" s="70"/>
      <c r="C17" s="70"/>
      <c r="D17" s="70"/>
      <c r="E17" s="158"/>
      <c r="F17" s="71"/>
    </row>
    <row r="18" spans="1:6" ht="82.5" customHeight="1">
      <c r="A18" s="72"/>
      <c r="B18" s="73"/>
      <c r="C18" s="73"/>
      <c r="D18" s="73"/>
      <c r="E18" s="159"/>
      <c r="F18" s="74"/>
    </row>
    <row r="19" spans="1:6" ht="11.25" customHeight="1">
      <c r="A19" s="72"/>
      <c r="B19" s="75"/>
      <c r="C19" s="258" t="s">
        <v>75</v>
      </c>
      <c r="D19" s="258"/>
      <c r="E19" s="258"/>
      <c r="F19" s="77"/>
    </row>
    <row r="20" spans="1:6" s="11" customFormat="1" ht="12">
      <c r="A20" s="80"/>
      <c r="B20" s="79"/>
      <c r="C20" s="257" t="s">
        <v>84</v>
      </c>
      <c r="D20" s="257"/>
      <c r="E20" s="257"/>
      <c r="F20" s="81"/>
    </row>
    <row r="21" spans="1:6">
      <c r="A21" s="82"/>
      <c r="B21" s="75"/>
      <c r="C21" s="257" t="s">
        <v>88</v>
      </c>
      <c r="D21" s="257"/>
      <c r="E21" s="257"/>
      <c r="F21" s="83"/>
    </row>
    <row r="22" spans="1:6">
      <c r="A22" s="82"/>
      <c r="B22" s="75"/>
      <c r="C22" s="75"/>
      <c r="D22" s="75"/>
      <c r="E22" s="160"/>
      <c r="F22" s="83"/>
    </row>
    <row r="23" spans="1:6" ht="51.75" customHeight="1">
      <c r="A23" s="82"/>
      <c r="B23" s="75"/>
      <c r="C23" s="75"/>
      <c r="D23" s="75"/>
      <c r="E23" s="160"/>
      <c r="F23" s="83"/>
    </row>
    <row r="24" spans="1:6" ht="11.25" customHeight="1">
      <c r="A24" s="72"/>
      <c r="B24" s="75"/>
      <c r="C24" s="258" t="s">
        <v>75</v>
      </c>
      <c r="D24" s="258"/>
      <c r="E24" s="258"/>
      <c r="F24" s="77"/>
    </row>
    <row r="25" spans="1:6" s="11" customFormat="1" ht="12">
      <c r="A25" s="78"/>
      <c r="B25" s="79"/>
      <c r="C25" s="264" t="s">
        <v>68</v>
      </c>
      <c r="D25" s="264"/>
      <c r="E25" s="264"/>
      <c r="F25" s="166"/>
    </row>
    <row r="26" spans="1:6" s="11" customFormat="1" ht="12" customHeight="1">
      <c r="A26" s="80"/>
      <c r="B26" s="79"/>
      <c r="C26" s="257" t="s">
        <v>80</v>
      </c>
      <c r="D26" s="257"/>
      <c r="E26" s="257"/>
      <c r="F26" s="81"/>
    </row>
    <row r="27" spans="1:6" s="11" customFormat="1" ht="12" customHeight="1">
      <c r="A27" s="80"/>
      <c r="B27" s="79"/>
      <c r="C27" s="152"/>
      <c r="D27" s="79"/>
      <c r="E27" s="161"/>
      <c r="F27" s="81"/>
    </row>
    <row r="28" spans="1:6">
      <c r="A28" s="84"/>
      <c r="B28" s="85"/>
      <c r="C28" s="85"/>
      <c r="D28" s="85"/>
      <c r="E28" s="162"/>
      <c r="F28" s="86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3">
    <mergeCell ref="A1:F1"/>
    <mergeCell ref="C26:E26"/>
    <mergeCell ref="C24:E24"/>
    <mergeCell ref="A2:F2"/>
    <mergeCell ref="A3:D3"/>
    <mergeCell ref="A6:F6"/>
    <mergeCell ref="A16:F16"/>
    <mergeCell ref="A5:D5"/>
    <mergeCell ref="C19:E19"/>
    <mergeCell ref="C20:E20"/>
    <mergeCell ref="C21:E21"/>
    <mergeCell ref="C25:E25"/>
    <mergeCell ref="A4:F4"/>
  </mergeCells>
  <conditionalFormatting sqref="F12:F15">
    <cfRule type="expression" dxfId="2" priority="51" stopIfTrue="1">
      <formula>$B12=1</formula>
    </cfRule>
    <cfRule type="expression" dxfId="1" priority="52" stopIfTrue="1">
      <formula>OR($B12=0,$B12=2,$B12=3,$B12=4)</formula>
    </cfRule>
  </conditionalFormatting>
  <printOptions horizontalCentered="1"/>
  <pageMargins left="0.47244094488188981" right="0.19685039370078741" top="0.59055118110236227" bottom="0.6692913385826772" header="0" footer="0"/>
  <pageSetup paperSize="9" scale="85" fitToHeight="2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3"/>
  <sheetViews>
    <sheetView showGridLines="0" showZeros="0" view="pageBreakPreview" topLeftCell="A10" zoomScaleNormal="75" zoomScaleSheetLayoutView="100" zoomScalePageLayoutView="85" workbookViewId="0">
      <selection activeCell="C14" sqref="C14"/>
    </sheetView>
  </sheetViews>
  <sheetFormatPr defaultColWidth="9.140625" defaultRowHeight="12.75"/>
  <cols>
    <col min="1" max="1" width="10.7109375" style="32" customWidth="1"/>
    <col min="2" max="2" width="55" style="32" customWidth="1"/>
    <col min="3" max="3" width="20.28515625" style="36" bestFit="1" customWidth="1"/>
    <col min="4" max="4" width="14.42578125" style="36" bestFit="1" customWidth="1"/>
    <col min="5" max="5" width="10.7109375" style="32" customWidth="1"/>
    <col min="6" max="6" width="6.42578125" style="32" customWidth="1"/>
    <col min="7" max="7" width="10.7109375" style="32" customWidth="1"/>
    <col min="8" max="8" width="6.42578125" style="32" customWidth="1"/>
    <col min="9" max="9" width="10.7109375" style="32" customWidth="1"/>
    <col min="10" max="10" width="6.42578125" style="32" customWidth="1"/>
    <col min="11" max="11" width="10.7109375" style="32" customWidth="1"/>
    <col min="12" max="12" width="6.42578125" style="32" customWidth="1"/>
    <col min="13" max="13" width="10.7109375" style="32" customWidth="1"/>
    <col min="14" max="14" width="6.42578125" style="32" customWidth="1"/>
    <col min="15" max="15" width="14.140625" style="32" bestFit="1" customWidth="1"/>
    <col min="16" max="16384" width="9.140625" style="32"/>
  </cols>
  <sheetData>
    <row r="1" spans="1:15" s="8" customFormat="1" ht="93" customHeight="1">
      <c r="A1" s="191"/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2"/>
    </row>
    <row r="2" spans="1:15" ht="30" customHeight="1">
      <c r="A2" s="283" t="s">
        <v>12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5"/>
    </row>
    <row r="3" spans="1:15" ht="18" customHeight="1">
      <c r="A3" s="305" t="str">
        <f>'Planilha Orcamentária'!A3</f>
        <v>PREFEITURA MUNICIPAL DE INHAPIM-MG</v>
      </c>
      <c r="B3" s="305"/>
      <c r="C3" s="306" t="s">
        <v>21</v>
      </c>
      <c r="D3" s="309">
        <f>D12</f>
        <v>195992.48</v>
      </c>
      <c r="E3" s="288" t="s">
        <v>20</v>
      </c>
      <c r="F3" s="289"/>
      <c r="G3" s="289"/>
      <c r="H3" s="289"/>
      <c r="I3" s="289"/>
      <c r="J3" s="289"/>
      <c r="K3" s="286">
        <f>'Memória de Cálculo'!F5</f>
        <v>46260</v>
      </c>
      <c r="L3" s="287"/>
      <c r="M3" s="290" t="s">
        <v>40</v>
      </c>
      <c r="N3" s="291"/>
    </row>
    <row r="4" spans="1:15" ht="27" customHeight="1">
      <c r="A4" s="294" t="str">
        <f>'Planilha Orcamentária'!A4</f>
        <v>OBRA: MURO GABIÃO TABAJARA</v>
      </c>
      <c r="B4" s="295"/>
      <c r="C4" s="307"/>
      <c r="D4" s="307"/>
      <c r="E4" s="273" t="s">
        <v>73</v>
      </c>
      <c r="F4" s="274"/>
      <c r="G4" s="274"/>
      <c r="H4" s="274"/>
      <c r="I4" s="274"/>
      <c r="J4" s="274"/>
      <c r="K4" s="274"/>
      <c r="L4" s="274"/>
      <c r="M4" s="274"/>
      <c r="N4" s="275"/>
    </row>
    <row r="5" spans="1:15" ht="24" customHeight="1">
      <c r="A5" s="294" t="str">
        <f>'Planilha Orcamentária'!A5</f>
        <v>LOCAL: DISTRITOR DO TABAJARA - INHAPIM/MG - CEP: 35330-000</v>
      </c>
      <c r="B5" s="295"/>
      <c r="C5" s="308"/>
      <c r="D5" s="308"/>
      <c r="E5" s="276"/>
      <c r="F5" s="277"/>
      <c r="G5" s="277"/>
      <c r="H5" s="277"/>
      <c r="I5" s="277"/>
      <c r="J5" s="277"/>
      <c r="K5" s="277"/>
      <c r="L5" s="277"/>
      <c r="M5" s="277"/>
      <c r="N5" s="278"/>
    </row>
    <row r="6" spans="1:15" ht="21.75" customHeight="1">
      <c r="A6" s="43" t="s">
        <v>36</v>
      </c>
      <c r="B6" s="43" t="s">
        <v>13</v>
      </c>
      <c r="C6" s="180" t="s">
        <v>14</v>
      </c>
      <c r="D6" s="180" t="s">
        <v>15</v>
      </c>
      <c r="E6" s="279" t="s">
        <v>41</v>
      </c>
      <c r="F6" s="280"/>
      <c r="G6" s="279" t="s">
        <v>42</v>
      </c>
      <c r="H6" s="280"/>
      <c r="I6" s="281" t="s">
        <v>45</v>
      </c>
      <c r="J6" s="282"/>
      <c r="K6" s="279" t="s">
        <v>82</v>
      </c>
      <c r="L6" s="280"/>
      <c r="M6" s="281" t="s">
        <v>83</v>
      </c>
      <c r="N6" s="282"/>
    </row>
    <row r="7" spans="1:15">
      <c r="A7" s="292" t="str">
        <f>'Planilha Orcamentária'!A10</f>
        <v>1.0</v>
      </c>
      <c r="B7" s="296" t="str">
        <f>'Planilha Orcamentária'!C10</f>
        <v xml:space="preserve">SERVIÇOS PRELIMINARES </v>
      </c>
      <c r="C7" s="50" t="s">
        <v>16</v>
      </c>
      <c r="D7" s="87">
        <f>D8/$D$12</f>
        <v>7.7481033966201145E-3</v>
      </c>
      <c r="E7" s="298">
        <v>1</v>
      </c>
      <c r="F7" s="299"/>
      <c r="G7" s="267"/>
      <c r="H7" s="268"/>
      <c r="I7" s="267"/>
      <c r="J7" s="268"/>
      <c r="K7" s="267"/>
      <c r="L7" s="268"/>
      <c r="M7" s="267"/>
      <c r="N7" s="268"/>
    </row>
    <row r="8" spans="1:15">
      <c r="A8" s="293"/>
      <c r="B8" s="297"/>
      <c r="C8" s="51" t="s">
        <v>17</v>
      </c>
      <c r="D8" s="88">
        <f>'Planilha Orcamentária'!H10</f>
        <v>1518.57</v>
      </c>
      <c r="E8" s="300">
        <f>D8*$E7</f>
        <v>1518.57</v>
      </c>
      <c r="F8" s="301"/>
      <c r="G8" s="267"/>
      <c r="H8" s="268"/>
      <c r="I8" s="267"/>
      <c r="J8" s="268"/>
      <c r="K8" s="267"/>
      <c r="L8" s="268"/>
      <c r="M8" s="267"/>
      <c r="N8" s="268"/>
    </row>
    <row r="9" spans="1:15" s="33" customFormat="1" ht="15" customHeight="1">
      <c r="A9" s="303" t="str">
        <f>'Planilha Orcamentária'!A12</f>
        <v>2.0</v>
      </c>
      <c r="B9" s="304" t="str">
        <f>'Planilha Orcamentária'!C12</f>
        <v>MURO DE CONTENÇÃO - GABIÃO</v>
      </c>
      <c r="C9" s="50" t="s">
        <v>16</v>
      </c>
      <c r="D9" s="87">
        <f>D10/$D$12</f>
        <v>0.99225189660337987</v>
      </c>
      <c r="E9" s="298">
        <v>0.25</v>
      </c>
      <c r="F9" s="299"/>
      <c r="G9" s="298">
        <v>0.5</v>
      </c>
      <c r="H9" s="299"/>
      <c r="I9" s="298">
        <v>0.25</v>
      </c>
      <c r="J9" s="299"/>
      <c r="K9" s="267"/>
      <c r="L9" s="268"/>
      <c r="M9" s="267"/>
      <c r="N9" s="268"/>
    </row>
    <row r="10" spans="1:15" s="33" customFormat="1" ht="15" customHeight="1">
      <c r="A10" s="303"/>
      <c r="B10" s="304"/>
      <c r="C10" s="51" t="s">
        <v>17</v>
      </c>
      <c r="D10" s="88">
        <f>'Planilha Orcamentária'!H12</f>
        <v>194473.91</v>
      </c>
      <c r="E10" s="300">
        <f>E9*$D$10</f>
        <v>48618.477500000001</v>
      </c>
      <c r="F10" s="301"/>
      <c r="G10" s="300">
        <f>G9*$D$10</f>
        <v>97236.955000000002</v>
      </c>
      <c r="H10" s="301"/>
      <c r="I10" s="300">
        <f>I9*$D$10</f>
        <v>48618.477500000001</v>
      </c>
      <c r="J10" s="301"/>
      <c r="K10" s="267"/>
      <c r="L10" s="268"/>
      <c r="M10" s="267"/>
      <c r="N10" s="268"/>
    </row>
    <row r="11" spans="1:15" s="33" customFormat="1" ht="15" customHeight="1">
      <c r="A11" s="302" t="s">
        <v>74</v>
      </c>
      <c r="B11" s="302"/>
      <c r="C11" s="192" t="s">
        <v>16</v>
      </c>
      <c r="D11" s="193">
        <f>D9+D7</f>
        <v>1</v>
      </c>
      <c r="E11" s="269">
        <f>E12/$D$12</f>
        <v>0.25581107754746507</v>
      </c>
      <c r="F11" s="270"/>
      <c r="G11" s="269">
        <f>G12/$D$12</f>
        <v>0.49612594830168993</v>
      </c>
      <c r="H11" s="270"/>
      <c r="I11" s="269">
        <f>I12/$D$12</f>
        <v>0.24806297415084497</v>
      </c>
      <c r="J11" s="270"/>
      <c r="K11" s="269"/>
      <c r="L11" s="270"/>
      <c r="M11" s="269">
        <f>M12/$D$12</f>
        <v>0</v>
      </c>
      <c r="N11" s="270"/>
    </row>
    <row r="12" spans="1:15" s="33" customFormat="1" ht="15" customHeight="1">
      <c r="A12" s="302"/>
      <c r="B12" s="302"/>
      <c r="C12" s="192" t="s">
        <v>17</v>
      </c>
      <c r="D12" s="194">
        <f>SUM(D8,D10)</f>
        <v>195992.48</v>
      </c>
      <c r="E12" s="265">
        <f>SUM(E8,E10)</f>
        <v>50137.047500000001</v>
      </c>
      <c r="F12" s="266"/>
      <c r="G12" s="265">
        <f>SUM(G8,G10)</f>
        <v>97236.955000000002</v>
      </c>
      <c r="H12" s="268"/>
      <c r="I12" s="265">
        <f>SUM(I8,I10)</f>
        <v>48618.477500000001</v>
      </c>
      <c r="J12" s="266"/>
      <c r="K12" s="265">
        <f>SUM(K8,K10)</f>
        <v>0</v>
      </c>
      <c r="L12" s="266"/>
      <c r="M12" s="265">
        <f>SUM(M8,M10)</f>
        <v>0</v>
      </c>
      <c r="N12" s="268"/>
      <c r="O12" s="89">
        <f>E11+G11+I11+K11+M11</f>
        <v>1</v>
      </c>
    </row>
    <row r="13" spans="1:15" ht="14.25" customHeight="1">
      <c r="A13" s="34"/>
      <c r="B13" s="182"/>
      <c r="C13" s="182"/>
      <c r="D13" s="182"/>
      <c r="E13" s="182"/>
      <c r="F13" s="182"/>
      <c r="G13" s="182"/>
      <c r="H13" s="182"/>
      <c r="I13" s="190" t="s">
        <v>18</v>
      </c>
      <c r="N13" s="46"/>
      <c r="O13" s="90">
        <f>E12+G12+I12+K12+M12</f>
        <v>195992.48</v>
      </c>
    </row>
    <row r="14" spans="1:15" ht="84.75" customHeight="1">
      <c r="A14" s="34"/>
      <c r="B14" s="35"/>
      <c r="C14" s="182"/>
      <c r="I14" s="37"/>
      <c r="N14" s="46"/>
    </row>
    <row r="15" spans="1:15" s="44" customFormat="1" ht="13.5" customHeight="1">
      <c r="A15" s="45"/>
      <c r="B15" s="183" t="str">
        <f>'Memória de Cálculo'!C20</f>
        <v>William Gomes Martins Maia</v>
      </c>
      <c r="C15" s="184"/>
      <c r="D15" s="184"/>
      <c r="I15" s="45"/>
      <c r="N15" s="47"/>
    </row>
    <row r="16" spans="1:15" s="44" customFormat="1" ht="11.25" customHeight="1">
      <c r="A16" s="45"/>
      <c r="B16" s="183" t="str">
        <f>'Memória de Cálculo'!C21</f>
        <v>CREA:  368.600-MG</v>
      </c>
      <c r="C16" s="184"/>
      <c r="D16" s="184"/>
      <c r="I16" s="45"/>
      <c r="N16" s="47"/>
    </row>
    <row r="17" spans="1:14" ht="68.25" customHeight="1">
      <c r="A17" s="37"/>
      <c r="B17" s="185"/>
      <c r="I17" s="37"/>
      <c r="N17" s="46"/>
    </row>
    <row r="18" spans="1:14" ht="13.5" customHeight="1">
      <c r="A18" s="38"/>
      <c r="B18" s="39"/>
      <c r="C18" s="186"/>
      <c r="D18" s="186"/>
      <c r="E18" s="187"/>
      <c r="F18" s="187"/>
      <c r="G18" s="187"/>
      <c r="H18" s="187"/>
      <c r="I18" s="48"/>
      <c r="N18" s="46"/>
    </row>
    <row r="19" spans="1:14" s="44" customFormat="1" ht="14.25" customHeight="1">
      <c r="A19" s="45"/>
      <c r="B19" s="101" t="str">
        <f>'Memória de Cálculo'!C25</f>
        <v>Prefeito Municipal de Inhapim-MG</v>
      </c>
      <c r="C19" s="184"/>
      <c r="D19" s="184"/>
      <c r="I19" s="45"/>
      <c r="N19" s="47"/>
    </row>
    <row r="20" spans="1:14" s="44" customFormat="1" ht="14.1" customHeight="1">
      <c r="A20" s="45"/>
      <c r="B20" s="188" t="str">
        <f>'Memória de Cálculo'!C26</f>
        <v>Sandro Adriano Oliveira Silva</v>
      </c>
      <c r="C20" s="184"/>
      <c r="D20" s="184"/>
      <c r="I20" s="45"/>
      <c r="N20" s="47"/>
    </row>
    <row r="21" spans="1:14" ht="14.1" customHeight="1">
      <c r="A21" s="37"/>
      <c r="B21" s="189"/>
      <c r="I21" s="37"/>
      <c r="N21" s="46"/>
    </row>
    <row r="22" spans="1:14" ht="14.1" customHeight="1">
      <c r="A22" s="37"/>
      <c r="B22" s="189"/>
      <c r="I22" s="37"/>
      <c r="N22" s="46"/>
    </row>
    <row r="23" spans="1:14">
      <c r="A23" s="40"/>
      <c r="B23" s="41"/>
      <c r="C23" s="42"/>
      <c r="D23" s="42"/>
      <c r="E23" s="41"/>
      <c r="F23" s="41"/>
      <c r="G23" s="41"/>
      <c r="H23" s="41"/>
      <c r="I23" s="40"/>
      <c r="J23" s="41"/>
      <c r="K23" s="41"/>
      <c r="L23" s="41"/>
      <c r="M23" s="41"/>
      <c r="N23" s="49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51">
    <mergeCell ref="G6:H6"/>
    <mergeCell ref="A9:A10"/>
    <mergeCell ref="B9:B10"/>
    <mergeCell ref="A3:B3"/>
    <mergeCell ref="A5:B5"/>
    <mergeCell ref="E6:F6"/>
    <mergeCell ref="E9:F9"/>
    <mergeCell ref="E10:F10"/>
    <mergeCell ref="E7:F7"/>
    <mergeCell ref="E8:F8"/>
    <mergeCell ref="C3:C5"/>
    <mergeCell ref="D3:D5"/>
    <mergeCell ref="A11:B12"/>
    <mergeCell ref="E11:F11"/>
    <mergeCell ref="E12:F12"/>
    <mergeCell ref="G11:H11"/>
    <mergeCell ref="G12:H12"/>
    <mergeCell ref="I11:J11"/>
    <mergeCell ref="I12:J12"/>
    <mergeCell ref="G9:H9"/>
    <mergeCell ref="G10:H10"/>
    <mergeCell ref="I8:J8"/>
    <mergeCell ref="I9:J9"/>
    <mergeCell ref="I10:J10"/>
    <mergeCell ref="G8:H8"/>
    <mergeCell ref="B1:N1"/>
    <mergeCell ref="E4:N5"/>
    <mergeCell ref="K6:L6"/>
    <mergeCell ref="M6:N6"/>
    <mergeCell ref="K7:L7"/>
    <mergeCell ref="M7:N7"/>
    <mergeCell ref="A2:N2"/>
    <mergeCell ref="K3:L3"/>
    <mergeCell ref="E3:J3"/>
    <mergeCell ref="M3:N3"/>
    <mergeCell ref="A7:A8"/>
    <mergeCell ref="A4:B4"/>
    <mergeCell ref="B7:B8"/>
    <mergeCell ref="I7:J7"/>
    <mergeCell ref="I6:J6"/>
    <mergeCell ref="G7:H7"/>
    <mergeCell ref="K12:L12"/>
    <mergeCell ref="M8:N8"/>
    <mergeCell ref="M9:N9"/>
    <mergeCell ref="M10:N10"/>
    <mergeCell ref="M11:N11"/>
    <mergeCell ref="M12:N12"/>
    <mergeCell ref="K11:L11"/>
    <mergeCell ref="K8:L8"/>
    <mergeCell ref="K9:L9"/>
    <mergeCell ref="K10:L10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75" orientation="landscape" r:id="rId2"/>
  <headerFooter alignWithMargins="0"/>
  <ignoredErrors>
    <ignoredError sqref="D10" formula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dimension ref="A1:F27"/>
  <sheetViews>
    <sheetView showGridLines="0" view="pageBreakPreview" topLeftCell="A13" zoomScaleNormal="100" zoomScaleSheetLayoutView="100" workbookViewId="0">
      <selection activeCell="A4" sqref="A4:D4"/>
    </sheetView>
  </sheetViews>
  <sheetFormatPr defaultColWidth="9.140625" defaultRowHeight="12.75"/>
  <cols>
    <col min="1" max="1" width="5.7109375" style="1" customWidth="1"/>
    <col min="2" max="2" width="11.7109375" style="1" customWidth="1"/>
    <col min="3" max="3" width="81.42578125" style="1" customWidth="1"/>
    <col min="4" max="4" width="10.140625" style="1" customWidth="1"/>
    <col min="5" max="5" width="11.7109375" style="1" customWidth="1"/>
    <col min="6" max="6" width="101.42578125" style="2" customWidth="1"/>
    <col min="7" max="16384" width="9.140625" style="1"/>
  </cols>
  <sheetData>
    <row r="1" spans="1:6" ht="65.099999999999994" customHeight="1">
      <c r="A1" s="310"/>
      <c r="B1" s="271"/>
      <c r="C1" s="30"/>
      <c r="D1" s="30"/>
      <c r="E1" s="30"/>
      <c r="F1" s="31"/>
    </row>
    <row r="2" spans="1:6" s="19" customFormat="1" ht="20.100000000000001" customHeight="1">
      <c r="A2" s="229" t="s">
        <v>44</v>
      </c>
      <c r="B2" s="230"/>
      <c r="C2" s="230"/>
      <c r="D2" s="230"/>
      <c r="E2" s="230"/>
      <c r="F2" s="231"/>
    </row>
    <row r="3" spans="1:6" s="23" customFormat="1" ht="20.100000000000001" customHeight="1">
      <c r="A3" s="239" t="s">
        <v>38</v>
      </c>
      <c r="B3" s="240"/>
      <c r="C3" s="240"/>
      <c r="D3" s="240"/>
      <c r="E3" s="26"/>
      <c r="F3" s="27"/>
    </row>
    <row r="4" spans="1:6" s="23" customFormat="1" ht="20.100000000000001" customHeight="1">
      <c r="A4" s="234" t="s">
        <v>111</v>
      </c>
      <c r="B4" s="235"/>
      <c r="C4" s="235"/>
      <c r="D4" s="235"/>
      <c r="E4" s="178"/>
      <c r="F4" s="179"/>
    </row>
    <row r="5" spans="1:6" s="23" customFormat="1" ht="20.100000000000001" customHeight="1">
      <c r="A5" s="263" t="s">
        <v>110</v>
      </c>
      <c r="B5" s="219"/>
      <c r="C5" s="219"/>
      <c r="D5" s="219"/>
      <c r="E5" s="151" t="s">
        <v>20</v>
      </c>
      <c r="F5" s="28">
        <f>'Memória de Cálculo'!F5</f>
        <v>46260</v>
      </c>
    </row>
    <row r="6" spans="1:6" ht="3.75" customHeight="1">
      <c r="A6" s="224" t="s">
        <v>112</v>
      </c>
      <c r="B6" s="224"/>
      <c r="C6" s="224"/>
      <c r="D6" s="224"/>
      <c r="E6" s="224"/>
      <c r="F6" s="224"/>
    </row>
    <row r="7" spans="1:6" s="13" customFormat="1" ht="19.5" customHeight="1">
      <c r="A7" s="24" t="s">
        <v>0</v>
      </c>
      <c r="B7" s="24" t="s">
        <v>26</v>
      </c>
      <c r="C7" s="24" t="s">
        <v>27</v>
      </c>
      <c r="D7" s="237" t="s">
        <v>43</v>
      </c>
      <c r="E7" s="238"/>
      <c r="F7" s="311"/>
    </row>
    <row r="8" spans="1:6" s="13" customFormat="1" ht="11.25">
      <c r="A8" s="12" t="s">
        <v>22</v>
      </c>
      <c r="B8" s="14"/>
      <c r="C8" s="64" t="str">
        <f>'Planilha Orcamentária'!C10</f>
        <v xml:space="preserve">SERVIÇOS PRELIMINARES </v>
      </c>
      <c r="D8" s="15"/>
      <c r="E8" s="16"/>
      <c r="F8" s="29"/>
    </row>
    <row r="9" spans="1:6" s="13" customFormat="1" ht="51.75" customHeight="1">
      <c r="A9" s="60" t="str">
        <f>'Planilha Orcamentária'!A11</f>
        <v>1.1</v>
      </c>
      <c r="B9" s="60" t="str">
        <f>'Planilha Orcamentária'!B11</f>
        <v>SICOR-ED-28427</v>
      </c>
      <c r="C9" s="60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312" t="s">
        <v>70</v>
      </c>
      <c r="E9" s="313"/>
      <c r="F9" s="314"/>
    </row>
    <row r="10" spans="1:6" s="13" customFormat="1" ht="12">
      <c r="A10" s="12" t="s">
        <v>23</v>
      </c>
      <c r="B10" s="14"/>
      <c r="C10" s="64" t="str">
        <f>'Planilha Orcamentária'!C12</f>
        <v>MURO DE CONTENÇÃO - GABIÃO</v>
      </c>
      <c r="D10" s="315"/>
      <c r="E10" s="315"/>
      <c r="F10" s="316"/>
    </row>
    <row r="11" spans="1:6" s="13" customFormat="1" ht="38.25" customHeight="1">
      <c r="A11" s="66" t="s">
        <v>8</v>
      </c>
      <c r="B11" s="210" t="s">
        <v>118</v>
      </c>
      <c r="C11" s="211" t="s">
        <v>117</v>
      </c>
      <c r="D11" s="318" t="s">
        <v>119</v>
      </c>
      <c r="E11" s="318"/>
      <c r="F11" s="318"/>
    </row>
    <row r="12" spans="1:6" s="13" customFormat="1" ht="39.75" customHeight="1">
      <c r="A12" s="60" t="str">
        <f>'Planilha Orcamentária'!A14</f>
        <v>2.2</v>
      </c>
      <c r="B12" s="60" t="str">
        <f>'Planilha Orcamentária'!B14</f>
        <v>SINAPI-101230</v>
      </c>
      <c r="C12" s="60" t="str">
        <f>'Planilha Orcamentária'!C14</f>
        <v>ESCAVAÇÃO VERTICAL PARA INFRAESTRUTURA, COM CARGA, DESCARGA E TRANSPORTE DE SOLO DE 1ª CATEGORIA, COM ESCAVADEIRA HIDRÁULICA (CAÇAMBA: 0,8 M³ / 111 HP), FROTA DE 3 CAMINHÕES BASCULANTES DE 14 M³, DMT ATÉ 1 KM E VELOCIDADE MÉDIA14 KM/H. AF_05/2020</v>
      </c>
      <c r="D12" s="312" t="s">
        <v>106</v>
      </c>
      <c r="E12" s="313"/>
      <c r="F12" s="314"/>
    </row>
    <row r="13" spans="1:6" s="13" customFormat="1" ht="44.25" customHeight="1">
      <c r="A13" s="60" t="str">
        <f>'Planilha Orcamentária'!A15</f>
        <v>2.3</v>
      </c>
      <c r="B13" s="60" t="str">
        <f>'Planilha Orcamentária'!B15</f>
        <v>SICOR-ED-49541</v>
      </c>
      <c r="C13" s="60" t="str">
        <f>'Planilha Orcamentária'!C15</f>
        <v>ENROCAMENTO MANUAL COM PEDRA DE MÃO
ARRUMADA, INCLUSIVE FORNECIMENTO, EXCLUSIVE
REJUNTAMENTO COM ARGAMASSA</v>
      </c>
      <c r="D13" s="312" t="s">
        <v>107</v>
      </c>
      <c r="E13" s="313"/>
      <c r="F13" s="314"/>
    </row>
    <row r="14" spans="1:6" s="13" customFormat="1" ht="57.75" customHeight="1">
      <c r="A14" s="60" t="str">
        <f>'Planilha Orcamentária'!A16</f>
        <v>2.4</v>
      </c>
      <c r="B14" s="60" t="str">
        <f>'Planilha Orcamentária'!B16</f>
        <v>SINAPI-92743</v>
      </c>
      <c r="C14" s="60" t="str">
        <f>'Planilha Orcamentária'!C16</f>
        <v>MURO DE GABIÃO, ENCHIMENTO COM PEDRA DE MÃO TIPO RACHÃO, DE GRAVIDADE, COM GAIOLAS DE COMPRIMENTO IGUAL A 2 M, PARA MUROS COM ALTURA MENOR OU IGUAL A 4 M - FORNECIMENTO E EXECUÇÃO. AF_03/2024</v>
      </c>
      <c r="D14" s="312" t="s">
        <v>108</v>
      </c>
      <c r="E14" s="313"/>
      <c r="F14" s="314"/>
    </row>
    <row r="15" spans="1:6" s="13" customFormat="1" ht="39" customHeight="1">
      <c r="A15" s="60" t="str">
        <f>'Planilha Orcamentária'!A17</f>
        <v>2.5</v>
      </c>
      <c r="B15" s="60" t="str">
        <f>'Planilha Orcamentária'!B17</f>
        <v>SINAPI-93369</v>
      </c>
      <c r="C15" s="60" t="str">
        <f>'Planilha Orcamentária'!C17</f>
        <v>REATERRO MECANIZADO DE VALA COM ESCAVADEIRA HIDRÁULICA (CAPACIDADE DA CAÇAMBA: 0,8 M³/POTÊNCIA: 111 HP), LARGURA 1,5 A 2,5 M, PROFUNDIDADE 1,5 A 3,0 M, COM SOLO (SEM SUBSTITUIÇÃO) DE 1ª CATEGORIA, COM COMPACTADOR DE SOLOS DE PERCUSSÃO. AF_08/2023</v>
      </c>
      <c r="D15" s="317" t="s">
        <v>109</v>
      </c>
      <c r="E15" s="317"/>
      <c r="F15" s="317"/>
    </row>
    <row r="16" spans="1:6" ht="11.25" customHeight="1">
      <c r="A16" s="69"/>
      <c r="B16" s="70"/>
      <c r="C16" s="70"/>
      <c r="D16" s="70"/>
      <c r="E16" s="70"/>
      <c r="F16" s="71"/>
    </row>
    <row r="17" spans="1:6" ht="57" customHeight="1">
      <c r="A17" s="72"/>
      <c r="B17" s="73"/>
      <c r="C17" s="73"/>
      <c r="D17" s="73"/>
      <c r="E17" s="73"/>
      <c r="F17" s="74"/>
    </row>
    <row r="18" spans="1:6" ht="11.25" customHeight="1">
      <c r="A18" s="72"/>
      <c r="B18" s="75"/>
      <c r="C18" s="76"/>
      <c r="D18" s="195"/>
      <c r="E18" s="73"/>
      <c r="F18" s="77"/>
    </row>
    <row r="19" spans="1:6" s="11" customFormat="1" ht="12">
      <c r="A19" s="80"/>
      <c r="B19" s="79"/>
      <c r="C19" s="152" t="s">
        <v>84</v>
      </c>
      <c r="D19" s="79"/>
      <c r="E19" s="152"/>
      <c r="F19" s="81"/>
    </row>
    <row r="20" spans="1:6">
      <c r="A20" s="82"/>
      <c r="B20" s="75"/>
      <c r="C20" s="152" t="s">
        <v>87</v>
      </c>
      <c r="D20" s="75"/>
      <c r="E20" s="75"/>
      <c r="F20" s="83"/>
    </row>
    <row r="21" spans="1:6">
      <c r="A21" s="82"/>
      <c r="B21" s="75"/>
      <c r="C21" s="75"/>
      <c r="D21" s="75"/>
      <c r="E21" s="75"/>
      <c r="F21" s="83"/>
    </row>
    <row r="22" spans="1:6">
      <c r="A22" s="82"/>
      <c r="B22" s="75"/>
      <c r="C22" s="75"/>
      <c r="D22" s="75"/>
      <c r="E22" s="75"/>
      <c r="F22" s="83"/>
    </row>
    <row r="23" spans="1:6" ht="51" customHeight="1">
      <c r="A23" s="72"/>
      <c r="B23" s="75"/>
      <c r="C23" s="76"/>
      <c r="D23" s="73"/>
      <c r="E23" s="258"/>
      <c r="F23" s="320"/>
    </row>
    <row r="24" spans="1:6" s="11" customFormat="1" ht="12">
      <c r="A24" s="78"/>
      <c r="B24" s="79"/>
      <c r="C24" s="100" t="s">
        <v>68</v>
      </c>
      <c r="D24" s="196"/>
      <c r="E24" s="264"/>
      <c r="F24" s="319"/>
    </row>
    <row r="25" spans="1:6" s="11" customFormat="1" ht="12" customHeight="1">
      <c r="A25" s="80"/>
      <c r="B25" s="79"/>
      <c r="C25" s="152" t="s">
        <v>80</v>
      </c>
      <c r="D25" s="79"/>
      <c r="E25" s="79"/>
      <c r="F25" s="81"/>
    </row>
    <row r="26" spans="1:6" s="11" customFormat="1" ht="12" customHeight="1">
      <c r="A26" s="80"/>
      <c r="B26" s="79"/>
      <c r="C26" s="152"/>
      <c r="D26" s="79"/>
      <c r="E26" s="79"/>
      <c r="F26" s="81"/>
    </row>
    <row r="27" spans="1:6">
      <c r="A27" s="84"/>
      <c r="B27" s="85"/>
      <c r="C27" s="85"/>
      <c r="D27" s="85"/>
      <c r="E27" s="85"/>
      <c r="F27" s="86"/>
    </row>
  </sheetData>
  <protectedRanges>
    <protectedRange sqref="D15" name="Intervalo1_2_6"/>
  </protectedRanges>
  <mergeCells count="16">
    <mergeCell ref="E24:F24"/>
    <mergeCell ref="D12:F12"/>
    <mergeCell ref="D13:F13"/>
    <mergeCell ref="D14:F14"/>
    <mergeCell ref="E23:F23"/>
    <mergeCell ref="D7:F7"/>
    <mergeCell ref="D9:F9"/>
    <mergeCell ref="D10:F10"/>
    <mergeCell ref="D15:F15"/>
    <mergeCell ref="A6:F6"/>
    <mergeCell ref="D11:F11"/>
    <mergeCell ref="A1:B1"/>
    <mergeCell ref="A2:F2"/>
    <mergeCell ref="A3:D3"/>
    <mergeCell ref="A5:D5"/>
    <mergeCell ref="A4:D4"/>
  </mergeCells>
  <conditionalFormatting sqref="D15">
    <cfRule type="expression" dxfId="0" priority="22" stopIfTrue="1">
      <formula>OR($M15="M",$M15="A")</formula>
    </cfRule>
  </conditionalFormatting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tabSelected="1" view="pageBreakPreview" topLeftCell="A25" zoomScale="115" zoomScaleNormal="100" zoomScaleSheetLayoutView="115" workbookViewId="0">
      <selection activeCell="B7" sqref="B7"/>
    </sheetView>
  </sheetViews>
  <sheetFormatPr defaultRowHeight="14.25"/>
  <cols>
    <col min="1" max="1" width="6.140625" style="97" customWidth="1"/>
    <col min="2" max="2" width="47.28515625" style="97" customWidth="1"/>
    <col min="3" max="3" width="10.85546875" style="97" customWidth="1"/>
    <col min="4" max="4" width="12.7109375" style="98" customWidth="1"/>
    <col min="5" max="5" width="3.28515625" style="99" customWidth="1"/>
    <col min="6" max="6" width="4.5703125" style="97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325"/>
      <c r="B1" s="326"/>
      <c r="C1" s="326"/>
      <c r="D1" s="326"/>
      <c r="E1" s="326"/>
      <c r="F1" s="327"/>
      <c r="G1" s="93"/>
      <c r="H1" s="93"/>
    </row>
    <row r="2" spans="1:8" ht="12.75">
      <c r="A2" s="328"/>
      <c r="B2" s="329"/>
      <c r="C2" s="329"/>
      <c r="D2" s="329"/>
      <c r="E2" s="329"/>
      <c r="F2" s="330"/>
      <c r="G2" s="94"/>
      <c r="H2" s="94"/>
    </row>
    <row r="3" spans="1:8" ht="12.75">
      <c r="A3" s="328"/>
      <c r="B3" s="329"/>
      <c r="C3" s="329"/>
      <c r="D3" s="329"/>
      <c r="E3" s="329"/>
      <c r="F3" s="330"/>
      <c r="G3" s="95"/>
      <c r="H3" s="95"/>
    </row>
    <row r="4" spans="1:8" ht="12.75">
      <c r="A4" s="263" t="s">
        <v>113</v>
      </c>
      <c r="B4" s="219"/>
      <c r="C4" s="219"/>
      <c r="D4" s="219"/>
      <c r="E4" s="219"/>
      <c r="F4" s="219"/>
    </row>
    <row r="5" spans="1:8" ht="12.75">
      <c r="A5" s="263" t="s">
        <v>114</v>
      </c>
      <c r="B5" s="219"/>
      <c r="C5" s="219"/>
      <c r="D5" s="219"/>
      <c r="E5" s="219"/>
      <c r="F5" s="219"/>
    </row>
    <row r="6" spans="1:8" ht="12.75">
      <c r="A6" s="324" t="s">
        <v>76</v>
      </c>
      <c r="B6" s="324"/>
      <c r="C6" s="324"/>
      <c r="D6" s="324"/>
      <c r="E6" s="324"/>
      <c r="F6" s="324"/>
    </row>
    <row r="7" spans="1:8" ht="12.75">
      <c r="A7" s="108" t="s">
        <v>72</v>
      </c>
      <c r="B7" s="149">
        <f>'Memória de Cálculo'!F5</f>
        <v>46260</v>
      </c>
      <c r="C7" s="341"/>
      <c r="D7" s="341"/>
      <c r="E7" s="341"/>
      <c r="F7" s="342"/>
    </row>
    <row r="8" spans="1:8" ht="12.75">
      <c r="A8" s="109"/>
      <c r="B8" s="331"/>
      <c r="C8" s="332"/>
      <c r="D8" s="332"/>
      <c r="E8" s="332"/>
      <c r="F8" s="333"/>
    </row>
    <row r="9" spans="1:8" ht="15.75">
      <c r="A9" s="110"/>
      <c r="B9" s="334" t="s">
        <v>46</v>
      </c>
      <c r="C9" s="334"/>
      <c r="D9" s="334"/>
      <c r="E9" s="111"/>
      <c r="F9" s="112"/>
    </row>
    <row r="10" spans="1:8" ht="12.75">
      <c r="A10" s="113"/>
      <c r="B10" s="339"/>
      <c r="C10" s="339"/>
      <c r="D10" s="339"/>
      <c r="E10" s="96"/>
      <c r="F10" s="114"/>
    </row>
    <row r="11" spans="1:8" ht="12.75">
      <c r="A11" s="7"/>
      <c r="B11" s="132" t="s">
        <v>47</v>
      </c>
      <c r="C11" s="139"/>
      <c r="D11" s="136" t="s">
        <v>48</v>
      </c>
      <c r="E11" s="102"/>
      <c r="F11" s="10"/>
    </row>
    <row r="12" spans="1:8" ht="12.75">
      <c r="A12" s="7"/>
      <c r="B12" s="133" t="s">
        <v>49</v>
      </c>
      <c r="C12" s="140" t="s">
        <v>50</v>
      </c>
      <c r="D12" s="137">
        <f t="shared" ref="D12:D19" si="0">H12*100</f>
        <v>4.67</v>
      </c>
      <c r="E12" s="102"/>
      <c r="F12" s="115"/>
      <c r="H12" s="95">
        <v>4.6699999999999998E-2</v>
      </c>
    </row>
    <row r="13" spans="1:8" ht="12.75">
      <c r="A13" s="7"/>
      <c r="B13" s="134" t="s">
        <v>51</v>
      </c>
      <c r="C13" s="141" t="s">
        <v>52</v>
      </c>
      <c r="D13" s="137">
        <f t="shared" si="0"/>
        <v>0.74</v>
      </c>
      <c r="E13" s="102"/>
      <c r="F13" s="115"/>
      <c r="H13" s="95">
        <v>7.4000000000000003E-3</v>
      </c>
    </row>
    <row r="14" spans="1:8" ht="12.75">
      <c r="A14" s="7"/>
      <c r="B14" s="133" t="s">
        <v>53</v>
      </c>
      <c r="C14" s="140" t="s">
        <v>54</v>
      </c>
      <c r="D14" s="137">
        <f t="shared" si="0"/>
        <v>0.97</v>
      </c>
      <c r="E14" s="102"/>
      <c r="F14" s="115"/>
      <c r="H14" s="95">
        <v>9.7000000000000003E-3</v>
      </c>
    </row>
    <row r="15" spans="1:8" ht="12.75">
      <c r="A15" s="7"/>
      <c r="B15" s="134" t="s">
        <v>55</v>
      </c>
      <c r="C15" s="141" t="s">
        <v>56</v>
      </c>
      <c r="D15" s="137">
        <f t="shared" si="0"/>
        <v>1.05</v>
      </c>
      <c r="E15" s="102"/>
      <c r="F15" s="115"/>
      <c r="H15" s="95">
        <v>1.0500000000000001E-2</v>
      </c>
    </row>
    <row r="16" spans="1:8" ht="12.75">
      <c r="A16" s="7"/>
      <c r="B16" s="134" t="s">
        <v>57</v>
      </c>
      <c r="C16" s="141" t="s">
        <v>58</v>
      </c>
      <c r="D16" s="137">
        <f t="shared" si="0"/>
        <v>7.53</v>
      </c>
      <c r="E16" s="102"/>
      <c r="F16" s="115"/>
      <c r="H16" s="95">
        <v>7.5300000000000006E-2</v>
      </c>
    </row>
    <row r="17" spans="1:8" ht="12.75">
      <c r="A17" s="7"/>
      <c r="B17" s="133" t="s">
        <v>59</v>
      </c>
      <c r="C17" s="140" t="s">
        <v>60</v>
      </c>
      <c r="D17" s="137">
        <f t="shared" si="0"/>
        <v>3.65</v>
      </c>
      <c r="E17" s="102"/>
      <c r="F17" s="115"/>
      <c r="H17" s="95">
        <v>3.6499999999999998E-2</v>
      </c>
    </row>
    <row r="18" spans="1:8" ht="12.75">
      <c r="A18" s="7"/>
      <c r="B18" s="134" t="s">
        <v>61</v>
      </c>
      <c r="C18" s="141" t="s">
        <v>62</v>
      </c>
      <c r="D18" s="137">
        <f t="shared" si="0"/>
        <v>3.5000000000000004</v>
      </c>
      <c r="E18" s="102"/>
      <c r="F18" s="115"/>
      <c r="H18" s="95">
        <v>3.5000000000000003E-2</v>
      </c>
    </row>
    <row r="19" spans="1:8" ht="25.5">
      <c r="A19" s="7"/>
      <c r="B19" s="135" t="s">
        <v>63</v>
      </c>
      <c r="C19" s="142" t="s">
        <v>64</v>
      </c>
      <c r="D19" s="138">
        <f t="shared" si="0"/>
        <v>0</v>
      </c>
      <c r="E19" s="102"/>
      <c r="F19" s="115"/>
      <c r="H19" s="95">
        <v>0</v>
      </c>
    </row>
    <row r="20" spans="1:8">
      <c r="A20" s="116"/>
      <c r="B20" s="340"/>
      <c r="C20" s="340"/>
      <c r="D20" s="340"/>
      <c r="E20" s="103"/>
      <c r="F20" s="119"/>
    </row>
    <row r="21" spans="1:8">
      <c r="A21" s="116"/>
      <c r="B21" s="168"/>
      <c r="C21" s="104"/>
      <c r="D21" s="118"/>
      <c r="E21" s="118"/>
      <c r="F21" s="119"/>
    </row>
    <row r="22" spans="1:8">
      <c r="A22" s="116"/>
      <c r="B22" s="117"/>
      <c r="C22" s="117"/>
      <c r="D22" s="118"/>
      <c r="E22" s="118"/>
      <c r="F22" s="120"/>
    </row>
    <row r="23" spans="1:8">
      <c r="A23" s="335" t="s">
        <v>65</v>
      </c>
      <c r="B23" s="336"/>
      <c r="C23" s="336"/>
      <c r="D23" s="336"/>
      <c r="E23" s="336"/>
      <c r="F23" s="337"/>
    </row>
    <row r="24" spans="1:8">
      <c r="A24" s="116"/>
      <c r="B24" s="117"/>
      <c r="C24" s="117"/>
      <c r="D24" s="103"/>
      <c r="E24" s="103"/>
      <c r="F24" s="120"/>
    </row>
    <row r="25" spans="1:8">
      <c r="A25" s="116"/>
      <c r="B25" s="121"/>
      <c r="C25" s="121" t="s">
        <v>66</v>
      </c>
      <c r="D25" s="107">
        <f>(((1+H12+H13+H14)*(1+H15)*(1+H16))/(1-H17-H18-H19))-1</f>
        <v>0.24492744584814186</v>
      </c>
      <c r="E25" s="103"/>
      <c r="F25" s="120"/>
    </row>
    <row r="26" spans="1:8">
      <c r="A26" s="116"/>
      <c r="B26" s="117"/>
      <c r="C26" s="122"/>
      <c r="D26" s="123"/>
      <c r="E26" s="103"/>
      <c r="F26" s="120"/>
    </row>
    <row r="27" spans="1:8" ht="15" thickBot="1">
      <c r="A27" s="116"/>
      <c r="B27" s="117"/>
      <c r="C27" s="122"/>
      <c r="D27" s="117"/>
      <c r="E27" s="103"/>
      <c r="F27" s="120"/>
    </row>
    <row r="28" spans="1:8" ht="15" thickBot="1">
      <c r="A28" s="116"/>
      <c r="B28" s="117"/>
      <c r="C28" s="105" t="s">
        <v>67</v>
      </c>
      <c r="D28" s="106">
        <v>0.2676</v>
      </c>
      <c r="E28" s="103"/>
      <c r="F28" s="120"/>
    </row>
    <row r="29" spans="1:8">
      <c r="A29" s="116"/>
      <c r="B29" s="117"/>
      <c r="C29" s="117"/>
      <c r="D29" s="118"/>
      <c r="E29" s="103"/>
      <c r="F29" s="120"/>
    </row>
    <row r="30" spans="1:8">
      <c r="A30" s="124"/>
      <c r="C30" s="338"/>
      <c r="D30" s="338"/>
      <c r="E30" s="338"/>
      <c r="F30" s="125"/>
    </row>
    <row r="31" spans="1:8">
      <c r="A31" s="124"/>
      <c r="C31" s="169"/>
      <c r="D31" s="169"/>
      <c r="E31" s="169"/>
      <c r="F31" s="125"/>
    </row>
    <row r="32" spans="1:8">
      <c r="A32" s="124"/>
      <c r="C32" s="169"/>
      <c r="D32" s="169"/>
      <c r="E32" s="169"/>
      <c r="F32" s="125"/>
    </row>
    <row r="33" spans="1:6">
      <c r="A33" s="124"/>
      <c r="C33" s="169"/>
      <c r="D33" s="169"/>
      <c r="E33" s="169"/>
      <c r="F33" s="125"/>
    </row>
    <row r="34" spans="1:6">
      <c r="A34" s="124"/>
      <c r="C34" s="169"/>
      <c r="D34" s="169"/>
      <c r="E34" s="169"/>
      <c r="F34" s="125"/>
    </row>
    <row r="35" spans="1:6">
      <c r="A35" s="124"/>
      <c r="C35" s="169"/>
      <c r="D35" s="169"/>
      <c r="E35" s="169"/>
      <c r="F35" s="125"/>
    </row>
    <row r="36" spans="1:6">
      <c r="A36" s="124"/>
      <c r="C36" s="169"/>
      <c r="D36" s="169"/>
      <c r="E36" s="169"/>
      <c r="F36" s="125"/>
    </row>
    <row r="37" spans="1:6">
      <c r="A37" s="124"/>
      <c r="F37" s="126"/>
    </row>
    <row r="38" spans="1:6" ht="15">
      <c r="A38" s="124"/>
      <c r="C38" s="343" t="s">
        <v>120</v>
      </c>
      <c r="D38" s="344"/>
      <c r="F38" s="126"/>
    </row>
    <row r="39" spans="1:6" ht="14.25" customHeight="1">
      <c r="A39" s="124"/>
      <c r="F39" s="126"/>
    </row>
    <row r="40" spans="1:6" ht="14.25" customHeight="1">
      <c r="A40" s="124"/>
      <c r="F40" s="126"/>
    </row>
    <row r="41" spans="1:6" ht="14.25" customHeight="1">
      <c r="A41" s="321" t="s">
        <v>85</v>
      </c>
      <c r="B41" s="322"/>
      <c r="C41" s="322"/>
      <c r="D41" s="322"/>
      <c r="E41" s="322"/>
      <c r="F41" s="323"/>
    </row>
    <row r="42" spans="1:6" ht="14.25" customHeight="1">
      <c r="A42" s="321"/>
      <c r="B42" s="322"/>
      <c r="C42" s="322"/>
      <c r="D42" s="322"/>
      <c r="E42" s="322"/>
      <c r="F42" s="323"/>
    </row>
    <row r="43" spans="1:6" ht="12.75">
      <c r="A43" s="321"/>
      <c r="B43" s="322"/>
      <c r="C43" s="322"/>
      <c r="D43" s="322"/>
      <c r="E43" s="322"/>
      <c r="F43" s="323"/>
    </row>
    <row r="44" spans="1:6" ht="12.75">
      <c r="A44" s="321"/>
      <c r="B44" s="322"/>
      <c r="C44" s="322"/>
      <c r="D44" s="322"/>
      <c r="E44" s="322"/>
      <c r="F44" s="323"/>
    </row>
    <row r="45" spans="1:6">
      <c r="A45" s="127"/>
      <c r="B45" s="128"/>
      <c r="C45" s="128"/>
      <c r="D45" s="129"/>
      <c r="E45" s="130"/>
      <c r="F45" s="131"/>
    </row>
  </sheetData>
  <mergeCells count="13">
    <mergeCell ref="A41:F44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  <mergeCell ref="C38:D38"/>
  </mergeCells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7</vt:i4>
      </vt:variant>
    </vt:vector>
  </HeadingPairs>
  <TitlesOfParts>
    <vt:vector size="12" baseType="lpstr">
      <vt:lpstr>Planilha Orcamentária</vt:lpstr>
      <vt:lpstr>Memória de Cálculo</vt:lpstr>
      <vt:lpstr>Cronograma</vt:lpstr>
      <vt:lpstr>Memorial Descritivo</vt:lpstr>
      <vt:lpstr>BDI</vt:lpstr>
      <vt:lpstr>BDI!Area_de_impressao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2026-09-03T13:38:24Z</cp:lastPrinted>
  <dcterms:created xsi:type="dcterms:W3CDTF">2006-09-22T13:55:22Z</dcterms:created>
  <dcterms:modified xsi:type="dcterms:W3CDTF">2026-09-03T13:38:55Z</dcterms:modified>
</cp:coreProperties>
</file>