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ENGENHARIA\Desktop\CALC_ PRAÇA DE SÃO TOMÉ\"/>
    </mc:Choice>
  </mc:AlternateContent>
  <xr:revisionPtr revIDLastSave="0" documentId="13_ncr:1_{5463BD9C-E0EF-4A93-8C7F-EC3EBC561FA5}" xr6:coauthVersionLast="47" xr6:coauthVersionMax="47" xr10:uidLastSave="{00000000-0000-0000-0000-000000000000}"/>
  <bookViews>
    <workbookView xWindow="-120" yWindow="-120" windowWidth="21840" windowHeight="13020" xr2:uid="{00000000-000D-0000-FFFF-FFFF00000000}"/>
  </bookViews>
  <sheets>
    <sheet name="Planilha Orcamentária" sheetId="5" r:id="rId1"/>
    <sheet name="Memória de Cálculo" sheetId="13" r:id="rId2"/>
    <sheet name="Cronograma" sheetId="10" r:id="rId3"/>
    <sheet name="Memorial Descritivo" sheetId="14" r:id="rId4"/>
    <sheet name="BDI" sheetId="15" r:id="rId5"/>
    <sheet name="Composição" sheetId="16" r:id="rId6"/>
  </sheets>
  <externalReferences>
    <externalReference r:id="rId7"/>
    <externalReference r:id="rId8"/>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4">BDI!$A$1:$F$45</definedName>
    <definedName name="_xlnm.Print_Area" localSheetId="2">Cronograma!$A$1:$J$25</definedName>
    <definedName name="_xlnm.Print_Area" localSheetId="1">'Memória de Cálculo'!$A$1:$F$40</definedName>
    <definedName name="_xlnm.Print_Area" localSheetId="0">'Planilha Orcamentária'!$A$1:$H$46</definedName>
    <definedName name="B">#REF!</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OLAR">[1]INSUMOS!$G$8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hidden="1">{#N/A,#N/A,FALSE,"ALVENARIA";#N/A,#N/A,FALSE,"BLOCOS";#N/A,#N/A,FALSE,"CINTAS";#N/A,#N/A,FALSE,"CORTINA";#N/A,#N/A,FALSE,"LAJES";#N/A,#N/A,FALSE,"PILARES";#N/A,#N/A,FALSE,"VIGAS"}</definedName>
    <definedName name="ORÇAMENTO.BancoRef" hidden="1">'Planilha Orcamentária'!$F$8</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[1]INSUMOS!$B$11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REFERENCIA.Descricao" hidden="1">IF(ISNUMBER('Planilha Orcamentária'!$AF1),OFFSET(INDIRECT(ORÇAMENTO.BancoRef),'Planilha Orcamentária'!$AF1-1,3,1),'Planilha Orcamentária'!$AF1)</definedName>
    <definedName name="REFERENCIA.Unidade" hidden="1">IF(ISNUMBER('Planilha Orcamentária'!$AF1),OFFSET(INDIRECT(ORÇAMENTO.BancoRef),'Planilha Orcamentária'!$AF1-1,4,1),"-")</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5">Composição!$1:$10</definedName>
    <definedName name="_xlnm.Print_Titles" localSheetId="1">'Memória de Cálculo'!$1:$7</definedName>
    <definedName name="_xlnm.Print_Titles" localSheetId="3">'Memorial Descritivo'!$1:$7</definedName>
    <definedName name="_xlnm.Print_Titles" localSheetId="0">'Planilha Orcamentária'!$1:$9</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2" hidden="1">Cronograma!$A$1:$J$25</definedName>
    <definedName name="Z_46B44D95_2370_4419_BD85_88291A251F92_.wvu.PrintArea" localSheetId="1" hidden="1">'Memória de Cálculo'!$A$1:$F$40</definedName>
    <definedName name="Z_46B44D95_2370_4419_BD85_88291A251F92_.wvu.PrintArea" localSheetId="0" hidden="1">'Planilha Orcamentária'!$A$1:$H$46</definedName>
    <definedName name="Z_46B44D95_2370_4419_BD85_88291A251F92_.wvu.PrintTitles" localSheetId="1" hidden="1">'Memória de Cálculo'!$1:$7</definedName>
    <definedName name="Z_46B44D95_2370_4419_BD85_88291A251F92_.wvu.PrintTitles" localSheetId="0" hidden="1">'Planilha Orcamentária'!$1:$9</definedName>
  </definedNames>
  <calcPr calcId="191029"/>
  <customWorkbookViews>
    <customWorkbookView name="Observações" guid="{46B44D95-2370-4419-BD85-88291A251F92}" maximized="1" xWindow="-8" yWindow="-8" windowWidth="1382" windowHeight="744" activeSheetId="5"/>
  </customWorkbookViews>
</workbook>
</file>

<file path=xl/calcChain.xml><?xml version="1.0" encoding="utf-8"?>
<calcChain xmlns="http://schemas.openxmlformats.org/spreadsheetml/2006/main">
  <c r="G28" i="5" l="1"/>
  <c r="H28" i="5" s="1"/>
  <c r="G29" i="5"/>
  <c r="H29" i="5"/>
  <c r="G30" i="5"/>
  <c r="H30" i="5" s="1"/>
  <c r="G14" i="5"/>
  <c r="H14" i="5"/>
  <c r="G15" i="5"/>
  <c r="H15" i="5"/>
  <c r="G16" i="5"/>
  <c r="H16" i="5"/>
  <c r="G17" i="5"/>
  <c r="H17" i="5"/>
  <c r="G18" i="5"/>
  <c r="H18" i="5"/>
  <c r="G19" i="5"/>
  <c r="H19" i="5"/>
  <c r="G20" i="5"/>
  <c r="H20" i="5"/>
  <c r="G21" i="5"/>
  <c r="H21" i="5"/>
  <c r="G22" i="5"/>
  <c r="H22" i="5"/>
  <c r="G23" i="5"/>
  <c r="H23" i="5"/>
  <c r="G24" i="5"/>
  <c r="H24" i="5"/>
  <c r="G25" i="5"/>
  <c r="H25" i="5"/>
  <c r="G3" i="10"/>
  <c r="A22" i="14"/>
  <c r="B22" i="14"/>
  <c r="C22" i="14"/>
  <c r="A21" i="14"/>
  <c r="B21" i="14"/>
  <c r="C21" i="14"/>
  <c r="A20" i="14"/>
  <c r="B20" i="14"/>
  <c r="C20" i="14"/>
  <c r="A18" i="14" l="1"/>
  <c r="B18" i="14"/>
  <c r="C18" i="14"/>
  <c r="A17" i="14"/>
  <c r="B17" i="14"/>
  <c r="C17" i="14"/>
  <c r="A21" i="13" l="1"/>
  <c r="B21" i="13"/>
  <c r="C21" i="13"/>
  <c r="D21" i="13"/>
  <c r="E21" i="13"/>
  <c r="A22" i="13"/>
  <c r="B22" i="13"/>
  <c r="C22" i="13"/>
  <c r="D22" i="13"/>
  <c r="E22" i="13"/>
  <c r="A20" i="13"/>
  <c r="B20" i="13"/>
  <c r="C20" i="13"/>
  <c r="D20" i="13"/>
  <c r="E20" i="13"/>
  <c r="A18" i="13"/>
  <c r="B18" i="13"/>
  <c r="C18" i="13"/>
  <c r="D18" i="13"/>
  <c r="E18" i="13"/>
  <c r="F35" i="16" l="1"/>
  <c r="F34" i="16"/>
  <c r="F33" i="16"/>
  <c r="F32" i="16"/>
  <c r="F31" i="16"/>
  <c r="F30" i="16"/>
  <c r="F29" i="16"/>
  <c r="F28" i="16"/>
  <c r="F27" i="16"/>
  <c r="F26" i="16"/>
  <c r="F25" i="16"/>
  <c r="F24" i="16"/>
  <c r="G11" i="5"/>
  <c r="G24" i="16" l="1"/>
  <c r="F20" i="5" s="1"/>
  <c r="A45" i="5"/>
  <c r="B22" i="10"/>
  <c r="A19" i="14"/>
  <c r="B19" i="14"/>
  <c r="C19" i="14"/>
  <c r="A19" i="13"/>
  <c r="B19" i="13"/>
  <c r="C19" i="13"/>
  <c r="D19" i="13"/>
  <c r="E19" i="13"/>
  <c r="A17" i="13"/>
  <c r="B17" i="13"/>
  <c r="C17" i="13"/>
  <c r="D17" i="13"/>
  <c r="E17" i="13"/>
  <c r="A28" i="14" l="1"/>
  <c r="B28" i="14"/>
  <c r="C28" i="14"/>
  <c r="A25" i="14"/>
  <c r="B25" i="14"/>
  <c r="C25" i="14"/>
  <c r="A28" i="13"/>
  <c r="B28" i="13"/>
  <c r="C28" i="13"/>
  <c r="D28" i="13"/>
  <c r="E28" i="13"/>
  <c r="A25" i="13" l="1"/>
  <c r="B25" i="13"/>
  <c r="C25" i="13"/>
  <c r="D25" i="13"/>
  <c r="E25" i="13"/>
  <c r="G27" i="5"/>
  <c r="H27" i="5" s="1"/>
  <c r="G11" i="16" l="1"/>
  <c r="F19" i="5" s="1"/>
  <c r="G37" i="16"/>
  <c r="F30" i="5" s="1"/>
  <c r="F22" i="16"/>
  <c r="F21" i="16"/>
  <c r="F20" i="16"/>
  <c r="F19" i="16"/>
  <c r="F18" i="16"/>
  <c r="F17" i="16"/>
  <c r="F16" i="16"/>
  <c r="F15" i="16"/>
  <c r="F14" i="16"/>
  <c r="F13" i="16"/>
  <c r="F12" i="16"/>
  <c r="F11" i="16"/>
  <c r="A6" i="16" l="1"/>
  <c r="A5" i="16"/>
  <c r="A23" i="14" l="1"/>
  <c r="B23" i="14"/>
  <c r="C23" i="14"/>
  <c r="A15" i="14"/>
  <c r="B15" i="14"/>
  <c r="C15" i="14"/>
  <c r="B26" i="13" l="1"/>
  <c r="C26" i="13"/>
  <c r="D26" i="13"/>
  <c r="E26" i="13"/>
  <c r="B27" i="13"/>
  <c r="C27" i="13"/>
  <c r="D27" i="13"/>
  <c r="E27" i="13"/>
  <c r="B12" i="13"/>
  <c r="C12" i="13"/>
  <c r="D12" i="13"/>
  <c r="E12" i="13"/>
  <c r="B13" i="13"/>
  <c r="C13" i="13"/>
  <c r="D13" i="13"/>
  <c r="E13" i="13"/>
  <c r="B14" i="13"/>
  <c r="C14" i="13"/>
  <c r="D14" i="13"/>
  <c r="E14" i="13"/>
  <c r="B15" i="13"/>
  <c r="C15" i="13"/>
  <c r="D15" i="13"/>
  <c r="E15" i="13"/>
  <c r="B16" i="13"/>
  <c r="C16" i="13"/>
  <c r="D16" i="13"/>
  <c r="E16" i="13"/>
  <c r="B23" i="13"/>
  <c r="C23" i="13"/>
  <c r="D23" i="13"/>
  <c r="E23" i="13"/>
  <c r="A12" i="13"/>
  <c r="A13" i="13"/>
  <c r="A14" i="13"/>
  <c r="A15" i="13"/>
  <c r="A16" i="13"/>
  <c r="A23" i="13"/>
  <c r="C24" i="13" l="1"/>
  <c r="C10" i="13"/>
  <c r="B16" i="14"/>
  <c r="A13" i="14"/>
  <c r="A14" i="14"/>
  <c r="A16" i="14"/>
  <c r="B7" i="16"/>
  <c r="C9" i="14" l="1"/>
  <c r="B9" i="14"/>
  <c r="A9" i="14"/>
  <c r="C8" i="14"/>
  <c r="E9" i="13"/>
  <c r="B9" i="13"/>
  <c r="C9" i="13"/>
  <c r="D9" i="13"/>
  <c r="A9" i="13"/>
  <c r="C8" i="13"/>
  <c r="H11" i="5"/>
  <c r="D8" i="10" s="1"/>
  <c r="E8" i="10" s="1"/>
  <c r="B7" i="10"/>
  <c r="A7" i="10"/>
  <c r="G10" i="5"/>
  <c r="H10" i="5" l="1"/>
  <c r="B7" i="15" l="1"/>
  <c r="A44" i="5"/>
  <c r="D25" i="15"/>
  <c r="D28" i="15" s="1"/>
  <c r="D19" i="15"/>
  <c r="D18" i="15"/>
  <c r="D17" i="15"/>
  <c r="D16" i="15"/>
  <c r="D15" i="15"/>
  <c r="D14" i="15"/>
  <c r="D13" i="15"/>
  <c r="D12" i="15"/>
  <c r="C24" i="14"/>
  <c r="C10" i="14"/>
  <c r="B17" i="10"/>
  <c r="C27" i="14"/>
  <c r="B27" i="14"/>
  <c r="A27" i="14"/>
  <c r="C26" i="14"/>
  <c r="B26" i="14"/>
  <c r="A26" i="14"/>
  <c r="C16" i="14"/>
  <c r="C14" i="14"/>
  <c r="B14" i="14"/>
  <c r="C13" i="14"/>
  <c r="B13" i="14"/>
  <c r="C12" i="14"/>
  <c r="B12" i="14"/>
  <c r="A12" i="14"/>
  <c r="B11" i="14"/>
  <c r="A11" i="14"/>
  <c r="F5" i="14"/>
  <c r="D11" i="13" l="1"/>
  <c r="B11" i="13"/>
  <c r="E11" i="13"/>
  <c r="A11" i="13"/>
  <c r="A26" i="13"/>
  <c r="A27" i="13"/>
  <c r="A11" i="10"/>
  <c r="B11" i="10"/>
  <c r="G26" i="5" l="1"/>
  <c r="H26" i="5" l="1"/>
  <c r="B21" i="10"/>
  <c r="B18" i="10"/>
  <c r="A39" i="5"/>
  <c r="A38" i="5"/>
  <c r="A4" i="10"/>
  <c r="F5" i="13"/>
  <c r="D12" i="10" l="1"/>
  <c r="I12" i="10" l="1"/>
  <c r="I14" i="10" s="1"/>
  <c r="G12" i="10"/>
  <c r="G14" i="10" s="1"/>
  <c r="G4" i="5"/>
  <c r="A3" i="10"/>
  <c r="A5" i="10"/>
  <c r="G12" i="5" l="1"/>
  <c r="G13" i="5"/>
  <c r="H13" i="5" s="1"/>
  <c r="H12" i="5" l="1"/>
  <c r="H32" i="5" l="1"/>
  <c r="D14" i="10" s="1"/>
  <c r="D10" i="10"/>
  <c r="E10" i="10" l="1"/>
  <c r="D7" i="10"/>
  <c r="I10" i="10"/>
  <c r="A9" i="10"/>
  <c r="B9" i="10"/>
  <c r="D9" i="10" l="1"/>
  <c r="D3" i="10"/>
  <c r="G13" i="10"/>
  <c r="D11" i="10"/>
  <c r="I13" i="10"/>
  <c r="C11" i="13"/>
  <c r="C11" i="14"/>
  <c r="D13" i="10" l="1"/>
  <c r="E12" i="10"/>
  <c r="E14" i="10" s="1"/>
  <c r="E13" i="10" s="1"/>
  <c r="L15" i="10" l="1"/>
  <c r="L14" i="10" l="1"/>
</calcChain>
</file>

<file path=xl/sharedStrings.xml><?xml version="1.0" encoding="utf-8"?>
<sst xmlns="http://schemas.openxmlformats.org/spreadsheetml/2006/main" count="349" uniqueCount="219">
  <si>
    <t>ITEM</t>
  </si>
  <si>
    <t>QUANTIDADE</t>
  </si>
  <si>
    <t>UNIDADE</t>
  </si>
  <si>
    <t>DIRETA</t>
  </si>
  <si>
    <t>INDIRETA</t>
  </si>
  <si>
    <t>PREÇO TOTAL</t>
  </si>
  <si>
    <t xml:space="preserve">FORMA DE EXECUÇÃO: </t>
  </si>
  <si>
    <t>M2</t>
  </si>
  <si>
    <t>1.1</t>
  </si>
  <si>
    <t>2.1</t>
  </si>
  <si>
    <t>2.2</t>
  </si>
  <si>
    <t>2.3</t>
  </si>
  <si>
    <t>M3</t>
  </si>
  <si>
    <t>M</t>
  </si>
  <si>
    <t>CRONOGRAMA FÍSICO-FINANCEIRO</t>
  </si>
  <si>
    <t>ETAPAS/DESCRIÇÃO</t>
  </si>
  <si>
    <t>FÍSICO/ FINANCEIRO</t>
  </si>
  <si>
    <t>TOTAL  ETAPAS</t>
  </si>
  <si>
    <t>Observações:</t>
  </si>
  <si>
    <t>(    )</t>
  </si>
  <si>
    <t>DATA:</t>
  </si>
  <si>
    <t>VALOR DO CONVÊNIO:</t>
  </si>
  <si>
    <t>1.0</t>
  </si>
  <si>
    <t>2.0</t>
  </si>
  <si>
    <t>MEMÓRIA DE CÁLCULO DE QUANTITATIVOS</t>
  </si>
  <si>
    <t>% ISS MUNICIPAL:</t>
  </si>
  <si>
    <t>CÓDIGO</t>
  </si>
  <si>
    <t>DESCRIÇÃO</t>
  </si>
  <si>
    <t>PLANILHA ORÇAMENTÁRIA DE CUSTOS</t>
  </si>
  <si>
    <t>PREÇO UNITÁRIO S/ BDI</t>
  </si>
  <si>
    <t>PREÇO UNITÁRIO C/ BDI</t>
  </si>
  <si>
    <t>BDI:</t>
  </si>
  <si>
    <t>01/01.</t>
  </si>
  <si>
    <t>( X )</t>
  </si>
  <si>
    <t>VALOR TOTAL DA OBRA</t>
  </si>
  <si>
    <t>FÓRMULA DO CÁLCULO</t>
  </si>
  <si>
    <t>COMPOSIÇÃO/DEMONSTRATIVO DE BDI - EM ANEXO</t>
  </si>
  <si>
    <t>ITENS</t>
  </si>
  <si>
    <r>
      <rPr>
        <u/>
        <sz val="10"/>
        <color rgb="FFFF0000"/>
        <rFont val="Arial Nova"/>
        <family val="2"/>
      </rPr>
      <t>Observações</t>
    </r>
    <r>
      <rPr>
        <sz val="10"/>
        <color rgb="FFFF0000"/>
        <rFont val="Arial Nova"/>
        <family val="2"/>
      </rPr>
      <t xml:space="preserve">: Os textos destacados na cor vermelho deverão ser preenchidos e revisados de acordo com a aplicabilidade de cada obra, no tocante à: 
</t>
    </r>
    <r>
      <rPr>
        <u/>
        <sz val="10"/>
        <color rgb="FFFF0000"/>
        <rFont val="Arial Nova"/>
        <family val="2"/>
      </rPr>
      <t>região da Tabela de Referencial de Preços Unitários a ser adotada; percentuais de ISS e dos parâmetros adotados no demonstrativo/composição BDI a ser apresentado pelo(a) Responsável Técnico(a) do Município dos quais deverão estar em conformidade com os critérios vigentes e aplicáveis; quantitativos; preços vigentes da Tabela Referencial de Preços Unitários e demais informações pertinentes aos serviços para execução das obras.</t>
    </r>
  </si>
  <si>
    <t>PREFEITURA MUNICIPAL DE INHAPIM-MG</t>
  </si>
  <si>
    <r>
      <t xml:space="preserve">FOLHA N </t>
    </r>
    <r>
      <rPr>
        <b/>
        <sz val="8"/>
        <rFont val="Calibri"/>
        <family val="2"/>
        <scheme val="minor"/>
      </rPr>
      <t>º</t>
    </r>
    <r>
      <rPr>
        <b/>
        <sz val="8"/>
        <rFont val="Arial Nova"/>
        <family val="2"/>
      </rPr>
      <t xml:space="preserve">: </t>
    </r>
  </si>
  <si>
    <t>2.4</t>
  </si>
  <si>
    <t>UN</t>
  </si>
  <si>
    <r>
      <t>FOLHA N</t>
    </r>
    <r>
      <rPr>
        <b/>
        <sz val="9"/>
        <rFont val="Calibri"/>
        <family val="2"/>
        <scheme val="minor"/>
      </rPr>
      <t>º</t>
    </r>
    <r>
      <rPr>
        <b/>
        <sz val="9"/>
        <rFont val="Arial Nova"/>
        <family val="2"/>
      </rPr>
      <t>: 01/01</t>
    </r>
  </si>
  <si>
    <t>MÊS 1</t>
  </si>
  <si>
    <t>MÊS 2</t>
  </si>
  <si>
    <t>DETALHAMENTO</t>
  </si>
  <si>
    <t>MEMORIAL DESCRITIVO</t>
  </si>
  <si>
    <t>ESCAVAÇÃO MECANIZADA DE VALA COM PROFUNDIDADE ATÉ 1,5 M (MÉDIA MONTANTE E JUSANTE/UMA COMPOSIÇÃO POR TRECHO), RETROESCAV. (0,26 M3), LARGURA DE 0,8 M A 1,5 M, EM SOLO DE 1A CATEGORIA, LOCAIS COM BAIXO NÍVEL DE INTERFERÊNCIA. AF_02/2021</t>
  </si>
  <si>
    <t>SINAPI-90106</t>
  </si>
  <si>
    <t>PREPARO DE FUNDO DE VALA COM LARGURA MENOR QUE 1,5 M (ACERTO DO SOLO NATURAL). AF_08/2020</t>
  </si>
  <si>
    <t>SINAPI-101616</t>
  </si>
  <si>
    <t>CONCRETO MAGRO PARA LASTRO, TRAÇO 1:4,5:4,5 (EM MASSA SECA DE CIMENTO/ AREIA MÉDIA/ BRITA 1) - PREPARO MANUAL. AF_05/2021</t>
  </si>
  <si>
    <t>SINAPI-94974</t>
  </si>
  <si>
    <t>TUBO DE CONCRETO PARA REDES COLETORAS DE ÁGUAS PLUVIAIS, DIÂMETRO DE 400 MM, JUNTA RÍGIDA, INSTALADO EM LOCAL COM BAIXO NÍVEL DE INTERFERÊNCIAS - FORNECIMENTO E ASSENTAMENTO. AF_12/2015</t>
  </si>
  <si>
    <t>SINAPI-92210</t>
  </si>
  <si>
    <t>REATERRO MECANIZADO DE VALA COM RETROESCAVADEIRA (CAPACIDADE DA CAÇAMBA DA RETRO: 0,26 M³ / POTÊNCIA: 88 HP), LARGURA ATÉ 0,8 M, PROFUNDIDADE ATÉ 1,5 M, COM SOLO DE 1ª CATEGORIA EM LOCAIS COM BAIXO NÍVEL DE INTERFERÊNCIA. AF_04/2016</t>
  </si>
  <si>
    <t>SINAPI-93378</t>
  </si>
  <si>
    <t xml:space="preserve">Conforme projeto em AutoCad = 2 UND </t>
  </si>
  <si>
    <t>MÊS 3</t>
  </si>
  <si>
    <t>A escavação será executada com  apoio de escavadeira. Lembrando bem que as dimesões das escavações variam em concordância com o diâmetro da rede, sendo que, para rede de Ø600mm a escavação será 100 x 150 (largura x profundidade, em centimetros) e para rede de  Ø400 será de 80 x 125, (largura x profundidade, em centimetros).</t>
  </si>
  <si>
    <t>A regularização e compactação do fundo das valas da rede pluvial deverá ser realizada com a utilização de equipamentos manuais ou mecânicos, escolhidos em função da área e do tipo de solo a ser trabalhado.</t>
  </si>
  <si>
    <t xml:space="preserve">No fundo da vala onde serão assentados os tubos de concreto, será executado um berço de concreto com a espessura de 7 cm e largura igual o diâmetro do tubo de concreto.  Será executado em toda extenção da vala. </t>
  </si>
  <si>
    <t>As águas coletadas pelas bocas de lobo serão lançadas por rede de drenagem em tubos de concreto tipo C1 de D=400mm (encaixe ponta e bolsa) nos PV's. Os tubos serão colocados em valas escavadas , perfeitamente alinhados e rejuntados, com declive conforme projeto.</t>
  </si>
  <si>
    <t>Após a instalação dos tubos, as valas serão reaterradas com o próprio material escavado e compactado com vibro-compactador a cada 30cm de terra lançado, até atingir o greide desejado.</t>
  </si>
  <si>
    <t>DETALHAMENTO DE BDI</t>
  </si>
  <si>
    <t xml:space="preserve">ITEM COMPONENTE DO BDI </t>
  </si>
  <si>
    <t>%</t>
  </si>
  <si>
    <t>Administração Central</t>
  </si>
  <si>
    <t>AC</t>
  </si>
  <si>
    <t>Seguro e Garantia</t>
  </si>
  <si>
    <t>SG</t>
  </si>
  <si>
    <t>Risco</t>
  </si>
  <si>
    <t>R</t>
  </si>
  <si>
    <t>Despesas Financeiras</t>
  </si>
  <si>
    <t>DF</t>
  </si>
  <si>
    <t>Lucro</t>
  </si>
  <si>
    <t>L</t>
  </si>
  <si>
    <t>Tibutos ( Impostos COFINS, 3% E PIS 0,65)</t>
  </si>
  <si>
    <t>CP</t>
  </si>
  <si>
    <t xml:space="preserve">Tributos (ISS, variável de acordo com o município)  </t>
  </si>
  <si>
    <t>ISS</t>
  </si>
  <si>
    <t>Tributos (Contribuição Previdenciária - 0% ou 4,5%, conforme Lei 12.844/2013 - Desoneração)</t>
  </si>
  <si>
    <t>CPRB</t>
  </si>
  <si>
    <t>BDI = [((1+AC + DF+RE+GA)*(1+DF)*(1+L)) /(1-CP-ISS-CPRB)]-1</t>
  </si>
  <si>
    <t>BDI=</t>
  </si>
  <si>
    <t xml:space="preserve"> BDI =</t>
  </si>
  <si>
    <t>Prefeito Municipal de Inhapim-MG</t>
  </si>
  <si>
    <t>COMPOSIÇÃO</t>
  </si>
  <si>
    <t>001</t>
  </si>
  <si>
    <t>PEDREIRO COM ENCARGOS COMPLEMENTARES</t>
  </si>
  <si>
    <t>SERVENTE COM ENCARGOS COMPLEMENTARES</t>
  </si>
  <si>
    <t xml:space="preserve">QUADRO DE COMPOSIÇÕES </t>
  </si>
  <si>
    <t>_________________________________</t>
  </si>
  <si>
    <t>___________________________________________</t>
  </si>
  <si>
    <t>2.5</t>
  </si>
  <si>
    <t>2.6</t>
  </si>
  <si>
    <t>2.7</t>
  </si>
  <si>
    <t>3.0</t>
  </si>
  <si>
    <t>3.1</t>
  </si>
  <si>
    <t>3.3</t>
  </si>
  <si>
    <t>3.4</t>
  </si>
  <si>
    <t>Para a execução da placa de obras a empresa ganhadora deverá atender a especificação do manual de placa de obra de acordo com a descrição.</t>
  </si>
  <si>
    <t>COMPOSIÇÃO 001</t>
  </si>
  <si>
    <t xml:space="preserve">CONJUNTO QUADRO E GRELHA DE FERRO FUNDIDO
P=199KG PARA BOCA DE LOBO                                                                                                                                                                                                                                                                                                                                                                                                           </t>
  </si>
  <si>
    <t>MATED12826</t>
  </si>
  <si>
    <t>UND</t>
  </si>
  <si>
    <t xml:space="preserve">ALVENARIA DE VEDAÇÃO COM TIJOLO MACIÇO REQUEIMADO, ESP. 20CM, PARA REVESTIMENTO, INCLUSIVE ARGAMASSA PARA ASSENTAMENTO                                                                                                                                                                                                                                                                                                                                                                                                                                  </t>
  </si>
  <si>
    <t>TRANSPORTE, LANÇAMENTO E ADENSAMENTO DE CONCRETO EM RADIER, PISO OU ELEMENTO PRÉMOLDADO, INCLUSIVE ACABAMENTO</t>
  </si>
  <si>
    <t>TRANSPORTE DE MATERIAL DE QUALQUER NATUREZA EM CAMINHÃO, DISTÂNCIA MENOR OU IGUAL A 1KM, DENTRO DO PERÍMETRO URBANO, EXCLUSIVE CARGA , INCLUSIVE DESCARGA</t>
  </si>
  <si>
    <t>FÔRMA E DESFORMA DE TÁBUA E SARRAFO, REAPROVEITAMENTO (3X) ( FUNDAÇÃO)</t>
  </si>
  <si>
    <t>ESCAVAÇÃO MANUAL DE VALA COM PROFUNDIDADE MENOR OU IGUAL A 1,5M, INCLUSIVE DESCARGA LATERAL</t>
  </si>
  <si>
    <t>CONCRETO ESTRUTURAL, PREPARADO EM OBRA COM BETONEIRA, CONTROLE "B", COM FCK 20MPA, BRITA Nº (1 E 2), CONSISTÊNCIA PARA VIBRAÇÃO (FABRICAÇÃO)</t>
  </si>
  <si>
    <t>CARGA MECÂNICA DE MATERIAL DE QUALQUER NATUREZA SOBRE CAMINHÃO, EXCLUSIVE TRANSPORTE</t>
  </si>
  <si>
    <t>ARGAMASSA, TRAÇO 1:3 ( CIMENTO E AREIA), PREPARO MECÂNICO</t>
  </si>
  <si>
    <t xml:space="preserve">ED-48324 </t>
  </si>
  <si>
    <t>ED-29229</t>
  </si>
  <si>
    <t>ED-50367</t>
  </si>
  <si>
    <t>ED-50381</t>
  </si>
  <si>
    <t xml:space="preserve">ED-49810 </t>
  </si>
  <si>
    <t xml:space="preserve">ED-51107 </t>
  </si>
  <si>
    <t xml:space="preserve">ED-48317 </t>
  </si>
  <si>
    <t>ED-51132</t>
  </si>
  <si>
    <t xml:space="preserve">ED-48302 </t>
  </si>
  <si>
    <t xml:space="preserve">ED-48228 </t>
  </si>
  <si>
    <t>HORA</t>
  </si>
  <si>
    <t>SINAPI-94287</t>
  </si>
  <si>
    <t xml:space="preserve">EXECUÇÃO DE SARJETA DE CONCRETO USINADO, MOLDADO IN LOCO EM TRECHO RETO, 30 CM BASE X 10 CM </t>
  </si>
  <si>
    <r>
      <rPr>
        <b/>
        <sz val="8"/>
        <rFont val="Arial Nova"/>
        <family val="2"/>
      </rPr>
      <t>DATA:</t>
    </r>
    <r>
      <rPr>
        <sz val="10"/>
        <rFont val="Arial Nova"/>
        <family val="2"/>
      </rPr>
      <t xml:space="preserve"> </t>
    </r>
  </si>
  <si>
    <t>Serão construídas em concreto usinado e bombeado C= 20Mpa , medindo 30cm de largura e espessura de 10 cm, sobre o subleito já previamente preparado, respeitando a declividade do pavimento (i &gt; ou = 3%), para o perfeito escoamento das águas.</t>
  </si>
  <si>
    <t>PREVISÃO DE EXECUÇÃO DAS OBRAS: 3 MESES</t>
  </si>
  <si>
    <t xml:space="preserve">Conforme projeto em AutoCad = 1 UND </t>
  </si>
  <si>
    <t>TOTAL:</t>
  </si>
  <si>
    <t>As águas coletadas pelas bocas de lobo serão lançadas por rede de drenagem em tubos de concreto tipo C1 de D=600mm (encaixe ponta e bolsa) nos PV's. Os tubos serão colocados em valas escavadas , perfeitamente alinhados e rejuntados, com declive conforme projeto.</t>
  </si>
  <si>
    <t>Caio Henrique da Silva Carvalho</t>
  </si>
  <si>
    <r>
      <t>CREA/MG N</t>
    </r>
    <r>
      <rPr>
        <sz val="9"/>
        <color theme="1"/>
        <rFont val="Calibri"/>
        <family val="2"/>
        <scheme val="minor"/>
      </rPr>
      <t>º</t>
    </r>
    <r>
      <rPr>
        <sz val="9"/>
        <color theme="1"/>
        <rFont val="Arial Nova"/>
        <family val="2"/>
      </rPr>
      <t>: MG 240.713/D</t>
    </r>
  </si>
  <si>
    <t>___________________________                
Caio Henrique da Silva Carvalho                       
Engenheiro Civil                                 
Crea-MG 240.713/D</t>
  </si>
  <si>
    <t>CREA/MG Nº: MG 240.713/D</t>
  </si>
  <si>
    <t>2.8</t>
  </si>
  <si>
    <t>2.9</t>
  </si>
  <si>
    <t>2.10</t>
  </si>
  <si>
    <t>SINAPI-92212</t>
  </si>
  <si>
    <t>TUBO DE CONCRETO PARA REDES COLETORAS DE ÁGUAS PLUVIAIS, DIÂMETRO DE 600 MM, JUNTA RÍGIDA, INSTALADO EM LOCAL COM BAIXO NÍVEL DE INTERFERÊNCIAS - FORNECIMENTO E ASSENTAMENTO. AF_12/2015</t>
  </si>
  <si>
    <t>_____________________________________________</t>
  </si>
  <si>
    <t>A Descida d’Água de Aterros em Degraus (DAD-04) é um componente essencial para o escoamento controlado das águas pluviais em áreas de aterro. Abaixo, apresento os detalhes desse projeto:
Localização e Função:
A DAD-04 é projetada para conduzir a água da chuva de áreas elevadas (aterros) para níveis mais baixos.
Ela é especialmente utilizada em terrenos inclinados, onde a água precisa ser direcionada de forma eficiente.
Estrutura e Materiais:
A descida d’água é construída em concreto usinado com resistência característica de 20 MPa (megapascals).
Os degraus são dimensionados para permitir o fluxo contínuo da água, evitando erosão e danos ao aterro.
A armação interna é feita com aço para garantir a estabilidade e durabilidade da estrutura.
Configuração:
A DAD-04 é composta por uma série de degraus, formando uma escada hidráulica.
Os degraus são espaçados de acordo com as especificações do projeto, considerando a largura da descida e a vazão esperada.
Execução:
O concreto é lançado com o uso de bomba, garantindo uniformidade e aderência.
A descida é montada de forma a evitar vazamentos e garantir a eficiência hidráulica.
Detalhes Técnicos:
Os degraus podem variar em largura, desde até 1,0 metro até 4,1 metros.
A descida pode ser do tipo rápida, com água fluindo em alta velocidade, ou escalonada, com patamares intermediários.</t>
  </si>
  <si>
    <t>O Dissipador de Energia (DEB-02) é um componente fundamental para o controle do escoamento das águas pluviais em obras rodoviárias. Abaixo, detalho as características desse elemento:
Função e Localização:
O DEB-02 é utilizado nas saídas de sarjetas, valetas, bueiros tubulares ou descidas d’água.
Sua principal função é dissipar a energia da água, evitando erosões e danos à infraestrutura.
Estrutura e Materiais:
O dissipador é construído em concreto usinado com resistência característica de 20 MPa.
Os materiais utilizados incluem areia, brita e pedra de mão comerciais.
Configuração:
Existem diferentes tipos de dissipadores, como escadas hidráulicas, descidas d’água do tipo rápida e bacias de dissipação.
O DEB-02 pode ter larguras variando de até 1,0 metro até 4,1 metros.
Execução:
O concreto é lançado com o uso de jericas e preparado em betoneira de 600 litros.
O processo inclui lançamento, adensamento e acabamento.</t>
  </si>
  <si>
    <t>MUNICIPIO:  INHAPIM/MG - CEP: 35330-000</t>
  </si>
  <si>
    <t>COMPOSIÇÃO 002</t>
  </si>
  <si>
    <t>BOCA DE LOBO DUPLA (TIPO A - FERRO FUNDIDO), QUADRO E GRELHA, INCLUSIVE ESCAVAÇÃO, REATERRO E BOTA-FORA</t>
  </si>
  <si>
    <t>VIGA EM VIGA DE CONCRETO ARMADO</t>
  </si>
  <si>
    <t>002</t>
  </si>
  <si>
    <t xml:space="preserve">VIGA EM CONCRETO ARMADO </t>
  </si>
  <si>
    <t>SINAPI</t>
  </si>
  <si>
    <t>CONCRETO FCK = 20MPA, TRAÇO 1:2,7:3 (EM MASSA SECA DE CIMENTO/ AREIA MÉDIA/ BRITA 1) - PREPARO MECÂNICO COM BETONEIRA 600 L. AF_05/2021</t>
  </si>
  <si>
    <t>ESCAVAÇÃO MANUAL DE VALA COM PROFUNDIDADE MENOR OU IGUAL A 1,30 M. AF_02/2021</t>
  </si>
  <si>
    <t>CORTE E DOBRA DE AÇO CA-50, DIÂMETRO DE 8,0 MM. AF_06/2022</t>
  </si>
  <si>
    <t>KG</t>
  </si>
  <si>
    <t>CORTE E DOBRA DE AÇO CA-60, DIÂMETRO DE 5,0 MM. AF_06/2022</t>
  </si>
  <si>
    <t>FABRICAÇÃO, MONTAGEM E DESMONTAGEM DE FÔRMA PARA BACIA DE DISSIPAÇÃO, EM MADEIRA SERRADA, E = 25 MM, 2 UTILIZAÇÕES. AF_08/2022</t>
  </si>
  <si>
    <t>SINAPI-95429</t>
  </si>
  <si>
    <t>TRANSPORTE COM CAMINHÃO BASCULANTE DE 18 M³, EM VIA URBANA EM REVESTIMENTO PRIMÁRIO (UNIDADE: TXKM). AF_07/2020</t>
  </si>
  <si>
    <t>TXKM</t>
  </si>
  <si>
    <t>Este ítem compete ao transporte de bloquetes e meios-fios até o local da obra tendo em vista que o mesmo é distante de qualquer fábrica de pré moldado. Foi feita uma relação entre o peso dos materiais e e a distância média até a fábrica mais próxima.</t>
  </si>
  <si>
    <t xml:space="preserve">Será realizado todo o processo de escavação, armação das ferragens, montagem e desmontagem das formas e concretagem de acordo com as normas da NBR-6118.Irão abrir valas de 30 cm de profundidade e 15 de largura com o comprimento de meio-fio a meio-fio. Forma em tábuas de madeira para concreto armado, reaproveitamento 2x, incluso montagem e desmontagem. As formas deverão ser executadas em tábuas de madeira serrada de boa qualidade . As amarrações que atravessam as formas deverão ser feitas com espaçamento regular. A armadura não poderá ficar em contato direto com a fôrma, obedecendo-se para isso a distância mínima prevista na NBR-6118 e no projeto estrutural. Deverão ser empregados afastadores de armadura dos tipos "clips" plásticos ou pastilhas de argamassa. </t>
  </si>
  <si>
    <t>SINAPI-102738</t>
  </si>
  <si>
    <t>BOCA PARA BUEIRO SIMPLES TUBULAR D = 60 CM EM CONCRETO, ALAS COM ESCONSIDADE DE 0°, INCLUINDO FÔRMAS E MATERIAIS. AF_07/2021</t>
  </si>
  <si>
    <t>Nos lançamento existentes, no final da rede, será executado uma boca de boeiro em concreto ciclópico com percentual de pedra não superior a 30%, sendo que o fck do concreto deve atingir uma resistência mínima de 20 Mpa.</t>
  </si>
  <si>
    <t>,</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</si>
  <si>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</si>
  <si>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SICRO-2003177</t>
  </si>
  <si>
    <t>1 UND</t>
  </si>
  <si>
    <t>SICOR-ED-28427</t>
  </si>
  <si>
    <t>SICOR</t>
  </si>
  <si>
    <t xml:space="preserve">Conforme projeto em AutoCad = 4 UND </t>
  </si>
  <si>
    <t>Sandro Adriano Oliveira Silva</t>
  </si>
  <si>
    <r>
      <rPr>
        <b/>
        <sz val="8"/>
        <color theme="1"/>
        <rFont val="Arial Nova"/>
        <family val="2"/>
      </rPr>
      <t>OBRA:</t>
    </r>
    <r>
      <rPr>
        <sz val="8"/>
        <color theme="1"/>
        <rFont val="Arial Nova"/>
        <family val="2"/>
      </rPr>
      <t xml:space="preserve"> PAVIMENTAÇÃO DA RUA RUFINO DE ASSIS DE FREITAS E RUA FRANCISCO WERNECK</t>
    </r>
  </si>
  <si>
    <r>
      <rPr>
        <b/>
        <sz val="8"/>
        <color theme="1"/>
        <rFont val="Arial Nova"/>
        <family val="2"/>
      </rPr>
      <t>LOCAL:</t>
    </r>
    <r>
      <rPr>
        <sz val="8"/>
        <color theme="1"/>
        <rFont val="Arial Nova"/>
        <family val="2"/>
      </rPr>
      <t xml:space="preserve"> PRAÇA RICARDO VIEIRA - SÃO TOMÉ - INHAPIM/MG - CEP: 35330-000</t>
    </r>
  </si>
  <si>
    <t>BOCA DE LOBO SIMPLES (TIPO A - FERRO FUNDIDO), QUADRO E GRELHA, INCLUSIVE ESCAVAÇÃO, REATERRO E BOTA-FORA</t>
  </si>
  <si>
    <t xml:space="preserve">SERVIÇOS PRELIMINARES </t>
  </si>
  <si>
    <t>REDE PLUVIAL</t>
  </si>
  <si>
    <t>PAVIMENTAÇÃO</t>
  </si>
  <si>
    <t>BASE PARA POÇO DE VISITA RETANGULAR PARA DRENAGEM, EM ALVENARIA COM BLOCOS DE CONCRETO, DIMENSÕES INTERNAS = 1X1,5 M, PROFUNDIDADE = 1,40 M, EXCLUINDO TAMPÃO. AF_12/2020_PA</t>
  </si>
  <si>
    <t>UNID</t>
  </si>
  <si>
    <t>CHAMINÉ CIRCULAR PARA POÇO DE VISITA PARA ESGOTO, EM ALVENARIA COM TIJOLOS CERÂMICOS MACIÇOS, DIÂMETRO INTERNO = 0,6 M. AF_12/2020</t>
  </si>
  <si>
    <t>TAMPA CIRCULAR PARA ESGOTO E DRENAGEM, EM FERRO FUNDIDO, DIÂMETRO INTERNO = 0,6 M. AF_12/2020</t>
  </si>
  <si>
    <t>SINAPI-99259</t>
  </si>
  <si>
    <t>SINAPI-98051</t>
  </si>
  <si>
    <t>SINAPI-98114</t>
  </si>
  <si>
    <t>2.11</t>
  </si>
  <si>
    <t>2.12</t>
  </si>
  <si>
    <t>2.13</t>
  </si>
  <si>
    <r>
      <rPr>
        <b/>
        <sz val="8"/>
        <color theme="1"/>
        <rFont val="Arial Nova"/>
        <family val="2"/>
      </rPr>
      <t>REGIÃO/MÊS DE REFERÊNCIA:</t>
    </r>
    <r>
      <rPr>
        <sz val="8"/>
        <color theme="1"/>
        <rFont val="Arial Nova"/>
        <family val="2"/>
      </rPr>
      <t xml:space="preserve"> TABELA SICOR - REGIÃO LESTE - 01/2026 - SEM DESONERAÇÃO / SINAPI 02/2026 - SEM DESONERAÇÃO / SICRO MG 10/2025</t>
    </r>
  </si>
  <si>
    <t>003</t>
  </si>
  <si>
    <t>COMPOSIÇÃO 003</t>
  </si>
  <si>
    <t>OBRA: PAVIMENTAÇÃO DA RUA RUFINO DE ASSIS DE FREITAS E RUA FRANCISCO WERNECK</t>
  </si>
  <si>
    <t>LOCAL: PRAÇA RICARDO VIEIRA - SÃO TOMÉ - INHAPIM/MG - CEP: 35330-000</t>
  </si>
  <si>
    <t>3.2</t>
  </si>
  <si>
    <t>Somatória total de acordo com o projeto =  33,20m</t>
  </si>
  <si>
    <t>3 x 0,50 = 3,50m</t>
  </si>
  <si>
    <t>[(Comprimento da tubulação x (Ø externo do tubo + 0,30)] x Altura da escavação = {[(41 x (0,50 + 0,30)1,25] + [(44x (0,70 + 0,30)1,5]} = 107,00m³</t>
  </si>
  <si>
    <t xml:space="preserve">Largura de escavação x Comprimento de tubulação + Área da vala existente = (0,8 x 41) + (1,00 x 44) = 76,80m² </t>
  </si>
  <si>
    <t xml:space="preserve">(Ø int. do tubo x Comprimento da tubulação x Altura do lastro) = [(0,5 x 41 x 0,07) + (0,7 x 44 x 0,07)] = 3,59 m³ </t>
  </si>
  <si>
    <t>Comprimeto dos trechos especificados no Projeto de drenagem = 41,00m</t>
  </si>
  <si>
    <t>Comprimeto dos trechos especificados no Projeto de drenagem = 44,00m</t>
  </si>
  <si>
    <t xml:space="preserve">Volume de escavação - Volume da Tubulação = 107,00 m³ - [(π x 0,5²/4 x 41) + (π x 0,7²/4 x 44)] = 82,02m³ </t>
  </si>
  <si>
    <t>Conforme projeto em AutoCad = 3 UND</t>
  </si>
  <si>
    <t>Tampões serão em ferro fundido tipo DN-600, com resistência para carga de 12,5 TF, diâmetro externo de 850mm, diâmetro interno de 600mm, diâmetro do tampão de 640mm e altura de 100mm. Após a
execução da pavimentação, tampões deverão ser assentados nas redes públicas de drenagem pluvial sobre os PV's, conforme detalhe arquitetônico.</t>
  </si>
  <si>
    <t>A chaminé terá altura de 50 cm para todos os PV's, será em formato circular, constituído por marterial pré-moldado</t>
  </si>
  <si>
    <t>O presente serviço refere-se à execução de boca de lobo dupla, tipo A, destinada à captação de águas pluviais em vias urbanas, contemplando o fornecimento de materiais, mão de obra, equipamentos e todos os serviços necessários à sua completa implantação, conforme diretrizes usuais do SINAPI, DNIT e DER-MG.
A execução terá início com a locação da obra e posterior escavação do terreno, manual ou mecanizada, até as cotas definidas em projeto, devendo ser garantidas as condições de estabilidade das paredes da escavação e o adequado esgotamento de águas, quando necessário. O fundo da cava deverá ser regularizado e compactado, sendo prevista, quando especificado em projeto, a execução de lastro de concreto magro para apoio da estrutura.
A estrutura da boca de lobo será executada em alvenaria de blocos de concreto ou em concreto moldado in loco, conforme especificações de projeto, com dimensões compatíveis ao tipo duplo. Internamente, as superfícies deverão receber revestimento em argamassa de cimento e areia, desempenado, garantindo estanqueidade, durabilidade e adequado escoamento das águas.
O dispositivo será dotado de quadro e grelha em ferro fundido, com resistência compatível com o tráfego atuante (mínimo classe D400 ou conforme projeto), devidamente assentados, nivelados e fixados à estrutura, assegurando perfeito encaixe, estabilidade e segurança operacional.
A ligação da boca de lobo à rede de drenagem deverá ser executada conforme projeto, garantindo perfeita vedação e continuidade hidráulica do sistema.
Concluída a execução da estrutura, será realizado o reaterro das valas com material proveniente da escavação, desde que em condições adequadas, em camadas sucessivas devidamente compactadas, conforme especificações normativas, a fim de evitar recalques e garantir a estabilidade da pavimentação adjacente. O material excedente ou considerado impróprio será removido para local de bota-fora licenciado, incluindo carga, transporte e descarga.
Os serviços deverão atender às normas da ABNT aplicáveis, bem como às especificações do DNIT, DER-MG e composições do SINAPI, além das orientações do projeto executivo, assegurando qualidade, segurança, funcionalidade e durabilidade da obra.</t>
  </si>
  <si>
    <t>O presente serviço refere-se à execução de boca de lobo simples, tipo A, destinada à captação de águas pluviais em vias urbanas, contemplando o fornecimento de materiais, mão de obra, equipamentos e todos os serviços necessários à sua completa implantação, em conformidade com diretrizes usuais do SINAPI, DNIT e DER-MG.
A execução terá início com a locação da obra e posterior escavação do terreno, manual ou mecanizada, até as cotas estabelecidas em projeto, devendo ser assegurada a estabilidade das paredes da escavação e o adequado esgotamento de águas, quando necessário. O fundo da cava deverá ser regularizado e devidamente compactado, sendo prevista, quando indicado em projeto, a execução de lastro de concreto magro para apoio da estrutura.
A estrutura da boca de lobo será executada em alvenaria de blocos de concreto ou em concreto moldado in loco, conforme especificações do projeto executivo, com dimensões compatíveis ao tipo simples. As superfícies internas deverão receber revestimento em argamassa de cimento e areia, devidamente desempenado, garantindo estanqueidade, durabilidade e adequado escoamento das águas pluviais.
O dispositivo será dotado de quadro e grelha em ferro fundido, com resistência compatível com as solicitações de tráfego (mínimo classe D400 ou conforme especificado em projeto), devidamente assentados, nivelados e fixados à estrutura, assegurando perfeito encaixe, estabilidade e segurança operacional.
A interligação da boca de lobo com a rede de drenagem pluvial deverá ser executada conforme detalhamento de projeto, garantindo adequada vedação e continuidade hidráulica do sistema.
Após a conclusão da estrutura, será executado o reaterro das laterais com material proveniente da escavação, desde que este apresente condições adequadas, em camadas sucessivas devidamente compactadas, conforme exigências normativas, visando evitar recalques e garantir a integridade do pavimento adjacente. O material excedente ou inadequado será transportado para local de bota-fora devidamente licenciado, incluindo as operações de carga, transporte e descarga.
Os serviços deverão ser executados em conformidade com as normas técnicas da ABNT aplicáveis, bem como com as especificações do DNIT, DER-MG e composições do SINAPI, além das diretrizes do projeto executivo, assegurando qualidade, segurança, funcionalidade e durabilidade da obra.</t>
  </si>
  <si>
    <t>Conforme projeto em AutoCad = 1538,00m²</t>
  </si>
  <si>
    <t>Peso do bloquete = (Área do calçamento x espessura do bloquete x massa específica) 1000 x km; [(1538,00x0,08x2400)/1000]x62,6 = 18.485,53 TXKM</t>
  </si>
  <si>
    <t>Somatória total de acordo com o projeto = 345,00m</t>
  </si>
  <si>
    <t>FÍSICO %</t>
  </si>
  <si>
    <t>FINANCEIRO</t>
  </si>
  <si>
    <t>DISSIPADOR DE ENERGIA - DED 02 A - AREIA, BRITA E PEDRA DE MÃO COMERCIAIS</t>
  </si>
  <si>
    <t xml:space="preserve">SINAPI-92404 </t>
  </si>
  <si>
    <t>EXECUÇÃO DE PAVIMENTO EM PISO INTERTRAVADO, COM BLOCO 16 FACES DE 22 X 11 CM, ESPESSURA 8 CM. AF_10/2022</t>
  </si>
  <si>
    <t>Sobre o leito da rua preparado, serão assentados os blocos de concreto 16 faces sobre colchão de areia com espessura não inferior a 06cm. Após o assentamento serão rejuntados com pó de pedra ou areia e compactados com  placa vibratória.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</si>
</sst>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quot;R$&quot;#,##0.00"/>
    <numFmt numFmtId="175" formatCode="&quot;R$&quot;\ #,##0.00"/>
    <numFmt numFmtId="176" formatCode="&quot;Verdadeiro&quot;;&quot;Verdadeiro&quot;;&quot;Falso&quot;"/>
    <numFmt numFmtId="177" formatCode="_(* #,##0.00000_);_(* \(#,##0.00000\);_(* &quot;-&quot;??_);_(@_)"/>
    <numFmt numFmtId="178" formatCode="_(* #,##0_);_(* \(#,##0\);_(* &quot;-&quot;??_);_(@_)"/>
    <numFmt numFmtId="179" formatCode="_(* #,##0.0000_);_(* \(#,##0.0000\);_(* &quot;-&quot;??_);_(@_)"/>
    <numFmt numFmtId="180" formatCode="_-* #,##0.00000_-;\-* #,##0.00000_-;_-* &quot;-&quot;?????_-;_-@_-"/>
  </numFmts>
  <fonts count="7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b/>
      <sz val="8"/>
      <name val="Calibri"/>
      <family val="2"/>
      <scheme val="minor"/>
    </font>
    <font>
      <sz val="10"/>
      <name val="Arial Nova"/>
      <family val="2"/>
    </font>
    <font>
      <b/>
      <sz val="10"/>
      <name val="Arial Nova"/>
      <family val="2"/>
    </font>
    <font>
      <sz val="10"/>
      <color indexed="8"/>
      <name val="Arial Nova"/>
      <family val="2"/>
    </font>
    <font>
      <sz val="10"/>
      <color rgb="FFFF0000"/>
      <name val="Arial Nova"/>
      <family val="2"/>
    </font>
    <font>
      <b/>
      <sz val="9"/>
      <name val="Arial Nova"/>
      <family val="2"/>
    </font>
    <font>
      <b/>
      <sz val="8"/>
      <name val="Arial Nova"/>
      <family val="2"/>
    </font>
    <font>
      <sz val="9"/>
      <name val="Arial Nova"/>
      <family val="2"/>
    </font>
    <font>
      <sz val="8"/>
      <name val="Arial Nova"/>
      <family val="2"/>
    </font>
    <font>
      <sz val="9"/>
      <color rgb="FFFF0000"/>
      <name val="Arial Nova"/>
      <family val="2"/>
    </font>
    <font>
      <b/>
      <u/>
      <sz val="10"/>
      <name val="Arial Nova"/>
      <family val="2"/>
    </font>
    <font>
      <sz val="9"/>
      <color indexed="8"/>
      <name val="Arial Nova"/>
      <family val="2"/>
    </font>
    <font>
      <sz val="8"/>
      <color indexed="8"/>
      <name val="Arial Nova"/>
      <family val="2"/>
    </font>
    <font>
      <sz val="8"/>
      <color rgb="FFFF0000"/>
      <name val="Arial Nova"/>
      <family val="2"/>
    </font>
    <font>
      <u/>
      <sz val="10"/>
      <color rgb="FFFF0000"/>
      <name val="Arial Nova"/>
      <family val="2"/>
    </font>
    <font>
      <sz val="7"/>
      <name val="Arial Nova"/>
      <family val="2"/>
    </font>
    <font>
      <sz val="8"/>
      <color theme="1"/>
      <name val="Arial Nova"/>
      <family val="2"/>
    </font>
    <font>
      <b/>
      <sz val="8"/>
      <color theme="1"/>
      <name val="Arial Nova"/>
      <family val="2"/>
    </font>
    <font>
      <sz val="9"/>
      <color theme="1"/>
      <name val="Arial Nova"/>
      <family val="2"/>
    </font>
    <font>
      <b/>
      <sz val="9"/>
      <color theme="1"/>
      <name val="Arial Nova"/>
      <family val="2"/>
    </font>
    <font>
      <sz val="10"/>
      <color theme="1"/>
      <name val="Arial Nova"/>
      <family val="2"/>
    </font>
    <font>
      <b/>
      <sz val="10"/>
      <color theme="1"/>
      <name val="Arial Nova"/>
      <family val="2"/>
    </font>
    <font>
      <sz val="9"/>
      <color theme="1"/>
      <name val="Calibri"/>
      <family val="2"/>
      <scheme val="minor"/>
    </font>
    <font>
      <b/>
      <sz val="9"/>
      <name val="Calibri"/>
      <family val="2"/>
      <scheme val="minor"/>
    </font>
    <font>
      <sz val="8"/>
      <color indexed="8"/>
      <name val="Calibri"/>
      <family val="2"/>
    </font>
    <font>
      <b/>
      <sz val="26"/>
      <color theme="1"/>
      <name val="Arial Black"/>
      <family val="2"/>
    </font>
    <font>
      <b/>
      <sz val="10"/>
      <name val="Arial"/>
      <family val="2"/>
    </font>
    <font>
      <b/>
      <sz val="12"/>
      <name val="Arial"/>
      <family val="2"/>
    </font>
    <font>
      <sz val="11"/>
      <name val="Arial"/>
      <family val="2"/>
    </font>
    <font>
      <sz val="11"/>
      <color indexed="20"/>
      <name val="Arial"/>
      <family val="2"/>
    </font>
    <font>
      <b/>
      <sz val="9"/>
      <name val="Arial"/>
      <family val="2"/>
    </font>
    <font>
      <b/>
      <sz val="9"/>
      <color indexed="23"/>
      <name val="Arial Nova"/>
      <family val="2"/>
    </font>
    <font>
      <sz val="10"/>
      <color indexed="20"/>
      <name val="Arial Nova"/>
      <family val="2"/>
    </font>
    <font>
      <sz val="11"/>
      <name val="Arial Nova"/>
      <family val="2"/>
    </font>
    <font>
      <sz val="11"/>
      <color indexed="20"/>
      <name val="Arial Nova"/>
      <family val="2"/>
    </font>
    <font>
      <b/>
      <sz val="11"/>
      <name val="Arial Nova"/>
      <family val="2"/>
    </font>
    <font>
      <b/>
      <sz val="8"/>
      <name val="Calibri"/>
      <family val="2"/>
    </font>
    <font>
      <sz val="8"/>
      <name val="Calibri"/>
      <family val="2"/>
    </font>
    <font>
      <sz val="8"/>
      <name val="Arial"/>
      <family val="2"/>
    </font>
    <font>
      <sz val="8"/>
      <name val="Calibri"/>
      <family val="2"/>
      <scheme val="minor"/>
    </font>
    <font>
      <sz val="8"/>
      <color rgb="FF000000"/>
      <name val="Arial Nova"/>
      <family val="2"/>
    </font>
    <font>
      <b/>
      <sz val="11"/>
      <color theme="1"/>
      <name val="Arial Nova"/>
      <family val="2"/>
    </font>
    <font>
      <b/>
      <u/>
      <sz val="11"/>
      <name val="Arial Nova"/>
      <family val="2"/>
    </font>
    <font>
      <sz val="11"/>
      <color indexed="8"/>
      <name val="Arial Nova"/>
      <family val="2"/>
    </font>
  </fonts>
  <fills count="15">
    <fill>
      <patternFill patternType="none"/>
    </fill>
    <fill>
      <patternFill patternType="gray125"/>
    </fill>
    <fill>
      <patternFill patternType="solid">
        <fgColor theme="0" tint="-4.9989318521683403E-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9"/>
        <bgColor indexed="64"/>
      </patternFill>
    </fill>
    <fill>
      <patternFill patternType="solid">
        <fgColor theme="0"/>
        <bgColor indexed="64"/>
      </patternFill>
    </fill>
    <fill>
      <patternFill patternType="solid">
        <fgColor indexed="43"/>
        <bgColor indexed="64"/>
      </patternFill>
    </fill>
    <fill>
      <patternFill patternType="solid">
        <fgColor theme="0" tint="-0.34998626667073579"/>
        <bgColor indexed="64"/>
      </patternFill>
    </fill>
  </fills>
  <borders count="24">
    <border>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69">
    <xf numFmtId="0" fontId="0" fillId="0" borderId="0"/>
    <xf numFmtId="9" fontId="4" fillId="0" borderId="0" applyFont="0" applyFill="0" applyBorder="0" applyAlignment="0" applyProtection="0"/>
    <xf numFmtId="165" fontId="4" fillId="0" borderId="0" applyFont="0" applyFill="0" applyBorder="0" applyAlignment="0" applyProtection="0"/>
    <xf numFmtId="0" fontId="6" fillId="0" borderId="0"/>
    <xf numFmtId="168" fontId="6" fillId="0" borderId="0" applyFont="0" applyFill="0" applyBorder="0" applyAlignment="0" applyProtection="0"/>
    <xf numFmtId="9"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7" fillId="4" borderId="0" applyNumberFormat="0" applyBorder="0" applyAlignment="0" applyProtection="0"/>
    <xf numFmtId="0" fontId="7" fillId="5" borderId="0" applyNumberFormat="0" applyBorder="0" applyAlignment="0" applyProtection="0"/>
    <xf numFmtId="0" fontId="8" fillId="6" borderId="16" applyNumberFormat="0" applyAlignment="0" applyProtection="0"/>
    <xf numFmtId="0" fontId="9" fillId="0" borderId="0">
      <protection locked="0"/>
    </xf>
    <xf numFmtId="166" fontId="6" fillId="0" borderId="0" applyFont="0" applyFill="0" applyBorder="0" applyAlignment="0" applyProtection="0"/>
    <xf numFmtId="0" fontId="10" fillId="0" borderId="0"/>
    <xf numFmtId="0" fontId="10" fillId="0" borderId="0"/>
    <xf numFmtId="165" fontId="11" fillId="0" borderId="0" applyBorder="0" applyProtection="0"/>
    <xf numFmtId="167" fontId="9" fillId="0" borderId="0">
      <protection locked="0"/>
    </xf>
    <xf numFmtId="0" fontId="12" fillId="7" borderId="0" applyNumberFormat="0" applyBorder="0" applyAlignment="0" applyProtection="0"/>
    <xf numFmtId="0" fontId="13" fillId="0" borderId="0">
      <alignment horizontal="left"/>
    </xf>
    <xf numFmtId="0" fontId="14" fillId="8" borderId="17" applyNumberFormat="0" applyAlignment="0" applyProtection="0"/>
    <xf numFmtId="0" fontId="15" fillId="0" borderId="18" applyNumberFormat="0" applyFill="0" applyAlignment="0" applyProtection="0"/>
    <xf numFmtId="38" fontId="16" fillId="0" borderId="0" applyFont="0" applyFill="0" applyBorder="0" applyAlignment="0" applyProtection="0"/>
    <xf numFmtId="40" fontId="16" fillId="0" borderId="0" applyFont="0" applyFill="0" applyBorder="0" applyAlignment="0" applyProtection="0"/>
    <xf numFmtId="0" fontId="17" fillId="0" borderId="7"/>
    <xf numFmtId="168" fontId="6"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18" fillId="9" borderId="0" applyNumberFormat="0" applyBorder="0" applyAlignment="0" applyProtection="0"/>
    <xf numFmtId="0" fontId="6" fillId="0" borderId="0"/>
    <xf numFmtId="0" fontId="6" fillId="0" borderId="0"/>
    <xf numFmtId="0" fontId="3" fillId="0" borderId="0"/>
    <xf numFmtId="0" fontId="6" fillId="10" borderId="19" applyNumberFormat="0" applyAlignment="0" applyProtection="0"/>
    <xf numFmtId="40" fontId="19" fillId="0" borderId="0" applyFont="0" applyFill="0" applyBorder="0" applyAlignment="0" applyProtection="0"/>
    <xf numFmtId="38" fontId="19" fillId="0" borderId="0" applyFont="0" applyFill="0" applyBorder="0" applyAlignment="0" applyProtection="0"/>
    <xf numFmtId="171" fontId="9" fillId="0" borderId="0">
      <protection locked="0"/>
    </xf>
    <xf numFmtId="172" fontId="9"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3" fontId="20" fillId="0" borderId="0">
      <protection locked="0"/>
    </xf>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3" fillId="0" borderId="0" applyFont="0" applyFill="0" applyBorder="0" applyAlignment="0" applyProtection="0"/>
    <xf numFmtId="0" fontId="17" fillId="0" borderId="0"/>
    <xf numFmtId="0" fontId="22" fillId="3" borderId="4">
      <alignment wrapText="1"/>
    </xf>
    <xf numFmtId="0" fontId="22" fillId="3" borderId="4">
      <alignment wrapText="1"/>
    </xf>
    <xf numFmtId="0" fontId="23" fillId="0" borderId="20" applyNumberFormat="0" applyFill="0" applyAlignment="0" applyProtection="0"/>
    <xf numFmtId="173" fontId="24" fillId="0" borderId="0">
      <protection locked="0"/>
    </xf>
    <xf numFmtId="173" fontId="24" fillId="0" borderId="0">
      <protection locked="0"/>
    </xf>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25" fillId="0" borderId="0" applyNumberFormat="0" applyFill="0" applyBorder="0" applyAlignment="0" applyProtection="0"/>
    <xf numFmtId="0" fontId="2" fillId="0" borderId="0"/>
    <xf numFmtId="0" fontId="2" fillId="0" borderId="0"/>
    <xf numFmtId="43" fontId="6" fillId="0" borderId="0" applyFont="0" applyFill="0" applyBorder="0" applyAlignment="0" applyProtection="0"/>
    <xf numFmtId="164" fontId="26" fillId="0" borderId="0" applyFont="0" applyFill="0" applyBorder="0" applyAlignment="0" applyProtection="0"/>
    <xf numFmtId="176" fontId="10" fillId="0" borderId="0" applyFont="0" applyFill="0" applyBorder="0" applyAlignment="0" applyProtection="0"/>
    <xf numFmtId="0" fontId="4" fillId="0" borderId="0"/>
    <xf numFmtId="0" fontId="1" fillId="0" borderId="0"/>
    <xf numFmtId="0" fontId="4" fillId="0" borderId="0"/>
  </cellStyleXfs>
  <cellXfs count="419">
    <xf numFmtId="0" fontId="0" fillId="0" borderId="0" xfId="0"/>
    <xf numFmtId="0" fontId="30" fillId="0" borderId="0" xfId="0" applyFont="1"/>
    <xf numFmtId="4" fontId="30" fillId="0" borderId="0" xfId="0" applyNumberFormat="1" applyFont="1"/>
    <xf numFmtId="0" fontId="33" fillId="0" borderId="11" xfId="0" applyFont="1" applyBorder="1" applyAlignment="1">
      <alignment horizontal="center" vertical="center" wrapText="1"/>
    </xf>
    <xf numFmtId="4" fontId="33" fillId="0" borderId="10" xfId="0" applyNumberFormat="1" applyFont="1" applyBorder="1" applyAlignment="1">
      <alignment horizontal="center" vertical="center" wrapText="1"/>
    </xf>
    <xf numFmtId="0" fontId="28" fillId="0" borderId="11" xfId="0" applyFont="1" applyBorder="1" applyAlignment="1">
      <alignment vertical="center"/>
    </xf>
    <xf numFmtId="0" fontId="28" fillId="0" borderId="10" xfId="0" applyFont="1" applyBorder="1" applyAlignment="1">
      <alignment vertical="center"/>
    </xf>
    <xf numFmtId="0" fontId="28" fillId="0" borderId="11" xfId="0" applyFont="1" applyBorder="1"/>
    <xf numFmtId="0" fontId="28" fillId="0" borderId="0" xfId="0" applyFont="1"/>
    <xf numFmtId="4" fontId="28" fillId="0" borderId="0" xfId="0" applyNumberFormat="1" applyFont="1"/>
    <xf numFmtId="0" fontId="28" fillId="0" borderId="10" xfId="0" applyFont="1" applyBorder="1"/>
    <xf numFmtId="0" fontId="38" fillId="0" borderId="0" xfId="0" applyFont="1"/>
    <xf numFmtId="0" fontId="39" fillId="0" borderId="0" xfId="0" applyFont="1"/>
    <xf numFmtId="4" fontId="33" fillId="0" borderId="4" xfId="0" applyNumberFormat="1" applyFont="1" applyBorder="1" applyAlignment="1">
      <alignment horizontal="center" vertical="center" wrapText="1"/>
    </xf>
    <xf numFmtId="0" fontId="33" fillId="0" borderId="4" xfId="0" applyFont="1" applyBorder="1" applyAlignment="1">
      <alignment horizontal="center" vertical="center" wrapText="1"/>
    </xf>
    <xf numFmtId="0" fontId="36" fillId="0" borderId="0" xfId="0" applyFont="1"/>
    <xf numFmtId="0" fontId="34" fillId="0" borderId="0" xfId="0" applyFont="1"/>
    <xf numFmtId="4" fontId="34" fillId="0" borderId="0" xfId="0" applyNumberFormat="1" applyFont="1"/>
    <xf numFmtId="0" fontId="40" fillId="0" borderId="0" xfId="0" applyFont="1"/>
    <xf numFmtId="0" fontId="33" fillId="0" borderId="4" xfId="0" applyFont="1" applyBorder="1" applyAlignment="1">
      <alignment horizontal="center" vertical="center"/>
    </xf>
    <xf numFmtId="4" fontId="33" fillId="0" borderId="4" xfId="0" applyNumberFormat="1" applyFont="1" applyBorder="1" applyAlignment="1">
      <alignment horizontal="center" vertical="center"/>
    </xf>
    <xf numFmtId="0" fontId="40" fillId="0" borderId="1" xfId="0" applyFont="1" applyBorder="1"/>
    <xf numFmtId="0" fontId="40" fillId="0" borderId="10" xfId="0" applyFont="1" applyBorder="1"/>
    <xf numFmtId="14" fontId="33" fillId="0" borderId="6" xfId="0" applyNumberFormat="1" applyFont="1" applyBorder="1" applyAlignment="1">
      <alignment horizontal="left" vertical="center"/>
    </xf>
    <xf numFmtId="0" fontId="29" fillId="0" borderId="8" xfId="0" applyFont="1" applyBorder="1" applyAlignment="1">
      <alignment vertical="center" wrapText="1"/>
    </xf>
    <xf numFmtId="0" fontId="29" fillId="0" borderId="2" xfId="0" applyFont="1" applyBorder="1" applyAlignment="1">
      <alignment vertical="center" wrapText="1"/>
    </xf>
    <xf numFmtId="0" fontId="28" fillId="11" borderId="0" xfId="3" applyFont="1" applyFill="1"/>
    <xf numFmtId="0" fontId="28" fillId="11" borderId="0" xfId="3" applyFont="1" applyFill="1" applyAlignment="1">
      <alignment vertical="center"/>
    </xf>
    <xf numFmtId="0" fontId="29" fillId="11" borderId="11" xfId="3" applyFont="1" applyFill="1" applyBorder="1" applyAlignment="1">
      <alignment wrapText="1"/>
    </xf>
    <xf numFmtId="0" fontId="29" fillId="11" borderId="0" xfId="3" applyFont="1" applyFill="1" applyAlignment="1">
      <alignment wrapText="1"/>
    </xf>
    <xf numFmtId="0" fontId="28" fillId="0" borderId="9" xfId="3" applyFont="1" applyBorder="1" applyAlignment="1">
      <alignment vertical="center"/>
    </xf>
    <xf numFmtId="0" fontId="28" fillId="11" borderId="0" xfId="3" applyFont="1" applyFill="1" applyAlignment="1">
      <alignment wrapText="1"/>
    </xf>
    <xf numFmtId="0" fontId="28" fillId="11" borderId="11" xfId="3" applyFont="1" applyFill="1" applyBorder="1"/>
    <xf numFmtId="0" fontId="28" fillId="0" borderId="0" xfId="3" applyFont="1" applyAlignment="1">
      <alignment horizontal="center" vertical="center"/>
    </xf>
    <xf numFmtId="0" fontId="32" fillId="11" borderId="11" xfId="3" applyFont="1" applyFill="1" applyBorder="1"/>
    <xf numFmtId="0" fontId="28" fillId="0" borderId="9" xfId="3" applyFont="1" applyBorder="1" applyAlignment="1">
      <alignment horizontal="center" vertical="center"/>
    </xf>
    <xf numFmtId="0" fontId="32" fillId="11" borderId="0" xfId="3" applyFont="1" applyFill="1" applyAlignment="1">
      <alignment wrapText="1"/>
    </xf>
    <xf numFmtId="0" fontId="29" fillId="11" borderId="0" xfId="3" applyFont="1" applyFill="1" applyAlignment="1">
      <alignment horizontal="right"/>
    </xf>
    <xf numFmtId="0" fontId="28" fillId="11" borderId="0" xfId="3" applyFont="1" applyFill="1" applyAlignment="1">
      <alignment horizontal="center" vertical="center"/>
    </xf>
    <xf numFmtId="0" fontId="28" fillId="11" borderId="14" xfId="3" applyFont="1" applyFill="1" applyBorder="1"/>
    <xf numFmtId="0" fontId="28" fillId="11" borderId="9" xfId="3" applyFont="1" applyFill="1" applyBorder="1"/>
    <xf numFmtId="0" fontId="28" fillId="11" borderId="9" xfId="3" applyFont="1" applyFill="1" applyBorder="1" applyAlignment="1">
      <alignment wrapText="1"/>
    </xf>
    <xf numFmtId="0" fontId="32" fillId="11" borderId="4" xfId="3" applyFont="1" applyFill="1" applyBorder="1" applyAlignment="1">
      <alignment horizontal="center" vertical="center"/>
    </xf>
    <xf numFmtId="0" fontId="32" fillId="11" borderId="4" xfId="3" applyFont="1" applyFill="1" applyBorder="1" applyAlignment="1">
      <alignment horizontal="center" vertical="center" wrapText="1"/>
    </xf>
    <xf numFmtId="0" fontId="34" fillId="11" borderId="0" xfId="3" applyFont="1" applyFill="1" applyAlignment="1">
      <alignment wrapText="1"/>
    </xf>
    <xf numFmtId="0" fontId="34" fillId="11" borderId="0" xfId="3" applyFont="1" applyFill="1"/>
    <xf numFmtId="0" fontId="34" fillId="11" borderId="11" xfId="3" applyFont="1" applyFill="1" applyBorder="1"/>
    <xf numFmtId="0" fontId="28" fillId="11" borderId="10" xfId="3" applyFont="1" applyFill="1" applyBorder="1"/>
    <xf numFmtId="0" fontId="34" fillId="11" borderId="10" xfId="3" applyFont="1" applyFill="1" applyBorder="1"/>
    <xf numFmtId="0" fontId="32" fillId="0" borderId="3" xfId="3" applyFont="1" applyBorder="1" applyAlignment="1">
      <alignment vertical="center"/>
    </xf>
    <xf numFmtId="0" fontId="29" fillId="11" borderId="11" xfId="3" applyFont="1" applyFill="1" applyBorder="1" applyAlignment="1">
      <alignment horizontal="right"/>
    </xf>
    <xf numFmtId="0" fontId="28" fillId="11" borderId="15" xfId="3" applyFont="1" applyFill="1" applyBorder="1"/>
    <xf numFmtId="49" fontId="32" fillId="11" borderId="4" xfId="3" applyNumberFormat="1" applyFont="1" applyFill="1" applyBorder="1" applyAlignment="1">
      <alignment horizontal="center" vertical="center" wrapText="1"/>
    </xf>
    <xf numFmtId="49" fontId="34" fillId="11" borderId="4" xfId="3" applyNumberFormat="1" applyFont="1" applyFill="1" applyBorder="1" applyAlignment="1">
      <alignment horizontal="center" vertical="center" wrapText="1"/>
    </xf>
    <xf numFmtId="0" fontId="34" fillId="0" borderId="0" xfId="3" applyFont="1" applyAlignment="1">
      <alignment horizontal="center" vertical="center"/>
    </xf>
    <xf numFmtId="0" fontId="34" fillId="11" borderId="0" xfId="3" applyFont="1" applyFill="1" applyAlignment="1">
      <alignment horizontal="center" vertical="center"/>
    </xf>
    <xf numFmtId="0" fontId="35" fillId="0" borderId="0" xfId="0" applyFont="1"/>
    <xf numFmtId="4" fontId="35" fillId="0" borderId="0" xfId="0" applyNumberFormat="1" applyFont="1"/>
    <xf numFmtId="9" fontId="28" fillId="0" borderId="0" xfId="1" applyFont="1"/>
    <xf numFmtId="0" fontId="35" fillId="0" borderId="4" xfId="0" applyFont="1" applyBorder="1" applyAlignment="1">
      <alignment horizontal="center" vertical="center" wrapText="1"/>
    </xf>
    <xf numFmtId="10" fontId="44" fillId="12" borderId="4" xfId="0" applyNumberFormat="1" applyFont="1" applyFill="1" applyBorder="1" applyAlignment="1">
      <alignment horizontal="center" vertical="center"/>
    </xf>
    <xf numFmtId="10" fontId="44" fillId="12" borderId="4" xfId="1" applyNumberFormat="1" applyFont="1" applyFill="1" applyBorder="1" applyAlignment="1">
      <alignment horizontal="center" vertical="center"/>
    </xf>
    <xf numFmtId="0" fontId="43" fillId="0" borderId="4" xfId="0" applyFont="1" applyBorder="1" applyAlignment="1">
      <alignment horizontal="center" vertical="center" wrapText="1"/>
    </xf>
    <xf numFmtId="4" fontId="44" fillId="0" borderId="4" xfId="0" applyNumberFormat="1" applyFont="1" applyBorder="1" applyAlignment="1">
      <alignment horizontal="center" vertical="center" wrapText="1"/>
    </xf>
    <xf numFmtId="174" fontId="43" fillId="0" borderId="4" xfId="0" applyNumberFormat="1" applyFont="1" applyBorder="1" applyAlignment="1">
      <alignment horizontal="center" vertical="center" wrapText="1"/>
    </xf>
    <xf numFmtId="0" fontId="35" fillId="0" borderId="4" xfId="0" applyFont="1" applyBorder="1" applyAlignment="1">
      <alignment horizontal="center" vertical="center"/>
    </xf>
    <xf numFmtId="4" fontId="44" fillId="0" borderId="12" xfId="0" applyNumberFormat="1" applyFont="1" applyBorder="1" applyAlignment="1">
      <alignment horizontal="center" vertical="center" wrapText="1"/>
    </xf>
    <xf numFmtId="0" fontId="35" fillId="2" borderId="4" xfId="0" applyFont="1" applyFill="1" applyBorder="1" applyAlignment="1">
      <alignment horizontal="center" vertical="center" wrapText="1"/>
    </xf>
    <xf numFmtId="4" fontId="33" fillId="2" borderId="4" xfId="0" applyNumberFormat="1" applyFont="1" applyFill="1" applyBorder="1" applyAlignment="1">
      <alignment horizontal="center" vertical="center" wrapText="1"/>
    </xf>
    <xf numFmtId="174" fontId="35" fillId="0" borderId="0" xfId="0" applyNumberFormat="1" applyFont="1"/>
    <xf numFmtId="0" fontId="44" fillId="0" borderId="11" xfId="0" applyFont="1" applyBorder="1" applyAlignment="1">
      <alignment horizontal="center" vertical="center" wrapText="1"/>
    </xf>
    <xf numFmtId="0" fontId="44" fillId="0" borderId="0" xfId="0" applyFont="1" applyAlignment="1">
      <alignment horizontal="center" vertical="center" wrapText="1"/>
    </xf>
    <xf numFmtId="4" fontId="44" fillId="0" borderId="10" xfId="0" applyNumberFormat="1" applyFont="1" applyBorder="1" applyAlignment="1">
      <alignment horizontal="center" vertical="center" wrapText="1"/>
    </xf>
    <xf numFmtId="0" fontId="47" fillId="0" borderId="11" xfId="0" applyFont="1" applyBorder="1" applyAlignment="1">
      <alignment vertical="center"/>
    </xf>
    <xf numFmtId="0" fontId="47" fillId="0" borderId="0" xfId="0" applyFont="1" applyAlignment="1">
      <alignment vertical="center"/>
    </xf>
    <xf numFmtId="4" fontId="47" fillId="0" borderId="10" xfId="0" applyNumberFormat="1" applyFont="1" applyBorder="1" applyAlignment="1">
      <alignment vertical="center"/>
    </xf>
    <xf numFmtId="0" fontId="47" fillId="0" borderId="0" xfId="0" applyFont="1"/>
    <xf numFmtId="0" fontId="47" fillId="0" borderId="9" xfId="0" applyFont="1" applyBorder="1" applyAlignment="1">
      <alignment vertical="center"/>
    </xf>
    <xf numFmtId="0" fontId="48" fillId="0" borderId="0" xfId="0" applyFont="1" applyAlignment="1">
      <alignment vertical="center"/>
    </xf>
    <xf numFmtId="0" fontId="47" fillId="0" borderId="10" xfId="0" applyFont="1" applyBorder="1" applyAlignment="1">
      <alignment vertical="center"/>
    </xf>
    <xf numFmtId="0" fontId="45" fillId="0" borderId="11" xfId="0" applyFont="1" applyBorder="1" applyAlignment="1">
      <alignment vertical="center"/>
    </xf>
    <xf numFmtId="0" fontId="45" fillId="0" borderId="0" xfId="0" applyFont="1"/>
    <xf numFmtId="0" fontId="46" fillId="0" borderId="0" xfId="0" applyFont="1" applyAlignment="1">
      <alignment vertical="center"/>
    </xf>
    <xf numFmtId="0" fontId="45" fillId="0" borderId="11" xfId="0" applyFont="1" applyBorder="1"/>
    <xf numFmtId="4" fontId="45" fillId="0" borderId="10" xfId="0" applyNumberFormat="1" applyFont="1" applyBorder="1"/>
    <xf numFmtId="0" fontId="47" fillId="0" borderId="11" xfId="0" applyFont="1" applyBorder="1"/>
    <xf numFmtId="4" fontId="47" fillId="0" borderId="10" xfId="0" applyNumberFormat="1" applyFont="1" applyBorder="1"/>
    <xf numFmtId="0" fontId="47" fillId="0" borderId="14" xfId="0" applyFont="1" applyBorder="1"/>
    <xf numFmtId="0" fontId="47" fillId="0" borderId="9" xfId="0" applyFont="1" applyBorder="1"/>
    <xf numFmtId="4" fontId="47" fillId="0" borderId="15" xfId="0" applyNumberFormat="1" applyFont="1" applyBorder="1"/>
    <xf numFmtId="10" fontId="32" fillId="11" borderId="4" xfId="3" applyNumberFormat="1" applyFont="1" applyFill="1" applyBorder="1" applyAlignment="1">
      <alignment horizontal="center" vertical="center" wrapText="1"/>
    </xf>
    <xf numFmtId="174" fontId="34" fillId="11" borderId="4" xfId="64" applyNumberFormat="1" applyFont="1" applyFill="1" applyBorder="1" applyAlignment="1">
      <alignment horizontal="center" vertical="center" wrapText="1"/>
    </xf>
    <xf numFmtId="10" fontId="28" fillId="11" borderId="0" xfId="3" applyNumberFormat="1" applyFont="1" applyFill="1" applyAlignment="1">
      <alignment vertical="center"/>
    </xf>
    <xf numFmtId="175" fontId="28" fillId="11" borderId="0" xfId="3" applyNumberFormat="1" applyFont="1" applyFill="1"/>
    <xf numFmtId="0" fontId="39" fillId="0" borderId="0" xfId="0" applyFont="1" applyAlignment="1">
      <alignment horizontal="left"/>
    </xf>
    <xf numFmtId="0" fontId="29" fillId="0" borderId="1" xfId="0" applyFont="1" applyBorder="1" applyAlignment="1">
      <alignment vertical="center" wrapText="1"/>
    </xf>
    <xf numFmtId="0" fontId="29" fillId="0" borderId="0" xfId="0" applyFont="1" applyAlignment="1">
      <alignment vertical="center" wrapText="1"/>
    </xf>
    <xf numFmtId="0" fontId="28" fillId="0" borderId="5" xfId="0" applyFont="1" applyBorder="1"/>
    <xf numFmtId="0" fontId="28" fillId="0" borderId="1" xfId="0" applyFont="1" applyBorder="1"/>
    <xf numFmtId="49" fontId="35" fillId="0" borderId="4" xfId="2" applyNumberFormat="1" applyFont="1" applyFill="1" applyBorder="1" applyAlignment="1" applyProtection="1">
      <alignment horizontal="left" vertical="center" wrapText="1" shrinkToFit="1"/>
      <protection locked="0"/>
    </xf>
    <xf numFmtId="0" fontId="52" fillId="0" borderId="0" xfId="0" applyFont="1" applyAlignment="1">
      <alignment horizontal="left"/>
    </xf>
    <xf numFmtId="0" fontId="0" fillId="0" borderId="0" xfId="0" applyAlignment="1">
      <alignment horizontal="left" vertical="top"/>
    </xf>
    <xf numFmtId="0" fontId="0" fillId="0" borderId="0" xfId="0" applyAlignment="1">
      <alignment horizontal="center"/>
    </xf>
    <xf numFmtId="165" fontId="4" fillId="0" borderId="0" xfId="2" applyFont="1" applyBorder="1"/>
    <xf numFmtId="0" fontId="55" fillId="0" borderId="0" xfId="0" applyFont="1"/>
    <xf numFmtId="0" fontId="56" fillId="0" borderId="0" xfId="0" applyFont="1"/>
    <xf numFmtId="165" fontId="55" fillId="0" borderId="0" xfId="2" applyFont="1" applyBorder="1"/>
    <xf numFmtId="0" fontId="45" fillId="0" borderId="8" xfId="0" applyFont="1" applyBorder="1" applyAlignment="1">
      <alignment horizontal="center" vertical="center"/>
    </xf>
    <xf numFmtId="0" fontId="34" fillId="0" borderId="8" xfId="3" applyFont="1" applyBorder="1" applyAlignment="1">
      <alignment horizontal="center" vertical="center"/>
    </xf>
    <xf numFmtId="165" fontId="28" fillId="0" borderId="0" xfId="2" applyFont="1" applyBorder="1"/>
    <xf numFmtId="165" fontId="60" fillId="0" borderId="0" xfId="2" applyFont="1" applyBorder="1"/>
    <xf numFmtId="178" fontId="60" fillId="0" borderId="0" xfId="2" applyNumberFormat="1" applyFont="1" applyBorder="1"/>
    <xf numFmtId="0" fontId="62" fillId="0" borderId="22" xfId="0" applyFont="1" applyBorder="1" applyAlignment="1">
      <alignment horizontal="right"/>
    </xf>
    <xf numFmtId="10" fontId="62" fillId="0" borderId="23" xfId="0" applyNumberFormat="1" applyFont="1" applyBorder="1" applyAlignment="1">
      <alignment horizontal="center" vertical="center"/>
    </xf>
    <xf numFmtId="179" fontId="60" fillId="0" borderId="0" xfId="2" applyNumberFormat="1" applyFont="1" applyBorder="1" applyAlignment="1">
      <alignment horizontal="center" vertical="center"/>
    </xf>
    <xf numFmtId="0" fontId="0" fillId="0" borderId="10" xfId="0" applyBorder="1"/>
    <xf numFmtId="14" fontId="28" fillId="0" borderId="9" xfId="0" applyNumberFormat="1" applyFont="1" applyBorder="1" applyAlignment="1">
      <alignment horizontal="left" vertical="top"/>
    </xf>
    <xf numFmtId="0" fontId="0" fillId="0" borderId="9" xfId="0" applyBorder="1"/>
    <xf numFmtId="0" fontId="0" fillId="0" borderId="15" xfId="0" applyBorder="1"/>
    <xf numFmtId="0" fontId="28" fillId="0" borderId="14" xfId="0" applyFont="1" applyBorder="1" applyAlignment="1">
      <alignment vertical="top"/>
    </xf>
    <xf numFmtId="0" fontId="28" fillId="0" borderId="9" xfId="0" applyFont="1" applyBorder="1" applyAlignment="1">
      <alignment vertical="top"/>
    </xf>
    <xf numFmtId="0" fontId="53" fillId="0" borderId="11" xfId="0" applyFont="1" applyBorder="1" applyAlignment="1">
      <alignment vertical="distributed"/>
    </xf>
    <xf numFmtId="0" fontId="54" fillId="0" borderId="11" xfId="0" applyFont="1" applyBorder="1" applyAlignment="1">
      <alignment vertical="distributed"/>
    </xf>
    <xf numFmtId="0" fontId="54" fillId="0" borderId="0" xfId="0" applyFont="1" applyAlignment="1">
      <alignment vertical="distributed"/>
    </xf>
    <xf numFmtId="0" fontId="54" fillId="0" borderId="10" xfId="0" applyFont="1" applyBorder="1" applyAlignment="1">
      <alignment vertical="distributed"/>
    </xf>
    <xf numFmtId="0" fontId="4" fillId="0" borderId="11" xfId="0" applyFont="1" applyBorder="1"/>
    <xf numFmtId="0" fontId="4" fillId="0" borderId="10" xfId="0" applyFont="1" applyBorder="1"/>
    <xf numFmtId="0" fontId="59" fillId="0" borderId="10" xfId="0" applyFont="1" applyBorder="1"/>
    <xf numFmtId="0" fontId="60" fillId="0" borderId="11" xfId="0" applyFont="1" applyBorder="1"/>
    <xf numFmtId="0" fontId="60" fillId="0" borderId="0" xfId="0" applyFont="1"/>
    <xf numFmtId="0" fontId="61" fillId="0" borderId="0" xfId="0" applyFont="1"/>
    <xf numFmtId="0" fontId="61" fillId="0" borderId="10" xfId="0" applyFont="1" applyBorder="1"/>
    <xf numFmtId="0" fontId="60" fillId="0" borderId="10" xfId="0" applyFont="1" applyBorder="1"/>
    <xf numFmtId="0" fontId="62" fillId="0" borderId="0" xfId="0" applyFont="1" applyAlignment="1">
      <alignment horizontal="right"/>
    </xf>
    <xf numFmtId="0" fontId="60" fillId="0" borderId="0" xfId="0" applyFont="1" applyAlignment="1">
      <alignment horizontal="center" vertical="center"/>
    </xf>
    <xf numFmtId="180" fontId="60" fillId="0" borderId="0" xfId="0" applyNumberFormat="1" applyFont="1"/>
    <xf numFmtId="0" fontId="55" fillId="0" borderId="11" xfId="0" applyFont="1" applyBorder="1"/>
    <xf numFmtId="0" fontId="57" fillId="0" borderId="10" xfId="0" applyFont="1" applyBorder="1" applyAlignment="1">
      <alignment vertical="distributed"/>
    </xf>
    <xf numFmtId="0" fontId="55" fillId="0" borderId="10" xfId="0" applyFont="1" applyBorder="1"/>
    <xf numFmtId="0" fontId="55" fillId="0" borderId="14" xfId="0" applyFont="1" applyBorder="1"/>
    <xf numFmtId="0" fontId="55" fillId="0" borderId="9" xfId="0" applyFont="1" applyBorder="1"/>
    <xf numFmtId="0" fontId="56" fillId="0" borderId="9" xfId="0" applyFont="1" applyBorder="1"/>
    <xf numFmtId="165" fontId="55" fillId="0" borderId="9" xfId="2" applyFont="1" applyBorder="1"/>
    <xf numFmtId="0" fontId="55" fillId="0" borderId="15" xfId="0" applyFont="1" applyBorder="1"/>
    <xf numFmtId="0" fontId="29" fillId="0" borderId="5" xfId="0" applyFont="1" applyBorder="1" applyAlignment="1">
      <alignment vertical="top" wrapText="1"/>
    </xf>
    <xf numFmtId="0" fontId="28" fillId="0" borderId="11" xfId="0" applyFont="1" applyBorder="1" applyAlignment="1">
      <alignment vertical="top" wrapText="1"/>
    </xf>
    <xf numFmtId="0" fontId="28" fillId="0" borderId="5" xfId="0" applyFont="1" applyBorder="1" applyAlignment="1">
      <alignment vertical="top" wrapText="1"/>
    </xf>
    <xf numFmtId="0" fontId="28" fillId="0" borderId="14" xfId="0" applyFont="1" applyBorder="1" applyAlignment="1">
      <alignment vertical="top" wrapText="1"/>
    </xf>
    <xf numFmtId="0" fontId="29" fillId="0" borderId="6" xfId="0" applyFont="1" applyBorder="1" applyAlignment="1">
      <alignment horizontal="center"/>
    </xf>
    <xf numFmtId="165" fontId="29" fillId="0" borderId="6" xfId="2" applyFont="1" applyBorder="1" applyAlignment="1">
      <alignment vertical="center"/>
    </xf>
    <xf numFmtId="2" fontId="29" fillId="0" borderId="15" xfId="2" applyNumberFormat="1" applyFont="1" applyBorder="1" applyAlignment="1">
      <alignment vertical="center"/>
    </xf>
    <xf numFmtId="165" fontId="58" fillId="0" borderId="6" xfId="2" applyFont="1" applyBorder="1" applyAlignment="1">
      <alignment horizontal="center" vertical="top" wrapText="1"/>
    </xf>
    <xf numFmtId="177" fontId="28" fillId="0" borderId="10" xfId="2" applyNumberFormat="1" applyFont="1" applyBorder="1" applyAlignment="1">
      <alignment horizontal="center" vertical="top" wrapText="1"/>
    </xf>
    <xf numFmtId="177" fontId="28" fillId="0" borderId="6" xfId="2" applyNumberFormat="1" applyFont="1" applyBorder="1" applyAlignment="1">
      <alignment horizontal="center" vertical="top" wrapText="1"/>
    </xf>
    <xf numFmtId="177" fontId="28" fillId="0" borderId="15" xfId="2" applyNumberFormat="1" applyFont="1" applyBorder="1" applyAlignment="1">
      <alignment horizontal="center" vertical="top" wrapText="1"/>
    </xf>
    <xf numFmtId="49" fontId="63" fillId="13" borderId="4" xfId="0" applyNumberFormat="1" applyFont="1" applyFill="1" applyBorder="1" applyAlignment="1" applyProtection="1">
      <alignment horizontal="center" vertical="center" wrapText="1"/>
      <protection locked="0"/>
    </xf>
    <xf numFmtId="0" fontId="63" fillId="3" borderId="4" xfId="0" applyFont="1" applyFill="1" applyBorder="1" applyAlignment="1">
      <alignment horizontal="center" vertical="center"/>
    </xf>
    <xf numFmtId="4" fontId="63" fillId="3" borderId="4" xfId="0" applyNumberFormat="1" applyFont="1" applyFill="1" applyBorder="1" applyAlignment="1">
      <alignment horizontal="center" vertical="center"/>
    </xf>
    <xf numFmtId="49" fontId="64" fillId="13" borderId="4" xfId="0" applyNumberFormat="1" applyFont="1" applyFill="1" applyBorder="1" applyAlignment="1" applyProtection="1">
      <alignment horizontal="center" vertical="center" wrapText="1"/>
      <protection locked="0"/>
    </xf>
    <xf numFmtId="0" fontId="64" fillId="0" borderId="4" xfId="0" applyFont="1" applyBorder="1" applyAlignment="1">
      <alignment horizontal="center" vertical="center" wrapText="1"/>
    </xf>
    <xf numFmtId="0" fontId="64" fillId="13" borderId="4" xfId="0" applyFont="1" applyFill="1" applyBorder="1" applyAlignment="1" applyProtection="1">
      <alignment horizontal="center" vertical="center" wrapText="1"/>
      <protection locked="0"/>
    </xf>
    <xf numFmtId="4" fontId="64" fillId="0" borderId="4" xfId="0" applyNumberFormat="1" applyFont="1" applyBorder="1" applyAlignment="1">
      <alignment horizontal="center" vertical="center" wrapText="1"/>
    </xf>
    <xf numFmtId="0" fontId="32" fillId="0" borderId="11" xfId="0" applyFont="1" applyBorder="1" applyAlignment="1">
      <alignment horizontal="center" vertical="center" wrapText="1"/>
    </xf>
    <xf numFmtId="174" fontId="46" fillId="0" borderId="10" xfId="0" applyNumberFormat="1" applyFont="1" applyBorder="1" applyAlignment="1">
      <alignment horizontal="center" vertical="center" wrapText="1"/>
    </xf>
    <xf numFmtId="0" fontId="0" fillId="0" borderId="11" xfId="0" applyBorder="1"/>
    <xf numFmtId="0" fontId="0" fillId="0" borderId="14" xfId="0" applyBorder="1"/>
    <xf numFmtId="0" fontId="29" fillId="0" borderId="6" xfId="0" applyFont="1" applyBorder="1" applyAlignment="1">
      <alignment vertical="center" wrapText="1"/>
    </xf>
    <xf numFmtId="2" fontId="33" fillId="0" borderId="4" xfId="0" applyNumberFormat="1" applyFont="1" applyBorder="1" applyAlignment="1">
      <alignment horizontal="center" vertical="center"/>
    </xf>
    <xf numFmtId="4" fontId="35" fillId="0" borderId="4" xfId="0" applyNumberFormat="1" applyFont="1" applyBorder="1" applyAlignment="1">
      <alignment horizontal="center" vertical="center" wrapText="1"/>
    </xf>
    <xf numFmtId="4" fontId="66" fillId="0" borderId="4" xfId="0" applyNumberFormat="1" applyFont="1" applyBorder="1" applyAlignment="1">
      <alignment horizontal="center" vertical="center"/>
    </xf>
    <xf numFmtId="0" fontId="66" fillId="0" borderId="4" xfId="0" applyFont="1" applyBorder="1" applyAlignment="1">
      <alignment horizontal="center" vertical="center"/>
    </xf>
    <xf numFmtId="175" fontId="35" fillId="0" borderId="4" xfId="0" applyNumberFormat="1" applyFont="1" applyBorder="1" applyAlignment="1">
      <alignment horizontal="center" vertical="center"/>
    </xf>
    <xf numFmtId="175" fontId="43" fillId="0" borderId="4" xfId="0" applyNumberFormat="1" applyFont="1" applyBorder="1" applyAlignment="1">
      <alignment horizontal="center" vertical="center" wrapText="1"/>
    </xf>
    <xf numFmtId="14" fontId="35" fillId="0" borderId="9" xfId="0" applyNumberFormat="1" applyFont="1" applyBorder="1" applyAlignment="1">
      <alignment horizontal="left" vertical="top"/>
    </xf>
    <xf numFmtId="0" fontId="33" fillId="0" borderId="4" xfId="0" applyFont="1" applyBorder="1" applyAlignment="1">
      <alignment vertical="center"/>
    </xf>
    <xf numFmtId="0" fontId="33" fillId="0" borderId="5" xfId="0" applyFont="1" applyBorder="1" applyAlignment="1">
      <alignment horizontal="center" vertical="center"/>
    </xf>
    <xf numFmtId="0" fontId="45" fillId="0" borderId="0" xfId="0" applyFont="1" applyAlignment="1">
      <alignment horizontal="center"/>
    </xf>
    <xf numFmtId="2" fontId="29" fillId="0" borderId="1" xfId="0" applyNumberFormat="1" applyFont="1" applyBorder="1" applyAlignment="1">
      <alignment vertical="center" wrapText="1"/>
    </xf>
    <xf numFmtId="2" fontId="40" fillId="0" borderId="1" xfId="0" applyNumberFormat="1" applyFont="1" applyBorder="1"/>
    <xf numFmtId="2" fontId="33" fillId="0" borderId="5" xfId="0" applyNumberFormat="1" applyFont="1" applyBorder="1" applyAlignment="1">
      <alignment horizontal="center" vertical="center"/>
    </xf>
    <xf numFmtId="2" fontId="43" fillId="0" borderId="5" xfId="0" applyNumberFormat="1" applyFont="1" applyBorder="1" applyAlignment="1">
      <alignment horizontal="center" vertical="center" wrapText="1"/>
    </xf>
    <xf numFmtId="2" fontId="44" fillId="0" borderId="0" xfId="0" applyNumberFormat="1" applyFont="1" applyAlignment="1">
      <alignment horizontal="center" vertical="center" wrapText="1"/>
    </xf>
    <xf numFmtId="2" fontId="47" fillId="0" borderId="0" xfId="0" applyNumberFormat="1" applyFont="1" applyAlignment="1">
      <alignment vertical="center"/>
    </xf>
    <xf numFmtId="2" fontId="47" fillId="0" borderId="0" xfId="0" applyNumberFormat="1" applyFont="1"/>
    <xf numFmtId="2" fontId="47" fillId="0" borderId="9" xfId="0" applyNumberFormat="1" applyFont="1" applyBorder="1"/>
    <xf numFmtId="2" fontId="30" fillId="0" borderId="0" xfId="0" applyNumberFormat="1" applyFont="1"/>
    <xf numFmtId="2" fontId="35" fillId="0" borderId="4" xfId="0" applyNumberFormat="1" applyFont="1" applyBorder="1" applyAlignment="1">
      <alignment horizontal="center" vertical="center"/>
    </xf>
    <xf numFmtId="0" fontId="67" fillId="0" borderId="4" xfId="0" applyFont="1" applyBorder="1" applyAlignment="1">
      <alignment horizontal="center" vertical="center"/>
    </xf>
    <xf numFmtId="0" fontId="67" fillId="0" borderId="4" xfId="0" applyFont="1" applyBorder="1" applyAlignment="1">
      <alignment horizontal="center" vertical="center" wrapText="1"/>
    </xf>
    <xf numFmtId="4" fontId="33" fillId="2" borderId="12" xfId="0" applyNumberFormat="1" applyFont="1" applyFill="1" applyBorder="1" applyAlignment="1">
      <alignment horizontal="center" vertical="center" wrapText="1"/>
    </xf>
    <xf numFmtId="0" fontId="45" fillId="0" borderId="10" xfId="0" applyFont="1" applyBorder="1" applyAlignment="1">
      <alignment vertical="center"/>
    </xf>
    <xf numFmtId="0" fontId="62" fillId="0" borderId="0" xfId="0" applyFont="1" applyAlignment="1">
      <alignment horizontal="center"/>
    </xf>
    <xf numFmtId="0" fontId="57" fillId="0" borderId="0" xfId="0" applyFont="1" applyAlignment="1">
      <alignment horizontal="center" vertical="distributed"/>
    </xf>
    <xf numFmtId="2" fontId="43" fillId="0" borderId="4" xfId="0" applyNumberFormat="1" applyFont="1" applyBorder="1" applyAlignment="1">
      <alignment horizontal="left" vertical="center" wrapText="1"/>
    </xf>
    <xf numFmtId="0" fontId="35" fillId="0" borderId="5" xfId="0" applyFont="1" applyBorder="1" applyAlignment="1">
      <alignment horizontal="center" vertical="center"/>
    </xf>
    <xf numFmtId="49" fontId="63" fillId="13" borderId="4" xfId="68" applyNumberFormat="1" applyFont="1" applyFill="1" applyBorder="1" applyAlignment="1" applyProtection="1">
      <alignment horizontal="center" vertical="center" wrapText="1"/>
      <protection locked="0"/>
    </xf>
    <xf numFmtId="0" fontId="63" fillId="3" borderId="4" xfId="68" applyFont="1" applyFill="1" applyBorder="1" applyAlignment="1">
      <alignment horizontal="center" vertical="center"/>
    </xf>
    <xf numFmtId="4" fontId="63" fillId="3" borderId="4" xfId="68" applyNumberFormat="1" applyFont="1" applyFill="1" applyBorder="1" applyAlignment="1">
      <alignment horizontal="center" vertical="center"/>
    </xf>
    <xf numFmtId="49" fontId="64" fillId="13" borderId="4" xfId="68" applyNumberFormat="1" applyFont="1" applyFill="1" applyBorder="1" applyAlignment="1" applyProtection="1">
      <alignment horizontal="center" vertical="center" wrapText="1"/>
      <protection locked="0"/>
    </xf>
    <xf numFmtId="0" fontId="64" fillId="13" borderId="4" xfId="68" applyFont="1" applyFill="1" applyBorder="1" applyAlignment="1" applyProtection="1">
      <alignment horizontal="center" vertical="center" wrapText="1"/>
      <protection locked="0"/>
    </xf>
    <xf numFmtId="0" fontId="64" fillId="0" borderId="4" xfId="68" applyFont="1" applyBorder="1" applyAlignment="1">
      <alignment horizontal="center" vertical="center" wrapText="1"/>
    </xf>
    <xf numFmtId="4" fontId="64" fillId="0" borderId="4" xfId="68" applyNumberFormat="1" applyFont="1" applyBorder="1" applyAlignment="1">
      <alignment horizontal="center" vertical="center" wrapText="1"/>
    </xf>
    <xf numFmtId="4" fontId="66" fillId="0" borderId="4" xfId="68" applyNumberFormat="1" applyFont="1" applyBorder="1" applyAlignment="1">
      <alignment horizontal="center" vertical="center"/>
    </xf>
    <xf numFmtId="0" fontId="66" fillId="0" borderId="4" xfId="68" applyFont="1" applyBorder="1" applyAlignment="1">
      <alignment horizontal="center" vertical="center"/>
    </xf>
    <xf numFmtId="0" fontId="35" fillId="0" borderId="0" xfId="0" applyFont="1" applyAlignment="1">
      <alignment horizontal="center" vertical="center" wrapText="1"/>
    </xf>
    <xf numFmtId="175" fontId="35" fillId="0" borderId="4" xfId="0" applyNumberFormat="1" applyFont="1" applyBorder="1" applyAlignment="1">
      <alignment horizontal="center" vertical="center" wrapText="1"/>
    </xf>
    <xf numFmtId="0" fontId="35" fillId="0" borderId="4" xfId="0" applyFont="1" applyBorder="1" applyAlignment="1">
      <alignment horizontal="center" vertical="center" wrapText="1"/>
    </xf>
    <xf numFmtId="0" fontId="43" fillId="0" borderId="4" xfId="0" applyFont="1" applyBorder="1" applyAlignment="1">
      <alignment horizontal="center" vertical="center" wrapText="1"/>
    </xf>
    <xf numFmtId="0" fontId="35" fillId="0" borderId="4" xfId="68" applyFont="1" applyBorder="1" applyAlignment="1">
      <alignment horizontal="center" vertical="center"/>
    </xf>
    <xf numFmtId="0" fontId="35" fillId="0" borderId="4" xfId="68" applyFont="1" applyBorder="1" applyAlignment="1">
      <alignment horizontal="center" vertical="center" wrapText="1"/>
    </xf>
    <xf numFmtId="0" fontId="32" fillId="0" borderId="3" xfId="0" applyFont="1" applyBorder="1" applyAlignment="1">
      <alignment horizontal="center" vertical="center" wrapText="1"/>
    </xf>
    <xf numFmtId="0" fontId="32" fillId="0" borderId="8" xfId="0" applyFont="1" applyBorder="1" applyAlignment="1">
      <alignment horizontal="center" vertical="center" wrapText="1"/>
    </xf>
    <xf numFmtId="174" fontId="46" fillId="0" borderId="2" xfId="0" applyNumberFormat="1" applyFont="1" applyBorder="1" applyAlignment="1">
      <alignment horizontal="center" vertical="center" wrapText="1"/>
    </xf>
    <xf numFmtId="0" fontId="32" fillId="0" borderId="0" xfId="0" applyFont="1" applyBorder="1" applyAlignment="1">
      <alignment horizontal="center" vertical="center" wrapText="1"/>
    </xf>
    <xf numFmtId="0" fontId="33" fillId="0" borderId="0" xfId="0" applyFont="1" applyBorder="1" applyAlignment="1">
      <alignment horizontal="center" vertical="center" wrapText="1"/>
    </xf>
    <xf numFmtId="4" fontId="33" fillId="0" borderId="0" xfId="0" applyNumberFormat="1" applyFont="1" applyBorder="1" applyAlignment="1">
      <alignment horizontal="center" vertical="center" wrapText="1"/>
    </xf>
    <xf numFmtId="0" fontId="28" fillId="0" borderId="0" xfId="0" applyFont="1" applyBorder="1" applyAlignment="1">
      <alignment vertical="center"/>
    </xf>
    <xf numFmtId="4" fontId="28" fillId="0" borderId="0" xfId="0" applyNumberFormat="1" applyFont="1" applyBorder="1" applyAlignment="1">
      <alignment vertical="center"/>
    </xf>
    <xf numFmtId="0" fontId="28" fillId="0" borderId="0" xfId="0" applyFont="1" applyBorder="1"/>
    <xf numFmtId="0" fontId="34" fillId="0" borderId="0" xfId="0" applyFont="1" applyBorder="1" applyAlignment="1">
      <alignment horizontal="center"/>
    </xf>
    <xf numFmtId="4" fontId="28" fillId="0" borderId="0" xfId="0" applyNumberFormat="1" applyFont="1" applyBorder="1"/>
    <xf numFmtId="0" fontId="34" fillId="0" borderId="14" xfId="0" applyFont="1" applyBorder="1"/>
    <xf numFmtId="0" fontId="34" fillId="0" borderId="9" xfId="0" applyFont="1" applyBorder="1"/>
    <xf numFmtId="0" fontId="34" fillId="0" borderId="9" xfId="0" applyFont="1" applyBorder="1" applyAlignment="1">
      <alignment horizontal="center"/>
    </xf>
    <xf numFmtId="4" fontId="34" fillId="0" borderId="9" xfId="0" applyNumberFormat="1" applyFont="1" applyBorder="1"/>
    <xf numFmtId="0" fontId="34" fillId="0" borderId="15" xfId="0" applyFont="1" applyBorder="1"/>
    <xf numFmtId="49" fontId="64" fillId="0" borderId="0" xfId="0" applyNumberFormat="1" applyFont="1" applyFill="1" applyBorder="1" applyAlignment="1" applyProtection="1">
      <alignment horizontal="center" vertical="center" wrapText="1"/>
      <protection locked="0"/>
    </xf>
    <xf numFmtId="0" fontId="64" fillId="0" borderId="0" xfId="0" applyFont="1" applyFill="1" applyBorder="1" applyAlignment="1">
      <alignment horizontal="center" vertical="center" wrapText="1"/>
    </xf>
    <xf numFmtId="0" fontId="64" fillId="0" borderId="0" xfId="0" applyFont="1" applyFill="1" applyBorder="1" applyAlignment="1" applyProtection="1">
      <alignment horizontal="center" vertical="center" wrapText="1"/>
      <protection locked="0"/>
    </xf>
    <xf numFmtId="4" fontId="64" fillId="0" borderId="0" xfId="0" applyNumberFormat="1" applyFont="1" applyFill="1" applyBorder="1" applyAlignment="1">
      <alignment horizontal="center" vertical="center" wrapText="1"/>
    </xf>
    <xf numFmtId="0" fontId="29" fillId="14" borderId="5" xfId="0" applyFont="1" applyFill="1" applyBorder="1" applyAlignment="1">
      <alignment horizontal="center" vertical="center" wrapText="1"/>
    </xf>
    <xf numFmtId="49" fontId="29" fillId="14" borderId="1" xfId="0" applyNumberFormat="1" applyFont="1" applyFill="1" applyBorder="1" applyAlignment="1">
      <alignment horizontal="center" vertical="center" wrapText="1"/>
    </xf>
    <xf numFmtId="0" fontId="48" fillId="14" borderId="1" xfId="0" applyFont="1" applyFill="1" applyBorder="1" applyAlignment="1">
      <alignment horizontal="center" vertical="center" wrapText="1"/>
    </xf>
    <xf numFmtId="2" fontId="28" fillId="14" borderId="1" xfId="2" applyNumberFormat="1" applyFont="1" applyFill="1" applyBorder="1" applyAlignment="1">
      <alignment horizontal="center" vertical="center" wrapText="1"/>
    </xf>
    <xf numFmtId="4" fontId="28" fillId="14" borderId="1" xfId="0" applyNumberFormat="1" applyFont="1" applyFill="1" applyBorder="1" applyAlignment="1">
      <alignment horizontal="center" vertical="center" wrapText="1"/>
    </xf>
    <xf numFmtId="174" fontId="48" fillId="14" borderId="6" xfId="0" applyNumberFormat="1" applyFont="1" applyFill="1" applyBorder="1" applyAlignment="1">
      <alignment horizontal="center" vertical="center" wrapText="1"/>
    </xf>
    <xf numFmtId="0" fontId="29" fillId="14" borderId="1" xfId="0" applyFont="1" applyFill="1" applyBorder="1" applyAlignment="1">
      <alignment horizontal="center" vertical="center" wrapText="1"/>
    </xf>
    <xf numFmtId="4" fontId="29" fillId="14" borderId="1" xfId="0" applyNumberFormat="1" applyFont="1" applyFill="1" applyBorder="1" applyAlignment="1">
      <alignment horizontal="center" vertical="center" wrapText="1"/>
    </xf>
    <xf numFmtId="174" fontId="68" fillId="14" borderId="4" xfId="0" applyNumberFormat="1" applyFont="1" applyFill="1" applyBorder="1" applyAlignment="1">
      <alignment horizontal="center" vertical="center" wrapText="1"/>
    </xf>
    <xf numFmtId="0" fontId="0" fillId="0" borderId="0" xfId="0" applyBorder="1"/>
    <xf numFmtId="49" fontId="64" fillId="0" borderId="11" xfId="0" applyNumberFormat="1" applyFont="1" applyFill="1" applyBorder="1" applyAlignment="1" applyProtection="1">
      <alignment horizontal="center" vertical="center" wrapText="1"/>
      <protection locked="0"/>
    </xf>
    <xf numFmtId="0" fontId="66" fillId="0" borderId="10" xfId="0" applyFont="1" applyFill="1" applyBorder="1" applyAlignment="1">
      <alignment horizontal="center" vertical="center"/>
    </xf>
    <xf numFmtId="49" fontId="32" fillId="14" borderId="4" xfId="3" applyNumberFormat="1" applyFont="1" applyFill="1" applyBorder="1" applyAlignment="1">
      <alignment horizontal="center" vertical="center" wrapText="1"/>
    </xf>
    <xf numFmtId="10" fontId="32" fillId="14" borderId="4" xfId="3" applyNumberFormat="1" applyFont="1" applyFill="1" applyBorder="1" applyAlignment="1">
      <alignment horizontal="center" vertical="center" wrapText="1"/>
    </xf>
    <xf numFmtId="174" fontId="32" fillId="14" borderId="4" xfId="3" applyNumberFormat="1" applyFont="1" applyFill="1" applyBorder="1" applyAlignment="1">
      <alignment horizontal="center" vertical="center" wrapText="1"/>
    </xf>
    <xf numFmtId="0" fontId="44" fillId="14" borderId="5" xfId="0" applyFont="1" applyFill="1" applyBorder="1" applyAlignment="1">
      <alignment horizontal="center" vertical="center" wrapText="1"/>
    </xf>
    <xf numFmtId="0" fontId="44" fillId="14" borderId="1" xfId="0" applyFont="1" applyFill="1" applyBorder="1" applyAlignment="1">
      <alignment horizontal="center" vertical="center" wrapText="1"/>
    </xf>
    <xf numFmtId="0" fontId="33" fillId="14" borderId="5" xfId="0" applyFont="1" applyFill="1" applyBorder="1" applyAlignment="1">
      <alignment horizontal="center" vertical="center" wrapText="1"/>
    </xf>
    <xf numFmtId="49" fontId="33" fillId="14" borderId="1" xfId="0" applyNumberFormat="1" applyFont="1" applyFill="1" applyBorder="1" applyAlignment="1">
      <alignment horizontal="center" vertical="center" wrapText="1"/>
    </xf>
    <xf numFmtId="2" fontId="35" fillId="14" borderId="1" xfId="2" applyNumberFormat="1" applyFont="1" applyFill="1" applyBorder="1" applyAlignment="1">
      <alignment horizontal="center" vertical="center" wrapText="1"/>
    </xf>
    <xf numFmtId="2" fontId="35" fillId="14" borderId="1" xfId="0" applyNumberFormat="1" applyFont="1" applyFill="1" applyBorder="1" applyAlignment="1">
      <alignment horizontal="center" vertical="center" wrapText="1"/>
    </xf>
    <xf numFmtId="4" fontId="35" fillId="14" borderId="6" xfId="0" applyNumberFormat="1" applyFont="1" applyFill="1" applyBorder="1" applyAlignment="1">
      <alignment horizontal="center" vertical="center" wrapText="1"/>
    </xf>
    <xf numFmtId="0" fontId="33" fillId="14" borderId="5" xfId="0" applyFont="1" applyFill="1" applyBorder="1" applyAlignment="1">
      <alignment horizontal="center" vertical="center"/>
    </xf>
    <xf numFmtId="0" fontId="33" fillId="14" borderId="1" xfId="0" applyFont="1" applyFill="1" applyBorder="1" applyAlignment="1">
      <alignment horizontal="center" vertical="center"/>
    </xf>
    <xf numFmtId="2" fontId="33" fillId="14" borderId="1" xfId="0" applyNumberFormat="1" applyFont="1" applyFill="1" applyBorder="1" applyAlignment="1">
      <alignment horizontal="center" vertical="center"/>
    </xf>
    <xf numFmtId="4" fontId="33" fillId="14" borderId="6" xfId="0" applyNumberFormat="1" applyFont="1" applyFill="1" applyBorder="1" applyAlignment="1">
      <alignment horizontal="center" vertical="center" wrapText="1"/>
    </xf>
    <xf numFmtId="0" fontId="68" fillId="2" borderId="5" xfId="0" applyFont="1" applyFill="1" applyBorder="1" applyAlignment="1">
      <alignment horizontal="center" vertical="center" wrapText="1"/>
    </xf>
    <xf numFmtId="0" fontId="68" fillId="2" borderId="1" xfId="0" applyFont="1" applyFill="1" applyBorder="1" applyAlignment="1">
      <alignment horizontal="center" vertical="center" wrapText="1"/>
    </xf>
    <xf numFmtId="4" fontId="68" fillId="2" borderId="1" xfId="0" applyNumberFormat="1" applyFont="1" applyFill="1" applyBorder="1" applyAlignment="1">
      <alignment horizontal="center" vertical="center" wrapText="1"/>
    </xf>
    <xf numFmtId="4" fontId="68" fillId="2" borderId="6" xfId="0" applyNumberFormat="1" applyFont="1" applyFill="1" applyBorder="1" applyAlignment="1">
      <alignment horizontal="center" vertical="center" wrapText="1"/>
    </xf>
    <xf numFmtId="0" fontId="70" fillId="0" borderId="0" xfId="0" applyFont="1"/>
    <xf numFmtId="0" fontId="62" fillId="2" borderId="5" xfId="0" applyFont="1" applyFill="1" applyBorder="1" applyAlignment="1">
      <alignment horizontal="center" vertical="center" wrapText="1"/>
    </xf>
    <xf numFmtId="49" fontId="62" fillId="2" borderId="1" xfId="0" applyNumberFormat="1" applyFont="1" applyFill="1" applyBorder="1" applyAlignment="1">
      <alignment horizontal="center" vertical="center" wrapText="1"/>
    </xf>
    <xf numFmtId="2" fontId="60" fillId="2" borderId="1" xfId="2" applyNumberFormat="1" applyFont="1" applyFill="1" applyBorder="1" applyAlignment="1">
      <alignment horizontal="center" vertical="center" wrapText="1"/>
    </xf>
    <xf numFmtId="4" fontId="60" fillId="2" borderId="1" xfId="0" applyNumberFormat="1" applyFont="1" applyFill="1" applyBorder="1" applyAlignment="1">
      <alignment horizontal="center" vertical="center" wrapText="1"/>
    </xf>
    <xf numFmtId="4" fontId="60" fillId="2" borderId="6" xfId="0" applyNumberFormat="1" applyFont="1" applyFill="1" applyBorder="1" applyAlignment="1">
      <alignment horizontal="center" vertical="center" wrapText="1"/>
    </xf>
    <xf numFmtId="0" fontId="32" fillId="11" borderId="4" xfId="3" applyFont="1" applyFill="1" applyBorder="1" applyAlignment="1">
      <alignment horizontal="center" vertical="center" wrapText="1"/>
    </xf>
    <xf numFmtId="0" fontId="29" fillId="0" borderId="0" xfId="0" applyFont="1" applyBorder="1" applyAlignment="1">
      <alignment vertical="center" wrapText="1"/>
    </xf>
    <xf numFmtId="0" fontId="37" fillId="11" borderId="0" xfId="3" applyFont="1" applyFill="1" applyBorder="1" applyAlignment="1">
      <alignment horizontal="center" vertical="center"/>
    </xf>
    <xf numFmtId="0" fontId="32" fillId="11" borderId="0" xfId="3" applyFont="1" applyFill="1" applyBorder="1" applyAlignment="1">
      <alignment horizontal="center" vertical="center" wrapText="1"/>
    </xf>
    <xf numFmtId="0" fontId="33" fillId="11" borderId="0" xfId="3" applyFont="1" applyFill="1" applyBorder="1" applyAlignment="1">
      <alignment horizontal="center" vertical="center"/>
    </xf>
    <xf numFmtId="10" fontId="32" fillId="0" borderId="0" xfId="3" applyNumberFormat="1" applyFont="1" applyBorder="1" applyAlignment="1">
      <alignment horizontal="center" vertical="center" wrapText="1"/>
    </xf>
    <xf numFmtId="174" fontId="34" fillId="11" borderId="0" xfId="64" applyNumberFormat="1" applyFont="1" applyFill="1" applyBorder="1" applyAlignment="1">
      <alignment horizontal="center" vertical="center" wrapText="1"/>
    </xf>
    <xf numFmtId="10" fontId="32" fillId="11" borderId="0" xfId="3" applyNumberFormat="1" applyFont="1" applyFill="1" applyBorder="1" applyAlignment="1">
      <alignment horizontal="center" vertical="center" wrapText="1"/>
    </xf>
    <xf numFmtId="10" fontId="32" fillId="14" borderId="0" xfId="3" applyNumberFormat="1" applyFont="1" applyFill="1" applyBorder="1" applyAlignment="1">
      <alignment horizontal="center" vertical="center" wrapText="1"/>
    </xf>
    <xf numFmtId="174" fontId="32" fillId="14" borderId="0" xfId="3" applyNumberFormat="1" applyFont="1" applyFill="1" applyBorder="1" applyAlignment="1">
      <alignment horizontal="center" vertical="center" wrapText="1"/>
    </xf>
    <xf numFmtId="0" fontId="28" fillId="11" borderId="0" xfId="3" applyFont="1" applyFill="1" applyBorder="1"/>
    <xf numFmtId="0" fontId="34" fillId="11" borderId="0" xfId="3" applyFont="1" applyFill="1" applyBorder="1"/>
    <xf numFmtId="0" fontId="29" fillId="0" borderId="1" xfId="0" applyFont="1" applyBorder="1" applyAlignment="1">
      <alignment horizontal="center" vertical="center" wrapText="1"/>
    </xf>
    <xf numFmtId="0" fontId="29" fillId="0" borderId="6" xfId="0" applyFont="1" applyBorder="1" applyAlignment="1">
      <alignment horizontal="center" vertical="center" wrapText="1"/>
    </xf>
    <xf numFmtId="0" fontId="28" fillId="0" borderId="5" xfId="0" applyFont="1" applyBorder="1" applyAlignment="1">
      <alignment horizontal="center"/>
    </xf>
    <xf numFmtId="0" fontId="28" fillId="0" borderId="1" xfId="0" applyFont="1" applyBorder="1" applyAlignment="1">
      <alignment horizontal="center"/>
    </xf>
    <xf numFmtId="0" fontId="43" fillId="0" borderId="4" xfId="0" applyFont="1" applyBorder="1" applyAlignment="1">
      <alignment horizontal="left" vertical="center"/>
    </xf>
    <xf numFmtId="0" fontId="43" fillId="12" borderId="5" xfId="0" applyFont="1" applyFill="1" applyBorder="1" applyAlignment="1">
      <alignment horizontal="left" vertical="center" wrapText="1"/>
    </xf>
    <xf numFmtId="0" fontId="43" fillId="12" borderId="1" xfId="0" applyFont="1" applyFill="1" applyBorder="1" applyAlignment="1">
      <alignment horizontal="left" vertical="center" wrapText="1"/>
    </xf>
    <xf numFmtId="0" fontId="43" fillId="12" borderId="6" xfId="0" applyFont="1" applyFill="1" applyBorder="1" applyAlignment="1">
      <alignment horizontal="left" vertical="center" wrapText="1"/>
    </xf>
    <xf numFmtId="0" fontId="62" fillId="14" borderId="4" xfId="0" applyFont="1" applyFill="1" applyBorder="1" applyAlignment="1">
      <alignment horizontal="center" vertical="center" wrapText="1"/>
    </xf>
    <xf numFmtId="0" fontId="32" fillId="0" borderId="4" xfId="0" applyFont="1" applyBorder="1" applyAlignment="1">
      <alignment horizontal="center" vertical="center" wrapText="1"/>
    </xf>
    <xf numFmtId="0" fontId="33" fillId="0" borderId="4" xfId="0" applyFont="1" applyBorder="1" applyAlignment="1">
      <alignment horizontal="center" vertical="center"/>
    </xf>
    <xf numFmtId="0" fontId="42" fillId="12" borderId="5" xfId="0" applyFont="1" applyFill="1" applyBorder="1" applyAlignment="1">
      <alignment horizontal="left" vertical="center" wrapText="1"/>
    </xf>
    <xf numFmtId="0" fontId="42" fillId="12" borderId="1" xfId="0" applyFont="1" applyFill="1" applyBorder="1" applyAlignment="1">
      <alignment horizontal="left" vertical="center" wrapText="1"/>
    </xf>
    <xf numFmtId="0" fontId="42" fillId="12" borderId="6" xfId="0" applyFont="1" applyFill="1" applyBorder="1" applyAlignment="1">
      <alignment horizontal="left" vertical="center" wrapText="1"/>
    </xf>
    <xf numFmtId="0" fontId="69" fillId="0" borderId="5" xfId="0" applyFont="1" applyBorder="1" applyAlignment="1">
      <alignment horizontal="center" vertical="center"/>
    </xf>
    <xf numFmtId="0" fontId="62" fillId="0" borderId="1" xfId="0" applyFont="1" applyBorder="1" applyAlignment="1">
      <alignment horizontal="center" vertical="center"/>
    </xf>
    <xf numFmtId="0" fontId="62" fillId="0" borderId="6" xfId="0" applyFont="1" applyBorder="1" applyAlignment="1">
      <alignment horizontal="center" vertical="center"/>
    </xf>
    <xf numFmtId="14" fontId="33" fillId="0" borderId="1" xfId="0" applyNumberFormat="1" applyFont="1" applyBorder="1" applyAlignment="1">
      <alignment horizontal="center" vertical="center"/>
    </xf>
    <xf numFmtId="14" fontId="33" fillId="0" borderId="6" xfId="0" applyNumberFormat="1" applyFont="1" applyBorder="1" applyAlignment="1">
      <alignment horizontal="center" vertical="center"/>
    </xf>
    <xf numFmtId="0" fontId="43" fillId="0" borderId="5" xfId="0" applyFont="1" applyBorder="1" applyAlignment="1">
      <alignment horizontal="left" vertical="center"/>
    </xf>
    <xf numFmtId="0" fontId="43" fillId="0" borderId="1" xfId="0" applyFont="1" applyBorder="1" applyAlignment="1">
      <alignment horizontal="left" vertical="center"/>
    </xf>
    <xf numFmtId="0" fontId="43" fillId="0" borderId="6" xfId="0" applyFont="1" applyBorder="1" applyAlignment="1">
      <alignment horizontal="left" vertical="center"/>
    </xf>
    <xf numFmtId="0" fontId="33" fillId="0" borderId="5" xfId="0" applyFont="1" applyBorder="1" applyAlignment="1">
      <alignment horizontal="left" vertical="center"/>
    </xf>
    <xf numFmtId="0" fontId="33" fillId="0" borderId="1" xfId="0" applyFont="1" applyBorder="1" applyAlignment="1">
      <alignment horizontal="left" vertical="center"/>
    </xf>
    <xf numFmtId="0" fontId="33" fillId="0" borderId="5" xfId="0" applyFont="1" applyBorder="1" applyAlignment="1">
      <alignment horizontal="center" vertical="center"/>
    </xf>
    <xf numFmtId="0" fontId="33" fillId="0" borderId="1" xfId="0" applyFont="1" applyBorder="1" applyAlignment="1">
      <alignment horizontal="center" vertical="center"/>
    </xf>
    <xf numFmtId="2" fontId="44" fillId="0" borderId="1" xfId="0" applyNumberFormat="1" applyFont="1" applyBorder="1" applyAlignment="1">
      <alignment horizontal="center" vertical="center"/>
    </xf>
    <xf numFmtId="2" fontId="44" fillId="0" borderId="6" xfId="0" applyNumberFormat="1" applyFont="1" applyBorder="1" applyAlignment="1">
      <alignment horizontal="center" vertical="center"/>
    </xf>
    <xf numFmtId="0" fontId="31" fillId="0" borderId="5" xfId="0" applyFont="1" applyBorder="1" applyAlignment="1">
      <alignment horizontal="left" vertical="center" wrapText="1"/>
    </xf>
    <xf numFmtId="0" fontId="31" fillId="0" borderId="1" xfId="0" applyFont="1" applyBorder="1" applyAlignment="1">
      <alignment horizontal="left" vertical="center" wrapText="1"/>
    </xf>
    <xf numFmtId="0" fontId="31" fillId="0" borderId="6" xfId="0" applyFont="1" applyBorder="1" applyAlignment="1">
      <alignment horizontal="left" vertical="center" wrapText="1"/>
    </xf>
    <xf numFmtId="0" fontId="35" fillId="0" borderId="4" xfId="0" applyFont="1" applyBorder="1" applyAlignment="1">
      <alignment horizontal="center" vertical="center" wrapText="1"/>
    </xf>
    <xf numFmtId="0" fontId="35" fillId="0" borderId="12" xfId="0" applyFont="1" applyBorder="1" applyAlignment="1">
      <alignment horizontal="center" vertical="center" wrapText="1"/>
    </xf>
    <xf numFmtId="0" fontId="34" fillId="0" borderId="11" xfId="0" applyFont="1" applyBorder="1" applyAlignment="1">
      <alignment horizontal="center"/>
    </xf>
    <xf numFmtId="0" fontId="34" fillId="0" borderId="0" xfId="0" applyFont="1" applyBorder="1" applyAlignment="1">
      <alignment horizontal="center"/>
    </xf>
    <xf numFmtId="0" fontId="34" fillId="0" borderId="10" xfId="0" applyFont="1" applyBorder="1" applyAlignment="1">
      <alignment horizontal="center"/>
    </xf>
    <xf numFmtId="0" fontId="34" fillId="0" borderId="11" xfId="0" applyFont="1" applyBorder="1" applyAlignment="1">
      <alignment horizontal="center" vertical="center"/>
    </xf>
    <xf numFmtId="0" fontId="34" fillId="0" borderId="0" xfId="0" applyFont="1" applyBorder="1" applyAlignment="1">
      <alignment horizontal="center" vertical="center"/>
    </xf>
    <xf numFmtId="0" fontId="34" fillId="0" borderId="10"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45" fillId="0" borderId="0" xfId="0" applyFont="1" applyAlignment="1">
      <alignment horizontal="center"/>
    </xf>
    <xf numFmtId="0" fontId="47" fillId="0" borderId="0" xfId="0" applyFont="1" applyAlignment="1">
      <alignment horizontal="center" vertical="center"/>
    </xf>
    <xf numFmtId="0" fontId="37" fillId="0" borderId="14" xfId="0" applyFont="1" applyBorder="1" applyAlignment="1">
      <alignment horizontal="center" vertical="center"/>
    </xf>
    <xf numFmtId="0" fontId="29" fillId="0" borderId="9" xfId="0" applyFont="1" applyBorder="1" applyAlignment="1">
      <alignment horizontal="center" vertical="center"/>
    </xf>
    <xf numFmtId="0" fontId="29" fillId="0" borderId="15" xfId="0" applyFont="1" applyBorder="1" applyAlignment="1">
      <alignment horizontal="center" vertical="center"/>
    </xf>
    <xf numFmtId="0" fontId="43" fillId="0" borderId="4" xfId="0" applyFont="1" applyBorder="1" applyAlignment="1">
      <alignment horizontal="center" vertical="center" wrapText="1"/>
    </xf>
    <xf numFmtId="0" fontId="44" fillId="0" borderId="4" xfId="0" applyFont="1" applyBorder="1" applyAlignment="1">
      <alignment horizontal="left" vertical="center"/>
    </xf>
    <xf numFmtId="2" fontId="44" fillId="14" borderId="1" xfId="0" applyNumberFormat="1" applyFont="1" applyFill="1" applyBorder="1" applyAlignment="1">
      <alignment horizontal="center" vertical="center" wrapText="1"/>
    </xf>
    <xf numFmtId="2" fontId="44" fillId="14" borderId="6" xfId="0" applyNumberFormat="1" applyFont="1" applyFill="1" applyBorder="1" applyAlignment="1">
      <alignment horizontal="center" vertical="center" wrapText="1"/>
    </xf>
    <xf numFmtId="0" fontId="45" fillId="0" borderId="0" xfId="0" applyFont="1" applyAlignment="1">
      <alignment horizontal="center" vertical="center"/>
    </xf>
    <xf numFmtId="0" fontId="44" fillId="0" borderId="5" xfId="0" applyFont="1" applyBorder="1" applyAlignment="1">
      <alignment horizontal="left" vertical="center"/>
    </xf>
    <xf numFmtId="0" fontId="44" fillId="0" borderId="1" xfId="0" applyFont="1" applyBorder="1" applyAlignment="1">
      <alignment horizontal="left" vertical="center"/>
    </xf>
    <xf numFmtId="0" fontId="44" fillId="0" borderId="6" xfId="0" applyFont="1" applyBorder="1" applyAlignment="1">
      <alignment horizontal="left" vertical="center"/>
    </xf>
    <xf numFmtId="10" fontId="32" fillId="14" borderId="5" xfId="3" applyNumberFormat="1" applyFont="1" applyFill="1" applyBorder="1" applyAlignment="1">
      <alignment horizontal="center" vertical="center" wrapText="1"/>
    </xf>
    <xf numFmtId="10" fontId="32" fillId="14" borderId="6" xfId="3" applyNumberFormat="1" applyFont="1" applyFill="1" applyBorder="1" applyAlignment="1">
      <alignment horizontal="center" vertical="center" wrapText="1"/>
    </xf>
    <xf numFmtId="174" fontId="32" fillId="14" borderId="5" xfId="3" applyNumberFormat="1" applyFont="1" applyFill="1" applyBorder="1" applyAlignment="1">
      <alignment horizontal="center" vertical="center" wrapText="1"/>
    </xf>
    <xf numFmtId="0" fontId="32" fillId="14" borderId="6" xfId="3" applyFont="1" applyFill="1" applyBorder="1" applyAlignment="1">
      <alignment horizontal="center" vertical="center" wrapText="1"/>
    </xf>
    <xf numFmtId="0" fontId="32" fillId="11" borderId="13" xfId="3" applyFont="1" applyFill="1" applyBorder="1" applyAlignment="1">
      <alignment horizontal="center" vertical="center" wrapText="1"/>
    </xf>
    <xf numFmtId="0" fontId="32" fillId="11" borderId="21" xfId="3" applyFont="1" applyFill="1" applyBorder="1" applyAlignment="1">
      <alignment horizontal="center" vertical="center" wrapText="1"/>
    </xf>
    <xf numFmtId="0" fontId="32" fillId="11" borderId="12" xfId="3" applyFont="1" applyFill="1" applyBorder="1" applyAlignment="1">
      <alignment horizontal="center" vertical="center" wrapText="1"/>
    </xf>
    <xf numFmtId="0" fontId="32" fillId="11" borderId="3" xfId="3" applyFont="1" applyFill="1" applyBorder="1" applyAlignment="1">
      <alignment horizontal="center" vertical="center" wrapText="1"/>
    </xf>
    <xf numFmtId="0" fontId="32" fillId="11" borderId="8" xfId="3" applyFont="1" applyFill="1" applyBorder="1" applyAlignment="1">
      <alignment horizontal="center" vertical="center" wrapText="1"/>
    </xf>
    <xf numFmtId="0" fontId="32" fillId="11" borderId="2" xfId="3" applyFont="1" applyFill="1" applyBorder="1" applyAlignment="1">
      <alignment horizontal="center" vertical="center" wrapText="1"/>
    </xf>
    <xf numFmtId="0" fontId="32" fillId="11" borderId="14" xfId="3" applyFont="1" applyFill="1" applyBorder="1" applyAlignment="1">
      <alignment horizontal="center" vertical="center" wrapText="1"/>
    </xf>
    <xf numFmtId="0" fontId="32" fillId="11" borderId="9" xfId="3" applyFont="1" applyFill="1" applyBorder="1" applyAlignment="1">
      <alignment horizontal="center" vertical="center" wrapText="1"/>
    </xf>
    <xf numFmtId="0" fontId="32" fillId="11" borderId="15" xfId="3" applyFont="1" applyFill="1" applyBorder="1" applyAlignment="1">
      <alignment horizontal="center" vertical="center" wrapText="1"/>
    </xf>
    <xf numFmtId="174" fontId="32" fillId="11" borderId="13" xfId="3" applyNumberFormat="1" applyFont="1" applyFill="1" applyBorder="1" applyAlignment="1">
      <alignment horizontal="center" vertical="center" wrapText="1"/>
    </xf>
    <xf numFmtId="10" fontId="32" fillId="11" borderId="5" xfId="3" applyNumberFormat="1" applyFont="1" applyFill="1" applyBorder="1" applyAlignment="1">
      <alignment horizontal="center" vertical="center" wrapText="1"/>
    </xf>
    <xf numFmtId="10" fontId="32" fillId="11" borderId="6" xfId="3" applyNumberFormat="1" applyFont="1" applyFill="1" applyBorder="1" applyAlignment="1">
      <alignment horizontal="center" vertical="center" wrapText="1"/>
    </xf>
    <xf numFmtId="174" fontId="32" fillId="14" borderId="6" xfId="3" applyNumberFormat="1" applyFont="1" applyFill="1" applyBorder="1" applyAlignment="1">
      <alignment horizontal="center" vertical="center" wrapText="1"/>
    </xf>
    <xf numFmtId="174" fontId="34" fillId="11" borderId="5" xfId="64" applyNumberFormat="1" applyFont="1" applyFill="1" applyBorder="1" applyAlignment="1">
      <alignment horizontal="center" vertical="center" wrapText="1"/>
    </xf>
    <xf numFmtId="174" fontId="34" fillId="11" borderId="6" xfId="64" applyNumberFormat="1" applyFont="1" applyFill="1" applyBorder="1" applyAlignment="1">
      <alignment horizontal="center" vertical="center" wrapText="1"/>
    </xf>
    <xf numFmtId="0" fontId="33" fillId="11" borderId="5" xfId="3" applyFont="1" applyFill="1" applyBorder="1" applyAlignment="1">
      <alignment horizontal="center" vertical="center" wrapText="1"/>
    </xf>
    <xf numFmtId="0" fontId="33" fillId="11" borderId="6" xfId="3" applyFont="1" applyFill="1" applyBorder="1" applyAlignment="1">
      <alignment horizontal="center" vertical="center" wrapText="1"/>
    </xf>
    <xf numFmtId="14" fontId="32" fillId="11" borderId="1" xfId="3" applyNumberFormat="1" applyFont="1" applyFill="1" applyBorder="1" applyAlignment="1">
      <alignment horizontal="left" vertical="center"/>
    </xf>
    <xf numFmtId="0" fontId="32" fillId="11" borderId="5" xfId="3" applyFont="1" applyFill="1" applyBorder="1" applyAlignment="1">
      <alignment horizontal="right" vertical="center"/>
    </xf>
    <xf numFmtId="0" fontId="32" fillId="11" borderId="1" xfId="3" applyFont="1" applyFill="1" applyBorder="1" applyAlignment="1">
      <alignment horizontal="right" vertical="center"/>
    </xf>
    <xf numFmtId="0" fontId="32" fillId="11" borderId="5" xfId="3" applyFont="1" applyFill="1" applyBorder="1" applyAlignment="1">
      <alignment horizontal="center" vertical="center" wrapText="1"/>
    </xf>
    <xf numFmtId="0" fontId="32" fillId="11" borderId="6" xfId="3" applyFont="1" applyFill="1" applyBorder="1" applyAlignment="1">
      <alignment horizontal="center" vertical="center" wrapText="1"/>
    </xf>
    <xf numFmtId="0" fontId="32" fillId="14" borderId="4" xfId="3" applyFont="1" applyFill="1" applyBorder="1" applyAlignment="1">
      <alignment horizontal="center" vertical="center" wrapText="1"/>
    </xf>
    <xf numFmtId="0" fontId="32" fillId="11" borderId="4" xfId="3" applyFont="1" applyFill="1" applyBorder="1" applyAlignment="1">
      <alignment horizontal="center" vertical="center" wrapText="1"/>
    </xf>
    <xf numFmtId="0" fontId="46" fillId="11" borderId="4" xfId="3" applyFont="1" applyFill="1" applyBorder="1" applyAlignment="1">
      <alignment horizontal="center" vertical="center" wrapText="1"/>
    </xf>
    <xf numFmtId="0" fontId="32" fillId="11" borderId="13" xfId="3" applyFont="1" applyFill="1" applyBorder="1" applyAlignment="1">
      <alignment horizontal="center" vertical="center"/>
    </xf>
    <xf numFmtId="0" fontId="32" fillId="11" borderId="12" xfId="3" applyFont="1" applyFill="1" applyBorder="1" applyAlignment="1">
      <alignment horizontal="center" vertical="center"/>
    </xf>
    <xf numFmtId="0" fontId="32" fillId="11" borderId="5" xfId="3" applyFont="1" applyFill="1" applyBorder="1" applyAlignment="1">
      <alignment horizontal="left" vertical="center" wrapText="1"/>
    </xf>
    <xf numFmtId="0" fontId="32" fillId="11" borderId="6" xfId="3" applyFont="1" applyFill="1" applyBorder="1" applyAlignment="1">
      <alignment horizontal="left" vertical="center" wrapText="1"/>
    </xf>
    <xf numFmtId="0" fontId="28" fillId="0" borderId="6" xfId="0" applyFont="1" applyBorder="1" applyAlignment="1">
      <alignment horizontal="center"/>
    </xf>
    <xf numFmtId="0" fontId="37" fillId="11" borderId="5" xfId="3" applyFont="1" applyFill="1" applyBorder="1" applyAlignment="1">
      <alignment horizontal="center" vertical="center"/>
    </xf>
    <xf numFmtId="0" fontId="37" fillId="11" borderId="1" xfId="3" applyFont="1" applyFill="1" applyBorder="1" applyAlignment="1">
      <alignment horizontal="center" vertical="center"/>
    </xf>
    <xf numFmtId="0" fontId="37" fillId="11" borderId="6" xfId="3" applyFont="1" applyFill="1" applyBorder="1" applyAlignment="1">
      <alignment horizontal="center" vertical="center"/>
    </xf>
    <xf numFmtId="0" fontId="32" fillId="11" borderId="4" xfId="3" applyFont="1" applyFill="1" applyBorder="1" applyAlignment="1">
      <alignment horizontal="left" vertical="center"/>
    </xf>
    <xf numFmtId="10" fontId="32" fillId="0" borderId="5" xfId="3" applyNumberFormat="1" applyFont="1" applyBorder="1" applyAlignment="1">
      <alignment horizontal="center" vertical="center" wrapText="1"/>
    </xf>
    <xf numFmtId="10" fontId="32" fillId="0" borderId="6" xfId="3" applyNumberFormat="1" applyFont="1" applyBorder="1" applyAlignment="1">
      <alignment horizontal="center" vertical="center" wrapText="1"/>
    </xf>
    <xf numFmtId="0" fontId="32" fillId="11" borderId="5" xfId="3" applyFont="1" applyFill="1" applyBorder="1" applyAlignment="1">
      <alignment horizontal="center" vertical="center"/>
    </xf>
    <xf numFmtId="0" fontId="32" fillId="11" borderId="6" xfId="3" applyFont="1" applyFill="1" applyBorder="1" applyAlignment="1">
      <alignment horizontal="center" vertical="center"/>
    </xf>
    <xf numFmtId="2" fontId="51" fillId="0" borderId="5" xfId="65" applyNumberFormat="1" applyFont="1" applyFill="1" applyBorder="1" applyAlignment="1" applyProtection="1">
      <alignment horizontal="center" vertical="center" wrapText="1"/>
      <protection locked="0"/>
    </xf>
    <xf numFmtId="2" fontId="51" fillId="0" borderId="1" xfId="65" applyNumberFormat="1" applyFont="1" applyFill="1" applyBorder="1" applyAlignment="1" applyProtection="1">
      <alignment horizontal="center" vertical="center" wrapText="1"/>
      <protection locked="0"/>
    </xf>
    <xf numFmtId="2" fontId="51" fillId="0" borderId="6" xfId="65" applyNumberFormat="1" applyFont="1" applyFill="1" applyBorder="1" applyAlignment="1" applyProtection="1">
      <alignment horizontal="center" vertical="center" wrapText="1"/>
      <protection locked="0"/>
    </xf>
    <xf numFmtId="0" fontId="28" fillId="0" borderId="3" xfId="0" applyFont="1" applyBorder="1" applyAlignment="1">
      <alignment horizontal="center"/>
    </xf>
    <xf numFmtId="0" fontId="28" fillId="0" borderId="8" xfId="0" applyFont="1" applyBorder="1" applyAlignment="1">
      <alignment horizontal="center"/>
    </xf>
    <xf numFmtId="0" fontId="33" fillId="0" borderId="6" xfId="0" applyFont="1" applyBorder="1" applyAlignment="1">
      <alignment horizontal="center" vertical="center"/>
    </xf>
    <xf numFmtId="0" fontId="43" fillId="0" borderId="5" xfId="0" applyFont="1" applyBorder="1" applyAlignment="1">
      <alignment horizontal="center" vertical="center" wrapText="1"/>
    </xf>
    <xf numFmtId="0" fontId="43" fillId="0" borderId="1" xfId="0" applyFont="1" applyBorder="1" applyAlignment="1">
      <alignment horizontal="center" vertical="center" wrapText="1"/>
    </xf>
    <xf numFmtId="0" fontId="43" fillId="0" borderId="6" xfId="0" applyFont="1" applyBorder="1" applyAlignment="1">
      <alignment horizontal="center" vertical="center" wrapText="1"/>
    </xf>
    <xf numFmtId="2" fontId="60" fillId="2" borderId="1" xfId="2" applyNumberFormat="1" applyFont="1" applyFill="1" applyBorder="1" applyAlignment="1">
      <alignment horizontal="center" vertical="center" wrapText="1"/>
    </xf>
    <xf numFmtId="2" fontId="60" fillId="2" borderId="6" xfId="2" applyNumberFormat="1" applyFont="1" applyFill="1" applyBorder="1" applyAlignment="1">
      <alignment horizontal="center" vertical="center" wrapText="1"/>
    </xf>
    <xf numFmtId="2" fontId="51" fillId="0" borderId="4" xfId="65" applyNumberFormat="1" applyFont="1" applyFill="1" applyBorder="1" applyAlignment="1" applyProtection="1">
      <alignment horizontal="center" vertical="center" wrapText="1"/>
      <protection locked="0"/>
    </xf>
    <xf numFmtId="0" fontId="45" fillId="0" borderId="10" xfId="0" applyFont="1" applyBorder="1" applyAlignment="1">
      <alignment horizontal="center" vertical="center"/>
    </xf>
    <xf numFmtId="0" fontId="47" fillId="0" borderId="10" xfId="0" applyFont="1" applyBorder="1" applyAlignment="1">
      <alignment horizontal="center" vertical="center"/>
    </xf>
    <xf numFmtId="0" fontId="55" fillId="0" borderId="11" xfId="0" applyFont="1" applyBorder="1" applyAlignment="1">
      <alignment horizontal="center" wrapText="1"/>
    </xf>
    <xf numFmtId="0" fontId="55" fillId="0" borderId="0" xfId="0" applyFont="1" applyAlignment="1">
      <alignment horizontal="center"/>
    </xf>
    <xf numFmtId="0" fontId="55" fillId="0" borderId="10" xfId="0" applyFont="1" applyBorder="1" applyAlignment="1">
      <alignment horizontal="center"/>
    </xf>
    <xf numFmtId="0" fontId="55" fillId="0" borderId="11" xfId="0" applyFont="1" applyBorder="1" applyAlignment="1">
      <alignment horizontal="center"/>
    </xf>
    <xf numFmtId="0" fontId="33" fillId="0" borderId="4" xfId="0" applyFont="1" applyBorder="1" applyAlignment="1">
      <alignment horizontal="left" vertical="top"/>
    </xf>
    <xf numFmtId="0" fontId="0" fillId="0" borderId="3" xfId="0" applyBorder="1" applyAlignment="1">
      <alignment horizontal="center"/>
    </xf>
    <xf numFmtId="0" fontId="0" fillId="0" borderId="8" xfId="0" applyBorder="1" applyAlignment="1">
      <alignment horizontal="center"/>
    </xf>
    <xf numFmtId="0" fontId="0" fillId="0" borderId="2" xfId="0" applyBorder="1" applyAlignment="1">
      <alignment horizontal="center"/>
    </xf>
    <xf numFmtId="0" fontId="0" fillId="0" borderId="11" xfId="0" applyBorder="1" applyAlignment="1">
      <alignment horizontal="center"/>
    </xf>
    <xf numFmtId="0" fontId="0" fillId="0" borderId="0" xfId="0" applyAlignment="1">
      <alignment horizontal="center"/>
    </xf>
    <xf numFmtId="0" fontId="0" fillId="0" borderId="10" xfId="0" applyBorder="1" applyAlignment="1">
      <alignment horizontal="center"/>
    </xf>
    <xf numFmtId="0" fontId="4" fillId="0" borderId="0" xfId="0" applyFont="1" applyAlignment="1">
      <alignment horizontal="center" vertical="center" wrapText="1"/>
    </xf>
    <xf numFmtId="0" fontId="4" fillId="0" borderId="0" xfId="0" applyFont="1" applyAlignment="1">
      <alignment horizontal="center" vertical="center"/>
    </xf>
    <xf numFmtId="0" fontId="4" fillId="0" borderId="10" xfId="0" applyFont="1" applyBorder="1" applyAlignment="1">
      <alignment horizontal="center" vertical="center"/>
    </xf>
    <xf numFmtId="0" fontId="54" fillId="0" borderId="0" xfId="0" applyFont="1" applyAlignment="1">
      <alignment horizontal="center" vertical="distributed"/>
    </xf>
    <xf numFmtId="0" fontId="62" fillId="0" borderId="11" xfId="0" applyFont="1" applyBorder="1" applyAlignment="1">
      <alignment horizontal="center"/>
    </xf>
    <xf numFmtId="0" fontId="62" fillId="0" borderId="0" xfId="0" applyFont="1" applyAlignment="1">
      <alignment horizontal="center"/>
    </xf>
    <xf numFmtId="0" fontId="62" fillId="0" borderId="10" xfId="0" applyFont="1" applyBorder="1" applyAlignment="1">
      <alignment horizontal="center"/>
    </xf>
    <xf numFmtId="0" fontId="57" fillId="0" borderId="0" xfId="0" applyFont="1" applyAlignment="1">
      <alignment horizontal="center" vertical="distributed"/>
    </xf>
    <xf numFmtId="0" fontId="4" fillId="0" borderId="9" xfId="0" applyFont="1" applyBorder="1" applyAlignment="1">
      <alignment horizontal="center"/>
    </xf>
    <xf numFmtId="0" fontId="60" fillId="0" borderId="8" xfId="0" applyFont="1" applyBorder="1" applyAlignment="1">
      <alignment horizontal="center"/>
    </xf>
    <xf numFmtId="0" fontId="28" fillId="0" borderId="1" xfId="0" applyFont="1" applyBorder="1" applyAlignment="1">
      <alignment horizontal="center" vertical="top"/>
    </xf>
    <xf numFmtId="0" fontId="28" fillId="0" borderId="6" xfId="0" applyFont="1" applyBorder="1" applyAlignment="1">
      <alignment horizontal="center" vertical="top"/>
    </xf>
    <xf numFmtId="0" fontId="0" fillId="0" borderId="4" xfId="0" applyBorder="1" applyAlignment="1">
      <alignment horizontal="center"/>
    </xf>
    <xf numFmtId="0" fontId="4" fillId="0" borderId="11" xfId="0" applyFont="1" applyBorder="1" applyAlignment="1">
      <alignment horizontal="center"/>
    </xf>
    <xf numFmtId="0" fontId="0" fillId="0" borderId="0" xfId="0" applyBorder="1" applyAlignment="1">
      <alignment horizontal="center"/>
    </xf>
    <xf numFmtId="0" fontId="45" fillId="0" borderId="11" xfId="0" applyFont="1" applyBorder="1" applyAlignment="1">
      <alignment horizontal="center"/>
    </xf>
    <xf numFmtId="0" fontId="45" fillId="0" borderId="0" xfId="0" applyFont="1" applyBorder="1" applyAlignment="1">
      <alignment horizontal="center"/>
    </xf>
    <xf numFmtId="0" fontId="45" fillId="0" borderId="10" xfId="0" applyFont="1" applyBorder="1" applyAlignment="1">
      <alignment horizontal="center"/>
    </xf>
    <xf numFmtId="0" fontId="54" fillId="0" borderId="12" xfId="0" applyFont="1" applyBorder="1" applyAlignment="1">
      <alignment horizontal="center"/>
    </xf>
  </cellXfs>
  <cellStyles count="69">
    <cellStyle name="60% - Accent1" xfId="8" xr:uid="{00000000-0005-0000-0000-000000000000}"/>
    <cellStyle name="Accent1" xfId="9" xr:uid="{00000000-0005-0000-0000-000001000000}"/>
    <cellStyle name="Check Cell" xfId="10" xr:uid="{00000000-0005-0000-0000-000002000000}"/>
    <cellStyle name="Data" xfId="11" xr:uid="{00000000-0005-0000-0000-000003000000}"/>
    <cellStyle name="Euro" xfId="12" xr:uid="{00000000-0005-0000-0000-000004000000}"/>
    <cellStyle name="Excel Built-in Normal" xfId="13" xr:uid="{00000000-0005-0000-0000-000005000000}"/>
    <cellStyle name="Excel Built-in Normal 1" xfId="14" xr:uid="{00000000-0005-0000-0000-000006000000}"/>
    <cellStyle name="Excel_BuiltIn_Comma" xfId="15" xr:uid="{00000000-0005-0000-0000-000007000000}"/>
    <cellStyle name="Fixo" xfId="16" xr:uid="{00000000-0005-0000-0000-000008000000}"/>
    <cellStyle name="Good" xfId="17" xr:uid="{00000000-0005-0000-0000-000009000000}"/>
    <cellStyle name="HEADER" xfId="18" xr:uid="{00000000-0005-0000-0000-00000A000000}"/>
    <cellStyle name="Input" xfId="19" xr:uid="{00000000-0005-0000-0000-00000B000000}"/>
    <cellStyle name="Linked Cell" xfId="20" xr:uid="{00000000-0005-0000-0000-00000C000000}"/>
    <cellStyle name="Milliers [0]_after_discount" xfId="21" xr:uid="{00000000-0005-0000-0000-00000D000000}"/>
    <cellStyle name="Milliers_after_discount" xfId="22" xr:uid="{00000000-0005-0000-0000-00000E000000}"/>
    <cellStyle name="Model" xfId="23" xr:uid="{00000000-0005-0000-0000-00000F000000}"/>
    <cellStyle name="Moeda" xfId="64" builtinId="4"/>
    <cellStyle name="Moeda 2" xfId="24" xr:uid="{00000000-0005-0000-0000-000011000000}"/>
    <cellStyle name="Moeda 3" xfId="25" xr:uid="{00000000-0005-0000-0000-000012000000}"/>
    <cellStyle name="Monétaire [0]_after_discount" xfId="26" xr:uid="{00000000-0005-0000-0000-000013000000}"/>
    <cellStyle name="Monétaire_after_discount" xfId="27" xr:uid="{00000000-0005-0000-0000-000014000000}"/>
    <cellStyle name="Neutral" xfId="28" xr:uid="{00000000-0005-0000-0000-000015000000}"/>
    <cellStyle name="Normal" xfId="0" builtinId="0"/>
    <cellStyle name="Normal 2" xfId="3" xr:uid="{00000000-0005-0000-0000-000017000000}"/>
    <cellStyle name="Normal 2 2" xfId="29" xr:uid="{00000000-0005-0000-0000-000018000000}"/>
    <cellStyle name="Normal 2 2 2" xfId="62" xr:uid="{00000000-0005-0000-0000-000019000000}"/>
    <cellStyle name="Normal 2 2 3" xfId="68" xr:uid="{CA3B9B5A-4949-4F03-B79B-70AC4F9E1AFD}"/>
    <cellStyle name="Normal 2 3" xfId="61" xr:uid="{00000000-0005-0000-0000-00001A000000}"/>
    <cellStyle name="Normal 2 4" xfId="67" xr:uid="{30157227-CD1B-4DDA-8F1E-B1189BD4B7DD}"/>
    <cellStyle name="Normal 3" xfId="30" xr:uid="{00000000-0005-0000-0000-00001B000000}"/>
    <cellStyle name="Normal 4" xfId="31" xr:uid="{00000000-0005-0000-0000-00001C000000}"/>
    <cellStyle name="Normal 5" xfId="66" xr:uid="{03CAE97B-3E4F-435E-AEDB-1D43445423D8}"/>
    <cellStyle name="Note" xfId="32" xr:uid="{00000000-0005-0000-0000-00001D000000}"/>
    <cellStyle name="Œ…‹æØ‚è [0.00]_COST_SUM" xfId="33" xr:uid="{00000000-0005-0000-0000-00001E000000}"/>
    <cellStyle name="Œ…‹æØ‚è_COST_SUM" xfId="34" xr:uid="{00000000-0005-0000-0000-00001F000000}"/>
    <cellStyle name="Percentual" xfId="35" xr:uid="{00000000-0005-0000-0000-000020000000}"/>
    <cellStyle name="Ponto" xfId="36" xr:uid="{00000000-0005-0000-0000-000021000000}"/>
    <cellStyle name="Porcentagem" xfId="1" builtinId="5"/>
    <cellStyle name="Porcentagem 2" xfId="37" xr:uid="{00000000-0005-0000-0000-000023000000}"/>
    <cellStyle name="Porcentagem 2 2" xfId="5" xr:uid="{00000000-0005-0000-0000-000024000000}"/>
    <cellStyle name="Porcentagem 3" xfId="38" xr:uid="{00000000-0005-0000-0000-000025000000}"/>
    <cellStyle name="Porcentagem 3 2" xfId="39" xr:uid="{00000000-0005-0000-0000-000026000000}"/>
    <cellStyle name="Porcentagem 4" xfId="40" xr:uid="{00000000-0005-0000-0000-000027000000}"/>
    <cellStyle name="Porcentagem 5" xfId="41" xr:uid="{00000000-0005-0000-0000-000028000000}"/>
    <cellStyle name="Separador de m" xfId="42" xr:uid="{00000000-0005-0000-0000-000029000000}"/>
    <cellStyle name="Separador de milhares 2" xfId="4" xr:uid="{00000000-0005-0000-0000-00002A000000}"/>
    <cellStyle name="Separador de milhares 2 2" xfId="7" xr:uid="{00000000-0005-0000-0000-00002B000000}"/>
    <cellStyle name="Separador de milhares 3" xfId="6" xr:uid="{00000000-0005-0000-0000-00002C000000}"/>
    <cellStyle name="Separador de milhares 3 2" xfId="43" xr:uid="{00000000-0005-0000-0000-00002D000000}"/>
    <cellStyle name="Separador de milhares 4" xfId="44" xr:uid="{00000000-0005-0000-0000-00002E000000}"/>
    <cellStyle name="Separador de milhares 5" xfId="45" xr:uid="{00000000-0005-0000-0000-00002F000000}"/>
    <cellStyle name="Separador de milhares 6" xfId="46" xr:uid="{00000000-0005-0000-0000-000030000000}"/>
    <cellStyle name="Separador de milhares 6 2" xfId="47" xr:uid="{00000000-0005-0000-0000-000031000000}"/>
    <cellStyle name="Separador de milhares 7" xfId="48" xr:uid="{00000000-0005-0000-0000-000032000000}"/>
    <cellStyle name="subhead" xfId="49" xr:uid="{00000000-0005-0000-0000-000033000000}"/>
    <cellStyle name="SUBTIT" xfId="50" xr:uid="{00000000-0005-0000-0000-000034000000}"/>
    <cellStyle name="SUBTIT 2" xfId="51" xr:uid="{00000000-0005-0000-0000-000035000000}"/>
    <cellStyle name="Título 1 1" xfId="52" xr:uid="{00000000-0005-0000-0000-000036000000}"/>
    <cellStyle name="Titulo1" xfId="53" xr:uid="{00000000-0005-0000-0000-000037000000}"/>
    <cellStyle name="Titulo2" xfId="54" xr:uid="{00000000-0005-0000-0000-000038000000}"/>
    <cellStyle name="Vírgula" xfId="2" builtinId="3"/>
    <cellStyle name="Vírgula 2" xfId="55" xr:uid="{00000000-0005-0000-0000-00003A000000}"/>
    <cellStyle name="Vírgula 2 2" xfId="56" xr:uid="{00000000-0005-0000-0000-00003B000000}"/>
    <cellStyle name="Vírgula 3" xfId="57" xr:uid="{00000000-0005-0000-0000-00003C000000}"/>
    <cellStyle name="Vírgula 3 2" xfId="65" xr:uid="{037D8F93-F68F-41B2-A8A5-5E86226B5129}"/>
    <cellStyle name="Vírgula 4" xfId="58" xr:uid="{00000000-0005-0000-0000-00003D000000}"/>
    <cellStyle name="Vírgula 5" xfId="59" xr:uid="{00000000-0005-0000-0000-00003E000000}"/>
    <cellStyle name="Vírgula 6" xfId="63" xr:uid="{00000000-0005-0000-0000-00003F000000}"/>
    <cellStyle name="Warning Text" xfId="60" xr:uid="{00000000-0005-0000-0000-000040000000}"/>
  </cellStyles>
  <dxfs count="3">
    <dxf>
      <font>
        <b/>
        <i val="0"/>
      </font>
      <fill>
        <patternFill>
          <bgColor theme="0" tint="-0.14996795556505021"/>
        </patternFill>
      </fill>
      <border>
        <left/>
        <right style="thin">
          <color indexed="64"/>
        </right>
        <top style="thin">
          <color indexed="64"/>
        </top>
        <bottom style="thin">
          <color indexed="64"/>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476250</xdr:colOff>
      <xdr:row>0</xdr:row>
      <xdr:rowOff>76200</xdr:rowOff>
    </xdr:from>
    <xdr:to>
      <xdr:col>6</xdr:col>
      <xdr:colOff>142875</xdr:colOff>
      <xdr:row>0</xdr:row>
      <xdr:rowOff>1066800</xdr:rowOff>
    </xdr:to>
    <xdr:sp macro="" textlink="">
      <xdr:nvSpPr>
        <xdr:cNvPr id="5" name="Text Box 6">
          <a:extLst>
            <a:ext uri="{FF2B5EF4-FFF2-40B4-BE49-F238E27FC236}">
              <a16:creationId xmlns:a16="http://schemas.microsoft.com/office/drawing/2014/main" id="{00000000-0008-0000-0000-000005000000}"/>
            </a:ext>
          </a:extLst>
        </xdr:cNvPr>
        <xdr:cNvSpPr txBox="1">
          <a:spLocks noChangeArrowheads="1"/>
        </xdr:cNvSpPr>
      </xdr:nvSpPr>
      <xdr:spPr bwMode="auto">
        <a:xfrm>
          <a:off x="1638300" y="76200"/>
          <a:ext cx="5953125"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55077</xdr:colOff>
      <xdr:row>0</xdr:row>
      <xdr:rowOff>55910</xdr:rowOff>
    </xdr:from>
    <xdr:to>
      <xdr:col>2</xdr:col>
      <xdr:colOff>19036</xdr:colOff>
      <xdr:row>0</xdr:row>
      <xdr:rowOff>1160808</xdr:rowOff>
    </xdr:to>
    <xdr:pic>
      <xdr:nvPicPr>
        <xdr:cNvPr id="2" name="Imagem 6" descr="Descrição: 1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077" y="55910"/>
          <a:ext cx="1347155"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133350</xdr:colOff>
          <xdr:row>0</xdr:row>
          <xdr:rowOff>152400</xdr:rowOff>
        </xdr:from>
        <xdr:to>
          <xdr:col>1</xdr:col>
          <xdr:colOff>533400</xdr:colOff>
          <xdr:row>0</xdr:row>
          <xdr:rowOff>723900</xdr:rowOff>
        </xdr:to>
        <xdr:sp macro="" textlink="">
          <xdr:nvSpPr>
            <xdr:cNvPr id="12290" name="Object 2" hidden="1">
              <a:extLst>
                <a:ext uri="{63B3BB69-23CF-44E3-9099-C40C66FF867C}">
                  <a14:compatExt spid="_x0000_s12290"/>
                </a:ext>
                <a:ext uri="{FF2B5EF4-FFF2-40B4-BE49-F238E27FC236}">
                  <a16:creationId xmlns:a16="http://schemas.microsoft.com/office/drawing/2014/main" id="{00000000-0008-0000-01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457200</xdr:colOff>
      <xdr:row>0</xdr:row>
      <xdr:rowOff>76200</xdr:rowOff>
    </xdr:from>
    <xdr:to>
      <xdr:col>5</xdr:col>
      <xdr:colOff>952500</xdr:colOff>
      <xdr:row>0</xdr:row>
      <xdr:rowOff>1066800</xdr:rowOff>
    </xdr:to>
    <xdr:sp macro="" textlink="">
      <xdr:nvSpPr>
        <xdr:cNvPr id="2" name="Text Box 6">
          <a:extLst>
            <a:ext uri="{FF2B5EF4-FFF2-40B4-BE49-F238E27FC236}">
              <a16:creationId xmlns:a16="http://schemas.microsoft.com/office/drawing/2014/main" id="{00000000-0008-0000-0100-000002000000}"/>
            </a:ext>
          </a:extLst>
        </xdr:cNvPr>
        <xdr:cNvSpPr txBox="1">
          <a:spLocks noChangeArrowheads="1"/>
        </xdr:cNvSpPr>
      </xdr:nvSpPr>
      <xdr:spPr bwMode="auto">
        <a:xfrm>
          <a:off x="1619250" y="76200"/>
          <a:ext cx="6000750" cy="990600"/>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104775</xdr:colOff>
      <xdr:row>0</xdr:row>
      <xdr:rowOff>47627</xdr:rowOff>
    </xdr:from>
    <xdr:to>
      <xdr:col>2</xdr:col>
      <xdr:colOff>68734</xdr:colOff>
      <xdr:row>0</xdr:row>
      <xdr:rowOff>1152525</xdr:rowOff>
    </xdr:to>
    <xdr:pic>
      <xdr:nvPicPr>
        <xdr:cNvPr id="3" name="Imagem 6" descr="Descrição: 1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7627"/>
          <a:ext cx="1126009" cy="1104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985631</xdr:colOff>
      <xdr:row>0</xdr:row>
      <xdr:rowOff>26504</xdr:rowOff>
    </xdr:from>
    <xdr:to>
      <xdr:col>5</xdr:col>
      <xdr:colOff>639832</xdr:colOff>
      <xdr:row>0</xdr:row>
      <xdr:rowOff>1043608</xdr:rowOff>
    </xdr:to>
    <xdr:sp macro="" textlink="">
      <xdr:nvSpPr>
        <xdr:cNvPr id="2" name="Text Box 6">
          <a:extLst>
            <a:ext uri="{FF2B5EF4-FFF2-40B4-BE49-F238E27FC236}">
              <a16:creationId xmlns:a16="http://schemas.microsoft.com/office/drawing/2014/main" id="{00000000-0008-0000-0200-000002000000}"/>
            </a:ext>
          </a:extLst>
        </xdr:cNvPr>
        <xdr:cNvSpPr txBox="1">
          <a:spLocks noChangeArrowheads="1"/>
        </xdr:cNvSpPr>
      </xdr:nvSpPr>
      <xdr:spPr bwMode="auto">
        <a:xfrm>
          <a:off x="1697935" y="26504"/>
          <a:ext cx="7183093" cy="1017104"/>
        </a:xfrm>
        <a:prstGeom prst="rect">
          <a:avLst/>
        </a:prstGeom>
        <a:noFill/>
        <a:ln w="9525">
          <a:noFill/>
          <a:miter lim="800000"/>
          <a:headEnd/>
          <a:tailEnd/>
        </a:ln>
      </xdr:spPr>
      <xdr:txBody>
        <a:bodyPr vertOverflow="clip" wrap="square" lIns="27432" tIns="22860" rIns="0" bIns="0" anchor="t" upright="1"/>
        <a:lstStyle/>
        <a:p>
          <a:pPr algn="ctr" rtl="0"/>
          <a:r>
            <a:rPr lang="pt-BR" sz="2800" b="1" i="0" baseline="0">
              <a:effectLst/>
              <a:latin typeface="+mn-lt"/>
              <a:ea typeface="+mn-ea"/>
              <a:cs typeface="+mn-cs"/>
            </a:rPr>
            <a:t>PREFEITURA MUNICIPAL DE INHAPIM</a:t>
          </a:r>
          <a:endParaRPr lang="pt-BR" sz="28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228600</xdr:colOff>
      <xdr:row>0</xdr:row>
      <xdr:rowOff>77216</xdr:rowOff>
    </xdr:from>
    <xdr:to>
      <xdr:col>1</xdr:col>
      <xdr:colOff>604206</xdr:colOff>
      <xdr:row>0</xdr:row>
      <xdr:rowOff>1146310</xdr:rowOff>
    </xdr:to>
    <xdr:pic>
      <xdr:nvPicPr>
        <xdr:cNvPr id="4" name="Imagem 6" descr="Descrição: 12">
          <a:extLst>
            <a:ext uri="{FF2B5EF4-FFF2-40B4-BE49-F238E27FC236}">
              <a16:creationId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77216"/>
          <a:ext cx="1137606" cy="1069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56029</xdr:colOff>
      <xdr:row>0</xdr:row>
      <xdr:rowOff>78441</xdr:rowOff>
    </xdr:from>
    <xdr:to>
      <xdr:col>2</xdr:col>
      <xdr:colOff>314401</xdr:colOff>
      <xdr:row>0</xdr:row>
      <xdr:rowOff>1299883</xdr:rowOff>
    </xdr:to>
    <xdr:pic>
      <xdr:nvPicPr>
        <xdr:cNvPr id="2" name="Imagem 6" descr="Descrição: 1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029" y="78441"/>
          <a:ext cx="1423784" cy="12214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0</xdr:colOff>
      <xdr:row>0</xdr:row>
      <xdr:rowOff>0</xdr:rowOff>
    </xdr:from>
    <xdr:to>
      <xdr:col>5</xdr:col>
      <xdr:colOff>5087470</xdr:colOff>
      <xdr:row>0</xdr:row>
      <xdr:rowOff>1333500</xdr:rowOff>
    </xdr:to>
    <xdr:sp macro="" textlink="">
      <xdr:nvSpPr>
        <xdr:cNvPr id="3" name="Text Box 6">
          <a:extLst>
            <a:ext uri="{FF2B5EF4-FFF2-40B4-BE49-F238E27FC236}">
              <a16:creationId xmlns:a16="http://schemas.microsoft.com/office/drawing/2014/main" id="{00000000-0008-0000-0300-000003000000}"/>
            </a:ext>
          </a:extLst>
        </xdr:cNvPr>
        <xdr:cNvSpPr txBox="1">
          <a:spLocks noChangeArrowheads="1"/>
        </xdr:cNvSpPr>
      </xdr:nvSpPr>
      <xdr:spPr bwMode="auto">
        <a:xfrm>
          <a:off x="1165412" y="0"/>
          <a:ext cx="10914529" cy="1333500"/>
        </a:xfrm>
        <a:prstGeom prst="rect">
          <a:avLst/>
        </a:prstGeom>
        <a:noFill/>
        <a:ln w="9525">
          <a:noFill/>
          <a:miter lim="800000"/>
          <a:headEnd/>
          <a:tailEnd/>
        </a:ln>
      </xdr:spPr>
      <xdr:txBody>
        <a:bodyPr vertOverflow="clip" wrap="square" lIns="27432" tIns="22860" rIns="0" bIns="0" anchor="t" upright="1"/>
        <a:lstStyle/>
        <a:p>
          <a:pPr algn="ctr" rtl="0"/>
          <a:r>
            <a:rPr lang="pt-BR" sz="1800" b="1" i="0" baseline="0">
              <a:effectLst/>
              <a:latin typeface="+mn-lt"/>
              <a:ea typeface="+mn-ea"/>
              <a:cs typeface="+mn-cs"/>
            </a:rPr>
            <a:t>PREFEITURA MUNICIPAL DE INHAPIM</a:t>
          </a:r>
          <a:endParaRPr lang="pt-BR" sz="1800">
            <a:effectLst/>
          </a:endParaRPr>
        </a:p>
        <a:p>
          <a:pPr algn="ctr" rtl="0"/>
          <a:r>
            <a:rPr lang="pt-BR" sz="1400" b="0" i="0" baseline="0">
              <a:effectLst/>
              <a:latin typeface="+mn-lt"/>
              <a:ea typeface="+mn-ea"/>
              <a:cs typeface="+mn-cs"/>
            </a:rPr>
            <a:t>CNPJ 20.905.865/0001-04.</a:t>
          </a:r>
          <a:endParaRPr lang="pt-BR" sz="1400">
            <a:effectLst/>
          </a:endParaRPr>
        </a:p>
        <a:p>
          <a:pPr algn="ctr" rtl="0"/>
          <a:r>
            <a:rPr lang="pt-BR" sz="1400" b="0" i="0" baseline="0">
              <a:effectLst/>
              <a:latin typeface="+mn-lt"/>
              <a:ea typeface="+mn-ea"/>
              <a:cs typeface="+mn-cs"/>
            </a:rPr>
            <a:t> Praça Alaíde Quintela Soares, 115 - Centro - Telefone (0XX) 33 3315-1234</a:t>
          </a:r>
          <a:endParaRPr lang="pt-BR" sz="1400">
            <a:effectLst/>
          </a:endParaRPr>
        </a:p>
        <a:p>
          <a:pPr algn="ctr" rtl="0"/>
          <a:r>
            <a:rPr lang="pt-BR" sz="1400" b="0" i="0" baseline="0">
              <a:effectLst/>
              <a:latin typeface="+mn-lt"/>
              <a:ea typeface="+mn-ea"/>
              <a:cs typeface="+mn-cs"/>
            </a:rPr>
            <a:t>35330-000 - INHAPIM - MINAS GERAIS</a:t>
          </a:r>
          <a:endParaRPr lang="pt-BR" sz="1400">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590550</xdr:colOff>
      <xdr:row>2</xdr:row>
      <xdr:rowOff>123825</xdr:rowOff>
    </xdr:to>
    <xdr:sp macro="" textlink="">
      <xdr:nvSpPr>
        <xdr:cNvPr id="2" name="Text Box 6">
          <a:extLst>
            <a:ext uri="{FF2B5EF4-FFF2-40B4-BE49-F238E27FC236}">
              <a16:creationId xmlns:a16="http://schemas.microsoft.com/office/drawing/2014/main" id="{00000000-0008-0000-0400-000002000000}"/>
            </a:ext>
          </a:extLst>
        </xdr:cNvPr>
        <xdr:cNvSpPr txBox="1">
          <a:spLocks noChangeArrowheads="1"/>
        </xdr:cNvSpPr>
      </xdr:nvSpPr>
      <xdr:spPr bwMode="auto">
        <a:xfrm>
          <a:off x="0" y="0"/>
          <a:ext cx="6515100" cy="809625"/>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41413</xdr:colOff>
      <xdr:row>0</xdr:row>
      <xdr:rowOff>147018</xdr:rowOff>
    </xdr:from>
    <xdr:to>
      <xdr:col>1</xdr:col>
      <xdr:colOff>357326</xdr:colOff>
      <xdr:row>2</xdr:row>
      <xdr:rowOff>82827</xdr:rowOff>
    </xdr:to>
    <xdr:pic>
      <xdr:nvPicPr>
        <xdr:cNvPr id="3" name="Imagem 6" descr="Descrição: 12">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413" y="147018"/>
          <a:ext cx="721761" cy="6232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609599</xdr:colOff>
      <xdr:row>0</xdr:row>
      <xdr:rowOff>66675</xdr:rowOff>
    </xdr:from>
    <xdr:to>
      <xdr:col>6</xdr:col>
      <xdr:colOff>142875</xdr:colOff>
      <xdr:row>2</xdr:row>
      <xdr:rowOff>95250</xdr:rowOff>
    </xdr:to>
    <xdr:sp macro="" textlink="">
      <xdr:nvSpPr>
        <xdr:cNvPr id="2" name="Text Box 6">
          <a:extLst>
            <a:ext uri="{FF2B5EF4-FFF2-40B4-BE49-F238E27FC236}">
              <a16:creationId xmlns:a16="http://schemas.microsoft.com/office/drawing/2014/main" id="{00000000-0008-0000-0500-000002000000}"/>
            </a:ext>
          </a:extLst>
        </xdr:cNvPr>
        <xdr:cNvSpPr txBox="1">
          <a:spLocks noChangeArrowheads="1"/>
        </xdr:cNvSpPr>
      </xdr:nvSpPr>
      <xdr:spPr bwMode="auto">
        <a:xfrm>
          <a:off x="609599" y="66675"/>
          <a:ext cx="5105401" cy="933450"/>
        </a:xfrm>
        <a:prstGeom prst="rect">
          <a:avLst/>
        </a:prstGeom>
        <a:noFill/>
        <a:ln w="9525">
          <a:noFill/>
          <a:miter lim="800000"/>
          <a:headEnd/>
          <a:tailEnd/>
        </a:ln>
      </xdr:spPr>
      <xdr:txBody>
        <a:bodyPr vertOverflow="clip" wrap="square" lIns="27432" tIns="22860" rIns="0" bIns="0" anchor="t" upright="1"/>
        <a:lstStyle/>
        <a:p>
          <a:pPr algn="ctr" rtl="0"/>
          <a:r>
            <a:rPr lang="pt-BR" sz="1600" b="1" i="0" baseline="0">
              <a:effectLst/>
              <a:latin typeface="+mn-lt"/>
              <a:ea typeface="+mn-ea"/>
              <a:cs typeface="+mn-cs"/>
            </a:rPr>
            <a:t>PREFEITURA MUNICIPAL DE INHAPIM</a:t>
          </a:r>
          <a:endParaRPr lang="pt-BR" sz="1600">
            <a:effectLst/>
          </a:endParaRPr>
        </a:p>
        <a:p>
          <a:pPr algn="ctr" rtl="0"/>
          <a:r>
            <a:rPr lang="pt-BR" sz="1100" b="0" i="0" baseline="0">
              <a:effectLst/>
              <a:latin typeface="+mn-lt"/>
              <a:ea typeface="+mn-ea"/>
              <a:cs typeface="+mn-cs"/>
            </a:rPr>
            <a:t>CNPJ 20.905.865/0001-04.</a:t>
          </a:r>
          <a:endParaRPr lang="pt-BR" sz="1050">
            <a:effectLst/>
          </a:endParaRPr>
        </a:p>
        <a:p>
          <a:pPr algn="ctr" rtl="0"/>
          <a:r>
            <a:rPr lang="pt-BR" sz="1100" b="0" i="0" baseline="0">
              <a:effectLst/>
              <a:latin typeface="+mn-lt"/>
              <a:ea typeface="+mn-ea"/>
              <a:cs typeface="+mn-cs"/>
            </a:rPr>
            <a:t> Praça Alaíde Quintela Soares, 115 - Centro - Telefone (0XX) 33 3315-1234</a:t>
          </a:r>
          <a:endParaRPr lang="pt-BR" sz="1050">
            <a:effectLst/>
          </a:endParaRPr>
        </a:p>
        <a:p>
          <a:pPr algn="ctr" rtl="0"/>
          <a:r>
            <a:rPr lang="pt-BR" sz="1100" b="0" i="0" baseline="0">
              <a:effectLst/>
              <a:latin typeface="+mn-lt"/>
              <a:ea typeface="+mn-ea"/>
              <a:cs typeface="+mn-cs"/>
            </a:rPr>
            <a:t>35330-000 - INHAPIM - MINAS GERAIS</a:t>
          </a:r>
          <a:endParaRPr lang="pt-BR" sz="1050">
            <a:effectLst/>
          </a:endParaRPr>
        </a:p>
      </xdr:txBody>
    </xdr:sp>
    <xdr:clientData/>
  </xdr:twoCellAnchor>
  <xdr:twoCellAnchor>
    <xdr:from>
      <xdr:col>0</xdr:col>
      <xdr:colOff>66675</xdr:colOff>
      <xdr:row>0</xdr:row>
      <xdr:rowOff>57150</xdr:rowOff>
    </xdr:from>
    <xdr:to>
      <xdr:col>1</xdr:col>
      <xdr:colOff>276225</xdr:colOff>
      <xdr:row>2</xdr:row>
      <xdr:rowOff>101231</xdr:rowOff>
    </xdr:to>
    <xdr:pic>
      <xdr:nvPicPr>
        <xdr:cNvPr id="3" name="Imagem 6" descr="Descrição: 12">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57150"/>
          <a:ext cx="942975" cy="9489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ENGENHARIA/Desktop/MORRO%20DO%20EXPEDITO/Refer&#234;ncia%20mm-aaaa%20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refreshError="1"/>
      <sheetData sheetId="1" refreshError="1"/>
      <sheetData sheetId="2"/>
      <sheetData sheetId="3">
        <row r="5">
          <cell r="H5" t="str">
            <v>Composições</v>
          </cell>
        </row>
      </sheetData>
      <sheetData sheetId="4" refreshError="1"/>
      <sheetData sheetId="5" refreshError="1"/>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image" Target="../media/image2.emf"/><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7"/>
  <sheetViews>
    <sheetView showGridLines="0" showZeros="0" tabSelected="1" view="pageBreakPreview" zoomScaleNormal="100" zoomScaleSheetLayoutView="100" workbookViewId="0">
      <selection activeCell="E16" sqref="E16"/>
    </sheetView>
  </sheetViews>
  <sheetFormatPr defaultColWidth="9.140625" defaultRowHeight="12.75"/>
  <cols>
    <col min="1" max="1" width="5.7109375" style="8" customWidth="1"/>
    <col min="2" max="2" width="15" style="8" bestFit="1" customWidth="1"/>
    <col min="3" max="3" width="60.42578125" style="8" customWidth="1"/>
    <col min="4" max="4" width="10.140625" style="8" customWidth="1"/>
    <col min="5" max="5" width="11.5703125" style="8" bestFit="1" customWidth="1"/>
    <col min="6" max="6" width="11.7109375" style="9" customWidth="1"/>
    <col min="7" max="7" width="11.7109375" style="8" customWidth="1"/>
    <col min="8" max="8" width="15.5703125" style="8" bestFit="1" customWidth="1"/>
    <col min="9" max="9" width="11.85546875" style="8" bestFit="1" customWidth="1"/>
    <col min="10" max="16384" width="9.140625" style="8"/>
  </cols>
  <sheetData>
    <row r="1" spans="1:9" ht="94.5" customHeight="1">
      <c r="A1" s="280"/>
      <c r="B1" s="281"/>
      <c r="C1" s="278"/>
      <c r="D1" s="278"/>
      <c r="E1" s="278"/>
      <c r="F1" s="278"/>
      <c r="G1" s="278"/>
      <c r="H1" s="279"/>
    </row>
    <row r="2" spans="1:9" s="16" customFormat="1" ht="21.75" customHeight="1">
      <c r="A2" s="292" t="s">
        <v>28</v>
      </c>
      <c r="B2" s="293"/>
      <c r="C2" s="293"/>
      <c r="D2" s="293"/>
      <c r="E2" s="293"/>
      <c r="F2" s="293"/>
      <c r="G2" s="293"/>
      <c r="H2" s="294"/>
    </row>
    <row r="3" spans="1:9" s="56" customFormat="1" ht="20.100000000000001" customHeight="1">
      <c r="A3" s="300" t="s">
        <v>39</v>
      </c>
      <c r="B3" s="301"/>
      <c r="C3" s="301"/>
      <c r="D3" s="301"/>
      <c r="E3" s="302" t="s">
        <v>40</v>
      </c>
      <c r="F3" s="303"/>
      <c r="G3" s="304" t="s">
        <v>32</v>
      </c>
      <c r="H3" s="305"/>
    </row>
    <row r="4" spans="1:9" s="56" customFormat="1" ht="20.100000000000001" customHeight="1">
      <c r="A4" s="297" t="s">
        <v>175</v>
      </c>
      <c r="B4" s="298"/>
      <c r="C4" s="298"/>
      <c r="D4" s="299"/>
      <c r="E4" s="302" t="s">
        <v>20</v>
      </c>
      <c r="F4" s="303"/>
      <c r="G4" s="295">
        <f ca="1">TODAY()</f>
        <v>46118</v>
      </c>
      <c r="H4" s="296"/>
    </row>
    <row r="5" spans="1:9" s="56" customFormat="1" ht="20.100000000000001" customHeight="1">
      <c r="A5" s="282" t="s">
        <v>176</v>
      </c>
      <c r="B5" s="282"/>
      <c r="C5" s="282"/>
      <c r="D5" s="282"/>
      <c r="E5" s="288" t="s">
        <v>6</v>
      </c>
      <c r="F5" s="288"/>
      <c r="G5" s="288"/>
      <c r="H5" s="288"/>
      <c r="I5" s="69"/>
    </row>
    <row r="6" spans="1:9" s="56" customFormat="1" ht="24.95" customHeight="1">
      <c r="A6" s="283" t="s">
        <v>191</v>
      </c>
      <c r="B6" s="284"/>
      <c r="C6" s="284"/>
      <c r="D6" s="285"/>
      <c r="E6" s="19" t="s">
        <v>19</v>
      </c>
      <c r="F6" s="20" t="s">
        <v>3</v>
      </c>
      <c r="G6" s="19" t="s">
        <v>33</v>
      </c>
      <c r="H6" s="19" t="s">
        <v>4</v>
      </c>
    </row>
    <row r="7" spans="1:9" s="56" customFormat="1" ht="24.95" customHeight="1">
      <c r="A7" s="289" t="s">
        <v>36</v>
      </c>
      <c r="B7" s="290"/>
      <c r="C7" s="290"/>
      <c r="D7" s="291"/>
      <c r="E7" s="14" t="s">
        <v>25</v>
      </c>
      <c r="F7" s="60">
        <v>0.05</v>
      </c>
      <c r="G7" s="19" t="s">
        <v>31</v>
      </c>
      <c r="H7" s="61">
        <v>0.2409</v>
      </c>
    </row>
    <row r="8" spans="1:9" ht="3.75" customHeight="1">
      <c r="A8" s="287"/>
      <c r="B8" s="287"/>
      <c r="C8" s="287"/>
      <c r="D8" s="287"/>
      <c r="E8" s="287"/>
      <c r="F8" s="287"/>
      <c r="G8" s="287"/>
      <c r="H8" s="287"/>
    </row>
    <row r="9" spans="1:9" s="56" customFormat="1" ht="35.1" customHeight="1">
      <c r="A9" s="19" t="s">
        <v>0</v>
      </c>
      <c r="B9" s="19" t="s">
        <v>26</v>
      </c>
      <c r="C9" s="19" t="s">
        <v>27</v>
      </c>
      <c r="D9" s="19" t="s">
        <v>2</v>
      </c>
      <c r="E9" s="174" t="s">
        <v>1</v>
      </c>
      <c r="F9" s="13" t="s">
        <v>29</v>
      </c>
      <c r="G9" s="14" t="s">
        <v>30</v>
      </c>
      <c r="H9" s="14" t="s">
        <v>5</v>
      </c>
    </row>
    <row r="10" spans="1:9" s="56" customFormat="1">
      <c r="A10" s="230" t="s">
        <v>22</v>
      </c>
      <c r="B10" s="231"/>
      <c r="C10" s="232" t="s">
        <v>178</v>
      </c>
      <c r="D10" s="233"/>
      <c r="E10" s="234"/>
      <c r="F10" s="234"/>
      <c r="G10" s="234">
        <f t="shared" ref="G10:G13" si="0">ROUND(F10+(F10*$H$7),2)</f>
        <v>0</v>
      </c>
      <c r="H10" s="235">
        <f>SUM(H11)</f>
        <v>1497.42</v>
      </c>
    </row>
    <row r="11" spans="1:9" s="56" customFormat="1" ht="56.25">
      <c r="A11" s="194" t="s">
        <v>8</v>
      </c>
      <c r="B11" s="65" t="s">
        <v>171</v>
      </c>
      <c r="C11" s="59" t="s">
        <v>168</v>
      </c>
      <c r="D11" s="65" t="s">
        <v>106</v>
      </c>
      <c r="E11" s="167">
        <v>1</v>
      </c>
      <c r="F11" s="205">
        <v>1206.72</v>
      </c>
      <c r="G11" s="64">
        <f t="shared" si="0"/>
        <v>1497.42</v>
      </c>
      <c r="H11" s="64">
        <f>ROUND((E11*G11),2)</f>
        <v>1497.42</v>
      </c>
    </row>
    <row r="12" spans="1:9" s="56" customFormat="1">
      <c r="A12" s="230" t="s">
        <v>23</v>
      </c>
      <c r="B12" s="231"/>
      <c r="C12" s="232" t="s">
        <v>179</v>
      </c>
      <c r="D12" s="233"/>
      <c r="E12" s="234"/>
      <c r="F12" s="234"/>
      <c r="G12" s="234">
        <f t="shared" si="0"/>
        <v>0</v>
      </c>
      <c r="H12" s="235">
        <f>SUM(H13:H25)</f>
        <v>73432.850000000006</v>
      </c>
    </row>
    <row r="13" spans="1:9" s="56" customFormat="1" ht="45">
      <c r="A13" s="59" t="s">
        <v>9</v>
      </c>
      <c r="B13" s="65" t="s">
        <v>49</v>
      </c>
      <c r="C13" s="59" t="s">
        <v>48</v>
      </c>
      <c r="D13" s="62" t="s">
        <v>12</v>
      </c>
      <c r="E13" s="63">
        <v>107</v>
      </c>
      <c r="F13" s="171">
        <v>9.3000000000000007</v>
      </c>
      <c r="G13" s="64">
        <f t="shared" si="0"/>
        <v>11.54</v>
      </c>
      <c r="H13" s="64">
        <f t="shared" ref="H13" si="1">ROUND((E13*G13),2)</f>
        <v>1234.78</v>
      </c>
    </row>
    <row r="14" spans="1:9" s="56" customFormat="1" ht="22.5">
      <c r="A14" s="206" t="s">
        <v>10</v>
      </c>
      <c r="B14" s="65" t="s">
        <v>51</v>
      </c>
      <c r="C14" s="59" t="s">
        <v>50</v>
      </c>
      <c r="D14" s="62" t="s">
        <v>7</v>
      </c>
      <c r="E14" s="63">
        <v>76.800000000000011</v>
      </c>
      <c r="F14" s="171">
        <v>8.8000000000000007</v>
      </c>
      <c r="G14" s="64">
        <f t="shared" ref="G14:G25" si="2">ROUND(F14+(F14*$H$7),2)</f>
        <v>10.92</v>
      </c>
      <c r="H14" s="64">
        <f t="shared" ref="H14:H25" si="3">ROUND((E14*G14),2)</f>
        <v>838.66</v>
      </c>
    </row>
    <row r="15" spans="1:9" s="56" customFormat="1" ht="34.5" customHeight="1">
      <c r="A15" s="206" t="s">
        <v>11</v>
      </c>
      <c r="B15" s="65" t="s">
        <v>53</v>
      </c>
      <c r="C15" s="59" t="s">
        <v>52</v>
      </c>
      <c r="D15" s="67" t="s">
        <v>12</v>
      </c>
      <c r="E15" s="68">
        <v>3.59</v>
      </c>
      <c r="F15" s="171">
        <v>550.37</v>
      </c>
      <c r="G15" s="64">
        <f t="shared" si="2"/>
        <v>682.95</v>
      </c>
      <c r="H15" s="64">
        <f t="shared" si="3"/>
        <v>2451.79</v>
      </c>
      <c r="I15" s="57"/>
    </row>
    <row r="16" spans="1:9" s="56" customFormat="1" ht="37.5" customHeight="1">
      <c r="A16" s="206" t="s">
        <v>41</v>
      </c>
      <c r="B16" s="65" t="s">
        <v>55</v>
      </c>
      <c r="C16" s="59" t="s">
        <v>54</v>
      </c>
      <c r="D16" s="65" t="s">
        <v>13</v>
      </c>
      <c r="E16" s="68">
        <v>41</v>
      </c>
      <c r="F16" s="171">
        <v>162.27000000000001</v>
      </c>
      <c r="G16" s="64">
        <f t="shared" si="2"/>
        <v>201.36</v>
      </c>
      <c r="H16" s="64">
        <f t="shared" si="3"/>
        <v>8255.76</v>
      </c>
      <c r="I16" s="57"/>
    </row>
    <row r="17" spans="1:10" s="56" customFormat="1" ht="45">
      <c r="A17" s="206" t="s">
        <v>95</v>
      </c>
      <c r="B17" s="65" t="s">
        <v>141</v>
      </c>
      <c r="C17" s="204" t="s">
        <v>142</v>
      </c>
      <c r="D17" s="65" t="s">
        <v>13</v>
      </c>
      <c r="E17" s="189">
        <v>44</v>
      </c>
      <c r="F17" s="171">
        <v>301.2</v>
      </c>
      <c r="G17" s="64">
        <f t="shared" si="2"/>
        <v>373.76</v>
      </c>
      <c r="H17" s="64">
        <f t="shared" si="3"/>
        <v>16445.439999999999</v>
      </c>
      <c r="I17" s="57"/>
    </row>
    <row r="18" spans="1:10" s="56" customFormat="1" ht="50.25" customHeight="1">
      <c r="A18" s="206" t="s">
        <v>96</v>
      </c>
      <c r="B18" s="65" t="s">
        <v>57</v>
      </c>
      <c r="C18" s="59" t="s">
        <v>56</v>
      </c>
      <c r="D18" s="65" t="s">
        <v>12</v>
      </c>
      <c r="E18" s="66">
        <v>82.016484450874998</v>
      </c>
      <c r="F18" s="171">
        <v>27.83</v>
      </c>
      <c r="G18" s="64">
        <f t="shared" si="2"/>
        <v>34.53</v>
      </c>
      <c r="H18" s="64">
        <f t="shared" si="3"/>
        <v>2832.03</v>
      </c>
    </row>
    <row r="19" spans="1:10" s="56" customFormat="1" ht="22.5">
      <c r="A19" s="206" t="s">
        <v>97</v>
      </c>
      <c r="B19" s="65" t="s">
        <v>103</v>
      </c>
      <c r="C19" s="59" t="s">
        <v>148</v>
      </c>
      <c r="D19" s="65" t="s">
        <v>42</v>
      </c>
      <c r="E19" s="63">
        <v>2</v>
      </c>
      <c r="F19" s="172">
        <f>Composição!G11</f>
        <v>3825.7330000000002</v>
      </c>
      <c r="G19" s="64">
        <f t="shared" si="2"/>
        <v>4747.3500000000004</v>
      </c>
      <c r="H19" s="64">
        <f t="shared" si="3"/>
        <v>9494.7000000000007</v>
      </c>
      <c r="I19" s="57"/>
    </row>
    <row r="20" spans="1:10" s="56" customFormat="1" ht="22.5">
      <c r="A20" s="206" t="s">
        <v>138</v>
      </c>
      <c r="B20" s="65" t="s">
        <v>147</v>
      </c>
      <c r="C20" s="206" t="s">
        <v>177</v>
      </c>
      <c r="D20" s="65" t="s">
        <v>42</v>
      </c>
      <c r="E20" s="63">
        <v>4</v>
      </c>
      <c r="F20" s="172">
        <f>Composição!G24</f>
        <v>2156.3733000000002</v>
      </c>
      <c r="G20" s="64">
        <f t="shared" si="2"/>
        <v>2675.84</v>
      </c>
      <c r="H20" s="64">
        <f t="shared" si="3"/>
        <v>10703.36</v>
      </c>
      <c r="I20" s="57"/>
    </row>
    <row r="21" spans="1:10" s="56" customFormat="1" ht="22.5">
      <c r="A21" s="206" t="s">
        <v>139</v>
      </c>
      <c r="B21" s="65" t="s">
        <v>164</v>
      </c>
      <c r="C21" s="206" t="s">
        <v>165</v>
      </c>
      <c r="D21" s="65" t="s">
        <v>42</v>
      </c>
      <c r="E21" s="63">
        <v>1</v>
      </c>
      <c r="F21" s="171">
        <v>2309.62</v>
      </c>
      <c r="G21" s="64">
        <f t="shared" si="2"/>
        <v>2866.01</v>
      </c>
      <c r="H21" s="64">
        <f t="shared" si="3"/>
        <v>2866.01</v>
      </c>
      <c r="I21" s="57"/>
    </row>
    <row r="22" spans="1:10" s="56" customFormat="1" ht="33.75">
      <c r="A22" s="206" t="s">
        <v>140</v>
      </c>
      <c r="B22" s="208" t="s">
        <v>185</v>
      </c>
      <c r="C22" s="209" t="s">
        <v>181</v>
      </c>
      <c r="D22" s="65" t="s">
        <v>182</v>
      </c>
      <c r="E22" s="20">
        <v>3</v>
      </c>
      <c r="F22" s="171">
        <v>3705.46</v>
      </c>
      <c r="G22" s="64">
        <f t="shared" si="2"/>
        <v>4598.1099999999997</v>
      </c>
      <c r="H22" s="64">
        <f t="shared" si="3"/>
        <v>13794.33</v>
      </c>
      <c r="I22" s="57"/>
    </row>
    <row r="23" spans="1:10" s="56" customFormat="1" ht="33.75">
      <c r="A23" s="206" t="s">
        <v>188</v>
      </c>
      <c r="B23" s="208" t="s">
        <v>186</v>
      </c>
      <c r="C23" s="209" t="s">
        <v>183</v>
      </c>
      <c r="D23" s="65" t="s">
        <v>13</v>
      </c>
      <c r="E23" s="20">
        <v>1.5</v>
      </c>
      <c r="F23" s="171">
        <v>1079.5</v>
      </c>
      <c r="G23" s="64">
        <f t="shared" si="2"/>
        <v>1339.55</v>
      </c>
      <c r="H23" s="64">
        <f t="shared" si="3"/>
        <v>2009.33</v>
      </c>
      <c r="I23" s="57"/>
    </row>
    <row r="24" spans="1:10" s="56" customFormat="1" ht="22.5">
      <c r="A24" s="206" t="s">
        <v>189</v>
      </c>
      <c r="B24" s="208" t="s">
        <v>187</v>
      </c>
      <c r="C24" s="209" t="s">
        <v>184</v>
      </c>
      <c r="D24" s="65" t="s">
        <v>182</v>
      </c>
      <c r="E24" s="20">
        <v>3</v>
      </c>
      <c r="F24" s="171">
        <v>533.78</v>
      </c>
      <c r="G24" s="64">
        <f t="shared" si="2"/>
        <v>662.37</v>
      </c>
      <c r="H24" s="64">
        <f t="shared" si="3"/>
        <v>1987.11</v>
      </c>
      <c r="I24" s="57"/>
    </row>
    <row r="25" spans="1:10" s="56" customFormat="1" ht="22.5">
      <c r="A25" s="206" t="s">
        <v>190</v>
      </c>
      <c r="B25" s="187" t="s">
        <v>169</v>
      </c>
      <c r="C25" s="188" t="s">
        <v>215</v>
      </c>
      <c r="D25" s="65" t="s">
        <v>42</v>
      </c>
      <c r="E25" s="63">
        <v>1</v>
      </c>
      <c r="F25" s="172">
        <v>418.69</v>
      </c>
      <c r="G25" s="64">
        <f t="shared" si="2"/>
        <v>519.54999999999995</v>
      </c>
      <c r="H25" s="64">
        <f t="shared" si="3"/>
        <v>519.54999999999995</v>
      </c>
      <c r="I25" s="57"/>
    </row>
    <row r="26" spans="1:10" s="56" customFormat="1">
      <c r="A26" s="230" t="s">
        <v>98</v>
      </c>
      <c r="B26" s="236"/>
      <c r="C26" s="232" t="s">
        <v>180</v>
      </c>
      <c r="D26" s="236"/>
      <c r="E26" s="237"/>
      <c r="F26" s="237"/>
      <c r="G26" s="237">
        <f t="shared" ref="G26:G27" si="4">ROUND(F26+(F26*$H$7),2)</f>
        <v>0</v>
      </c>
      <c r="H26" s="235">
        <f>SUM(H27:H30)</f>
        <v>224768.83</v>
      </c>
    </row>
    <row r="27" spans="1:10" s="56" customFormat="1" ht="22.5">
      <c r="A27" s="62" t="s">
        <v>99</v>
      </c>
      <c r="B27" s="65" t="s">
        <v>159</v>
      </c>
      <c r="C27" s="59" t="s">
        <v>160</v>
      </c>
      <c r="D27" s="65" t="s">
        <v>161</v>
      </c>
      <c r="E27" s="63">
        <v>18485.53</v>
      </c>
      <c r="F27" s="64">
        <v>1.45</v>
      </c>
      <c r="G27" s="64">
        <f t="shared" si="4"/>
        <v>1.8</v>
      </c>
      <c r="H27" s="64">
        <f t="shared" ref="H27" si="5">ROUND((E27*G27),2)</f>
        <v>33273.949999999997</v>
      </c>
    </row>
    <row r="28" spans="1:10" s="56" customFormat="1" ht="22.5">
      <c r="A28" s="207" t="s">
        <v>196</v>
      </c>
      <c r="B28" s="65" t="s">
        <v>216</v>
      </c>
      <c r="C28" s="59" t="s">
        <v>217</v>
      </c>
      <c r="D28" s="65" t="s">
        <v>7</v>
      </c>
      <c r="E28" s="63">
        <v>1538</v>
      </c>
      <c r="F28" s="64">
        <v>89.4</v>
      </c>
      <c r="G28" s="64">
        <f t="shared" ref="G28:G30" si="6">ROUND(F28+(F28*$H$7),2)</f>
        <v>110.94</v>
      </c>
      <c r="H28" s="64">
        <f t="shared" ref="H28:H30" si="7">ROUND((E28*G28),2)</f>
        <v>170625.72</v>
      </c>
    </row>
    <row r="29" spans="1:10" s="56" customFormat="1" ht="22.5">
      <c r="A29" s="207" t="s">
        <v>100</v>
      </c>
      <c r="B29" s="65" t="s">
        <v>126</v>
      </c>
      <c r="C29" s="59" t="s">
        <v>127</v>
      </c>
      <c r="D29" s="65" t="s">
        <v>13</v>
      </c>
      <c r="E29" s="63">
        <v>345</v>
      </c>
      <c r="F29" s="64">
        <v>37.17</v>
      </c>
      <c r="G29" s="64">
        <f t="shared" si="6"/>
        <v>46.12</v>
      </c>
      <c r="H29" s="64">
        <f t="shared" si="7"/>
        <v>15911.4</v>
      </c>
    </row>
    <row r="30" spans="1:10" s="56" customFormat="1" ht="11.25">
      <c r="A30" s="207" t="s">
        <v>101</v>
      </c>
      <c r="B30" s="65" t="s">
        <v>193</v>
      </c>
      <c r="C30" s="59" t="s">
        <v>149</v>
      </c>
      <c r="D30" s="65" t="s">
        <v>13</v>
      </c>
      <c r="E30" s="63">
        <v>33.200000000000003</v>
      </c>
      <c r="F30" s="171">
        <f>Composição!G37</f>
        <v>120.34204000000001</v>
      </c>
      <c r="G30" s="64">
        <f t="shared" si="6"/>
        <v>149.33000000000001</v>
      </c>
      <c r="H30" s="64">
        <f t="shared" si="7"/>
        <v>4957.76</v>
      </c>
    </row>
    <row r="31" spans="1:10" s="56" customFormat="1" ht="6" customHeight="1">
      <c r="A31" s="309" t="s">
        <v>167</v>
      </c>
      <c r="B31" s="310"/>
      <c r="C31" s="309"/>
      <c r="D31" s="309"/>
      <c r="E31" s="309"/>
      <c r="F31" s="309"/>
      <c r="G31" s="309"/>
      <c r="H31" s="309"/>
    </row>
    <row r="32" spans="1:10" s="16" customFormat="1" ht="20.100000000000001" customHeight="1">
      <c r="A32" s="286" t="s">
        <v>34</v>
      </c>
      <c r="B32" s="286"/>
      <c r="C32" s="286"/>
      <c r="D32" s="286"/>
      <c r="E32" s="286"/>
      <c r="F32" s="286"/>
      <c r="G32" s="286"/>
      <c r="H32" s="238">
        <f>H12+H26+H10</f>
        <v>299699.09999999998</v>
      </c>
      <c r="J32" s="17"/>
    </row>
    <row r="33" spans="1:10" s="16" customFormat="1" ht="13.5" customHeight="1">
      <c r="A33" s="210"/>
      <c r="B33" s="211"/>
      <c r="C33" s="211"/>
      <c r="D33" s="211"/>
      <c r="E33" s="211"/>
      <c r="F33" s="211"/>
      <c r="G33" s="211"/>
      <c r="H33" s="212"/>
      <c r="J33" s="17"/>
    </row>
    <row r="34" spans="1:10" s="16" customFormat="1" ht="37.5" customHeight="1">
      <c r="A34" s="162"/>
      <c r="B34" s="213"/>
      <c r="C34" s="213"/>
      <c r="D34" s="213"/>
      <c r="E34" s="213"/>
      <c r="F34" s="213"/>
      <c r="G34" s="213"/>
      <c r="H34" s="163"/>
      <c r="J34" s="17"/>
    </row>
    <row r="35" spans="1:10" ht="14.25" customHeight="1">
      <c r="A35" s="3"/>
      <c r="B35" s="214"/>
      <c r="C35" s="214"/>
      <c r="D35" s="214"/>
      <c r="E35" s="214"/>
      <c r="F35" s="215"/>
      <c r="G35" s="214"/>
      <c r="H35" s="4"/>
      <c r="J35" s="58"/>
    </row>
    <row r="36" spans="1:10" ht="11.25" customHeight="1">
      <c r="A36" s="5"/>
      <c r="B36" s="216"/>
      <c r="C36" s="216"/>
      <c r="D36" s="216"/>
      <c r="E36" s="216"/>
      <c r="F36" s="217"/>
      <c r="G36" s="216"/>
      <c r="H36" s="6"/>
    </row>
    <row r="37" spans="1:10" ht="12" customHeight="1">
      <c r="A37" s="317" t="s">
        <v>94</v>
      </c>
      <c r="B37" s="318"/>
      <c r="C37" s="318"/>
      <c r="D37" s="318"/>
      <c r="E37" s="318"/>
      <c r="F37" s="318"/>
      <c r="G37" s="318"/>
      <c r="H37" s="319"/>
    </row>
    <row r="38" spans="1:10" s="16" customFormat="1" ht="12.75" customHeight="1">
      <c r="A38" s="311" t="str">
        <f>'Memória de Cálculo'!C33</f>
        <v>Caio Henrique da Silva Carvalho</v>
      </c>
      <c r="B38" s="312"/>
      <c r="C38" s="312"/>
      <c r="D38" s="312"/>
      <c r="E38" s="312"/>
      <c r="F38" s="312"/>
      <c r="G38" s="312"/>
      <c r="H38" s="313"/>
    </row>
    <row r="39" spans="1:10">
      <c r="A39" s="311" t="str">
        <f>'Memória de Cálculo'!C34</f>
        <v>CREA/MG Nº: MG 240.713/D</v>
      </c>
      <c r="B39" s="312"/>
      <c r="C39" s="312"/>
      <c r="D39" s="312"/>
      <c r="E39" s="312"/>
      <c r="F39" s="312"/>
      <c r="G39" s="312"/>
      <c r="H39" s="313"/>
    </row>
    <row r="40" spans="1:10" ht="29.25" customHeight="1">
      <c r="A40" s="7"/>
      <c r="B40" s="218"/>
      <c r="C40" s="219"/>
      <c r="D40" s="218"/>
      <c r="E40" s="218"/>
      <c r="F40" s="220"/>
      <c r="G40" s="218"/>
      <c r="H40" s="10"/>
    </row>
    <row r="41" spans="1:10">
      <c r="A41" s="7"/>
      <c r="B41" s="218"/>
      <c r="C41" s="218"/>
      <c r="D41" s="218"/>
      <c r="E41" s="218"/>
      <c r="F41" s="220"/>
      <c r="G41" s="218"/>
      <c r="H41" s="10"/>
    </row>
    <row r="42" spans="1:10">
      <c r="A42" s="7"/>
      <c r="B42" s="218"/>
      <c r="C42" s="218"/>
      <c r="D42" s="218"/>
      <c r="E42" s="218"/>
      <c r="F42" s="220"/>
      <c r="G42" s="218"/>
      <c r="H42" s="10"/>
    </row>
    <row r="43" spans="1:10" ht="11.25" customHeight="1">
      <c r="A43" s="317" t="s">
        <v>94</v>
      </c>
      <c r="B43" s="318"/>
      <c r="C43" s="318"/>
      <c r="D43" s="318"/>
      <c r="E43" s="318"/>
      <c r="F43" s="318"/>
      <c r="G43" s="318"/>
      <c r="H43" s="319"/>
    </row>
    <row r="44" spans="1:10" s="16" customFormat="1" ht="12.75" customHeight="1">
      <c r="A44" s="314" t="str">
        <f>'Memória de Cálculo'!C38</f>
        <v>Prefeito Municipal de Inhapim-MG</v>
      </c>
      <c r="B44" s="315"/>
      <c r="C44" s="315"/>
      <c r="D44" s="315"/>
      <c r="E44" s="315"/>
      <c r="F44" s="315"/>
      <c r="G44" s="315"/>
      <c r="H44" s="316"/>
    </row>
    <row r="45" spans="1:10" s="16" customFormat="1" ht="12" customHeight="1">
      <c r="A45" s="311" t="str">
        <f>'Memória de Cálculo'!C39</f>
        <v>Sandro Adriano Oliveira Silva</v>
      </c>
      <c r="B45" s="312"/>
      <c r="C45" s="312"/>
      <c r="D45" s="312"/>
      <c r="E45" s="312"/>
      <c r="F45" s="312"/>
      <c r="G45" s="312"/>
      <c r="H45" s="313"/>
    </row>
    <row r="46" spans="1:10" s="16" customFormat="1" ht="12" customHeight="1">
      <c r="A46" s="221"/>
      <c r="B46" s="222"/>
      <c r="C46" s="223"/>
      <c r="D46" s="222"/>
      <c r="E46" s="222"/>
      <c r="F46" s="224"/>
      <c r="G46" s="222"/>
      <c r="H46" s="225"/>
    </row>
    <row r="47" spans="1:10" ht="69.95" customHeight="1">
      <c r="A47" s="306" t="s">
        <v>38</v>
      </c>
      <c r="B47" s="307"/>
      <c r="C47" s="307"/>
      <c r="D47" s="307"/>
      <c r="E47" s="307"/>
      <c r="F47" s="307"/>
      <c r="G47" s="307"/>
      <c r="H47" s="308"/>
    </row>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23">
    <mergeCell ref="A47:H47"/>
    <mergeCell ref="A31:H31"/>
    <mergeCell ref="A38:H38"/>
    <mergeCell ref="A39:H39"/>
    <mergeCell ref="A44:H44"/>
    <mergeCell ref="A45:H45"/>
    <mergeCell ref="A37:H37"/>
    <mergeCell ref="A43:H43"/>
    <mergeCell ref="C1:H1"/>
    <mergeCell ref="A1:B1"/>
    <mergeCell ref="A5:D5"/>
    <mergeCell ref="A6:D6"/>
    <mergeCell ref="A32:G32"/>
    <mergeCell ref="A8:H8"/>
    <mergeCell ref="E5:H5"/>
    <mergeCell ref="A7:D7"/>
    <mergeCell ref="A2:H2"/>
    <mergeCell ref="G4:H4"/>
    <mergeCell ref="A4:D4"/>
    <mergeCell ref="A3:D3"/>
    <mergeCell ref="E3:F3"/>
    <mergeCell ref="G3:H3"/>
    <mergeCell ref="E4:F4"/>
  </mergeCells>
  <phoneticPr fontId="5" type="noConversion"/>
  <printOptions horizontalCentered="1"/>
  <pageMargins left="0.47244094488188981" right="0.19685039370078741" top="0.59055118110236227" bottom="0.6692913385826772" header="0" footer="0"/>
  <pageSetup paperSize="9" scale="70" fitToHeight="2" orientation="portrait" r:id="rId2"/>
  <headerFooter alignWithMargins="0"/>
  <ignoredErrors>
    <ignoredError sqref="H12 H26" formula="1"/>
  </ignoredErrors>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0"/>
  <sheetViews>
    <sheetView showGridLines="0" showZeros="0" view="pageBreakPreview" zoomScale="115" zoomScaleSheetLayoutView="115" workbookViewId="0">
      <selection activeCell="E7" sqref="E7"/>
    </sheetView>
  </sheetViews>
  <sheetFormatPr defaultColWidth="9.140625" defaultRowHeight="12.75"/>
  <cols>
    <col min="1" max="1" width="5.7109375" style="1" customWidth="1"/>
    <col min="2" max="2" width="12.85546875" style="1" bestFit="1" customWidth="1"/>
    <col min="3" max="3" width="60.7109375" style="1" customWidth="1"/>
    <col min="4" max="4" width="10.140625" style="1" customWidth="1"/>
    <col min="5" max="5" width="11.7109375" style="185" customWidth="1"/>
    <col min="6" max="6" width="40.7109375" style="2" customWidth="1"/>
    <col min="7" max="16384" width="9.140625" style="1"/>
  </cols>
  <sheetData>
    <row r="1" spans="1:8" s="8" customFormat="1" ht="94.5" customHeight="1">
      <c r="A1" s="97"/>
      <c r="B1" s="98"/>
      <c r="C1" s="95"/>
      <c r="D1" s="95"/>
      <c r="E1" s="177"/>
      <c r="F1" s="166"/>
      <c r="G1" s="96"/>
      <c r="H1" s="96"/>
    </row>
    <row r="2" spans="1:8" s="15" customFormat="1" ht="20.100000000000001" customHeight="1">
      <c r="A2" s="322" t="s">
        <v>24</v>
      </c>
      <c r="B2" s="323"/>
      <c r="C2" s="323"/>
      <c r="D2" s="323"/>
      <c r="E2" s="323"/>
      <c r="F2" s="324"/>
    </row>
    <row r="3" spans="1:8" s="18" customFormat="1" ht="20.100000000000001" customHeight="1">
      <c r="A3" s="300" t="s">
        <v>39</v>
      </c>
      <c r="B3" s="301"/>
      <c r="C3" s="301"/>
      <c r="D3" s="301"/>
      <c r="E3" s="178"/>
      <c r="F3" s="22"/>
    </row>
    <row r="4" spans="1:8" s="18" customFormat="1" ht="20.100000000000001" customHeight="1">
      <c r="A4" s="330" t="s">
        <v>194</v>
      </c>
      <c r="B4" s="331"/>
      <c r="C4" s="331"/>
      <c r="D4" s="331"/>
      <c r="E4" s="331"/>
      <c r="F4" s="332"/>
    </row>
    <row r="5" spans="1:8" s="18" customFormat="1" ht="20.100000000000001" customHeight="1">
      <c r="A5" s="326" t="s">
        <v>195</v>
      </c>
      <c r="B5" s="282"/>
      <c r="C5" s="282"/>
      <c r="D5" s="282"/>
      <c r="E5" s="179" t="s">
        <v>20</v>
      </c>
      <c r="F5" s="23">
        <f ca="1">TODAY()</f>
        <v>46118</v>
      </c>
    </row>
    <row r="6" spans="1:8" ht="3" customHeight="1">
      <c r="A6" s="287"/>
      <c r="B6" s="287"/>
      <c r="C6" s="287"/>
      <c r="D6" s="287"/>
      <c r="E6" s="287"/>
      <c r="F6" s="287"/>
    </row>
    <row r="7" spans="1:8" s="12" customFormat="1" ht="35.1" customHeight="1">
      <c r="A7" s="19" t="s">
        <v>0</v>
      </c>
      <c r="B7" s="19" t="s">
        <v>26</v>
      </c>
      <c r="C7" s="19" t="s">
        <v>27</v>
      </c>
      <c r="D7" s="19" t="s">
        <v>2</v>
      </c>
      <c r="E7" s="167" t="s">
        <v>1</v>
      </c>
      <c r="F7" s="13" t="s">
        <v>35</v>
      </c>
    </row>
    <row r="8" spans="1:8" s="12" customFormat="1" ht="11.25">
      <c r="A8" s="252" t="s">
        <v>22</v>
      </c>
      <c r="B8" s="253"/>
      <c r="C8" s="253" t="str">
        <f>'Planilha Orcamentária'!C10</f>
        <v xml:space="preserve">SERVIÇOS PRELIMINARES </v>
      </c>
      <c r="D8" s="253"/>
      <c r="E8" s="254"/>
      <c r="F8" s="255"/>
    </row>
    <row r="9" spans="1:8" s="12" customFormat="1" ht="56.25">
      <c r="A9" s="65" t="str">
        <f>'Planilha Orcamentária'!A11</f>
        <v>1.1</v>
      </c>
      <c r="B9" s="65" t="str">
        <f>'Planilha Orcamentária'!B11</f>
        <v>SICOR-ED-28427</v>
      </c>
      <c r="C9" s="59" t="str">
        <f>'Planilha Orcamentária'!C11</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9" s="65" t="str">
        <f>'Planilha Orcamentária'!D11</f>
        <v>UND</v>
      </c>
      <c r="E9" s="186">
        <f>'Planilha Orcamentária'!E11</f>
        <v>1</v>
      </c>
      <c r="F9" s="168" t="s">
        <v>170</v>
      </c>
    </row>
    <row r="10" spans="1:8" s="12" customFormat="1" ht="11.25">
      <c r="A10" s="247" t="s">
        <v>23</v>
      </c>
      <c r="B10" s="248"/>
      <c r="C10" s="246" t="str">
        <f>'Planilha Orcamentária'!C12</f>
        <v>REDE PLUVIAL</v>
      </c>
      <c r="D10" s="249"/>
      <c r="E10" s="250"/>
      <c r="F10" s="251"/>
    </row>
    <row r="11" spans="1:8" s="12" customFormat="1" ht="45">
      <c r="A11" s="62" t="str">
        <f>'Planilha Orcamentária'!A13</f>
        <v>2.1</v>
      </c>
      <c r="B11" s="62" t="str">
        <f>'Planilha Orcamentária'!B13</f>
        <v>SINAPI-90106</v>
      </c>
      <c r="C11" s="62" t="str">
        <f>'Planilha Orcamentária'!C13</f>
        <v>ESCAVAÇÃO MECANIZADA DE VALA COM PROFUNDIDADE ATÉ 1,5 M (MÉDIA MONTANTE E JUSANTE/UMA COMPOSIÇÃO POR TRECHO), RETROESCAV. (0,26 M3), LARGURA DE 0,8 M A 1,5 M, EM SOLO DE 1A CATEGORIA, LOCAIS COM BAIXO NÍVEL DE INTERFERÊNCIA. AF_02/2021</v>
      </c>
      <c r="D11" s="62" t="str">
        <f>'Planilha Orcamentária'!D13</f>
        <v>M3</v>
      </c>
      <c r="E11" s="180">
        <f>'Planilha Orcamentária'!E13</f>
        <v>107</v>
      </c>
      <c r="F11" s="99" t="s">
        <v>199</v>
      </c>
    </row>
    <row r="12" spans="1:8" s="12" customFormat="1" ht="33.75">
      <c r="A12" s="62" t="str">
        <f>'Planilha Orcamentária'!A14</f>
        <v>2.2</v>
      </c>
      <c r="B12" s="62" t="str">
        <f>'Planilha Orcamentária'!B14</f>
        <v>SINAPI-101616</v>
      </c>
      <c r="C12" s="62" t="str">
        <f>'Planilha Orcamentária'!C14</f>
        <v>PREPARO DE FUNDO DE VALA COM LARGURA MENOR QUE 1,5 M (ACERTO DO SOLO NATURAL). AF_08/2020</v>
      </c>
      <c r="D12" s="62" t="str">
        <f>'Planilha Orcamentária'!D14</f>
        <v>M2</v>
      </c>
      <c r="E12" s="180">
        <f>'Planilha Orcamentária'!E14</f>
        <v>76.800000000000011</v>
      </c>
      <c r="F12" s="99" t="s">
        <v>200</v>
      </c>
    </row>
    <row r="13" spans="1:8" s="12" customFormat="1" ht="35.25" customHeight="1">
      <c r="A13" s="62" t="str">
        <f>'Planilha Orcamentária'!A15</f>
        <v>2.3</v>
      </c>
      <c r="B13" s="62" t="str">
        <f>'Planilha Orcamentária'!B15</f>
        <v>SINAPI-94974</v>
      </c>
      <c r="C13" s="62" t="str">
        <f>'Planilha Orcamentária'!C15</f>
        <v>CONCRETO MAGRO PARA LASTRO, TRAÇO 1:4,5:4,5 (EM MASSA SECA DE CIMENTO/ AREIA MÉDIA/ BRITA 1) - PREPARO MANUAL. AF_05/2021</v>
      </c>
      <c r="D13" s="62" t="str">
        <f>'Planilha Orcamentária'!D15</f>
        <v>M3</v>
      </c>
      <c r="E13" s="180">
        <f>'Planilha Orcamentária'!E15</f>
        <v>3.59</v>
      </c>
      <c r="F13" s="99" t="s">
        <v>201</v>
      </c>
    </row>
    <row r="14" spans="1:8" s="12" customFormat="1" ht="33.75">
      <c r="A14" s="62" t="str">
        <f>'Planilha Orcamentária'!A16</f>
        <v>2.4</v>
      </c>
      <c r="B14" s="62" t="str">
        <f>'Planilha Orcamentária'!B16</f>
        <v>SINAPI-92210</v>
      </c>
      <c r="C14" s="62" t="str">
        <f>'Planilha Orcamentária'!C16</f>
        <v>TUBO DE CONCRETO PARA REDES COLETORAS DE ÁGUAS PLUVIAIS, DIÂMETRO DE 400 MM, JUNTA RÍGIDA, INSTALADO EM LOCAL COM BAIXO NÍVEL DE INTERFERÊNCIAS - FORNECIMENTO E ASSENTAMENTO. AF_12/2015</v>
      </c>
      <c r="D14" s="62" t="str">
        <f>'Planilha Orcamentária'!D16</f>
        <v>M</v>
      </c>
      <c r="E14" s="180">
        <f>'Planilha Orcamentária'!E16</f>
        <v>41</v>
      </c>
      <c r="F14" s="99" t="s">
        <v>202</v>
      </c>
    </row>
    <row r="15" spans="1:8" s="12" customFormat="1" ht="33.75">
      <c r="A15" s="62" t="str">
        <f>'Planilha Orcamentária'!A17</f>
        <v>2.5</v>
      </c>
      <c r="B15" s="62" t="str">
        <f>'Planilha Orcamentária'!B17</f>
        <v>SINAPI-92212</v>
      </c>
      <c r="C15" s="62" t="str">
        <f>'Planilha Orcamentária'!C17</f>
        <v>TUBO DE CONCRETO PARA REDES COLETORAS DE ÁGUAS PLUVIAIS, DIÂMETRO DE 600 MM, JUNTA RÍGIDA, INSTALADO EM LOCAL COM BAIXO NÍVEL DE INTERFERÊNCIAS - FORNECIMENTO E ASSENTAMENTO. AF_12/2015</v>
      </c>
      <c r="D15" s="62" t="str">
        <f>'Planilha Orcamentária'!D17</f>
        <v>M</v>
      </c>
      <c r="E15" s="180">
        <f>'Planilha Orcamentária'!E17</f>
        <v>44</v>
      </c>
      <c r="F15" s="99" t="s">
        <v>203</v>
      </c>
    </row>
    <row r="16" spans="1:8" s="12" customFormat="1" ht="45" customHeight="1">
      <c r="A16" s="62" t="str">
        <f>'Planilha Orcamentária'!A18</f>
        <v>2.6</v>
      </c>
      <c r="B16" s="62" t="str">
        <f>'Planilha Orcamentária'!B18</f>
        <v>SINAPI-93378</v>
      </c>
      <c r="C16" s="62" t="str">
        <f>'Planilha Orcamentária'!C18</f>
        <v>REATERRO MECANIZADO DE VALA COM RETROESCAVADEIRA (CAPACIDADE DA CAÇAMBA DA RETRO: 0,26 M³ / POTÊNCIA: 88 HP), LARGURA ATÉ 0,8 M, PROFUNDIDADE ATÉ 1,5 M, COM SOLO DE 1ª CATEGORIA EM LOCAIS COM BAIXO NÍVEL DE INTERFERÊNCIA. AF_04/2016</v>
      </c>
      <c r="D16" s="62" t="str">
        <f>'Planilha Orcamentária'!D18</f>
        <v>M3</v>
      </c>
      <c r="E16" s="180">
        <f>'Planilha Orcamentária'!E18</f>
        <v>82.016484450874998</v>
      </c>
      <c r="F16" s="99" t="s">
        <v>204</v>
      </c>
    </row>
    <row r="17" spans="1:6" s="12" customFormat="1" ht="22.5">
      <c r="A17" s="62" t="str">
        <f>'Planilha Orcamentária'!A19</f>
        <v>2.7</v>
      </c>
      <c r="B17" s="62" t="str">
        <f>'Planilha Orcamentária'!B19</f>
        <v>COMPOSIÇÃO 001</v>
      </c>
      <c r="C17" s="62" t="str">
        <f>'Planilha Orcamentária'!C19</f>
        <v>BOCA DE LOBO DUPLA (TIPO A - FERRO FUNDIDO), QUADRO E GRELHA, INCLUSIVE ESCAVAÇÃO, REATERRO E BOTA-FORA</v>
      </c>
      <c r="D17" s="62" t="str">
        <f>'Planilha Orcamentária'!D19</f>
        <v>UN</v>
      </c>
      <c r="E17" s="180">
        <f>'Planilha Orcamentária'!E19</f>
        <v>2</v>
      </c>
      <c r="F17" s="193" t="s">
        <v>58</v>
      </c>
    </row>
    <row r="18" spans="1:6" s="12" customFormat="1" ht="22.5">
      <c r="A18" s="207" t="str">
        <f>'Planilha Orcamentária'!A20</f>
        <v>2.8</v>
      </c>
      <c r="B18" s="207" t="str">
        <f>'Planilha Orcamentária'!B20</f>
        <v>COMPOSIÇÃO 002</v>
      </c>
      <c r="C18" s="207" t="str">
        <f>'Planilha Orcamentária'!C20</f>
        <v>BOCA DE LOBO SIMPLES (TIPO A - FERRO FUNDIDO), QUADRO E GRELHA, INCLUSIVE ESCAVAÇÃO, REATERRO E BOTA-FORA</v>
      </c>
      <c r="D18" s="207" t="str">
        <f>'Planilha Orcamentária'!D20</f>
        <v>UN</v>
      </c>
      <c r="E18" s="180">
        <f>'Planilha Orcamentária'!E20</f>
        <v>4</v>
      </c>
      <c r="F18" s="193" t="s">
        <v>173</v>
      </c>
    </row>
    <row r="19" spans="1:6" s="12" customFormat="1" ht="22.5">
      <c r="A19" s="62" t="str">
        <f>'Planilha Orcamentária'!A21</f>
        <v>2.9</v>
      </c>
      <c r="B19" s="62" t="str">
        <f>'Planilha Orcamentária'!B21</f>
        <v>SINAPI-102738</v>
      </c>
      <c r="C19" s="62" t="str">
        <f>'Planilha Orcamentária'!C21</f>
        <v>BOCA PARA BUEIRO SIMPLES TUBULAR D = 60 CM EM CONCRETO, ALAS COM ESCONSIDADE DE 0°, INCLUINDO FÔRMAS E MATERIAIS. AF_07/2021</v>
      </c>
      <c r="D19" s="62" t="str">
        <f>'Planilha Orcamentária'!D21</f>
        <v>UN</v>
      </c>
      <c r="E19" s="180">
        <f>'Planilha Orcamentária'!E21</f>
        <v>1</v>
      </c>
      <c r="F19" s="193" t="s">
        <v>131</v>
      </c>
    </row>
    <row r="20" spans="1:6" s="12" customFormat="1" ht="33.75">
      <c r="A20" s="207" t="str">
        <f>'Planilha Orcamentária'!A22</f>
        <v>2.10</v>
      </c>
      <c r="B20" s="207" t="str">
        <f>'Planilha Orcamentária'!B22</f>
        <v>SINAPI-99259</v>
      </c>
      <c r="C20" s="207" t="str">
        <f>'Planilha Orcamentária'!C22</f>
        <v>BASE PARA POÇO DE VISITA RETANGULAR PARA DRENAGEM, EM ALVENARIA COM BLOCOS DE CONCRETO, DIMENSÕES INTERNAS = 1X1,5 M, PROFUNDIDADE = 1,40 M, EXCLUINDO TAMPÃO. AF_12/2020_PA</v>
      </c>
      <c r="D20" s="207" t="str">
        <f>'Planilha Orcamentária'!D22</f>
        <v>UNID</v>
      </c>
      <c r="E20" s="180">
        <f>'Planilha Orcamentária'!E22</f>
        <v>3</v>
      </c>
      <c r="F20" s="193" t="s">
        <v>205</v>
      </c>
    </row>
    <row r="21" spans="1:6" s="12" customFormat="1" ht="33.75">
      <c r="A21" s="207" t="str">
        <f>'Planilha Orcamentária'!A23</f>
        <v>2.11</v>
      </c>
      <c r="B21" s="207" t="str">
        <f>'Planilha Orcamentária'!B23</f>
        <v>SINAPI-98051</v>
      </c>
      <c r="C21" s="207" t="str">
        <f>'Planilha Orcamentária'!C23</f>
        <v>CHAMINÉ CIRCULAR PARA POÇO DE VISITA PARA ESGOTO, EM ALVENARIA COM TIJOLOS CERÂMICOS MACIÇOS, DIÂMETRO INTERNO = 0,6 M. AF_12/2020</v>
      </c>
      <c r="D21" s="207" t="str">
        <f>'Planilha Orcamentária'!D23</f>
        <v>M</v>
      </c>
      <c r="E21" s="180">
        <f>'Planilha Orcamentária'!E23</f>
        <v>1.5</v>
      </c>
      <c r="F21" s="193" t="s">
        <v>198</v>
      </c>
    </row>
    <row r="22" spans="1:6" s="12" customFormat="1" ht="22.5">
      <c r="A22" s="207" t="str">
        <f>'Planilha Orcamentária'!A24</f>
        <v>2.12</v>
      </c>
      <c r="B22" s="207" t="str">
        <f>'Planilha Orcamentária'!B24</f>
        <v>SINAPI-98114</v>
      </c>
      <c r="C22" s="207" t="str">
        <f>'Planilha Orcamentária'!C24</f>
        <v>TAMPA CIRCULAR PARA ESGOTO E DRENAGEM, EM FERRO FUNDIDO, DIÂMETRO INTERNO = 0,6 M. AF_12/2020</v>
      </c>
      <c r="D22" s="207" t="str">
        <f>'Planilha Orcamentária'!D24</f>
        <v>UNID</v>
      </c>
      <c r="E22" s="180">
        <f>'Planilha Orcamentária'!E24</f>
        <v>3</v>
      </c>
      <c r="F22" s="193" t="s">
        <v>205</v>
      </c>
    </row>
    <row r="23" spans="1:6" s="12" customFormat="1" ht="22.5">
      <c r="A23" s="62" t="str">
        <f>'Planilha Orcamentária'!A25</f>
        <v>2.13</v>
      </c>
      <c r="B23" s="62" t="str">
        <f>'Planilha Orcamentária'!B25</f>
        <v>SICRO-2003177</v>
      </c>
      <c r="C23" s="62" t="str">
        <f>'Planilha Orcamentária'!C25</f>
        <v>DISSIPADOR DE ENERGIA - DED 02 A - AREIA, BRITA E PEDRA DE MÃO COMERCIAIS</v>
      </c>
      <c r="D23" s="62" t="str">
        <f>'Planilha Orcamentária'!D25</f>
        <v>UN</v>
      </c>
      <c r="E23" s="180">
        <f>'Planilha Orcamentária'!E25</f>
        <v>1</v>
      </c>
      <c r="F23" s="99" t="s">
        <v>131</v>
      </c>
    </row>
    <row r="24" spans="1:6" s="12" customFormat="1" ht="11.25">
      <c r="A24" s="245" t="s">
        <v>98</v>
      </c>
      <c r="B24" s="246"/>
      <c r="C24" s="246" t="str">
        <f>'Planilha Orcamentária'!C26</f>
        <v>PAVIMENTAÇÃO</v>
      </c>
      <c r="D24" s="246"/>
      <c r="E24" s="327"/>
      <c r="F24" s="328"/>
    </row>
    <row r="25" spans="1:6" s="12" customFormat="1" ht="33.75">
      <c r="A25" s="62" t="str">
        <f>'Planilha Orcamentária'!A27</f>
        <v>3.1</v>
      </c>
      <c r="B25" s="62" t="str">
        <f>'Planilha Orcamentária'!B27</f>
        <v>SINAPI-95429</v>
      </c>
      <c r="C25" s="62" t="str">
        <f>'Planilha Orcamentária'!C27</f>
        <v>TRANSPORTE COM CAMINHÃO BASCULANTE DE 18 M³, EM VIA URBANA EM REVESTIMENTO PRIMÁRIO (UNIDADE: TXKM). AF_07/2020</v>
      </c>
      <c r="D25" s="62" t="str">
        <f>'Planilha Orcamentária'!D27</f>
        <v>TXKM</v>
      </c>
      <c r="E25" s="180">
        <f>'Planilha Orcamentária'!E27</f>
        <v>18485.53</v>
      </c>
      <c r="F25" s="99" t="s">
        <v>211</v>
      </c>
    </row>
    <row r="26" spans="1:6" s="12" customFormat="1" ht="22.5">
      <c r="A26" s="62" t="str">
        <f>'Planilha Orcamentária'!A28</f>
        <v>3.2</v>
      </c>
      <c r="B26" s="62" t="str">
        <f>'Planilha Orcamentária'!B28</f>
        <v xml:space="preserve">SINAPI-92404 </v>
      </c>
      <c r="C26" s="62" t="str">
        <f>'Planilha Orcamentária'!C28</f>
        <v>EXECUÇÃO DE PAVIMENTO EM PISO INTERTRAVADO, COM BLOCO 16 FACES DE 22 X 11 CM, ESPESSURA 8 CM. AF_10/2022</v>
      </c>
      <c r="D26" s="62" t="str">
        <f>'Planilha Orcamentária'!D28</f>
        <v>M2</v>
      </c>
      <c r="E26" s="180">
        <f>'Planilha Orcamentária'!E28</f>
        <v>1538</v>
      </c>
      <c r="F26" s="99" t="s">
        <v>210</v>
      </c>
    </row>
    <row r="27" spans="1:6" s="12" customFormat="1" ht="22.5">
      <c r="A27" s="62" t="str">
        <f>'Planilha Orcamentária'!A29</f>
        <v>3.3</v>
      </c>
      <c r="B27" s="62" t="str">
        <f>'Planilha Orcamentária'!B29</f>
        <v>SINAPI-94287</v>
      </c>
      <c r="C27" s="62" t="str">
        <f>'Planilha Orcamentária'!C29</f>
        <v xml:space="preserve">EXECUÇÃO DE SARJETA DE CONCRETO USINADO, MOLDADO IN LOCO EM TRECHO RETO, 30 CM BASE X 10 CM </v>
      </c>
      <c r="D27" s="62" t="str">
        <f>'Planilha Orcamentária'!D29</f>
        <v>M</v>
      </c>
      <c r="E27" s="180">
        <f>'Planilha Orcamentária'!E29</f>
        <v>345</v>
      </c>
      <c r="F27" s="99" t="s">
        <v>212</v>
      </c>
    </row>
    <row r="28" spans="1:6" s="12" customFormat="1" ht="22.5">
      <c r="A28" s="62" t="str">
        <f>'Planilha Orcamentária'!A30</f>
        <v>3.4</v>
      </c>
      <c r="B28" s="62" t="str">
        <f>'Planilha Orcamentária'!B30</f>
        <v>COMPOSIÇÃO 003</v>
      </c>
      <c r="C28" s="62" t="str">
        <f>'Planilha Orcamentária'!C30</f>
        <v>VIGA EM VIGA DE CONCRETO ARMADO</v>
      </c>
      <c r="D28" s="62" t="str">
        <f>'Planilha Orcamentária'!D30</f>
        <v>M</v>
      </c>
      <c r="E28" s="180">
        <f>'Planilha Orcamentária'!E30</f>
        <v>33.200000000000003</v>
      </c>
      <c r="F28" s="99" t="s">
        <v>197</v>
      </c>
    </row>
    <row r="29" spans="1:6" s="12" customFormat="1" ht="3" customHeight="1">
      <c r="A29" s="325"/>
      <c r="B29" s="325"/>
      <c r="C29" s="325"/>
      <c r="D29" s="325"/>
      <c r="E29" s="325"/>
      <c r="F29" s="325"/>
    </row>
    <row r="30" spans="1:6" ht="14.25" customHeight="1">
      <c r="A30" s="70"/>
      <c r="B30" s="71"/>
      <c r="C30" s="71"/>
      <c r="D30" s="71"/>
      <c r="E30" s="181"/>
      <c r="F30" s="72"/>
    </row>
    <row r="31" spans="1:6" ht="51.75" customHeight="1">
      <c r="A31" s="73"/>
      <c r="B31" s="74"/>
      <c r="C31" s="74"/>
      <c r="D31" s="74"/>
      <c r="E31" s="182"/>
      <c r="F31" s="75"/>
    </row>
    <row r="32" spans="1:6" ht="11.25" customHeight="1">
      <c r="A32" s="73"/>
      <c r="B32" s="76"/>
      <c r="C32" s="321" t="s">
        <v>143</v>
      </c>
      <c r="D32" s="321"/>
      <c r="E32" s="321"/>
      <c r="F32" s="79"/>
    </row>
    <row r="33" spans="1:6" s="11" customFormat="1" ht="12">
      <c r="A33" s="83"/>
      <c r="B33" s="81"/>
      <c r="C33" s="320" t="s">
        <v>134</v>
      </c>
      <c r="D33" s="320"/>
      <c r="E33" s="320"/>
      <c r="F33" s="84"/>
    </row>
    <row r="34" spans="1:6">
      <c r="A34" s="85"/>
      <c r="B34" s="76"/>
      <c r="C34" s="320" t="s">
        <v>137</v>
      </c>
      <c r="D34" s="320"/>
      <c r="E34" s="320"/>
      <c r="F34" s="86"/>
    </row>
    <row r="35" spans="1:6">
      <c r="A35" s="85"/>
      <c r="B35" s="76"/>
      <c r="C35" s="76"/>
      <c r="D35" s="76"/>
      <c r="E35" s="183"/>
      <c r="F35" s="86"/>
    </row>
    <row r="36" spans="1:6" ht="49.5" customHeight="1">
      <c r="A36" s="85"/>
      <c r="B36" s="76"/>
      <c r="C36" s="76"/>
      <c r="D36" s="76"/>
      <c r="E36" s="183"/>
      <c r="F36" s="86"/>
    </row>
    <row r="37" spans="1:6" ht="11.25" customHeight="1">
      <c r="A37" s="73"/>
      <c r="B37" s="76"/>
      <c r="C37" s="321" t="s">
        <v>143</v>
      </c>
      <c r="D37" s="321"/>
      <c r="E37" s="321"/>
      <c r="F37" s="79"/>
    </row>
    <row r="38" spans="1:6" s="11" customFormat="1" ht="12">
      <c r="A38" s="80"/>
      <c r="B38" s="81"/>
      <c r="C38" s="329" t="s">
        <v>87</v>
      </c>
      <c r="D38" s="329"/>
      <c r="E38" s="329"/>
      <c r="F38" s="190"/>
    </row>
    <row r="39" spans="1:6" s="11" customFormat="1" ht="12" customHeight="1">
      <c r="A39" s="83"/>
      <c r="B39" s="81"/>
      <c r="C39" s="320" t="s">
        <v>174</v>
      </c>
      <c r="D39" s="320"/>
      <c r="E39" s="320"/>
      <c r="F39" s="84"/>
    </row>
    <row r="40" spans="1:6">
      <c r="A40" s="87"/>
      <c r="B40" s="88"/>
      <c r="C40" s="88"/>
      <c r="D40" s="88"/>
      <c r="E40" s="184"/>
      <c r="F40" s="89"/>
    </row>
  </sheetData>
  <customSheetViews>
    <customSheetView guid="{46B44D95-2370-4419-BD85-88291A251F92}" showPageBreaks="1" showGridLines="0" zeroValues="0" printArea="1" view="pageBreakPreview" topLeftCell="A17">
      <selection activeCell="F18" sqref="F18"/>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13">
    <mergeCell ref="C39:E39"/>
    <mergeCell ref="C37:E37"/>
    <mergeCell ref="A2:F2"/>
    <mergeCell ref="A3:D3"/>
    <mergeCell ref="A6:F6"/>
    <mergeCell ref="A29:F29"/>
    <mergeCell ref="A5:D5"/>
    <mergeCell ref="E24:F24"/>
    <mergeCell ref="C32:E32"/>
    <mergeCell ref="C33:E33"/>
    <mergeCell ref="C34:E34"/>
    <mergeCell ref="C38:E38"/>
    <mergeCell ref="A4:F4"/>
  </mergeCells>
  <conditionalFormatting sqref="F11:F16 F23 F25:F28">
    <cfRule type="expression" dxfId="2" priority="45" stopIfTrue="1">
      <formula>$B11=1</formula>
    </cfRule>
    <cfRule type="expression" dxfId="1" priority="46" stopIfTrue="1">
      <formula>OR($B11=0,$B11=2,$B11=3,$B11=4)</formula>
    </cfRule>
  </conditionalFormatting>
  <printOptions horizontalCentered="1"/>
  <pageMargins left="0.47244094488188981" right="0.19685039370078741" top="0.59055118110236227" bottom="0.6692913385826772" header="0" footer="0"/>
  <pageSetup paperSize="9" scale="70" fitToHeight="2" orientation="portrait" r:id="rId2"/>
  <headerFooter alignWithMargins="0"/>
  <drawing r:id="rId3"/>
  <legacyDrawing r:id="rId4"/>
  <oleObjects>
    <mc:AlternateContent xmlns:mc="http://schemas.openxmlformats.org/markup-compatibility/2006">
      <mc:Choice Requires="x14">
        <oleObject progId="Word.Picture.8" shapeId="12290" r:id="rId5">
          <objectPr defaultSize="0" autoPict="0" r:id="rId6">
            <anchor moveWithCells="1">
              <from>
                <xdr:col>0</xdr:col>
                <xdr:colOff>133350</xdr:colOff>
                <xdr:row>0</xdr:row>
                <xdr:rowOff>152400</xdr:rowOff>
              </from>
              <to>
                <xdr:col>1</xdr:col>
                <xdr:colOff>533400</xdr:colOff>
                <xdr:row>0</xdr:row>
                <xdr:rowOff>723900</xdr:rowOff>
              </to>
            </anchor>
          </objectPr>
        </oleObject>
      </mc:Choice>
      <mc:Fallback>
        <oleObject progId="Word.Picture.8" shapeId="12290" r:id="rId5"/>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5"/>
  <sheetViews>
    <sheetView showGridLines="0" showZeros="0" view="pageBreakPreview" zoomScale="115" zoomScaleNormal="75" zoomScaleSheetLayoutView="115" zoomScalePageLayoutView="85" workbookViewId="0">
      <selection sqref="A1:J1"/>
    </sheetView>
  </sheetViews>
  <sheetFormatPr defaultColWidth="9.140625" defaultRowHeight="12.75"/>
  <cols>
    <col min="1" max="1" width="10.7109375" style="26" customWidth="1"/>
    <col min="2" max="2" width="59.42578125" style="26" bestFit="1" customWidth="1"/>
    <col min="3" max="3" width="20.28515625" style="31" bestFit="1" customWidth="1"/>
    <col min="4" max="4" width="14.42578125" style="31" bestFit="1" customWidth="1"/>
    <col min="5" max="5" width="10.7109375" style="26" customWidth="1"/>
    <col min="6" max="6" width="6.42578125" style="26" customWidth="1"/>
    <col min="7" max="7" width="10.7109375" style="26" customWidth="1"/>
    <col min="8" max="8" width="6.42578125" style="26" customWidth="1"/>
    <col min="9" max="9" width="10.7109375" style="26" customWidth="1"/>
    <col min="10" max="11" width="6.42578125" style="26" customWidth="1"/>
    <col min="12" max="12" width="14.140625" style="26" bestFit="1" customWidth="1"/>
    <col min="13" max="16384" width="9.140625" style="26"/>
  </cols>
  <sheetData>
    <row r="1" spans="1:12" s="8" customFormat="1" ht="93" customHeight="1">
      <c r="A1" s="280"/>
      <c r="B1" s="281"/>
      <c r="C1" s="281"/>
      <c r="D1" s="281"/>
      <c r="E1" s="281"/>
      <c r="F1" s="281"/>
      <c r="G1" s="281"/>
      <c r="H1" s="281"/>
      <c r="I1" s="281"/>
      <c r="J1" s="366"/>
      <c r="K1" s="267"/>
    </row>
    <row r="2" spans="1:12" ht="30" customHeight="1">
      <c r="A2" s="367" t="s">
        <v>14</v>
      </c>
      <c r="B2" s="368"/>
      <c r="C2" s="368"/>
      <c r="D2" s="368"/>
      <c r="E2" s="368"/>
      <c r="F2" s="368"/>
      <c r="G2" s="368"/>
      <c r="H2" s="368"/>
      <c r="I2" s="368"/>
      <c r="J2" s="369"/>
      <c r="K2" s="268"/>
    </row>
    <row r="3" spans="1:12" ht="27" customHeight="1">
      <c r="A3" s="370" t="str">
        <f>'Planilha Orcamentária'!A3</f>
        <v>PREFEITURA MUNICIPAL DE INHAPIM-MG</v>
      </c>
      <c r="B3" s="370"/>
      <c r="C3" s="337" t="s">
        <v>21</v>
      </c>
      <c r="D3" s="346">
        <f>D14</f>
        <v>299699.09999999998</v>
      </c>
      <c r="E3" s="355" t="s">
        <v>20</v>
      </c>
      <c r="F3" s="356"/>
      <c r="G3" s="354">
        <f ca="1">TODAY()</f>
        <v>46118</v>
      </c>
      <c r="H3" s="354"/>
      <c r="I3" s="357" t="s">
        <v>43</v>
      </c>
      <c r="J3" s="358"/>
      <c r="K3" s="269"/>
    </row>
    <row r="4" spans="1:12" ht="27" customHeight="1">
      <c r="A4" s="364" t="str">
        <f>'Planilha Orcamentária'!A4</f>
        <v>OBRA: PAVIMENTAÇÃO DA RUA RUFINO DE ASSIS DE FREITAS E RUA FRANCISCO WERNECK</v>
      </c>
      <c r="B4" s="365"/>
      <c r="C4" s="338"/>
      <c r="D4" s="338"/>
      <c r="E4" s="340" t="s">
        <v>130</v>
      </c>
      <c r="F4" s="341"/>
      <c r="G4" s="341"/>
      <c r="H4" s="341"/>
      <c r="I4" s="341"/>
      <c r="J4" s="342"/>
      <c r="K4" s="269"/>
    </row>
    <row r="5" spans="1:12" ht="27" customHeight="1">
      <c r="A5" s="364" t="str">
        <f>'Planilha Orcamentária'!A5</f>
        <v>LOCAL: PRAÇA RICARDO VIEIRA - SÃO TOMÉ - INHAPIM/MG - CEP: 35330-000</v>
      </c>
      <c r="B5" s="365"/>
      <c r="C5" s="339"/>
      <c r="D5" s="339"/>
      <c r="E5" s="343"/>
      <c r="F5" s="344"/>
      <c r="G5" s="344"/>
      <c r="H5" s="344"/>
      <c r="I5" s="344"/>
      <c r="J5" s="345"/>
      <c r="K5" s="269"/>
    </row>
    <row r="6" spans="1:12">
      <c r="A6" s="42" t="s">
        <v>37</v>
      </c>
      <c r="B6" s="42" t="s">
        <v>15</v>
      </c>
      <c r="C6" s="266" t="s">
        <v>16</v>
      </c>
      <c r="D6" s="266" t="s">
        <v>17</v>
      </c>
      <c r="E6" s="357" t="s">
        <v>44</v>
      </c>
      <c r="F6" s="358"/>
      <c r="G6" s="357" t="s">
        <v>45</v>
      </c>
      <c r="H6" s="358"/>
      <c r="I6" s="373" t="s">
        <v>59</v>
      </c>
      <c r="J6" s="374"/>
      <c r="K6" s="270"/>
    </row>
    <row r="7" spans="1:12">
      <c r="A7" s="362" t="str">
        <f>'Planilha Orcamentária'!A10</f>
        <v>1.0</v>
      </c>
      <c r="B7" s="337" t="str">
        <f>'Planilha Orcamentária'!C10</f>
        <v xml:space="preserve">SERVIÇOS PRELIMINARES </v>
      </c>
      <c r="C7" s="52" t="s">
        <v>213</v>
      </c>
      <c r="D7" s="90">
        <f>D8/$D$14</f>
        <v>4.996411400634837E-3</v>
      </c>
      <c r="E7" s="371">
        <v>1</v>
      </c>
      <c r="F7" s="372"/>
      <c r="G7" s="357"/>
      <c r="H7" s="358"/>
      <c r="I7" s="357"/>
      <c r="J7" s="358"/>
      <c r="K7" s="269"/>
    </row>
    <row r="8" spans="1:12">
      <c r="A8" s="363"/>
      <c r="B8" s="339"/>
      <c r="C8" s="53" t="s">
        <v>214</v>
      </c>
      <c r="D8" s="43">
        <f>'Planilha Orcamentária'!H11</f>
        <v>1497.42</v>
      </c>
      <c r="E8" s="357">
        <f>D8*$E7</f>
        <v>1497.42</v>
      </c>
      <c r="F8" s="358"/>
      <c r="G8" s="357"/>
      <c r="H8" s="358"/>
      <c r="I8" s="357"/>
      <c r="J8" s="358"/>
      <c r="K8" s="269"/>
    </row>
    <row r="9" spans="1:12" s="27" customFormat="1" ht="15" customHeight="1">
      <c r="A9" s="360" t="str">
        <f>'Planilha Orcamentária'!A12</f>
        <v>2.0</v>
      </c>
      <c r="B9" s="361" t="str">
        <f>'Planilha Orcamentária'!C12</f>
        <v>REDE PLUVIAL</v>
      </c>
      <c r="C9" s="52" t="s">
        <v>213</v>
      </c>
      <c r="D9" s="90">
        <f>D10/$D$14</f>
        <v>0.24502192365609377</v>
      </c>
      <c r="E9" s="371">
        <v>1</v>
      </c>
      <c r="F9" s="372"/>
      <c r="G9" s="352"/>
      <c r="H9" s="353"/>
      <c r="I9" s="371">
        <v>0</v>
      </c>
      <c r="J9" s="372"/>
      <c r="K9" s="271"/>
      <c r="L9" s="26"/>
    </row>
    <row r="10" spans="1:12" s="27" customFormat="1" ht="15" customHeight="1">
      <c r="A10" s="360"/>
      <c r="B10" s="361"/>
      <c r="C10" s="53" t="s">
        <v>214</v>
      </c>
      <c r="D10" s="91">
        <f>'Planilha Orcamentária'!H12</f>
        <v>73432.850000000006</v>
      </c>
      <c r="E10" s="350">
        <f>E9*$D$10</f>
        <v>73432.850000000006</v>
      </c>
      <c r="F10" s="351"/>
      <c r="G10" s="352"/>
      <c r="H10" s="353"/>
      <c r="I10" s="350">
        <f>I9*$D$10</f>
        <v>0</v>
      </c>
      <c r="J10" s="351"/>
      <c r="K10" s="272"/>
      <c r="L10" s="26"/>
    </row>
    <row r="11" spans="1:12" s="27" customFormat="1" ht="15" customHeight="1">
      <c r="A11" s="360" t="str">
        <f>'Planilha Orcamentária'!A26</f>
        <v>3.0</v>
      </c>
      <c r="B11" s="361" t="str">
        <f>'Planilha Orcamentária'!C26</f>
        <v>PAVIMENTAÇÃO</v>
      </c>
      <c r="C11" s="52" t="s">
        <v>213</v>
      </c>
      <c r="D11" s="90">
        <f>D12/$D$14</f>
        <v>0.74998166494327145</v>
      </c>
      <c r="E11" s="347">
        <v>0.15</v>
      </c>
      <c r="F11" s="348"/>
      <c r="G11" s="347">
        <v>0.42499999999999999</v>
      </c>
      <c r="H11" s="348"/>
      <c r="I11" s="347">
        <v>0.42499999999999999</v>
      </c>
      <c r="J11" s="348"/>
      <c r="K11" s="273"/>
      <c r="L11" s="26"/>
    </row>
    <row r="12" spans="1:12" s="27" customFormat="1" ht="15" customHeight="1">
      <c r="A12" s="360"/>
      <c r="B12" s="361"/>
      <c r="C12" s="53" t="s">
        <v>214</v>
      </c>
      <c r="D12" s="91">
        <f>'Planilha Orcamentária'!H26</f>
        <v>224768.83</v>
      </c>
      <c r="E12" s="350">
        <f>E11*$D12</f>
        <v>33715.324499999995</v>
      </c>
      <c r="F12" s="351"/>
      <c r="G12" s="350">
        <f>G11*$D12</f>
        <v>95526.752749999985</v>
      </c>
      <c r="H12" s="351"/>
      <c r="I12" s="350">
        <f>I11*$D12</f>
        <v>95526.752749999985</v>
      </c>
      <c r="J12" s="351"/>
      <c r="K12" s="272"/>
      <c r="L12" s="26"/>
    </row>
    <row r="13" spans="1:12" s="27" customFormat="1" ht="15" customHeight="1">
      <c r="A13" s="359" t="s">
        <v>132</v>
      </c>
      <c r="B13" s="359"/>
      <c r="C13" s="242" t="s">
        <v>213</v>
      </c>
      <c r="D13" s="243">
        <f>D9+D11+D7</f>
        <v>1</v>
      </c>
      <c r="E13" s="333">
        <f>E14/$D$14</f>
        <v>0.36251558479821927</v>
      </c>
      <c r="F13" s="334"/>
      <c r="G13" s="333">
        <f>G14/$D$14</f>
        <v>0.31874220760089034</v>
      </c>
      <c r="H13" s="334"/>
      <c r="I13" s="333">
        <f>I14/$D$14</f>
        <v>0.31874220760089034</v>
      </c>
      <c r="J13" s="334"/>
      <c r="K13" s="274"/>
      <c r="L13" s="26"/>
    </row>
    <row r="14" spans="1:12" s="27" customFormat="1" ht="15" customHeight="1">
      <c r="A14" s="359"/>
      <c r="B14" s="359"/>
      <c r="C14" s="242" t="s">
        <v>214</v>
      </c>
      <c r="D14" s="244">
        <f>'Planilha Orcamentária'!H32</f>
        <v>299699.09999999998</v>
      </c>
      <c r="E14" s="335">
        <f>E10+E12+E8</f>
        <v>108645.59449999999</v>
      </c>
      <c r="F14" s="349"/>
      <c r="G14" s="335">
        <f>G12</f>
        <v>95526.752749999985</v>
      </c>
      <c r="H14" s="336"/>
      <c r="I14" s="335">
        <f>I12</f>
        <v>95526.752749999985</v>
      </c>
      <c r="J14" s="349"/>
      <c r="K14" s="275"/>
      <c r="L14" s="92">
        <f>E13+G13+I13</f>
        <v>1</v>
      </c>
    </row>
    <row r="15" spans="1:12" ht="14.25" customHeight="1">
      <c r="A15" s="28"/>
      <c r="B15" s="29"/>
      <c r="C15" s="29"/>
      <c r="D15" s="29"/>
      <c r="E15" s="29"/>
      <c r="F15" s="29"/>
      <c r="G15" s="29"/>
      <c r="H15" s="29"/>
      <c r="I15" s="49" t="s">
        <v>18</v>
      </c>
      <c r="J15" s="47"/>
      <c r="K15" s="276"/>
      <c r="L15" s="93">
        <f>E14+G14+I14</f>
        <v>299699.09999999998</v>
      </c>
    </row>
    <row r="16" spans="1:12" ht="81" customHeight="1">
      <c r="A16" s="28"/>
      <c r="B16" s="30"/>
      <c r="C16" s="29"/>
      <c r="I16" s="32"/>
      <c r="J16" s="47"/>
      <c r="K16" s="276"/>
    </row>
    <row r="17" spans="1:11" s="45" customFormat="1" ht="13.5" customHeight="1">
      <c r="A17" s="46"/>
      <c r="B17" s="54" t="str">
        <f>'Memória de Cálculo'!C33</f>
        <v>Caio Henrique da Silva Carvalho</v>
      </c>
      <c r="C17" s="44"/>
      <c r="D17" s="44"/>
      <c r="I17" s="46"/>
      <c r="J17" s="48"/>
      <c r="K17" s="277"/>
    </row>
    <row r="18" spans="1:11" s="45" customFormat="1" ht="11.25" customHeight="1">
      <c r="A18" s="46"/>
      <c r="B18" s="54" t="str">
        <f>'Memória de Cálculo'!C34</f>
        <v>CREA/MG Nº: MG 240.713/D</v>
      </c>
      <c r="C18" s="44"/>
      <c r="D18" s="44"/>
      <c r="I18" s="46"/>
      <c r="J18" s="48"/>
      <c r="K18" s="277"/>
    </row>
    <row r="19" spans="1:11" ht="63" customHeight="1">
      <c r="A19" s="32"/>
      <c r="B19" s="33"/>
      <c r="I19" s="32"/>
      <c r="J19" s="47"/>
      <c r="K19" s="276"/>
    </row>
    <row r="20" spans="1:11" ht="13.5" customHeight="1">
      <c r="A20" s="34"/>
      <c r="B20" s="35"/>
      <c r="C20" s="36"/>
      <c r="D20" s="36"/>
      <c r="E20" s="37"/>
      <c r="F20" s="37"/>
      <c r="G20" s="37"/>
      <c r="H20" s="37"/>
      <c r="I20" s="50"/>
      <c r="J20" s="47"/>
      <c r="K20" s="276"/>
    </row>
    <row r="21" spans="1:11" s="45" customFormat="1" ht="14.25" customHeight="1">
      <c r="A21" s="46"/>
      <c r="B21" s="108" t="str">
        <f>'Memória de Cálculo'!C38</f>
        <v>Prefeito Municipal de Inhapim-MG</v>
      </c>
      <c r="C21" s="44"/>
      <c r="D21" s="44"/>
      <c r="I21" s="46"/>
      <c r="J21" s="48"/>
      <c r="K21" s="277"/>
    </row>
    <row r="22" spans="1:11" s="45" customFormat="1" ht="14.1" customHeight="1">
      <c r="A22" s="46"/>
      <c r="B22" s="55" t="str">
        <f>'Memória de Cálculo'!C39</f>
        <v>Sandro Adriano Oliveira Silva</v>
      </c>
      <c r="C22" s="44"/>
      <c r="D22" s="44"/>
      <c r="I22" s="46"/>
      <c r="J22" s="48"/>
      <c r="K22" s="277"/>
    </row>
    <row r="23" spans="1:11" ht="14.1" customHeight="1">
      <c r="A23" s="32"/>
      <c r="B23" s="38"/>
      <c r="I23" s="32"/>
      <c r="J23" s="47"/>
      <c r="K23" s="276"/>
    </row>
    <row r="24" spans="1:11" ht="14.1" customHeight="1">
      <c r="A24" s="32"/>
      <c r="B24" s="38"/>
      <c r="I24" s="32"/>
      <c r="J24" s="47"/>
      <c r="K24" s="276"/>
    </row>
    <row r="25" spans="1:11">
      <c r="A25" s="39"/>
      <c r="B25" s="40"/>
      <c r="C25" s="41"/>
      <c r="D25" s="41"/>
      <c r="E25" s="40"/>
      <c r="F25" s="40"/>
      <c r="G25" s="40"/>
      <c r="H25" s="40"/>
      <c r="I25" s="39"/>
      <c r="J25" s="51"/>
      <c r="K25" s="276"/>
    </row>
  </sheetData>
  <customSheetViews>
    <customSheetView guid="{46B44D95-2370-4419-BD85-88291A251F92}" showPageBreaks="1" showGridLines="0" zeroValues="0" printArea="1" view="pageBreakPreview" topLeftCell="A15">
      <selection activeCell="C22" sqref="C22"/>
      <pageMargins left="0.39370078740157483" right="0.19685039370078741" top="0.59055118110236227" bottom="0.19685039370078741" header="0.19685039370078741" footer="0"/>
      <printOptions horizontalCentered="1"/>
      <pageSetup paperSize="9" scale="75" orientation="landscape" horizontalDpi="4294967295" r:id="rId1"/>
      <headerFooter alignWithMargins="0"/>
    </customSheetView>
  </customSheetViews>
  <mergeCells count="45">
    <mergeCell ref="A1:J1"/>
    <mergeCell ref="A2:J2"/>
    <mergeCell ref="A9:A10"/>
    <mergeCell ref="B9:B10"/>
    <mergeCell ref="A3:B3"/>
    <mergeCell ref="A5:B5"/>
    <mergeCell ref="E6:F6"/>
    <mergeCell ref="E9:F9"/>
    <mergeCell ref="E10:F10"/>
    <mergeCell ref="I6:J6"/>
    <mergeCell ref="I9:J9"/>
    <mergeCell ref="I10:J10"/>
    <mergeCell ref="G6:H6"/>
    <mergeCell ref="E7:F7"/>
    <mergeCell ref="E8:F8"/>
    <mergeCell ref="G7:H7"/>
    <mergeCell ref="G8:H8"/>
    <mergeCell ref="A7:A8"/>
    <mergeCell ref="I8:J8"/>
    <mergeCell ref="A4:B4"/>
    <mergeCell ref="B7:B8"/>
    <mergeCell ref="I7:J7"/>
    <mergeCell ref="A13:B14"/>
    <mergeCell ref="A11:A12"/>
    <mergeCell ref="B11:B12"/>
    <mergeCell ref="E11:F11"/>
    <mergeCell ref="E12:F12"/>
    <mergeCell ref="E13:F13"/>
    <mergeCell ref="E14:F14"/>
    <mergeCell ref="G13:H13"/>
    <mergeCell ref="G14:H14"/>
    <mergeCell ref="C3:C5"/>
    <mergeCell ref="E4:J5"/>
    <mergeCell ref="D3:D5"/>
    <mergeCell ref="I11:J11"/>
    <mergeCell ref="I13:J13"/>
    <mergeCell ref="I14:J14"/>
    <mergeCell ref="G11:H11"/>
    <mergeCell ref="G12:H12"/>
    <mergeCell ref="I12:J12"/>
    <mergeCell ref="G9:H9"/>
    <mergeCell ref="G10:H10"/>
    <mergeCell ref="G3:H3"/>
    <mergeCell ref="E3:F3"/>
    <mergeCell ref="I3:J3"/>
  </mergeCells>
  <phoneticPr fontId="5" type="noConversion"/>
  <printOptions horizontalCentered="1"/>
  <pageMargins left="0.39370078740157483" right="0.19685039370078741" top="0.59055118110236227" bottom="0.19685039370078741" header="0.19685039370078741" footer="0"/>
  <pageSetup paperSize="9" scale="87" orientation="landscape" r:id="rId2"/>
  <headerFooter alignWithMargins="0"/>
  <ignoredErrors>
    <ignoredError sqref="D10 D8" formula="1"/>
  </ignoredError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A3622-5E1F-4966-822C-4C3426C37120}">
  <dimension ref="A1:H41"/>
  <sheetViews>
    <sheetView showGridLines="0" view="pageBreakPreview" zoomScale="85" zoomScaleNormal="100" zoomScaleSheetLayoutView="85" workbookViewId="0">
      <selection activeCell="C26" sqref="C26"/>
    </sheetView>
  </sheetViews>
  <sheetFormatPr defaultColWidth="9.140625" defaultRowHeight="12.75"/>
  <cols>
    <col min="1" max="1" width="5.7109375" style="1" customWidth="1"/>
    <col min="2" max="2" width="11.7109375" style="1" customWidth="1"/>
    <col min="3" max="3" width="65.5703125" style="1" customWidth="1"/>
    <col min="4" max="4" width="10.140625" style="1" customWidth="1"/>
    <col min="5" max="5" width="11.7109375" style="1" customWidth="1"/>
    <col min="6" max="6" width="107.85546875" style="2" customWidth="1"/>
    <col min="7" max="16384" width="9.140625" style="1"/>
  </cols>
  <sheetData>
    <row r="1" spans="1:6" ht="106.5" customHeight="1">
      <c r="A1" s="378"/>
      <c r="B1" s="379"/>
      <c r="C1" s="24"/>
      <c r="D1" s="24"/>
      <c r="E1" s="24"/>
      <c r="F1" s="25"/>
    </row>
    <row r="2" spans="1:6" s="15" customFormat="1" ht="20.100000000000001" customHeight="1">
      <c r="A2" s="292" t="s">
        <v>47</v>
      </c>
      <c r="B2" s="293"/>
      <c r="C2" s="293"/>
      <c r="D2" s="293"/>
      <c r="E2" s="293"/>
      <c r="F2" s="294"/>
    </row>
    <row r="3" spans="1:6" s="18" customFormat="1" ht="20.100000000000001" customHeight="1">
      <c r="A3" s="300" t="s">
        <v>39</v>
      </c>
      <c r="B3" s="301"/>
      <c r="C3" s="301"/>
      <c r="D3" s="301"/>
      <c r="E3" s="21"/>
      <c r="F3" s="22"/>
    </row>
    <row r="4" spans="1:6" s="18" customFormat="1" ht="20.100000000000001" customHeight="1">
      <c r="A4" s="330" t="s">
        <v>194</v>
      </c>
      <c r="B4" s="331"/>
      <c r="C4" s="331"/>
      <c r="D4" s="331"/>
      <c r="E4" s="331"/>
      <c r="F4" s="332"/>
    </row>
    <row r="5" spans="1:6" s="18" customFormat="1" ht="20.100000000000001" customHeight="1">
      <c r="A5" s="326" t="s">
        <v>195</v>
      </c>
      <c r="B5" s="282"/>
      <c r="C5" s="282"/>
      <c r="D5" s="282"/>
      <c r="E5" s="175" t="s">
        <v>20</v>
      </c>
      <c r="F5" s="23">
        <f ca="1">TODAY()</f>
        <v>46118</v>
      </c>
    </row>
    <row r="6" spans="1:6" ht="3.75" customHeight="1">
      <c r="A6" s="287"/>
      <c r="B6" s="287"/>
      <c r="C6" s="287"/>
      <c r="D6" s="287"/>
      <c r="E6" s="287"/>
      <c r="F6" s="287"/>
    </row>
    <row r="7" spans="1:6" s="12" customFormat="1" ht="19.5" customHeight="1">
      <c r="A7" s="19" t="s">
        <v>0</v>
      </c>
      <c r="B7" s="19" t="s">
        <v>26</v>
      </c>
      <c r="C7" s="19" t="s">
        <v>27</v>
      </c>
      <c r="D7" s="302" t="s">
        <v>46</v>
      </c>
      <c r="E7" s="303"/>
      <c r="F7" s="380"/>
    </row>
    <row r="8" spans="1:6" s="260" customFormat="1" ht="15" customHeight="1">
      <c r="A8" s="261" t="s">
        <v>22</v>
      </c>
      <c r="B8" s="262"/>
      <c r="C8" s="257" t="str">
        <f>'Planilha Orcamentária'!C10</f>
        <v xml:space="preserve">SERVIÇOS PRELIMINARES </v>
      </c>
      <c r="D8" s="263"/>
      <c r="E8" s="264"/>
      <c r="F8" s="265"/>
    </row>
    <row r="9" spans="1:6" s="12" customFormat="1" ht="71.25" customHeight="1">
      <c r="A9" s="62" t="str">
        <f>'Planilha Orcamentária'!A11</f>
        <v>1.1</v>
      </c>
      <c r="B9" s="62" t="str">
        <f>'Planilha Orcamentária'!B11</f>
        <v>SICOR-ED-28427</v>
      </c>
      <c r="C9" s="62" t="str">
        <f>'Planilha Orcamentária'!C11</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D9" s="381" t="s">
        <v>102</v>
      </c>
      <c r="E9" s="382"/>
      <c r="F9" s="383"/>
    </row>
    <row r="10" spans="1:6" s="260" customFormat="1" ht="15" customHeight="1">
      <c r="A10" s="261" t="s">
        <v>23</v>
      </c>
      <c r="B10" s="262"/>
      <c r="C10" s="257" t="str">
        <f>'Planilha Orcamentária'!C12</f>
        <v>REDE PLUVIAL</v>
      </c>
      <c r="D10" s="384"/>
      <c r="E10" s="384"/>
      <c r="F10" s="385"/>
    </row>
    <row r="11" spans="1:6" s="12" customFormat="1" ht="64.5" customHeight="1">
      <c r="A11" s="62" t="str">
        <f>'Planilha Orcamentária'!A13</f>
        <v>2.1</v>
      </c>
      <c r="B11" s="62" t="str">
        <f>'Planilha Orcamentária'!B13</f>
        <v>SINAPI-90106</v>
      </c>
      <c r="C11" s="62" t="str">
        <f>'Planilha Orcamentária'!C13</f>
        <v>ESCAVAÇÃO MECANIZADA DE VALA COM PROFUNDIDADE ATÉ 1,5 M (MÉDIA MONTANTE E JUSANTE/UMA COMPOSIÇÃO POR TRECHO), RETROESCAV. (0,26 M3), LARGURA DE 0,8 M A 1,5 M, EM SOLO DE 1A CATEGORIA, LOCAIS COM BAIXO NÍVEL DE INTERFERÊNCIA. AF_02/2021</v>
      </c>
      <c r="D11" s="381" t="s">
        <v>60</v>
      </c>
      <c r="E11" s="382"/>
      <c r="F11" s="383"/>
    </row>
    <row r="12" spans="1:6" s="12" customFormat="1" ht="40.5" customHeight="1">
      <c r="A12" s="62" t="str">
        <f>'Planilha Orcamentária'!A14</f>
        <v>2.2</v>
      </c>
      <c r="B12" s="62" t="str">
        <f>'Planilha Orcamentária'!B14</f>
        <v>SINAPI-101616</v>
      </c>
      <c r="C12" s="62" t="str">
        <f>'Planilha Orcamentária'!C14</f>
        <v>PREPARO DE FUNDO DE VALA COM LARGURA MENOR QUE 1,5 M (ACERTO DO SOLO NATURAL). AF_08/2020</v>
      </c>
      <c r="D12" s="381" t="s">
        <v>61</v>
      </c>
      <c r="E12" s="382"/>
      <c r="F12" s="383"/>
    </row>
    <row r="13" spans="1:6" s="12" customFormat="1" ht="41.25" customHeight="1">
      <c r="A13" s="62" t="str">
        <f>'Planilha Orcamentária'!A15</f>
        <v>2.3</v>
      </c>
      <c r="B13" s="62" t="str">
        <f>'Planilha Orcamentária'!B15</f>
        <v>SINAPI-94974</v>
      </c>
      <c r="C13" s="62" t="str">
        <f>'Planilha Orcamentária'!C15</f>
        <v>CONCRETO MAGRO PARA LASTRO, TRAÇO 1:4,5:4,5 (EM MASSA SECA DE CIMENTO/ AREIA MÉDIA/ BRITA 1) - PREPARO MANUAL. AF_05/2021</v>
      </c>
      <c r="D13" s="381" t="s">
        <v>62</v>
      </c>
      <c r="E13" s="382"/>
      <c r="F13" s="383"/>
    </row>
    <row r="14" spans="1:6" s="12" customFormat="1" ht="54" customHeight="1">
      <c r="A14" s="62" t="str">
        <f>'Planilha Orcamentária'!A16</f>
        <v>2.4</v>
      </c>
      <c r="B14" s="62" t="str">
        <f>'Planilha Orcamentária'!B16</f>
        <v>SINAPI-92210</v>
      </c>
      <c r="C14" s="62" t="str">
        <f>'Planilha Orcamentária'!C16</f>
        <v>TUBO DE CONCRETO PARA REDES COLETORAS DE ÁGUAS PLUVIAIS, DIÂMETRO DE 400 MM, JUNTA RÍGIDA, INSTALADO EM LOCAL COM BAIXO NÍVEL DE INTERFERÊNCIAS - FORNECIMENTO E ASSENTAMENTO. AF_12/2015</v>
      </c>
      <c r="D14" s="386" t="s">
        <v>63</v>
      </c>
      <c r="E14" s="386"/>
      <c r="F14" s="386"/>
    </row>
    <row r="15" spans="1:6" s="12" customFormat="1" ht="51.75" customHeight="1">
      <c r="A15" s="62" t="str">
        <f>'Planilha Orcamentária'!A17</f>
        <v>2.5</v>
      </c>
      <c r="B15" s="62" t="str">
        <f>'Planilha Orcamentária'!B17</f>
        <v>SINAPI-92212</v>
      </c>
      <c r="C15" s="62" t="str">
        <f>'Planilha Orcamentária'!C17</f>
        <v>TUBO DE CONCRETO PARA REDES COLETORAS DE ÁGUAS PLUVIAIS, DIÂMETRO DE 600 MM, JUNTA RÍGIDA, INSTALADO EM LOCAL COM BAIXO NÍVEL DE INTERFERÊNCIAS - FORNECIMENTO E ASSENTAMENTO. AF_12/2015</v>
      </c>
      <c r="D15" s="386" t="s">
        <v>133</v>
      </c>
      <c r="E15" s="386"/>
      <c r="F15" s="386"/>
    </row>
    <row r="16" spans="1:6" s="12" customFormat="1" ht="53.25" customHeight="1">
      <c r="A16" s="62" t="str">
        <f>'Planilha Orcamentária'!A18</f>
        <v>2.6</v>
      </c>
      <c r="B16" s="62" t="str">
        <f>'Planilha Orcamentária'!B18</f>
        <v>SINAPI-93378</v>
      </c>
      <c r="C16" s="62" t="str">
        <f>'Planilha Orcamentária'!C18</f>
        <v>REATERRO MECANIZADO DE VALA COM RETROESCAVADEIRA (CAPACIDADE DA CAÇAMBA DA RETRO: 0,26 M³ / POTÊNCIA: 88 HP), LARGURA ATÉ 0,8 M, PROFUNDIDADE ATÉ 1,5 M, COM SOLO DE 1ª CATEGORIA EM LOCAIS COM BAIXO NÍVEL DE INTERFERÊNCIA. AF_04/2016</v>
      </c>
      <c r="D16" s="386" t="s">
        <v>64</v>
      </c>
      <c r="E16" s="386"/>
      <c r="F16" s="386"/>
    </row>
    <row r="17" spans="1:8" s="12" customFormat="1" ht="284.25" customHeight="1">
      <c r="A17" s="207" t="str">
        <f>'Planilha Orcamentária'!A19</f>
        <v>2.7</v>
      </c>
      <c r="B17" s="207" t="str">
        <f>'Planilha Orcamentária'!B19</f>
        <v>COMPOSIÇÃO 001</v>
      </c>
      <c r="C17" s="207" t="str">
        <f>'Planilha Orcamentária'!C19</f>
        <v>BOCA DE LOBO DUPLA (TIPO A - FERRO FUNDIDO), QUADRO E GRELHA, INCLUSIVE ESCAVAÇÃO, REATERRO E BOTA-FORA</v>
      </c>
      <c r="D17" s="386" t="s">
        <v>208</v>
      </c>
      <c r="E17" s="386"/>
      <c r="F17" s="386"/>
      <c r="H17" s="94"/>
    </row>
    <row r="18" spans="1:8" s="12" customFormat="1" ht="310.5" customHeight="1">
      <c r="A18" s="207" t="str">
        <f>'Planilha Orcamentária'!A20</f>
        <v>2.8</v>
      </c>
      <c r="B18" s="207" t="str">
        <f>'Planilha Orcamentária'!B20</f>
        <v>COMPOSIÇÃO 002</v>
      </c>
      <c r="C18" s="207" t="str">
        <f>'Planilha Orcamentária'!C20</f>
        <v>BOCA DE LOBO SIMPLES (TIPO A - FERRO FUNDIDO), QUADRO E GRELHA, INCLUSIVE ESCAVAÇÃO, REATERRO E BOTA-FORA</v>
      </c>
      <c r="D18" s="375" t="s">
        <v>209</v>
      </c>
      <c r="E18" s="376"/>
      <c r="F18" s="377"/>
      <c r="H18" s="94"/>
    </row>
    <row r="19" spans="1:8" s="12" customFormat="1" ht="40.5" customHeight="1">
      <c r="A19" s="62" t="str">
        <f>'Planilha Orcamentária'!A21</f>
        <v>2.9</v>
      </c>
      <c r="B19" s="62" t="str">
        <f>'Planilha Orcamentária'!B21</f>
        <v>SINAPI-102738</v>
      </c>
      <c r="C19" s="62" t="str">
        <f>'Planilha Orcamentária'!C21</f>
        <v>BOCA PARA BUEIRO SIMPLES TUBULAR D = 60 CM EM CONCRETO, ALAS COM ESCONSIDADE DE 0°, INCLUINDO FÔRMAS E MATERIAIS. AF_07/2021</v>
      </c>
      <c r="D19" s="375" t="s">
        <v>166</v>
      </c>
      <c r="E19" s="376"/>
      <c r="F19" s="377"/>
      <c r="H19" s="94"/>
    </row>
    <row r="20" spans="1:8" s="12" customFormat="1" ht="240.75" customHeight="1">
      <c r="A20" s="207" t="str">
        <f>'Planilha Orcamentária'!A22</f>
        <v>2.10</v>
      </c>
      <c r="B20" s="207" t="str">
        <f>'Planilha Orcamentária'!B22</f>
        <v>SINAPI-99259</v>
      </c>
      <c r="C20" s="207" t="str">
        <f>'Planilha Orcamentária'!C22</f>
        <v>BASE PARA POÇO DE VISITA RETANGULAR PARA DRENAGEM, EM ALVENARIA COM BLOCOS DE CONCRETO, DIMENSÕES INTERNAS = 1X1,5 M, PROFUNDIDADE = 1,40 M, EXCLUINDO TAMPÃO. AF_12/2020_PA</v>
      </c>
      <c r="D20" s="375" t="s">
        <v>144</v>
      </c>
      <c r="E20" s="376"/>
      <c r="F20" s="377"/>
      <c r="H20" s="94"/>
    </row>
    <row r="21" spans="1:8" s="12" customFormat="1" ht="35.25" customHeight="1">
      <c r="A21" s="207" t="str">
        <f>'Planilha Orcamentária'!A23</f>
        <v>2.11</v>
      </c>
      <c r="B21" s="207" t="str">
        <f>'Planilha Orcamentária'!B23</f>
        <v>SINAPI-98051</v>
      </c>
      <c r="C21" s="207" t="str">
        <f>'Planilha Orcamentária'!C23</f>
        <v>CHAMINÉ CIRCULAR PARA POÇO DE VISITA PARA ESGOTO, EM ALVENARIA COM TIJOLOS CERÂMICOS MACIÇOS, DIÂMETRO INTERNO = 0,6 M. AF_12/2020</v>
      </c>
      <c r="D21" s="375" t="s">
        <v>207</v>
      </c>
      <c r="E21" s="376"/>
      <c r="F21" s="377"/>
      <c r="H21" s="94"/>
    </row>
    <row r="22" spans="1:8" s="12" customFormat="1" ht="66" customHeight="1">
      <c r="A22" s="207" t="str">
        <f>'Planilha Orcamentária'!A24</f>
        <v>2.12</v>
      </c>
      <c r="B22" s="207" t="str">
        <f>'Planilha Orcamentária'!B24</f>
        <v>SINAPI-98114</v>
      </c>
      <c r="C22" s="207" t="str">
        <f>'Planilha Orcamentária'!C24</f>
        <v>TAMPA CIRCULAR PARA ESGOTO E DRENAGEM, EM FERRO FUNDIDO, DIÂMETRO INTERNO = 0,6 M. AF_12/2020</v>
      </c>
      <c r="D22" s="375" t="s">
        <v>206</v>
      </c>
      <c r="E22" s="376"/>
      <c r="F22" s="377"/>
      <c r="H22" s="94"/>
    </row>
    <row r="23" spans="1:8" s="12" customFormat="1" ht="190.5" customHeight="1">
      <c r="A23" s="62" t="str">
        <f>'Planilha Orcamentária'!A25</f>
        <v>2.13</v>
      </c>
      <c r="B23" s="62" t="str">
        <f>'Planilha Orcamentária'!B25</f>
        <v>SICRO-2003177</v>
      </c>
      <c r="C23" s="62" t="str">
        <f>'Planilha Orcamentária'!C25</f>
        <v>DISSIPADOR DE ENERGIA - DED 02 A - AREIA, BRITA E PEDRA DE MÃO COMERCIAIS</v>
      </c>
      <c r="D23" s="381" t="s">
        <v>145</v>
      </c>
      <c r="E23" s="382"/>
      <c r="F23" s="383"/>
    </row>
    <row r="24" spans="1:8" s="260" customFormat="1" ht="17.25" customHeight="1">
      <c r="A24" s="256" t="s">
        <v>98</v>
      </c>
      <c r="B24" s="257"/>
      <c r="C24" s="257" t="str">
        <f>'Planilha Orcamentária'!C26</f>
        <v>PAVIMENTAÇÃO</v>
      </c>
      <c r="D24" s="257"/>
      <c r="E24" s="258"/>
      <c r="F24" s="259"/>
    </row>
    <row r="25" spans="1:8" s="12" customFormat="1" ht="33.75" customHeight="1">
      <c r="A25" s="62" t="str">
        <f>'Planilha Orcamentária'!A27</f>
        <v>3.1</v>
      </c>
      <c r="B25" s="62" t="str">
        <f>'Planilha Orcamentária'!B27</f>
        <v>SINAPI-95429</v>
      </c>
      <c r="C25" s="62" t="str">
        <f>'Planilha Orcamentária'!C27</f>
        <v>TRANSPORTE COM CAMINHÃO BASCULANTE DE 18 M³, EM VIA URBANA EM REVESTIMENTO PRIMÁRIO (UNIDADE: TXKM). AF_07/2020</v>
      </c>
      <c r="D25" s="381" t="s">
        <v>162</v>
      </c>
      <c r="E25" s="382"/>
      <c r="F25" s="383"/>
    </row>
    <row r="26" spans="1:8" s="12" customFormat="1" ht="51.75" customHeight="1">
      <c r="A26" s="62" t="str">
        <f>'Planilha Orcamentária'!A28</f>
        <v>3.2</v>
      </c>
      <c r="B26" s="62" t="str">
        <f>'Planilha Orcamentária'!B28</f>
        <v xml:space="preserve">SINAPI-92404 </v>
      </c>
      <c r="C26" s="62" t="str">
        <f>'Planilha Orcamentária'!C28</f>
        <v>EXECUÇÃO DE PAVIMENTO EM PISO INTERTRAVADO, COM BLOCO 16 FACES DE 22 X 11 CM, ESPESSURA 8 CM. AF_10/2022</v>
      </c>
      <c r="D26" s="386" t="s">
        <v>218</v>
      </c>
      <c r="E26" s="386"/>
      <c r="F26" s="386"/>
    </row>
    <row r="27" spans="1:8" s="12" customFormat="1" ht="49.5" customHeight="1">
      <c r="A27" s="62" t="str">
        <f>'Planilha Orcamentária'!A29</f>
        <v>3.3</v>
      </c>
      <c r="B27" s="62" t="str">
        <f>'Planilha Orcamentária'!B29</f>
        <v>SINAPI-94287</v>
      </c>
      <c r="C27" s="62" t="str">
        <f>'Planilha Orcamentária'!C29</f>
        <v xml:space="preserve">EXECUÇÃO DE SARJETA DE CONCRETO USINADO, MOLDADO IN LOCO EM TRECHO RETO, 30 CM BASE X 10 CM </v>
      </c>
      <c r="D27" s="386" t="s">
        <v>129</v>
      </c>
      <c r="E27" s="386"/>
      <c r="F27" s="386"/>
    </row>
    <row r="28" spans="1:8" s="12" customFormat="1" ht="78.75" customHeight="1">
      <c r="A28" s="62" t="str">
        <f>'Planilha Orcamentária'!A30</f>
        <v>3.4</v>
      </c>
      <c r="B28" s="62" t="str">
        <f>'Planilha Orcamentária'!B30</f>
        <v>COMPOSIÇÃO 003</v>
      </c>
      <c r="C28" s="62" t="str">
        <f>'Planilha Orcamentária'!C30</f>
        <v>VIGA EM VIGA DE CONCRETO ARMADO</v>
      </c>
      <c r="D28" s="375" t="s">
        <v>163</v>
      </c>
      <c r="E28" s="376"/>
      <c r="F28" s="377"/>
    </row>
    <row r="29" spans="1:8" s="12" customFormat="1" ht="9.9499999999999993" customHeight="1">
      <c r="A29" s="325"/>
      <c r="B29" s="325"/>
      <c r="C29" s="325"/>
      <c r="D29" s="325"/>
      <c r="E29" s="325"/>
      <c r="F29" s="325"/>
    </row>
    <row r="30" spans="1:8" ht="11.25" customHeight="1">
      <c r="A30" s="70"/>
      <c r="B30" s="71"/>
      <c r="C30" s="71"/>
      <c r="D30" s="71"/>
      <c r="E30" s="71"/>
      <c r="F30" s="72"/>
    </row>
    <row r="31" spans="1:8" ht="93" customHeight="1">
      <c r="A31" s="73"/>
      <c r="B31" s="74"/>
      <c r="C31" s="74"/>
      <c r="D31" s="74"/>
      <c r="E31" s="74"/>
      <c r="F31" s="75"/>
    </row>
    <row r="32" spans="1:8" ht="11.25" customHeight="1">
      <c r="A32" s="73"/>
      <c r="B32" s="76"/>
      <c r="C32" s="77"/>
      <c r="D32" s="78"/>
      <c r="E32" s="74"/>
      <c r="F32" s="79"/>
    </row>
    <row r="33" spans="1:6" s="11" customFormat="1" ht="12">
      <c r="A33" s="83"/>
      <c r="B33" s="81"/>
      <c r="C33" s="176" t="s">
        <v>134</v>
      </c>
      <c r="D33" s="81"/>
      <c r="E33" s="176"/>
      <c r="F33" s="84"/>
    </row>
    <row r="34" spans="1:6">
      <c r="A34" s="85"/>
      <c r="B34" s="76"/>
      <c r="C34" s="176" t="s">
        <v>137</v>
      </c>
      <c r="D34" s="76"/>
      <c r="E34" s="76"/>
      <c r="F34" s="86"/>
    </row>
    <row r="35" spans="1:6">
      <c r="A35" s="85"/>
      <c r="B35" s="76"/>
      <c r="C35" s="76"/>
      <c r="D35" s="76"/>
      <c r="E35" s="76"/>
      <c r="F35" s="86"/>
    </row>
    <row r="36" spans="1:6">
      <c r="A36" s="85"/>
      <c r="B36" s="76"/>
      <c r="C36" s="76"/>
      <c r="D36" s="76"/>
      <c r="E36" s="76"/>
      <c r="F36" s="86"/>
    </row>
    <row r="37" spans="1:6" ht="81" customHeight="1">
      <c r="A37" s="73"/>
      <c r="B37" s="76"/>
      <c r="C37" s="77"/>
      <c r="D37" s="74"/>
      <c r="E37" s="321"/>
      <c r="F37" s="388"/>
    </row>
    <row r="38" spans="1:6" s="11" customFormat="1" ht="12">
      <c r="A38" s="80"/>
      <c r="B38" s="81"/>
      <c r="C38" s="107" t="s">
        <v>87</v>
      </c>
      <c r="D38" s="82"/>
      <c r="E38" s="329"/>
      <c r="F38" s="387"/>
    </row>
    <row r="39" spans="1:6" s="11" customFormat="1" ht="12" customHeight="1">
      <c r="A39" s="83"/>
      <c r="B39" s="81"/>
      <c r="C39" s="176" t="s">
        <v>174</v>
      </c>
      <c r="D39" s="81"/>
      <c r="E39" s="81"/>
      <c r="F39" s="84"/>
    </row>
    <row r="40" spans="1:6" s="11" customFormat="1" ht="12" customHeight="1">
      <c r="A40" s="83"/>
      <c r="B40" s="81"/>
      <c r="C40" s="176"/>
      <c r="D40" s="81"/>
      <c r="E40" s="81"/>
      <c r="F40" s="84"/>
    </row>
    <row r="41" spans="1:6">
      <c r="A41" s="87"/>
      <c r="B41" s="88"/>
      <c r="C41" s="88"/>
      <c r="D41" s="88"/>
      <c r="E41" s="88"/>
      <c r="F41" s="89"/>
    </row>
  </sheetData>
  <protectedRanges>
    <protectedRange sqref="D16:D22" name="Intervalo1_1_1"/>
    <protectedRange sqref="D14:D15" name="Intervalo1_2_6"/>
    <protectedRange sqref="D26" name="Intervalo1_2_5_1"/>
  </protectedRanges>
  <mergeCells count="29">
    <mergeCell ref="E38:F38"/>
    <mergeCell ref="D11:F11"/>
    <mergeCell ref="D12:F12"/>
    <mergeCell ref="D13:F13"/>
    <mergeCell ref="D14:F14"/>
    <mergeCell ref="D23:F23"/>
    <mergeCell ref="A29:F29"/>
    <mergeCell ref="E37:F37"/>
    <mergeCell ref="D26:F26"/>
    <mergeCell ref="D27:F27"/>
    <mergeCell ref="D25:F25"/>
    <mergeCell ref="D28:F28"/>
    <mergeCell ref="D19:F19"/>
    <mergeCell ref="D22:F22"/>
    <mergeCell ref="D16:F16"/>
    <mergeCell ref="D17:F17"/>
    <mergeCell ref="D21:F21"/>
    <mergeCell ref="A6:F6"/>
    <mergeCell ref="A1:B1"/>
    <mergeCell ref="A2:F2"/>
    <mergeCell ref="A3:D3"/>
    <mergeCell ref="A5:D5"/>
    <mergeCell ref="A4:F4"/>
    <mergeCell ref="D18:F18"/>
    <mergeCell ref="D20:F20"/>
    <mergeCell ref="D7:F7"/>
    <mergeCell ref="D9:F9"/>
    <mergeCell ref="D10:F10"/>
    <mergeCell ref="D15:F15"/>
  </mergeCells>
  <conditionalFormatting sqref="D14:D22 D26:D28">
    <cfRule type="expression" dxfId="0" priority="22" stopIfTrue="1">
      <formula>OR($M14="M",$M14="A")</formula>
    </cfRule>
  </conditionalFormatting>
  <pageMargins left="0.51181102362204722" right="0.51181102362204722" top="0.78740157480314965" bottom="0.78740157480314965" header="0.31496062992125984" footer="0.31496062992125984"/>
  <pageSetup paperSize="9" scale="65"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D1F3C-DCD9-48C8-A515-08B24F73FA3E}">
  <dimension ref="A1:H45"/>
  <sheetViews>
    <sheetView view="pageBreakPreview" zoomScale="115" zoomScaleNormal="100" zoomScaleSheetLayoutView="115" workbookViewId="0">
      <selection activeCell="A4" sqref="A4:F4"/>
    </sheetView>
  </sheetViews>
  <sheetFormatPr defaultRowHeight="14.25"/>
  <cols>
    <col min="1" max="1" width="6.140625" style="104" customWidth="1"/>
    <col min="2" max="2" width="47.28515625" style="104" customWidth="1"/>
    <col min="3" max="3" width="10.85546875" style="104" customWidth="1"/>
    <col min="4" max="4" width="12.7109375" style="105" customWidth="1"/>
    <col min="5" max="5" width="3.28515625" style="106" customWidth="1"/>
    <col min="6" max="6" width="4.5703125" style="104" customWidth="1"/>
    <col min="257" max="257" width="15.5703125" customWidth="1"/>
    <col min="258" max="258" width="47.28515625" customWidth="1"/>
    <col min="259" max="259" width="10.85546875" customWidth="1"/>
    <col min="260" max="260" width="12.7109375" customWidth="1"/>
    <col min="261" max="261" width="11.85546875" customWidth="1"/>
    <col min="513" max="513" width="15.5703125" customWidth="1"/>
    <col min="514" max="514" width="47.28515625" customWidth="1"/>
    <col min="515" max="515" width="10.85546875" customWidth="1"/>
    <col min="516" max="516" width="12.7109375" customWidth="1"/>
    <col min="517" max="517" width="11.85546875" customWidth="1"/>
    <col min="769" max="769" width="15.5703125" customWidth="1"/>
    <col min="770" max="770" width="47.28515625" customWidth="1"/>
    <col min="771" max="771" width="10.85546875" customWidth="1"/>
    <col min="772" max="772" width="12.7109375" customWidth="1"/>
    <col min="773" max="773" width="11.85546875" customWidth="1"/>
    <col min="1025" max="1025" width="15.5703125" customWidth="1"/>
    <col min="1026" max="1026" width="47.28515625" customWidth="1"/>
    <col min="1027" max="1027" width="10.85546875" customWidth="1"/>
    <col min="1028" max="1028" width="12.7109375" customWidth="1"/>
    <col min="1029" max="1029" width="11.85546875" customWidth="1"/>
    <col min="1281" max="1281" width="15.5703125" customWidth="1"/>
    <col min="1282" max="1282" width="47.28515625" customWidth="1"/>
    <col min="1283" max="1283" width="10.85546875" customWidth="1"/>
    <col min="1284" max="1284" width="12.7109375" customWidth="1"/>
    <col min="1285" max="1285" width="11.85546875" customWidth="1"/>
    <col min="1537" max="1537" width="15.5703125" customWidth="1"/>
    <col min="1538" max="1538" width="47.28515625" customWidth="1"/>
    <col min="1539" max="1539" width="10.85546875" customWidth="1"/>
    <col min="1540" max="1540" width="12.7109375" customWidth="1"/>
    <col min="1541" max="1541" width="11.85546875" customWidth="1"/>
    <col min="1793" max="1793" width="15.5703125" customWidth="1"/>
    <col min="1794" max="1794" width="47.28515625" customWidth="1"/>
    <col min="1795" max="1795" width="10.85546875" customWidth="1"/>
    <col min="1796" max="1796" width="12.7109375" customWidth="1"/>
    <col min="1797" max="1797" width="11.85546875" customWidth="1"/>
    <col min="2049" max="2049" width="15.5703125" customWidth="1"/>
    <col min="2050" max="2050" width="47.28515625" customWidth="1"/>
    <col min="2051" max="2051" width="10.85546875" customWidth="1"/>
    <col min="2052" max="2052" width="12.7109375" customWidth="1"/>
    <col min="2053" max="2053" width="11.85546875" customWidth="1"/>
    <col min="2305" max="2305" width="15.5703125" customWidth="1"/>
    <col min="2306" max="2306" width="47.28515625" customWidth="1"/>
    <col min="2307" max="2307" width="10.85546875" customWidth="1"/>
    <col min="2308" max="2308" width="12.7109375" customWidth="1"/>
    <col min="2309" max="2309" width="11.85546875" customWidth="1"/>
    <col min="2561" max="2561" width="15.5703125" customWidth="1"/>
    <col min="2562" max="2562" width="47.28515625" customWidth="1"/>
    <col min="2563" max="2563" width="10.85546875" customWidth="1"/>
    <col min="2564" max="2564" width="12.7109375" customWidth="1"/>
    <col min="2565" max="2565" width="11.85546875" customWidth="1"/>
    <col min="2817" max="2817" width="15.5703125" customWidth="1"/>
    <col min="2818" max="2818" width="47.28515625" customWidth="1"/>
    <col min="2819" max="2819" width="10.85546875" customWidth="1"/>
    <col min="2820" max="2820" width="12.7109375" customWidth="1"/>
    <col min="2821" max="2821" width="11.85546875" customWidth="1"/>
    <col min="3073" max="3073" width="15.5703125" customWidth="1"/>
    <col min="3074" max="3074" width="47.28515625" customWidth="1"/>
    <col min="3075" max="3075" width="10.85546875" customWidth="1"/>
    <col min="3076" max="3076" width="12.7109375" customWidth="1"/>
    <col min="3077" max="3077" width="11.85546875" customWidth="1"/>
    <col min="3329" max="3329" width="15.5703125" customWidth="1"/>
    <col min="3330" max="3330" width="47.28515625" customWidth="1"/>
    <col min="3331" max="3331" width="10.85546875" customWidth="1"/>
    <col min="3332" max="3332" width="12.7109375" customWidth="1"/>
    <col min="3333" max="3333" width="11.85546875" customWidth="1"/>
    <col min="3585" max="3585" width="15.5703125" customWidth="1"/>
    <col min="3586" max="3586" width="47.28515625" customWidth="1"/>
    <col min="3587" max="3587" width="10.85546875" customWidth="1"/>
    <col min="3588" max="3588" width="12.7109375" customWidth="1"/>
    <col min="3589" max="3589" width="11.85546875" customWidth="1"/>
    <col min="3841" max="3841" width="15.5703125" customWidth="1"/>
    <col min="3842" max="3842" width="47.28515625" customWidth="1"/>
    <col min="3843" max="3843" width="10.85546875" customWidth="1"/>
    <col min="3844" max="3844" width="12.7109375" customWidth="1"/>
    <col min="3845" max="3845" width="11.85546875" customWidth="1"/>
    <col min="4097" max="4097" width="15.5703125" customWidth="1"/>
    <col min="4098" max="4098" width="47.28515625" customWidth="1"/>
    <col min="4099" max="4099" width="10.85546875" customWidth="1"/>
    <col min="4100" max="4100" width="12.7109375" customWidth="1"/>
    <col min="4101" max="4101" width="11.85546875" customWidth="1"/>
    <col min="4353" max="4353" width="15.5703125" customWidth="1"/>
    <col min="4354" max="4354" width="47.28515625" customWidth="1"/>
    <col min="4355" max="4355" width="10.85546875" customWidth="1"/>
    <col min="4356" max="4356" width="12.7109375" customWidth="1"/>
    <col min="4357" max="4357" width="11.85546875" customWidth="1"/>
    <col min="4609" max="4609" width="15.5703125" customWidth="1"/>
    <col min="4610" max="4610" width="47.28515625" customWidth="1"/>
    <col min="4611" max="4611" width="10.85546875" customWidth="1"/>
    <col min="4612" max="4612" width="12.7109375" customWidth="1"/>
    <col min="4613" max="4613" width="11.85546875" customWidth="1"/>
    <col min="4865" max="4865" width="15.5703125" customWidth="1"/>
    <col min="4866" max="4866" width="47.28515625" customWidth="1"/>
    <col min="4867" max="4867" width="10.85546875" customWidth="1"/>
    <col min="4868" max="4868" width="12.7109375" customWidth="1"/>
    <col min="4869" max="4869" width="11.85546875" customWidth="1"/>
    <col min="5121" max="5121" width="15.5703125" customWidth="1"/>
    <col min="5122" max="5122" width="47.28515625" customWidth="1"/>
    <col min="5123" max="5123" width="10.85546875" customWidth="1"/>
    <col min="5124" max="5124" width="12.7109375" customWidth="1"/>
    <col min="5125" max="5125" width="11.85546875" customWidth="1"/>
    <col min="5377" max="5377" width="15.5703125" customWidth="1"/>
    <col min="5378" max="5378" width="47.28515625" customWidth="1"/>
    <col min="5379" max="5379" width="10.85546875" customWidth="1"/>
    <col min="5380" max="5380" width="12.7109375" customWidth="1"/>
    <col min="5381" max="5381" width="11.85546875" customWidth="1"/>
    <col min="5633" max="5633" width="15.5703125" customWidth="1"/>
    <col min="5634" max="5634" width="47.28515625" customWidth="1"/>
    <col min="5635" max="5635" width="10.85546875" customWidth="1"/>
    <col min="5636" max="5636" width="12.7109375" customWidth="1"/>
    <col min="5637" max="5637" width="11.85546875" customWidth="1"/>
    <col min="5889" max="5889" width="15.5703125" customWidth="1"/>
    <col min="5890" max="5890" width="47.28515625" customWidth="1"/>
    <col min="5891" max="5891" width="10.85546875" customWidth="1"/>
    <col min="5892" max="5892" width="12.7109375" customWidth="1"/>
    <col min="5893" max="5893" width="11.85546875" customWidth="1"/>
    <col min="6145" max="6145" width="15.5703125" customWidth="1"/>
    <col min="6146" max="6146" width="47.28515625" customWidth="1"/>
    <col min="6147" max="6147" width="10.85546875" customWidth="1"/>
    <col min="6148" max="6148" width="12.7109375" customWidth="1"/>
    <col min="6149" max="6149" width="11.85546875" customWidth="1"/>
    <col min="6401" max="6401" width="15.5703125" customWidth="1"/>
    <col min="6402" max="6402" width="47.28515625" customWidth="1"/>
    <col min="6403" max="6403" width="10.85546875" customWidth="1"/>
    <col min="6404" max="6404" width="12.7109375" customWidth="1"/>
    <col min="6405" max="6405" width="11.85546875" customWidth="1"/>
    <col min="6657" max="6657" width="15.5703125" customWidth="1"/>
    <col min="6658" max="6658" width="47.28515625" customWidth="1"/>
    <col min="6659" max="6659" width="10.85546875" customWidth="1"/>
    <col min="6660" max="6660" width="12.7109375" customWidth="1"/>
    <col min="6661" max="6661" width="11.85546875" customWidth="1"/>
    <col min="6913" max="6913" width="15.5703125" customWidth="1"/>
    <col min="6914" max="6914" width="47.28515625" customWidth="1"/>
    <col min="6915" max="6915" width="10.85546875" customWidth="1"/>
    <col min="6916" max="6916" width="12.7109375" customWidth="1"/>
    <col min="6917" max="6917" width="11.85546875" customWidth="1"/>
    <col min="7169" max="7169" width="15.5703125" customWidth="1"/>
    <col min="7170" max="7170" width="47.28515625" customWidth="1"/>
    <col min="7171" max="7171" width="10.85546875" customWidth="1"/>
    <col min="7172" max="7172" width="12.7109375" customWidth="1"/>
    <col min="7173" max="7173" width="11.85546875" customWidth="1"/>
    <col min="7425" max="7425" width="15.5703125" customWidth="1"/>
    <col min="7426" max="7426" width="47.28515625" customWidth="1"/>
    <col min="7427" max="7427" width="10.85546875" customWidth="1"/>
    <col min="7428" max="7428" width="12.7109375" customWidth="1"/>
    <col min="7429" max="7429" width="11.85546875" customWidth="1"/>
    <col min="7681" max="7681" width="15.5703125" customWidth="1"/>
    <col min="7682" max="7682" width="47.28515625" customWidth="1"/>
    <col min="7683" max="7683" width="10.85546875" customWidth="1"/>
    <col min="7684" max="7684" width="12.7109375" customWidth="1"/>
    <col min="7685" max="7685" width="11.85546875" customWidth="1"/>
    <col min="7937" max="7937" width="15.5703125" customWidth="1"/>
    <col min="7938" max="7938" width="47.28515625" customWidth="1"/>
    <col min="7939" max="7939" width="10.85546875" customWidth="1"/>
    <col min="7940" max="7940" width="12.7109375" customWidth="1"/>
    <col min="7941" max="7941" width="11.85546875" customWidth="1"/>
    <col min="8193" max="8193" width="15.5703125" customWidth="1"/>
    <col min="8194" max="8194" width="47.28515625" customWidth="1"/>
    <col min="8195" max="8195" width="10.85546875" customWidth="1"/>
    <col min="8196" max="8196" width="12.7109375" customWidth="1"/>
    <col min="8197" max="8197" width="11.85546875" customWidth="1"/>
    <col min="8449" max="8449" width="15.5703125" customWidth="1"/>
    <col min="8450" max="8450" width="47.28515625" customWidth="1"/>
    <col min="8451" max="8451" width="10.85546875" customWidth="1"/>
    <col min="8452" max="8452" width="12.7109375" customWidth="1"/>
    <col min="8453" max="8453" width="11.85546875" customWidth="1"/>
    <col min="8705" max="8705" width="15.5703125" customWidth="1"/>
    <col min="8706" max="8706" width="47.28515625" customWidth="1"/>
    <col min="8707" max="8707" width="10.85546875" customWidth="1"/>
    <col min="8708" max="8708" width="12.7109375" customWidth="1"/>
    <col min="8709" max="8709" width="11.85546875" customWidth="1"/>
    <col min="8961" max="8961" width="15.5703125" customWidth="1"/>
    <col min="8962" max="8962" width="47.28515625" customWidth="1"/>
    <col min="8963" max="8963" width="10.85546875" customWidth="1"/>
    <col min="8964" max="8964" width="12.7109375" customWidth="1"/>
    <col min="8965" max="8965" width="11.85546875" customWidth="1"/>
    <col min="9217" max="9217" width="15.5703125" customWidth="1"/>
    <col min="9218" max="9218" width="47.28515625" customWidth="1"/>
    <col min="9219" max="9219" width="10.85546875" customWidth="1"/>
    <col min="9220" max="9220" width="12.7109375" customWidth="1"/>
    <col min="9221" max="9221" width="11.85546875" customWidth="1"/>
    <col min="9473" max="9473" width="15.5703125" customWidth="1"/>
    <col min="9474" max="9474" width="47.28515625" customWidth="1"/>
    <col min="9475" max="9475" width="10.85546875" customWidth="1"/>
    <col min="9476" max="9476" width="12.7109375" customWidth="1"/>
    <col min="9477" max="9477" width="11.85546875" customWidth="1"/>
    <col min="9729" max="9729" width="15.5703125" customWidth="1"/>
    <col min="9730" max="9730" width="47.28515625" customWidth="1"/>
    <col min="9731" max="9731" width="10.85546875" customWidth="1"/>
    <col min="9732" max="9732" width="12.7109375" customWidth="1"/>
    <col min="9733" max="9733" width="11.85546875" customWidth="1"/>
    <col min="9985" max="9985" width="15.5703125" customWidth="1"/>
    <col min="9986" max="9986" width="47.28515625" customWidth="1"/>
    <col min="9987" max="9987" width="10.85546875" customWidth="1"/>
    <col min="9988" max="9988" width="12.7109375" customWidth="1"/>
    <col min="9989" max="9989" width="11.85546875" customWidth="1"/>
    <col min="10241" max="10241" width="15.5703125" customWidth="1"/>
    <col min="10242" max="10242" width="47.28515625" customWidth="1"/>
    <col min="10243" max="10243" width="10.85546875" customWidth="1"/>
    <col min="10244" max="10244" width="12.7109375" customWidth="1"/>
    <col min="10245" max="10245" width="11.85546875" customWidth="1"/>
    <col min="10497" max="10497" width="15.5703125" customWidth="1"/>
    <col min="10498" max="10498" width="47.28515625" customWidth="1"/>
    <col min="10499" max="10499" width="10.85546875" customWidth="1"/>
    <col min="10500" max="10500" width="12.7109375" customWidth="1"/>
    <col min="10501" max="10501" width="11.85546875" customWidth="1"/>
    <col min="10753" max="10753" width="15.5703125" customWidth="1"/>
    <col min="10754" max="10754" width="47.28515625" customWidth="1"/>
    <col min="10755" max="10755" width="10.85546875" customWidth="1"/>
    <col min="10756" max="10756" width="12.7109375" customWidth="1"/>
    <col min="10757" max="10757" width="11.85546875" customWidth="1"/>
    <col min="11009" max="11009" width="15.5703125" customWidth="1"/>
    <col min="11010" max="11010" width="47.28515625" customWidth="1"/>
    <col min="11011" max="11011" width="10.85546875" customWidth="1"/>
    <col min="11012" max="11012" width="12.7109375" customWidth="1"/>
    <col min="11013" max="11013" width="11.85546875" customWidth="1"/>
    <col min="11265" max="11265" width="15.5703125" customWidth="1"/>
    <col min="11266" max="11266" width="47.28515625" customWidth="1"/>
    <col min="11267" max="11267" width="10.85546875" customWidth="1"/>
    <col min="11268" max="11268" width="12.7109375" customWidth="1"/>
    <col min="11269" max="11269" width="11.85546875" customWidth="1"/>
    <col min="11521" max="11521" width="15.5703125" customWidth="1"/>
    <col min="11522" max="11522" width="47.28515625" customWidth="1"/>
    <col min="11523" max="11523" width="10.85546875" customWidth="1"/>
    <col min="11524" max="11524" width="12.7109375" customWidth="1"/>
    <col min="11525" max="11525" width="11.85546875" customWidth="1"/>
    <col min="11777" max="11777" width="15.5703125" customWidth="1"/>
    <col min="11778" max="11778" width="47.28515625" customWidth="1"/>
    <col min="11779" max="11779" width="10.85546875" customWidth="1"/>
    <col min="11780" max="11780" width="12.7109375" customWidth="1"/>
    <col min="11781" max="11781" width="11.85546875" customWidth="1"/>
    <col min="12033" max="12033" width="15.5703125" customWidth="1"/>
    <col min="12034" max="12034" width="47.28515625" customWidth="1"/>
    <col min="12035" max="12035" width="10.85546875" customWidth="1"/>
    <col min="12036" max="12036" width="12.7109375" customWidth="1"/>
    <col min="12037" max="12037" width="11.85546875" customWidth="1"/>
    <col min="12289" max="12289" width="15.5703125" customWidth="1"/>
    <col min="12290" max="12290" width="47.28515625" customWidth="1"/>
    <col min="12291" max="12291" width="10.85546875" customWidth="1"/>
    <col min="12292" max="12292" width="12.7109375" customWidth="1"/>
    <col min="12293" max="12293" width="11.85546875" customWidth="1"/>
    <col min="12545" max="12545" width="15.5703125" customWidth="1"/>
    <col min="12546" max="12546" width="47.28515625" customWidth="1"/>
    <col min="12547" max="12547" width="10.85546875" customWidth="1"/>
    <col min="12548" max="12548" width="12.7109375" customWidth="1"/>
    <col min="12549" max="12549" width="11.85546875" customWidth="1"/>
    <col min="12801" max="12801" width="15.5703125" customWidth="1"/>
    <col min="12802" max="12802" width="47.28515625" customWidth="1"/>
    <col min="12803" max="12803" width="10.85546875" customWidth="1"/>
    <col min="12804" max="12804" width="12.7109375" customWidth="1"/>
    <col min="12805" max="12805" width="11.85546875" customWidth="1"/>
    <col min="13057" max="13057" width="15.5703125" customWidth="1"/>
    <col min="13058" max="13058" width="47.28515625" customWidth="1"/>
    <col min="13059" max="13059" width="10.85546875" customWidth="1"/>
    <col min="13060" max="13060" width="12.7109375" customWidth="1"/>
    <col min="13061" max="13061" width="11.85546875" customWidth="1"/>
    <col min="13313" max="13313" width="15.5703125" customWidth="1"/>
    <col min="13314" max="13314" width="47.28515625" customWidth="1"/>
    <col min="13315" max="13315" width="10.85546875" customWidth="1"/>
    <col min="13316" max="13316" width="12.7109375" customWidth="1"/>
    <col min="13317" max="13317" width="11.85546875" customWidth="1"/>
    <col min="13569" max="13569" width="15.5703125" customWidth="1"/>
    <col min="13570" max="13570" width="47.28515625" customWidth="1"/>
    <col min="13571" max="13571" width="10.85546875" customWidth="1"/>
    <col min="13572" max="13572" width="12.7109375" customWidth="1"/>
    <col min="13573" max="13573" width="11.85546875" customWidth="1"/>
    <col min="13825" max="13825" width="15.5703125" customWidth="1"/>
    <col min="13826" max="13826" width="47.28515625" customWidth="1"/>
    <col min="13827" max="13827" width="10.85546875" customWidth="1"/>
    <col min="13828" max="13828" width="12.7109375" customWidth="1"/>
    <col min="13829" max="13829" width="11.85546875" customWidth="1"/>
    <col min="14081" max="14081" width="15.5703125" customWidth="1"/>
    <col min="14082" max="14082" width="47.28515625" customWidth="1"/>
    <col min="14083" max="14083" width="10.85546875" customWidth="1"/>
    <col min="14084" max="14084" width="12.7109375" customWidth="1"/>
    <col min="14085" max="14085" width="11.85546875" customWidth="1"/>
    <col min="14337" max="14337" width="15.5703125" customWidth="1"/>
    <col min="14338" max="14338" width="47.28515625" customWidth="1"/>
    <col min="14339" max="14339" width="10.85546875" customWidth="1"/>
    <col min="14340" max="14340" width="12.7109375" customWidth="1"/>
    <col min="14341" max="14341" width="11.85546875" customWidth="1"/>
    <col min="14593" max="14593" width="15.5703125" customWidth="1"/>
    <col min="14594" max="14594" width="47.28515625" customWidth="1"/>
    <col min="14595" max="14595" width="10.85546875" customWidth="1"/>
    <col min="14596" max="14596" width="12.7109375" customWidth="1"/>
    <col min="14597" max="14597" width="11.85546875" customWidth="1"/>
    <col min="14849" max="14849" width="15.5703125" customWidth="1"/>
    <col min="14850" max="14850" width="47.28515625" customWidth="1"/>
    <col min="14851" max="14851" width="10.85546875" customWidth="1"/>
    <col min="14852" max="14852" width="12.7109375" customWidth="1"/>
    <col min="14853" max="14853" width="11.85546875" customWidth="1"/>
    <col min="15105" max="15105" width="15.5703125" customWidth="1"/>
    <col min="15106" max="15106" width="47.28515625" customWidth="1"/>
    <col min="15107" max="15107" width="10.85546875" customWidth="1"/>
    <col min="15108" max="15108" width="12.7109375" customWidth="1"/>
    <col min="15109" max="15109" width="11.85546875" customWidth="1"/>
    <col min="15361" max="15361" width="15.5703125" customWidth="1"/>
    <col min="15362" max="15362" width="47.28515625" customWidth="1"/>
    <col min="15363" max="15363" width="10.85546875" customWidth="1"/>
    <col min="15364" max="15364" width="12.7109375" customWidth="1"/>
    <col min="15365" max="15365" width="11.85546875" customWidth="1"/>
    <col min="15617" max="15617" width="15.5703125" customWidth="1"/>
    <col min="15618" max="15618" width="47.28515625" customWidth="1"/>
    <col min="15619" max="15619" width="10.85546875" customWidth="1"/>
    <col min="15620" max="15620" width="12.7109375" customWidth="1"/>
    <col min="15621" max="15621" width="11.85546875" customWidth="1"/>
    <col min="15873" max="15873" width="15.5703125" customWidth="1"/>
    <col min="15874" max="15874" width="47.28515625" customWidth="1"/>
    <col min="15875" max="15875" width="10.85546875" customWidth="1"/>
    <col min="15876" max="15876" width="12.7109375" customWidth="1"/>
    <col min="15877" max="15877" width="11.85546875" customWidth="1"/>
    <col min="16129" max="16129" width="15.5703125" customWidth="1"/>
    <col min="16130" max="16130" width="47.28515625" customWidth="1"/>
    <col min="16131" max="16131" width="10.85546875" customWidth="1"/>
    <col min="16132" max="16132" width="12.7109375" customWidth="1"/>
    <col min="16133" max="16133" width="11.85546875" customWidth="1"/>
  </cols>
  <sheetData>
    <row r="1" spans="1:8" ht="41.25">
      <c r="A1" s="394"/>
      <c r="B1" s="395"/>
      <c r="C1" s="395"/>
      <c r="D1" s="395"/>
      <c r="E1" s="395"/>
      <c r="F1" s="396"/>
      <c r="G1" s="100"/>
      <c r="H1" s="100"/>
    </row>
    <row r="2" spans="1:8" ht="12.75">
      <c r="A2" s="397"/>
      <c r="B2" s="398"/>
      <c r="C2" s="398"/>
      <c r="D2" s="398"/>
      <c r="E2" s="398"/>
      <c r="F2" s="399"/>
      <c r="G2" s="101"/>
      <c r="H2" s="101"/>
    </row>
    <row r="3" spans="1:8" ht="12.75">
      <c r="A3" s="397"/>
      <c r="B3" s="398"/>
      <c r="C3" s="398"/>
      <c r="D3" s="398"/>
      <c r="E3" s="398"/>
      <c r="F3" s="399"/>
      <c r="G3" s="102"/>
      <c r="H3" s="102"/>
    </row>
    <row r="4" spans="1:8" ht="12.75">
      <c r="A4" s="326" t="s">
        <v>194</v>
      </c>
      <c r="B4" s="282"/>
      <c r="C4" s="282"/>
      <c r="D4" s="282"/>
      <c r="E4" s="282"/>
      <c r="F4" s="282"/>
    </row>
    <row r="5" spans="1:8" ht="12.75">
      <c r="A5" s="326" t="s">
        <v>195</v>
      </c>
      <c r="B5" s="282"/>
      <c r="C5" s="282"/>
      <c r="D5" s="282"/>
      <c r="E5" s="282"/>
      <c r="F5" s="282"/>
    </row>
    <row r="6" spans="1:8" ht="12.75">
      <c r="A6" s="393" t="s">
        <v>146</v>
      </c>
      <c r="B6" s="393"/>
      <c r="C6" s="393"/>
      <c r="D6" s="393"/>
      <c r="E6" s="393"/>
      <c r="F6" s="393"/>
    </row>
    <row r="7" spans="1:8" ht="12.75">
      <c r="A7" s="119" t="s">
        <v>128</v>
      </c>
      <c r="B7" s="173">
        <f ca="1">TODAY()</f>
        <v>46118</v>
      </c>
      <c r="C7" s="410"/>
      <c r="D7" s="410"/>
      <c r="E7" s="410"/>
      <c r="F7" s="411"/>
    </row>
    <row r="8" spans="1:8" ht="12.75">
      <c r="A8" s="121"/>
      <c r="B8" s="400"/>
      <c r="C8" s="401"/>
      <c r="D8" s="401"/>
      <c r="E8" s="401"/>
      <c r="F8" s="402"/>
    </row>
    <row r="9" spans="1:8" ht="15.75">
      <c r="A9" s="122"/>
      <c r="B9" s="403" t="s">
        <v>65</v>
      </c>
      <c r="C9" s="403"/>
      <c r="D9" s="403"/>
      <c r="E9" s="123"/>
      <c r="F9" s="124"/>
    </row>
    <row r="10" spans="1:8" ht="12.75">
      <c r="A10" s="125"/>
      <c r="B10" s="408"/>
      <c r="C10" s="408"/>
      <c r="D10" s="408"/>
      <c r="E10" s="103"/>
      <c r="F10" s="126"/>
    </row>
    <row r="11" spans="1:8" ht="12.75">
      <c r="A11" s="7"/>
      <c r="B11" s="144" t="s">
        <v>66</v>
      </c>
      <c r="C11" s="151"/>
      <c r="D11" s="148" t="s">
        <v>67</v>
      </c>
      <c r="E11" s="109"/>
      <c r="F11" s="10"/>
    </row>
    <row r="12" spans="1:8" ht="12.75">
      <c r="A12" s="7"/>
      <c r="B12" s="145" t="s">
        <v>68</v>
      </c>
      <c r="C12" s="152" t="s">
        <v>69</v>
      </c>
      <c r="D12" s="149">
        <f>H12*100</f>
        <v>4.67</v>
      </c>
      <c r="E12" s="109"/>
      <c r="F12" s="127"/>
      <c r="H12" s="102">
        <v>4.6699999999999998E-2</v>
      </c>
    </row>
    <row r="13" spans="1:8" ht="12.75">
      <c r="A13" s="7"/>
      <c r="B13" s="146" t="s">
        <v>70</v>
      </c>
      <c r="C13" s="153" t="s">
        <v>71</v>
      </c>
      <c r="D13" s="149">
        <f t="shared" ref="D13:D19" si="0">H13*100</f>
        <v>0.74</v>
      </c>
      <c r="E13" s="109"/>
      <c r="F13" s="127"/>
      <c r="H13" s="102">
        <v>7.4000000000000003E-3</v>
      </c>
    </row>
    <row r="14" spans="1:8" ht="12.75">
      <c r="A14" s="7"/>
      <c r="B14" s="145" t="s">
        <v>72</v>
      </c>
      <c r="C14" s="152" t="s">
        <v>73</v>
      </c>
      <c r="D14" s="149">
        <f t="shared" si="0"/>
        <v>0.55999999999999994</v>
      </c>
      <c r="E14" s="109"/>
      <c r="F14" s="127"/>
      <c r="H14" s="102">
        <v>5.5999999999999999E-3</v>
      </c>
    </row>
    <row r="15" spans="1:8" ht="12.75">
      <c r="A15" s="7"/>
      <c r="B15" s="146" t="s">
        <v>74</v>
      </c>
      <c r="C15" s="153" t="s">
        <v>75</v>
      </c>
      <c r="D15" s="149">
        <f t="shared" si="0"/>
        <v>1.1100000000000001</v>
      </c>
      <c r="E15" s="109"/>
      <c r="F15" s="127"/>
      <c r="H15" s="102">
        <v>1.11E-2</v>
      </c>
    </row>
    <row r="16" spans="1:8" ht="12.75">
      <c r="A16" s="7"/>
      <c r="B16" s="146" t="s">
        <v>76</v>
      </c>
      <c r="C16" s="153" t="s">
        <v>77</v>
      </c>
      <c r="D16" s="149">
        <f t="shared" si="0"/>
        <v>8.6900000000000013</v>
      </c>
      <c r="E16" s="109"/>
      <c r="F16" s="127"/>
      <c r="H16" s="102">
        <v>8.6900000000000005E-2</v>
      </c>
    </row>
    <row r="17" spans="1:8" ht="12.75">
      <c r="A17" s="7"/>
      <c r="B17" s="145" t="s">
        <v>78</v>
      </c>
      <c r="C17" s="152" t="s">
        <v>79</v>
      </c>
      <c r="D17" s="149">
        <f t="shared" si="0"/>
        <v>3.65</v>
      </c>
      <c r="E17" s="109"/>
      <c r="F17" s="127"/>
      <c r="H17" s="102">
        <v>3.6499999999999998E-2</v>
      </c>
    </row>
    <row r="18" spans="1:8" ht="12.75">
      <c r="A18" s="7"/>
      <c r="B18" s="146" t="s">
        <v>80</v>
      </c>
      <c r="C18" s="153" t="s">
        <v>81</v>
      </c>
      <c r="D18" s="149">
        <f t="shared" si="0"/>
        <v>2.5</v>
      </c>
      <c r="E18" s="109"/>
      <c r="F18" s="127"/>
      <c r="H18" s="102">
        <v>2.5000000000000001E-2</v>
      </c>
    </row>
    <row r="19" spans="1:8" ht="25.5">
      <c r="A19" s="7"/>
      <c r="B19" s="147" t="s">
        <v>82</v>
      </c>
      <c r="C19" s="154" t="s">
        <v>83</v>
      </c>
      <c r="D19" s="150">
        <f t="shared" si="0"/>
        <v>0</v>
      </c>
      <c r="E19" s="109"/>
      <c r="F19" s="127"/>
      <c r="H19" s="102">
        <v>0</v>
      </c>
    </row>
    <row r="20" spans="1:8">
      <c r="A20" s="128"/>
      <c r="B20" s="409"/>
      <c r="C20" s="409"/>
      <c r="D20" s="409"/>
      <c r="E20" s="110"/>
      <c r="F20" s="131"/>
    </row>
    <row r="21" spans="1:8">
      <c r="A21" s="128"/>
      <c r="B21" s="191"/>
      <c r="C21" s="111"/>
      <c r="D21" s="130"/>
      <c r="E21" s="130"/>
      <c r="F21" s="131"/>
    </row>
    <row r="22" spans="1:8">
      <c r="A22" s="128"/>
      <c r="B22" s="129"/>
      <c r="C22" s="129"/>
      <c r="D22" s="130"/>
      <c r="E22" s="130"/>
      <c r="F22" s="132"/>
    </row>
    <row r="23" spans="1:8">
      <c r="A23" s="404" t="s">
        <v>84</v>
      </c>
      <c r="B23" s="405"/>
      <c r="C23" s="405"/>
      <c r="D23" s="405"/>
      <c r="E23" s="405"/>
      <c r="F23" s="406"/>
    </row>
    <row r="24" spans="1:8">
      <c r="A24" s="128"/>
      <c r="B24" s="129"/>
      <c r="C24" s="129"/>
      <c r="D24" s="110"/>
      <c r="E24" s="110"/>
      <c r="F24" s="132"/>
    </row>
    <row r="25" spans="1:8">
      <c r="A25" s="128"/>
      <c r="B25" s="133"/>
      <c r="C25" s="133" t="s">
        <v>85</v>
      </c>
      <c r="D25" s="114">
        <f>(((1+H12+H13+H14)*(1+H15)*(1+H16))/(1-H17-H18-H19))-1</f>
        <v>0.24088734792008548</v>
      </c>
      <c r="E25" s="110"/>
      <c r="F25" s="132"/>
    </row>
    <row r="26" spans="1:8">
      <c r="A26" s="128"/>
      <c r="B26" s="129"/>
      <c r="C26" s="134"/>
      <c r="D26" s="135"/>
      <c r="E26" s="110"/>
      <c r="F26" s="132"/>
    </row>
    <row r="27" spans="1:8" ht="15" thickBot="1">
      <c r="A27" s="128"/>
      <c r="B27" s="129"/>
      <c r="C27" s="134"/>
      <c r="D27" s="129"/>
      <c r="E27" s="110"/>
      <c r="F27" s="132"/>
    </row>
    <row r="28" spans="1:8" ht="15" thickBot="1">
      <c r="A28" s="128"/>
      <c r="B28" s="129"/>
      <c r="C28" s="112" t="s">
        <v>86</v>
      </c>
      <c r="D28" s="113">
        <f>D25*1</f>
        <v>0.24088734792008548</v>
      </c>
      <c r="E28" s="110"/>
      <c r="F28" s="132"/>
    </row>
    <row r="29" spans="1:8">
      <c r="A29" s="128"/>
      <c r="B29" s="129"/>
      <c r="C29" s="129"/>
      <c r="D29" s="130"/>
      <c r="E29" s="110"/>
      <c r="F29" s="132"/>
    </row>
    <row r="30" spans="1:8">
      <c r="A30" s="136"/>
      <c r="C30" s="407"/>
      <c r="D30" s="407"/>
      <c r="E30" s="407"/>
      <c r="F30" s="137"/>
    </row>
    <row r="31" spans="1:8">
      <c r="A31" s="136"/>
      <c r="C31" s="192"/>
      <c r="D31" s="192"/>
      <c r="E31" s="192"/>
      <c r="F31" s="137"/>
    </row>
    <row r="32" spans="1:8">
      <c r="A32" s="136"/>
      <c r="C32" s="192"/>
      <c r="D32" s="192"/>
      <c r="E32" s="192"/>
      <c r="F32" s="137"/>
    </row>
    <row r="33" spans="1:6">
      <c r="A33" s="136"/>
      <c r="C33" s="192"/>
      <c r="D33" s="192"/>
      <c r="E33" s="192"/>
      <c r="F33" s="137"/>
    </row>
    <row r="34" spans="1:6">
      <c r="A34" s="136"/>
      <c r="C34" s="192"/>
      <c r="D34" s="192"/>
      <c r="E34" s="192"/>
      <c r="F34" s="137"/>
    </row>
    <row r="35" spans="1:6">
      <c r="A35" s="136"/>
      <c r="C35" s="192"/>
      <c r="D35" s="192"/>
      <c r="E35" s="192"/>
      <c r="F35" s="137"/>
    </row>
    <row r="36" spans="1:6">
      <c r="A36" s="136"/>
      <c r="C36" s="192"/>
      <c r="D36" s="192"/>
      <c r="E36" s="192"/>
      <c r="F36" s="137"/>
    </row>
    <row r="37" spans="1:6">
      <c r="A37" s="136"/>
      <c r="F37" s="138"/>
    </row>
    <row r="38" spans="1:6">
      <c r="A38" s="136"/>
      <c r="F38" s="138"/>
    </row>
    <row r="39" spans="1:6" ht="14.25" customHeight="1">
      <c r="A39" s="389" t="s">
        <v>136</v>
      </c>
      <c r="B39" s="390"/>
      <c r="C39" s="390"/>
      <c r="D39" s="390"/>
      <c r="E39" s="390"/>
      <c r="F39" s="391"/>
    </row>
    <row r="40" spans="1:6" ht="14.25" customHeight="1">
      <c r="A40" s="392"/>
      <c r="B40" s="390"/>
      <c r="C40" s="390"/>
      <c r="D40" s="390"/>
      <c r="E40" s="390"/>
      <c r="F40" s="391"/>
    </row>
    <row r="41" spans="1:6" ht="14.25" customHeight="1">
      <c r="A41" s="392"/>
      <c r="B41" s="390"/>
      <c r="C41" s="390"/>
      <c r="D41" s="390"/>
      <c r="E41" s="390"/>
      <c r="F41" s="391"/>
    </row>
    <row r="42" spans="1:6" ht="14.25" customHeight="1">
      <c r="A42" s="392"/>
      <c r="B42" s="390"/>
      <c r="C42" s="390"/>
      <c r="D42" s="390"/>
      <c r="E42" s="390"/>
      <c r="F42" s="391"/>
    </row>
    <row r="43" spans="1:6">
      <c r="A43" s="136"/>
      <c r="F43" s="138"/>
    </row>
    <row r="44" spans="1:6">
      <c r="A44" s="136"/>
      <c r="F44" s="138"/>
    </row>
    <row r="45" spans="1:6">
      <c r="A45" s="139"/>
      <c r="B45" s="140"/>
      <c r="C45" s="140"/>
      <c r="D45" s="141"/>
      <c r="E45" s="142"/>
      <c r="F45" s="143"/>
    </row>
  </sheetData>
  <mergeCells count="12">
    <mergeCell ref="A39:F42"/>
    <mergeCell ref="A4:F4"/>
    <mergeCell ref="A5:F5"/>
    <mergeCell ref="A6:F6"/>
    <mergeCell ref="A1:F3"/>
    <mergeCell ref="B8:F8"/>
    <mergeCell ref="B9:D9"/>
    <mergeCell ref="A23:F23"/>
    <mergeCell ref="C30:E30"/>
    <mergeCell ref="B10:D10"/>
    <mergeCell ref="B20:D20"/>
    <mergeCell ref="C7:F7"/>
  </mergeCells>
  <pageMargins left="0.51181102362204722" right="0.51181102362204722" top="0.78740157480314965" bottom="0.78740157480314965" header="0.31496062992125984" footer="0.31496062992125984"/>
  <pageSetup paperSize="9" scale="11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D9F8C6-B17D-462B-8A0C-BB60AE6848E5}">
  <dimension ref="A1:H51"/>
  <sheetViews>
    <sheetView workbookViewId="0">
      <selection activeCell="J44" sqref="J44"/>
    </sheetView>
  </sheetViews>
  <sheetFormatPr defaultRowHeight="12.75"/>
  <cols>
    <col min="1" max="1" width="11" customWidth="1"/>
    <col min="2" max="2" width="10.140625" bestFit="1" customWidth="1"/>
    <col min="3" max="3" width="51.85546875" customWidth="1"/>
    <col min="4" max="4" width="5.42578125" customWidth="1"/>
    <col min="5" max="6" width="7.28515625" customWidth="1"/>
    <col min="7" max="7" width="8.140625" bestFit="1" customWidth="1"/>
  </cols>
  <sheetData>
    <row r="1" spans="1:8" ht="58.5" customHeight="1">
      <c r="A1" s="412"/>
      <c r="B1" s="412"/>
      <c r="C1" s="412"/>
      <c r="D1" s="412"/>
      <c r="E1" s="412"/>
      <c r="F1" s="412"/>
      <c r="G1" s="412"/>
      <c r="H1" s="100"/>
    </row>
    <row r="2" spans="1:8">
      <c r="A2" s="412"/>
      <c r="B2" s="412"/>
      <c r="C2" s="412"/>
      <c r="D2" s="412"/>
      <c r="E2" s="412"/>
      <c r="F2" s="412"/>
      <c r="G2" s="412"/>
      <c r="H2" s="101"/>
    </row>
    <row r="3" spans="1:8">
      <c r="A3" s="412"/>
      <c r="B3" s="412"/>
      <c r="C3" s="412"/>
      <c r="D3" s="412"/>
      <c r="E3" s="412"/>
      <c r="F3" s="412"/>
      <c r="G3" s="412"/>
      <c r="H3" s="102"/>
    </row>
    <row r="4" spans="1:8">
      <c r="A4" s="326" t="s">
        <v>194</v>
      </c>
      <c r="B4" s="282"/>
      <c r="C4" s="282"/>
      <c r="D4" s="282"/>
      <c r="E4" s="282"/>
      <c r="F4" s="282"/>
      <c r="G4" s="282"/>
    </row>
    <row r="5" spans="1:8">
      <c r="A5" s="326" t="str">
        <f>BDI!A5</f>
        <v>LOCAL: PRAÇA RICARDO VIEIRA - SÃO TOMÉ - INHAPIM/MG - CEP: 35330-000</v>
      </c>
      <c r="B5" s="282"/>
      <c r="C5" s="282"/>
      <c r="D5" s="282"/>
      <c r="E5" s="282"/>
      <c r="F5" s="282"/>
      <c r="G5" s="282"/>
    </row>
    <row r="6" spans="1:8">
      <c r="A6" s="326" t="str">
        <f>BDI!A6</f>
        <v>MUNICIPIO:  INHAPIM/MG - CEP: 35330-000</v>
      </c>
      <c r="B6" s="282"/>
      <c r="C6" s="282"/>
      <c r="D6" s="282"/>
      <c r="E6" s="282"/>
      <c r="F6" s="282"/>
      <c r="G6" s="282"/>
    </row>
    <row r="7" spans="1:8">
      <c r="A7" s="119" t="s">
        <v>128</v>
      </c>
      <c r="B7" s="173">
        <f ca="1">TODAY()</f>
        <v>46118</v>
      </c>
      <c r="C7" s="120"/>
      <c r="D7" s="120"/>
      <c r="E7" s="117"/>
      <c r="F7" s="117"/>
      <c r="G7" s="118"/>
    </row>
    <row r="8" spans="1:8" ht="6" customHeight="1">
      <c r="A8" s="119"/>
      <c r="B8" s="116"/>
      <c r="C8" s="120"/>
      <c r="D8" s="120"/>
      <c r="E8" s="117"/>
      <c r="F8" s="117"/>
      <c r="G8" s="118"/>
    </row>
    <row r="9" spans="1:8" ht="15.75">
      <c r="A9" s="418" t="s">
        <v>92</v>
      </c>
      <c r="B9" s="418"/>
      <c r="C9" s="418"/>
      <c r="D9" s="418"/>
      <c r="E9" s="418"/>
      <c r="F9" s="418"/>
      <c r="G9" s="418"/>
    </row>
    <row r="10" spans="1:8" ht="6" customHeight="1">
      <c r="A10" s="164"/>
      <c r="B10" s="239"/>
      <c r="C10" s="239"/>
      <c r="D10" s="239"/>
      <c r="E10" s="239"/>
      <c r="F10" s="239"/>
      <c r="G10" s="115"/>
    </row>
    <row r="11" spans="1:8" ht="22.5">
      <c r="A11" s="155" t="s">
        <v>88</v>
      </c>
      <c r="B11" s="155" t="s">
        <v>89</v>
      </c>
      <c r="C11" s="155" t="s">
        <v>148</v>
      </c>
      <c r="D11" s="155" t="s">
        <v>106</v>
      </c>
      <c r="E11" s="156"/>
      <c r="F11" s="157">
        <f>IF(ISERROR(#REF!),0,#REF!)</f>
        <v>0</v>
      </c>
      <c r="G11" s="157">
        <f>G12*E12+G13*E13+G14*E14+G15*E15+G16*E16+G17*E17+G18*E18+G19*E19+G20*E20+G21*E21+G22*E22</f>
        <v>3825.7330000000002</v>
      </c>
    </row>
    <row r="12" spans="1:8" ht="22.5">
      <c r="A12" s="158" t="s">
        <v>172</v>
      </c>
      <c r="B12" s="158" t="s">
        <v>105</v>
      </c>
      <c r="C12" s="159" t="s">
        <v>104</v>
      </c>
      <c r="D12" s="159" t="s">
        <v>106</v>
      </c>
      <c r="E12" s="160">
        <v>2</v>
      </c>
      <c r="F12" s="161">
        <f ca="1">IF(ISNUMBER($J12),VALUE(OFFSET([2]Banco!$A$1,[2]Composições!$L22-1,COLUMN([2]Composições!H22)-4)),0)</f>
        <v>0</v>
      </c>
      <c r="G12" s="169">
        <v>694.5</v>
      </c>
    </row>
    <row r="13" spans="1:8" ht="22.5">
      <c r="A13" s="158" t="s">
        <v>172</v>
      </c>
      <c r="B13" s="158" t="s">
        <v>124</v>
      </c>
      <c r="C13" s="159" t="s">
        <v>107</v>
      </c>
      <c r="D13" s="159" t="s">
        <v>7</v>
      </c>
      <c r="E13" s="160">
        <v>6.12</v>
      </c>
      <c r="F13" s="161">
        <f ca="1">IF(ISNUMBER($J13),VALUE(OFFSET([2]Banco!$A$1,[2]Composições!$L23-1,COLUMN([2]Composições!H23)-4)),0)</f>
        <v>0</v>
      </c>
      <c r="G13" s="170">
        <v>260.66000000000003</v>
      </c>
    </row>
    <row r="14" spans="1:8">
      <c r="A14" s="158" t="s">
        <v>172</v>
      </c>
      <c r="B14" s="158" t="s">
        <v>123</v>
      </c>
      <c r="C14" s="159" t="s">
        <v>114</v>
      </c>
      <c r="D14" s="159" t="s">
        <v>12</v>
      </c>
      <c r="E14" s="160">
        <v>0.11</v>
      </c>
      <c r="F14" s="161">
        <f ca="1">IF(ISNUMBER($J14),VALUE(OFFSET([2]Banco!$A$1,[2]Composições!$L24-1,COLUMN([2]Composições!H24)-4)),0)</f>
        <v>0</v>
      </c>
      <c r="G14" s="170">
        <v>672.15</v>
      </c>
    </row>
    <row r="15" spans="1:8" ht="22.5">
      <c r="A15" s="158" t="s">
        <v>172</v>
      </c>
      <c r="B15" s="158" t="s">
        <v>122</v>
      </c>
      <c r="C15" s="159" t="s">
        <v>113</v>
      </c>
      <c r="D15" s="159" t="s">
        <v>12</v>
      </c>
      <c r="E15" s="160">
        <v>3.19</v>
      </c>
      <c r="F15" s="161">
        <f ca="1">IF(ISNUMBER($J15),VALUE(OFFSET([2]Banco!$A$1,[2]Composições!$L25-1,COLUMN([2]Composições!H25)-4)),0)</f>
        <v>0</v>
      </c>
      <c r="G15" s="170">
        <v>3.42</v>
      </c>
    </row>
    <row r="16" spans="1:8" ht="33.75">
      <c r="A16" s="158" t="s">
        <v>172</v>
      </c>
      <c r="B16" s="158" t="s">
        <v>121</v>
      </c>
      <c r="C16" s="159" t="s">
        <v>112</v>
      </c>
      <c r="D16" s="159" t="s">
        <v>12</v>
      </c>
      <c r="E16" s="160">
        <v>0.4</v>
      </c>
      <c r="F16" s="161">
        <f ca="1">IF(ISNUMBER($J16),VALUE(OFFSET([2]Banco!$A$1,[2]Composições!$L26-1,COLUMN([2]Composições!H26)-4)),0)</f>
        <v>0</v>
      </c>
      <c r="G16" s="170">
        <v>610.47</v>
      </c>
    </row>
    <row r="17" spans="1:7" ht="22.5">
      <c r="A17" s="158" t="s">
        <v>172</v>
      </c>
      <c r="B17" s="158" t="s">
        <v>120</v>
      </c>
      <c r="C17" s="159" t="s">
        <v>111</v>
      </c>
      <c r="D17" s="159" t="s">
        <v>12</v>
      </c>
      <c r="E17" s="160">
        <v>3.19</v>
      </c>
      <c r="F17" s="161">
        <f ca="1">IF(ISNUMBER($J17),VALUE(OFFSET([2]Banco!$A$1,[2]Composições!$L27-1,COLUMN([2]Composições!H27)-4)),0)</f>
        <v>0</v>
      </c>
      <c r="G17" s="170">
        <v>77.290000000000006</v>
      </c>
    </row>
    <row r="18" spans="1:7" ht="22.5">
      <c r="A18" s="158" t="s">
        <v>172</v>
      </c>
      <c r="B18" s="158" t="s">
        <v>119</v>
      </c>
      <c r="C18" s="159" t="s">
        <v>110</v>
      </c>
      <c r="D18" s="159" t="s">
        <v>7</v>
      </c>
      <c r="E18" s="160">
        <v>0.79</v>
      </c>
      <c r="F18" s="161">
        <f ca="1">IF(ISNUMBER($J18),VALUE(OFFSET([2]Banco!$A$1,[2]Composições!$L28-1,COLUMN([2]Composições!H28)-4)),0)</f>
        <v>0</v>
      </c>
      <c r="G18" s="170">
        <v>79.680000000000007</v>
      </c>
    </row>
    <row r="19" spans="1:7">
      <c r="A19" s="158" t="s">
        <v>172</v>
      </c>
      <c r="B19" s="158" t="s">
        <v>118</v>
      </c>
      <c r="C19" s="159" t="s">
        <v>90</v>
      </c>
      <c r="D19" s="159" t="s">
        <v>125</v>
      </c>
      <c r="E19" s="160">
        <v>2.5</v>
      </c>
      <c r="F19" s="161">
        <f ca="1">IF(ISNUMBER($J19),VALUE(OFFSET([2]Banco!$A$1,[2]Composições!$L29-1,COLUMN([2]Composições!H29)-4)),0)</f>
        <v>0</v>
      </c>
      <c r="G19" s="170">
        <v>31.22</v>
      </c>
    </row>
    <row r="20" spans="1:7">
      <c r="A20" s="158" t="s">
        <v>172</v>
      </c>
      <c r="B20" s="158" t="s">
        <v>117</v>
      </c>
      <c r="C20" s="159" t="s">
        <v>91</v>
      </c>
      <c r="D20" s="159" t="s">
        <v>125</v>
      </c>
      <c r="E20" s="160">
        <v>2.5</v>
      </c>
      <c r="F20" s="161">
        <f ca="1">IF(ISNUMBER($J20),VALUE(OFFSET([2]Banco!$A$1,[2]Composições!$L24-1,COLUMN([2]Composições!H24)-4)),0)</f>
        <v>0</v>
      </c>
      <c r="G20" s="170">
        <v>22.66</v>
      </c>
    </row>
    <row r="21" spans="1:7" ht="33.75">
      <c r="A21" s="158" t="s">
        <v>172</v>
      </c>
      <c r="B21" s="158" t="s">
        <v>116</v>
      </c>
      <c r="C21" s="159" t="s">
        <v>109</v>
      </c>
      <c r="D21" s="159" t="s">
        <v>12</v>
      </c>
      <c r="E21" s="160">
        <v>3.19</v>
      </c>
      <c r="F21" s="161">
        <f ca="1">IF(ISNUMBER($J21),VALUE(OFFSET([2]Banco!$A$1,[2]Composições!$L25-1,COLUMN([2]Composições!H25)-4)),0)</f>
        <v>0</v>
      </c>
      <c r="G21" s="170">
        <v>6.28</v>
      </c>
    </row>
    <row r="22" spans="1:7" ht="22.5">
      <c r="A22" s="158" t="s">
        <v>172</v>
      </c>
      <c r="B22" s="158" t="s">
        <v>115</v>
      </c>
      <c r="C22" s="159" t="s">
        <v>108</v>
      </c>
      <c r="D22" s="159" t="s">
        <v>12</v>
      </c>
      <c r="E22" s="160">
        <v>0.4</v>
      </c>
      <c r="F22" s="161">
        <f ca="1">IF(ISNUMBER($J22),VALUE(OFFSET([2]Banco!$A$1,[2]Composições!$L26-1,COLUMN([2]Composições!H26)-4)),0)</f>
        <v>0</v>
      </c>
      <c r="G22" s="170">
        <v>120.56</v>
      </c>
    </row>
    <row r="23" spans="1:7" ht="13.5" customHeight="1">
      <c r="A23" s="240"/>
      <c r="B23" s="226"/>
      <c r="C23" s="227"/>
      <c r="D23" s="227"/>
      <c r="E23" s="228"/>
      <c r="F23" s="229"/>
      <c r="G23" s="241"/>
    </row>
    <row r="24" spans="1:7" ht="22.5">
      <c r="A24" s="155" t="s">
        <v>88</v>
      </c>
      <c r="B24" s="155" t="s">
        <v>150</v>
      </c>
      <c r="C24" s="155" t="s">
        <v>177</v>
      </c>
      <c r="D24" s="155" t="s">
        <v>106</v>
      </c>
      <c r="E24" s="156"/>
      <c r="F24" s="157">
        <f>IF(ISERROR(#REF!),0,#REF!)</f>
        <v>0</v>
      </c>
      <c r="G24" s="157">
        <f>G25*E25+G26*E26+G27*E27+G28*E28+G29*E29+G30*E30+G31*E31+G32*E32+G33*E33+G34*E34+G35*E35</f>
        <v>2156.3733000000002</v>
      </c>
    </row>
    <row r="25" spans="1:7" ht="22.5">
      <c r="A25" s="158" t="s">
        <v>172</v>
      </c>
      <c r="B25" s="158" t="s">
        <v>105</v>
      </c>
      <c r="C25" s="159" t="s">
        <v>104</v>
      </c>
      <c r="D25" s="159" t="s">
        <v>106</v>
      </c>
      <c r="E25" s="160">
        <v>1</v>
      </c>
      <c r="F25" s="161">
        <f ca="1">IF(ISNUMBER($J25),VALUE(OFFSET([2]Banco!$A$1,[2]Composições!$L35-1,COLUMN([2]Composições!H35)-4)),0)</f>
        <v>0</v>
      </c>
      <c r="G25" s="169">
        <v>694.5</v>
      </c>
    </row>
    <row r="26" spans="1:7" ht="22.5">
      <c r="A26" s="158" t="s">
        <v>172</v>
      </c>
      <c r="B26" s="158" t="s">
        <v>124</v>
      </c>
      <c r="C26" s="159" t="s">
        <v>107</v>
      </c>
      <c r="D26" s="159" t="s">
        <v>7</v>
      </c>
      <c r="E26" s="160">
        <v>3.72</v>
      </c>
      <c r="F26" s="161">
        <f ca="1">IF(ISNUMBER($J26),VALUE(OFFSET([2]Banco!$A$1,[2]Composições!$L36-1,COLUMN([2]Composições!H36)-4)),0)</f>
        <v>0</v>
      </c>
      <c r="G26" s="170">
        <v>260.66000000000003</v>
      </c>
    </row>
    <row r="27" spans="1:7">
      <c r="A27" s="158" t="s">
        <v>172</v>
      </c>
      <c r="B27" s="158" t="s">
        <v>123</v>
      </c>
      <c r="C27" s="159" t="s">
        <v>114</v>
      </c>
      <c r="D27" s="159" t="s">
        <v>12</v>
      </c>
      <c r="E27" s="160">
        <v>0.06</v>
      </c>
      <c r="F27" s="161">
        <f ca="1">IF(ISNUMBER($J27),VALUE(OFFSET([2]Banco!$A$1,[2]Composições!$L37-1,COLUMN([2]Composições!H37)-4)),0)</f>
        <v>0</v>
      </c>
      <c r="G27" s="170">
        <v>672.15</v>
      </c>
    </row>
    <row r="28" spans="1:7" ht="22.5">
      <c r="A28" s="158" t="s">
        <v>172</v>
      </c>
      <c r="B28" s="158" t="s">
        <v>122</v>
      </c>
      <c r="C28" s="159" t="s">
        <v>113</v>
      </c>
      <c r="D28" s="159" t="s">
        <v>12</v>
      </c>
      <c r="E28" s="160">
        <v>1.68</v>
      </c>
      <c r="F28" s="161">
        <f ca="1">IF(ISNUMBER($J28),VALUE(OFFSET([2]Banco!$A$1,[2]Composições!$L38-1,COLUMN([2]Composições!H38)-4)),0)</f>
        <v>0</v>
      </c>
      <c r="G28" s="170">
        <v>3.42</v>
      </c>
    </row>
    <row r="29" spans="1:7" ht="33.75">
      <c r="A29" s="158" t="s">
        <v>172</v>
      </c>
      <c r="B29" s="158" t="s">
        <v>121</v>
      </c>
      <c r="C29" s="159" t="s">
        <v>112</v>
      </c>
      <c r="D29" s="159" t="s">
        <v>12</v>
      </c>
      <c r="E29" s="160">
        <v>0.21</v>
      </c>
      <c r="F29" s="161">
        <f ca="1">IF(ISNUMBER($J29),VALUE(OFFSET([2]Banco!$A$1,[2]Composições!$L39-1,COLUMN([2]Composições!H39)-4)),0)</f>
        <v>0</v>
      </c>
      <c r="G29" s="170">
        <v>610.47</v>
      </c>
    </row>
    <row r="30" spans="1:7" ht="22.5">
      <c r="A30" s="158" t="s">
        <v>172</v>
      </c>
      <c r="B30" s="158" t="s">
        <v>120</v>
      </c>
      <c r="C30" s="159" t="s">
        <v>111</v>
      </c>
      <c r="D30" s="159" t="s">
        <v>12</v>
      </c>
      <c r="E30" s="160">
        <v>1.68</v>
      </c>
      <c r="F30" s="161">
        <f ca="1">IF(ISNUMBER($J30),VALUE(OFFSET([2]Banco!$A$1,[2]Composições!$L40-1,COLUMN([2]Composições!H40)-4)),0)</f>
        <v>0</v>
      </c>
      <c r="G30" s="170">
        <v>77.290000000000006</v>
      </c>
    </row>
    <row r="31" spans="1:7" ht="22.5">
      <c r="A31" s="158" t="s">
        <v>172</v>
      </c>
      <c r="B31" s="158" t="s">
        <v>119</v>
      </c>
      <c r="C31" s="159" t="s">
        <v>110</v>
      </c>
      <c r="D31" s="159" t="s">
        <v>7</v>
      </c>
      <c r="E31" s="160">
        <v>0.22</v>
      </c>
      <c r="F31" s="161">
        <f ca="1">IF(ISNUMBER($J31),VALUE(OFFSET([2]Banco!$A$1,[2]Composições!$L41-1,COLUMN([2]Composições!H41)-4)),0)</f>
        <v>0</v>
      </c>
      <c r="G31" s="170">
        <v>79.680000000000007</v>
      </c>
    </row>
    <row r="32" spans="1:7">
      <c r="A32" s="158" t="s">
        <v>172</v>
      </c>
      <c r="B32" s="158" t="s">
        <v>118</v>
      </c>
      <c r="C32" s="159" t="s">
        <v>90</v>
      </c>
      <c r="D32" s="159" t="s">
        <v>125</v>
      </c>
      <c r="E32" s="160">
        <v>2.5</v>
      </c>
      <c r="F32" s="161">
        <f ca="1">IF(ISNUMBER($J32),VALUE(OFFSET([2]Banco!$A$1,[2]Composições!$L42-1,COLUMN([2]Composições!H42)-4)),0)</f>
        <v>0</v>
      </c>
      <c r="G32" s="170">
        <v>31.22</v>
      </c>
    </row>
    <row r="33" spans="1:7">
      <c r="A33" s="158" t="s">
        <v>172</v>
      </c>
      <c r="B33" s="158" t="s">
        <v>117</v>
      </c>
      <c r="C33" s="159" t="s">
        <v>91</v>
      </c>
      <c r="D33" s="159" t="s">
        <v>125</v>
      </c>
      <c r="E33" s="160">
        <v>2.5</v>
      </c>
      <c r="F33" s="161">
        <f ca="1">IF(ISNUMBER($J33),VALUE(OFFSET([2]Banco!$A$1,[2]Composições!$L37-1,COLUMN([2]Composições!H37)-4)),0)</f>
        <v>0</v>
      </c>
      <c r="G33" s="170">
        <v>22.66</v>
      </c>
    </row>
    <row r="34" spans="1:7" ht="33.75">
      <c r="A34" s="158" t="s">
        <v>172</v>
      </c>
      <c r="B34" s="158" t="s">
        <v>116</v>
      </c>
      <c r="C34" s="159" t="s">
        <v>109</v>
      </c>
      <c r="D34" s="159" t="s">
        <v>12</v>
      </c>
      <c r="E34" s="160">
        <v>1.68</v>
      </c>
      <c r="F34" s="161">
        <f ca="1">IF(ISNUMBER($J34),VALUE(OFFSET([2]Banco!$A$1,[2]Composições!$L38-1,COLUMN([2]Composições!H38)-4)),0)</f>
        <v>0</v>
      </c>
      <c r="G34" s="170">
        <v>6.28</v>
      </c>
    </row>
    <row r="35" spans="1:7" ht="22.5">
      <c r="A35" s="158" t="s">
        <v>172</v>
      </c>
      <c r="B35" s="158" t="s">
        <v>115</v>
      </c>
      <c r="C35" s="159" t="s">
        <v>108</v>
      </c>
      <c r="D35" s="159" t="s">
        <v>12</v>
      </c>
      <c r="E35" s="160">
        <v>0.21</v>
      </c>
      <c r="F35" s="161">
        <f ca="1">IF(ISNUMBER($J35),VALUE(OFFSET([2]Banco!$A$1,[2]Composições!$L39-1,COLUMN([2]Composições!H39)-4)),0)</f>
        <v>0</v>
      </c>
      <c r="G35" s="170">
        <v>120.56</v>
      </c>
    </row>
    <row r="36" spans="1:7" ht="12.75" customHeight="1">
      <c r="A36" s="164"/>
      <c r="B36" s="239"/>
      <c r="C36" s="239"/>
      <c r="D36" s="239"/>
      <c r="E36" s="239"/>
      <c r="F36" s="239"/>
      <c r="G36" s="115"/>
    </row>
    <row r="37" spans="1:7">
      <c r="A37" s="195" t="s">
        <v>88</v>
      </c>
      <c r="B37" s="155" t="s">
        <v>192</v>
      </c>
      <c r="C37" s="195" t="s">
        <v>151</v>
      </c>
      <c r="D37" s="195" t="s">
        <v>13</v>
      </c>
      <c r="E37" s="196"/>
      <c r="F37" s="197">
        <v>0</v>
      </c>
      <c r="G37" s="197">
        <f>E38*G38+E39*G39+E40*G40+E41*G41+E42*G42</f>
        <v>120.34204000000001</v>
      </c>
    </row>
    <row r="38" spans="1:7" ht="22.5">
      <c r="A38" s="198" t="s">
        <v>152</v>
      </c>
      <c r="B38" s="199">
        <v>94970</v>
      </c>
      <c r="C38" s="159" t="s">
        <v>153</v>
      </c>
      <c r="D38" s="200" t="s">
        <v>12</v>
      </c>
      <c r="E38" s="199">
        <v>6.3E-2</v>
      </c>
      <c r="F38" s="201">
        <v>0</v>
      </c>
      <c r="G38" s="202">
        <v>553.37</v>
      </c>
    </row>
    <row r="39" spans="1:7" ht="22.5">
      <c r="A39" s="198" t="s">
        <v>152</v>
      </c>
      <c r="B39" s="199">
        <v>93358</v>
      </c>
      <c r="C39" s="159" t="s">
        <v>154</v>
      </c>
      <c r="D39" s="200" t="s">
        <v>12</v>
      </c>
      <c r="E39" s="199">
        <v>6.3E-2</v>
      </c>
      <c r="F39" s="201">
        <v>0</v>
      </c>
      <c r="G39" s="203">
        <v>98.41</v>
      </c>
    </row>
    <row r="40" spans="1:7">
      <c r="A40" s="198" t="s">
        <v>152</v>
      </c>
      <c r="B40" s="199">
        <v>92802</v>
      </c>
      <c r="C40" s="159" t="s">
        <v>155</v>
      </c>
      <c r="D40" s="200" t="s">
        <v>156</v>
      </c>
      <c r="E40" s="199">
        <v>2.2120000000000002</v>
      </c>
      <c r="F40" s="201">
        <v>0</v>
      </c>
      <c r="G40" s="203">
        <v>9.0299999999999994</v>
      </c>
    </row>
    <row r="41" spans="1:7">
      <c r="A41" s="198" t="s">
        <v>152</v>
      </c>
      <c r="B41" s="199">
        <v>92800</v>
      </c>
      <c r="C41" s="159" t="s">
        <v>157</v>
      </c>
      <c r="D41" s="200" t="s">
        <v>156</v>
      </c>
      <c r="E41" s="199">
        <v>1.0780000000000001</v>
      </c>
      <c r="F41" s="201">
        <v>0</v>
      </c>
      <c r="G41" s="203">
        <v>9.43</v>
      </c>
    </row>
    <row r="42" spans="1:7" ht="22.5">
      <c r="A42" s="198" t="s">
        <v>152</v>
      </c>
      <c r="B42" s="199">
        <v>103796</v>
      </c>
      <c r="C42" s="159" t="s">
        <v>158</v>
      </c>
      <c r="D42" s="200" t="s">
        <v>7</v>
      </c>
      <c r="E42" s="199">
        <v>0.84</v>
      </c>
      <c r="F42" s="201">
        <v>0</v>
      </c>
      <c r="G42" s="203">
        <v>58.5</v>
      </c>
    </row>
    <row r="43" spans="1:7" ht="11.25" customHeight="1">
      <c r="A43" s="164"/>
      <c r="B43" s="239"/>
      <c r="C43" s="239"/>
      <c r="D43" s="239"/>
      <c r="E43" s="239"/>
      <c r="F43" s="239"/>
      <c r="G43" s="115"/>
    </row>
    <row r="44" spans="1:7" ht="11.25" customHeight="1">
      <c r="A44" s="164"/>
      <c r="B44" s="239"/>
      <c r="C44" s="239"/>
      <c r="D44" s="239"/>
      <c r="E44" s="239"/>
      <c r="F44" s="239"/>
      <c r="G44" s="115"/>
    </row>
    <row r="45" spans="1:7" ht="102.75" customHeight="1">
      <c r="A45" s="164"/>
      <c r="B45" s="239"/>
      <c r="C45" s="239"/>
      <c r="D45" s="239"/>
      <c r="E45" s="239"/>
      <c r="F45" s="239"/>
      <c r="G45" s="115"/>
    </row>
    <row r="46" spans="1:7">
      <c r="A46" s="413" t="s">
        <v>93</v>
      </c>
      <c r="B46" s="414"/>
      <c r="C46" s="414"/>
      <c r="D46" s="414"/>
      <c r="E46" s="414"/>
      <c r="F46" s="414"/>
      <c r="G46" s="399"/>
    </row>
    <row r="47" spans="1:7">
      <c r="A47" s="415" t="s">
        <v>134</v>
      </c>
      <c r="B47" s="416"/>
      <c r="C47" s="416"/>
      <c r="D47" s="416"/>
      <c r="E47" s="416"/>
      <c r="F47" s="416"/>
      <c r="G47" s="417"/>
    </row>
    <row r="48" spans="1:7">
      <c r="A48" s="415" t="s">
        <v>135</v>
      </c>
      <c r="B48" s="416"/>
      <c r="C48" s="416"/>
      <c r="D48" s="416"/>
      <c r="E48" s="416"/>
      <c r="F48" s="416"/>
      <c r="G48" s="417"/>
    </row>
    <row r="49" spans="1:7">
      <c r="A49" s="164"/>
      <c r="B49" s="239"/>
      <c r="C49" s="239"/>
      <c r="D49" s="239"/>
      <c r="E49" s="239"/>
      <c r="F49" s="239"/>
      <c r="G49" s="115"/>
    </row>
    <row r="50" spans="1:7">
      <c r="A50" s="164"/>
      <c r="B50" s="239"/>
      <c r="C50" s="239"/>
      <c r="D50" s="239"/>
      <c r="E50" s="239"/>
      <c r="F50" s="239"/>
      <c r="G50" s="115"/>
    </row>
    <row r="51" spans="1:7">
      <c r="A51" s="165"/>
      <c r="B51" s="117"/>
      <c r="C51" s="117"/>
      <c r="D51" s="117"/>
      <c r="E51" s="117"/>
      <c r="F51" s="117"/>
      <c r="G51" s="118"/>
    </row>
  </sheetData>
  <mergeCells count="8">
    <mergeCell ref="A1:G3"/>
    <mergeCell ref="A46:G46"/>
    <mergeCell ref="A47:G47"/>
    <mergeCell ref="A48:G48"/>
    <mergeCell ref="A9:G9"/>
    <mergeCell ref="A4:G4"/>
    <mergeCell ref="A5:G5"/>
    <mergeCell ref="A6:G6"/>
  </mergeCells>
  <phoneticPr fontId="65" type="noConversion"/>
  <pageMargins left="0.23622047244094491" right="0.23622047244094491" top="0.74803149606299213" bottom="0.74803149606299213" header="0.31496062992125984" footer="0.31496062992125984"/>
  <pageSetup paperSize="9" scale="95" orientation="portrait" r:id="rId1"/>
  <ignoredErrors>
    <ignoredError sqref="B11 B37 B24"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8</vt:i4>
      </vt:variant>
    </vt:vector>
  </HeadingPairs>
  <TitlesOfParts>
    <vt:vector size="14" baseType="lpstr">
      <vt:lpstr>Planilha Orcamentária</vt:lpstr>
      <vt:lpstr>Memória de Cálculo</vt:lpstr>
      <vt:lpstr>Cronograma</vt:lpstr>
      <vt:lpstr>Memorial Descritivo</vt:lpstr>
      <vt:lpstr>BDI</vt:lpstr>
      <vt:lpstr>Composição</vt:lpstr>
      <vt:lpstr>BDI!Area_de_impressao</vt:lpstr>
      <vt:lpstr>Cronograma!Area_de_impressao</vt:lpstr>
      <vt:lpstr>'Memória de Cálculo'!Area_de_impressao</vt:lpstr>
      <vt:lpstr>'Planilha Orcamentária'!Area_de_impressao</vt:lpstr>
      <vt:lpstr>Composição!Titulos_de_impressao</vt:lpstr>
      <vt:lpstr>'Memória de Cálculo'!Titulos_de_impressao</vt:lpstr>
      <vt:lpstr>'Memorial Descritivo'!Titulos_de_impressao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Caio Henrique da Silva Carvalho</cp:lastModifiedBy>
  <cp:lastPrinted>2026-04-06T16:52:16Z</cp:lastPrinted>
  <dcterms:created xsi:type="dcterms:W3CDTF">2006-09-22T13:55:22Z</dcterms:created>
  <dcterms:modified xsi:type="dcterms:W3CDTF">2026-04-06T17:19:31Z</dcterms:modified>
</cp:coreProperties>
</file>