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esktop\CALÇAMENTO TAQUARAL\"/>
    </mc:Choice>
  </mc:AlternateContent>
  <xr:revisionPtr revIDLastSave="0" documentId="13_ncr:1_{667CB09C-D118-477B-8C43-56D515084D8C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Planilha Orcamentária" sheetId="5" r:id="rId1"/>
    <sheet name="Memória de Cálculo" sheetId="13" r:id="rId2"/>
    <sheet name="Cronograma" sheetId="10" r:id="rId3"/>
    <sheet name="Memorial Descritivo" sheetId="14" r:id="rId4"/>
    <sheet name="BDI" sheetId="15" r:id="rId5"/>
    <sheet name="Composição" sheetId="16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2">Cronograma!$A$1:$J$23</definedName>
    <definedName name="_xlnm.Print_Area" localSheetId="1">'Memória de Cálculo'!$A$1:$F$28</definedName>
    <definedName name="_xlnm.Print_Area" localSheetId="0">'Planilha Orcamentária'!$A$1:$H$33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Orcamentária'!$AC1),OFFSET(INDIRECT(ORÇAMENTO.BancoRef),'Planilha Orcamentária'!$AC1-1,3,1),'Planilha Orcamentária'!$AC1)</definedName>
    <definedName name="REFERENCIA.Unidade" hidden="1">IF(ISNUMBER('Planilha Orcamentária'!$AC1),OFFSET(INDIRECT(ORÇAMENTO.BancoRef),'Planilha Orcamentária'!$AC1-1,4,1),"-")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5">Composição!$1:$9</definedName>
    <definedName name="_xlnm.Print_Titles" localSheetId="1">'Memória de Cálculo'!$1:$7</definedName>
    <definedName name="_xlnm.Print_Titles" localSheetId="3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Cronograma!$A$1:$J$23</definedName>
    <definedName name="Z_46B44D95_2370_4419_BD85_88291A251F92_.wvu.PrintArea" localSheetId="1" hidden="1">'Memória de Cálculo'!$A$1:$F$28</definedName>
    <definedName name="Z_46B44D95_2370_4419_BD85_88291A251F92_.wvu.PrintArea" localSheetId="0" hidden="1">'Planilha Orcamentária'!$A$1:$H$32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G14" i="5" l="1"/>
  <c r="G15" i="5"/>
  <c r="G16" i="5"/>
  <c r="F17" i="5"/>
  <c r="G17" i="5" s="1"/>
  <c r="G10" i="16"/>
  <c r="A10" i="14"/>
  <c r="G3" i="10"/>
  <c r="A10" i="13"/>
  <c r="D12" i="15" l="1"/>
  <c r="D13" i="15"/>
  <c r="D14" i="15"/>
  <c r="D15" i="15"/>
  <c r="D16" i="15"/>
  <c r="D17" i="15"/>
  <c r="E11" i="13"/>
  <c r="A32" i="5" l="1"/>
  <c r="B20" i="10"/>
  <c r="A15" i="14" l="1"/>
  <c r="B15" i="14"/>
  <c r="C15" i="14"/>
  <c r="A11" i="14"/>
  <c r="B11" i="14"/>
  <c r="C11" i="14"/>
  <c r="A15" i="13"/>
  <c r="B15" i="13"/>
  <c r="C15" i="13"/>
  <c r="D15" i="13"/>
  <c r="E15" i="13"/>
  <c r="A11" i="13" l="1"/>
  <c r="B11" i="13"/>
  <c r="C11" i="13"/>
  <c r="D11" i="13"/>
  <c r="G13" i="5"/>
  <c r="H13" i="5" s="1"/>
  <c r="H17" i="5" l="1"/>
  <c r="A6" i="16"/>
  <c r="A5" i="16"/>
  <c r="B12" i="13" l="1"/>
  <c r="C12" i="13"/>
  <c r="D12" i="13"/>
  <c r="E12" i="13"/>
  <c r="B13" i="13"/>
  <c r="C13" i="13"/>
  <c r="D13" i="13"/>
  <c r="E13" i="13"/>
  <c r="B14" i="13"/>
  <c r="C14" i="13"/>
  <c r="D14" i="13"/>
  <c r="E14" i="13"/>
  <c r="C10" i="13" l="1"/>
  <c r="B7" i="16"/>
  <c r="C9" i="14" l="1"/>
  <c r="B9" i="14"/>
  <c r="A9" i="14"/>
  <c r="C8" i="14"/>
  <c r="E9" i="13"/>
  <c r="B9" i="13"/>
  <c r="C9" i="13"/>
  <c r="D9" i="13"/>
  <c r="A9" i="13"/>
  <c r="C8" i="13"/>
  <c r="G11" i="5"/>
  <c r="H11" i="5" s="1"/>
  <c r="B7" i="10"/>
  <c r="A7" i="10"/>
  <c r="G10" i="5"/>
  <c r="D8" i="10" l="1"/>
  <c r="E8" i="10" s="1"/>
  <c r="H10" i="5"/>
  <c r="B7" i="15" l="1"/>
  <c r="A31" i="5"/>
  <c r="D25" i="15"/>
  <c r="D28" i="15" s="1"/>
  <c r="D19" i="15"/>
  <c r="D18" i="15"/>
  <c r="C10" i="14"/>
  <c r="B15" i="10"/>
  <c r="C14" i="14"/>
  <c r="B14" i="14"/>
  <c r="A14" i="14"/>
  <c r="C13" i="14"/>
  <c r="B13" i="14"/>
  <c r="A13" i="14"/>
  <c r="C12" i="14"/>
  <c r="B12" i="14"/>
  <c r="A12" i="14"/>
  <c r="F5" i="14"/>
  <c r="A12" i="13" l="1"/>
  <c r="A13" i="13"/>
  <c r="A14" i="13"/>
  <c r="A9" i="10"/>
  <c r="B9" i="10"/>
  <c r="H14" i="5" l="1"/>
  <c r="H15" i="5"/>
  <c r="H16" i="5"/>
  <c r="G12" i="5"/>
  <c r="H12" i="5" l="1"/>
  <c r="H19" i="5" s="1"/>
  <c r="B19" i="10"/>
  <c r="B16" i="10"/>
  <c r="A26" i="5"/>
  <c r="A25" i="5"/>
  <c r="A4" i="10"/>
  <c r="F5" i="13"/>
  <c r="D10" i="10" l="1"/>
  <c r="I10" i="10" l="1"/>
  <c r="I12" i="10" s="1"/>
  <c r="G10" i="10"/>
  <c r="G12" i="10" s="1"/>
  <c r="G4" i="5"/>
  <c r="A3" i="10"/>
  <c r="A5" i="10"/>
  <c r="D12" i="10" l="1"/>
  <c r="D7" i="10" l="1"/>
  <c r="D3" i="10"/>
  <c r="G11" i="10"/>
  <c r="D9" i="10"/>
  <c r="I11" i="10"/>
  <c r="D11" i="10" l="1"/>
  <c r="E10" i="10"/>
  <c r="E12" i="10" s="1"/>
  <c r="K13" i="10" s="1"/>
  <c r="E11" i="10" l="1"/>
  <c r="K12" i="10" s="1"/>
</calcChain>
</file>

<file path=xl/sharedStrings.xml><?xml version="1.0" encoding="utf-8"?>
<sst xmlns="http://schemas.openxmlformats.org/spreadsheetml/2006/main" count="171" uniqueCount="131">
  <si>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</si>
  <si>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</si>
  <si>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</si>
  <si>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</si>
  <si>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</si>
  <si>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</si>
  <si>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</si>
  <si>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</si>
  <si>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</si>
  <si>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2.1</t>
  </si>
  <si>
    <t>2.2</t>
  </si>
  <si>
    <t>2.3</t>
  </si>
  <si>
    <t>M3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</si>
  <si>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</si>
  <si>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</si>
  <si>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</si>
  <si>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</si>
  <si>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</si>
  <si>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</si>
  <si>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</si>
  <si>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</si>
  <si>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</si>
  <si>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</si>
  <si>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</si>
  <si>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</si>
  <si>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</si>
  <si>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</si>
  <si>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</si>
  <si>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</si>
  <si>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</si>
  <si>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</si>
  <si>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</si>
  <si>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</si>
  <si>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</si>
  <si>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( X )</t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</si>
  <si>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</si>
  <si>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</si>
  <si>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</si>
  <si>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</si>
  <si>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PREFEITURA MUNICIPAL DE INHAPIM-MG</t>
  </si>
  <si>
    <t>2.4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</si>
  <si>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</si>
  <si>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</si>
  <si>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</si>
  <si>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</si>
  <si>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</si>
  <si>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</si>
  <si>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</si>
  <si>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</si>
  <si>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</si>
  <si>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</si>
  <si>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</si>
  <si>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</si>
  <si>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</si>
  <si>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</si>
  <si>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</si>
  <si>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</si>
  <si>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</si>
  <si>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</si>
  <si>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</si>
  <si>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</si>
  <si>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</si>
  <si>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</si>
  <si>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</si>
  <si>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</si>
  <si>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</si>
  <si>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</si>
  <si>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</si>
  <si>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</si>
  <si>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</si>
  <si>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</si>
  <si>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</si>
  <si>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</si>
  <si>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</si>
  <si>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</si>
  <si>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t>Prefeito Municipal de Inhapim-MG</t>
  </si>
  <si>
    <t>COMPOSIÇÃO</t>
  </si>
  <si>
    <t>001</t>
  </si>
  <si>
    <t xml:space="preserve">QUADRO DE COMPOSIÇÕES </t>
  </si>
  <si>
    <t>_________________________________</t>
  </si>
  <si>
    <t>___________________________________________</t>
  </si>
  <si>
    <t>2.5</t>
  </si>
  <si>
    <t>Para a execução da placa de obras a empresa ganhadora deverá atender a especificação do manual de placa de obra de acordo com a descrição.</t>
  </si>
  <si>
    <t>COMPOSIÇÃO 001</t>
  </si>
  <si>
    <t>UND</t>
  </si>
  <si>
    <t>SINAPI-94287</t>
  </si>
  <si>
    <t xml:space="preserve">EXECUÇÃO DE SARJETA DE CONCRETO USINADO, MOLDADO IN LOCO EM TRECHO RETO, 30 CM BASE X 10 CM 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</si>
  <si>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</si>
  <si>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Serão construídas em concreto usinado e bombeado C= 20Mpa , medindo 30cm de largura e espessura de 10 cm, sobre o subleito já previamente preparado, respeitando a declividade do pavimento (i &gt; ou = 3%), para o perfeito escoamento das águas.</t>
  </si>
  <si>
    <t>PREVISÃO DE EXECUÇÃO DAS OBRAS: 3 MESES</t>
  </si>
  <si>
    <t>TOTAL:</t>
  </si>
  <si>
    <t>Caio Henrique da Silva Carvalho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</si>
  <si>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240.713/D</t>
    </r>
  </si>
  <si>
    <t>___________________________                
Caio Henrique da Silva Carvalho                       
Engenheiro Civil                                 
Crea-MG 240.713/D</t>
  </si>
  <si>
    <t>CREA/MG Nº: MG 240.713/D</t>
  </si>
  <si>
    <t>_____________________________________________</t>
  </si>
  <si>
    <t>MUNICIPIO:  INHAPIM/MG - CEP: 35330-000</t>
  </si>
  <si>
    <t xml:space="preserve">VIGA EM CONCRETO ARMADO 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</si>
  <si>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</si>
  <si>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</si>
  <si>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</si>
  <si>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</si>
  <si>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</si>
  <si>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</si>
  <si>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</si>
  <si>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SINAPI-95429</t>
  </si>
  <si>
    <t>TRANSPORTE COM CAMINHÃO BASCULANTE DE 18 M³, EM VIA URBANA EM REVESTIMENTO PRIMÁRIO (UNIDADE: TXKM). AF_07/2020</t>
  </si>
  <si>
    <t>TXKM</t>
  </si>
  <si>
    <t>Este ítem compete ao transporte de bloquetes e meios-fios até o local da obra tendo em vista que o mesmo é distante de qualquer fábrica de pré moldado. Foi feita uma relação entre o peso dos materiais e e a distância média até a fábrica mais próxima.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</si>
  <si>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</si>
  <si>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,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</si>
  <si>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</si>
  <si>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1 UND</t>
  </si>
  <si>
    <t>SICOR-ED-28427</t>
  </si>
  <si>
    <t>Sandro Adriano Oliveira Silva</t>
  </si>
  <si>
    <t>VIGA EM CONCRETO ARMADO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</si>
  <si>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DA RUA LEONEL PEREIRA DE FARIA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</si>
  <si>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TAQUARAL - INHAPIM/MG - CEP: 35330-000</t>
    </r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</si>
  <si>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TABELA SICOR - REGIÃO LESTE - 01/2026 - SEM DESONERAÇÃO / SINAPI 03/2026 - SEM DESONERAÇÃO</t>
    </r>
  </si>
  <si>
    <t xml:space="preserve">PAVIMENTAÇÃO DA RUA LEONEL PEREIRA DE FARIA - SERVIÇOS PRELIMINARES </t>
  </si>
  <si>
    <t>PAVIMENTAÇÃO DA RUA LEONEL PEREIRA DE FARIA - PAVIMENTAÇÃO</t>
  </si>
  <si>
    <t>OBRA: PAVIMENTAÇÃO DA RUA LEONEL PEREIRA DE FARIA</t>
  </si>
  <si>
    <r>
      <t xml:space="preserve">LOCAL: </t>
    </r>
    <r>
      <rPr>
        <sz val="8"/>
        <color theme="1"/>
        <rFont val="Arial Nova"/>
        <family val="2"/>
      </rPr>
      <t>TAQUARAL - INHAPIM/MG - CEP: 35330-000</t>
    </r>
  </si>
  <si>
    <t>LOCAL: TAQUARAL - INHAPIM/MG - CEP: 35330-000</t>
  </si>
  <si>
    <t>LOCAL: TAQUARAL</t>
  </si>
  <si>
    <t>Peso do bloquete = (Área do calçamento x espessura do bloquete x massa específica) 1000 x km x 2; Peso do meio-fio = {[(B+b)/2xhxH] x massa específica}/1000 x km x 2; [(1135x0,08x2400)/1000]x19,6 + {[(0,15+0,13)/2x0,30x475]x2400}/1000x19,6 = 5209,68 TXKM</t>
  </si>
  <si>
    <t>VALOR TOTAL DA OBRA:</t>
  </si>
  <si>
    <t>Somatória dos meios-fios = 475,00m</t>
  </si>
  <si>
    <t>Conforme projeto em AutoCad = 1135,00m²</t>
  </si>
  <si>
    <t>Somatória total de acordo com o projeto = 475,00m</t>
  </si>
  <si>
    <t>Somatória total de acordo com o projeto =  40,09m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</si>
</sst>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(* #,##0.00000_);_(* \(#,##0.00000\);_(* &quot;-&quot;??_);_(@_)"/>
    <numFmt numFmtId="178" formatCode="_(* #,##0_);_(* \(#,##0\);_(* &quot;-&quot;??_);_(@_)"/>
    <numFmt numFmtId="179" formatCode="_(* #,##0.0000_);_(* \(#,##0.0000\);_(* &quot;-&quot;??_);_(@_)"/>
    <numFmt numFmtId="180" formatCode="_-* #,##0.00000_-;\-* #,##0.00000_-;_-* &quot;-&quot;?????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12"/>
      <name val="Arial Nova"/>
      <family val="2"/>
    </font>
    <font>
      <b/>
      <sz val="12"/>
      <color theme="1"/>
      <name val="Arial Nova"/>
      <family val="2"/>
    </font>
    <font>
      <sz val="9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6" fontId="6" fillId="0" borderId="0" applyFont="0" applyFill="0" applyBorder="0" applyAlignment="0" applyProtection="0"/>
    <xf numFmtId="0" fontId="10" fillId="0" borderId="0"/>
    <xf numFmtId="0" fontId="10" fillId="0" borderId="0"/>
    <xf numFmtId="165" fontId="11" fillId="0" borderId="0" applyBorder="0" applyProtection="0"/>
    <xf numFmtId="167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1" fontId="9" fillId="0" borderId="0">
      <protection locked="0"/>
    </xf>
    <xf numFmtId="172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0" fillId="0" borderId="0">
      <protection locked="0"/>
    </xf>
    <xf numFmtId="165" fontId="6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3" fontId="24" fillId="0" borderId="0">
      <protection locked="0"/>
    </xf>
    <xf numFmtId="173" fontId="24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64" fontId="2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383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37" fillId="0" borderId="0" xfId="0" applyFont="1"/>
    <xf numFmtId="0" fontId="32" fillId="2" borderId="5" xfId="0" applyFont="1" applyFill="1" applyBorder="1" applyAlignment="1">
      <alignment horizontal="center" vertical="center" wrapText="1"/>
    </xf>
    <xf numFmtId="0" fontId="38" fillId="0" borderId="0" xfId="0" applyFont="1"/>
    <xf numFmtId="49" fontId="32" fillId="2" borderId="1" xfId="0" applyNumberFormat="1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4" fontId="34" fillId="2" borderId="1" xfId="0" applyNumberFormat="1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0" xfId="0" applyFont="1"/>
    <xf numFmtId="0" fontId="39" fillId="0" borderId="0" xfId="0" applyFont="1"/>
    <xf numFmtId="0" fontId="32" fillId="0" borderId="4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/>
    </xf>
    <xf numFmtId="0" fontId="39" fillId="0" borderId="1" xfId="0" applyFont="1" applyBorder="1"/>
    <xf numFmtId="0" fontId="39" fillId="0" borderId="10" xfId="0" applyFont="1" applyBorder="1"/>
    <xf numFmtId="14" fontId="32" fillId="0" borderId="6" xfId="0" applyNumberFormat="1" applyFont="1" applyBorder="1" applyAlignment="1">
      <alignment horizontal="left" vertical="center"/>
    </xf>
    <xf numFmtId="4" fontId="34" fillId="2" borderId="6" xfId="0" applyNumberFormat="1" applyFont="1" applyFill="1" applyBorder="1" applyAlignment="1">
      <alignment horizontal="center" vertical="center" wrapText="1"/>
    </xf>
    <xf numFmtId="0" fontId="28" fillId="0" borderId="8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7" fillId="11" borderId="0" xfId="3" applyFont="1" applyFill="1"/>
    <xf numFmtId="0" fontId="27" fillId="11" borderId="0" xfId="3" applyFont="1" applyFill="1" applyAlignment="1">
      <alignment vertical="center"/>
    </xf>
    <xf numFmtId="0" fontId="28" fillId="11" borderId="11" xfId="3" applyFont="1" applyFill="1" applyBorder="1" applyAlignment="1">
      <alignment wrapText="1"/>
    </xf>
    <xf numFmtId="0" fontId="27" fillId="0" borderId="9" xfId="3" applyFont="1" applyBorder="1" applyAlignment="1">
      <alignment vertical="center"/>
    </xf>
    <xf numFmtId="0" fontId="27" fillId="11" borderId="0" xfId="3" applyFont="1" applyFill="1" applyAlignment="1">
      <alignment wrapText="1"/>
    </xf>
    <xf numFmtId="0" fontId="27" fillId="11" borderId="11" xfId="3" applyFont="1" applyFill="1" applyBorder="1"/>
    <xf numFmtId="0" fontId="31" fillId="11" borderId="11" xfId="3" applyFont="1" applyFill="1" applyBorder="1"/>
    <xf numFmtId="0" fontId="27" fillId="0" borderId="9" xfId="3" applyFont="1" applyBorder="1" applyAlignment="1">
      <alignment horizontal="center" vertical="center"/>
    </xf>
    <xf numFmtId="0" fontId="27" fillId="11" borderId="14" xfId="3" applyFont="1" applyFill="1" applyBorder="1"/>
    <xf numFmtId="0" fontId="27" fillId="11" borderId="9" xfId="3" applyFont="1" applyFill="1" applyBorder="1"/>
    <xf numFmtId="0" fontId="27" fillId="11" borderId="9" xfId="3" applyFont="1" applyFill="1" applyBorder="1" applyAlignment="1">
      <alignment wrapText="1"/>
    </xf>
    <xf numFmtId="0" fontId="31" fillId="11" borderId="4" xfId="3" applyFont="1" applyFill="1" applyBorder="1" applyAlignment="1">
      <alignment horizontal="center" vertical="center"/>
    </xf>
    <xf numFmtId="0" fontId="33" fillId="11" borderId="0" xfId="3" applyFont="1" applyFill="1"/>
    <xf numFmtId="0" fontId="33" fillId="11" borderId="11" xfId="3" applyFont="1" applyFill="1" applyBorder="1"/>
    <xf numFmtId="0" fontId="27" fillId="11" borderId="10" xfId="3" applyFont="1" applyFill="1" applyBorder="1"/>
    <xf numFmtId="0" fontId="33" fillId="11" borderId="10" xfId="3" applyFont="1" applyFill="1" applyBorder="1"/>
    <xf numFmtId="0" fontId="28" fillId="11" borderId="11" xfId="3" applyFont="1" applyFill="1" applyBorder="1" applyAlignment="1">
      <alignment horizontal="right"/>
    </xf>
    <xf numFmtId="0" fontId="27" fillId="11" borderId="15" xfId="3" applyFont="1" applyFill="1" applyBorder="1"/>
    <xf numFmtId="49" fontId="31" fillId="11" borderId="4" xfId="3" applyNumberFormat="1" applyFont="1" applyFill="1" applyBorder="1" applyAlignment="1">
      <alignment horizontal="center" vertical="center" wrapText="1"/>
    </xf>
    <xf numFmtId="49" fontId="33" fillId="11" borderId="4" xfId="3" applyNumberFormat="1" applyFont="1" applyFill="1" applyBorder="1" applyAlignment="1">
      <alignment horizontal="center" vertical="center" wrapText="1"/>
    </xf>
    <xf numFmtId="0" fontId="34" fillId="0" borderId="0" xfId="0" applyFont="1"/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34" fillId="0" borderId="4" xfId="0" applyFont="1" applyBorder="1" applyAlignment="1">
      <alignment horizontal="center" vertical="center" wrapText="1"/>
    </xf>
    <xf numFmtId="10" fontId="43" fillId="12" borderId="4" xfId="0" applyNumberFormat="1" applyFont="1" applyFill="1" applyBorder="1" applyAlignment="1">
      <alignment horizontal="center" vertical="center"/>
    </xf>
    <xf numFmtId="10" fontId="43" fillId="12" borderId="4" xfId="1" applyNumberFormat="1" applyFont="1" applyFill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174" fontId="42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 wrapText="1"/>
    </xf>
    <xf numFmtId="174" fontId="34" fillId="0" borderId="0" xfId="0" applyNumberFormat="1" applyFont="1"/>
    <xf numFmtId="0" fontId="43" fillId="2" borderId="5" xfId="0" applyFont="1" applyFill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4" fontId="43" fillId="0" borderId="10" xfId="0" applyNumberFormat="1" applyFont="1" applyBorder="1" applyAlignment="1">
      <alignment horizontal="center" vertical="center" wrapText="1"/>
    </xf>
    <xf numFmtId="0" fontId="46" fillId="0" borderId="11" xfId="0" applyFont="1" applyBorder="1" applyAlignment="1">
      <alignment vertical="center"/>
    </xf>
    <xf numFmtId="0" fontId="46" fillId="0" borderId="0" xfId="0" applyFont="1" applyAlignment="1">
      <alignment vertical="center"/>
    </xf>
    <xf numFmtId="4" fontId="46" fillId="0" borderId="10" xfId="0" applyNumberFormat="1" applyFont="1" applyBorder="1" applyAlignment="1">
      <alignment vertical="center"/>
    </xf>
    <xf numFmtId="0" fontId="46" fillId="0" borderId="0" xfId="0" applyFont="1"/>
    <xf numFmtId="0" fontId="46" fillId="0" borderId="9" xfId="0" applyFont="1" applyBorder="1" applyAlignment="1">
      <alignment vertical="center"/>
    </xf>
    <xf numFmtId="0" fontId="46" fillId="0" borderId="10" xfId="0" applyFont="1" applyBorder="1" applyAlignment="1">
      <alignment vertical="center"/>
    </xf>
    <xf numFmtId="0" fontId="44" fillId="0" borderId="11" xfId="0" applyFont="1" applyBorder="1" applyAlignment="1">
      <alignment vertical="center"/>
    </xf>
    <xf numFmtId="0" fontId="44" fillId="0" borderId="0" xfId="0" applyFont="1"/>
    <xf numFmtId="0" fontId="44" fillId="0" borderId="11" xfId="0" applyFont="1" applyBorder="1"/>
    <xf numFmtId="4" fontId="44" fillId="0" borderId="10" xfId="0" applyNumberFormat="1" applyFont="1" applyBorder="1"/>
    <xf numFmtId="0" fontId="46" fillId="0" borderId="11" xfId="0" applyFont="1" applyBorder="1"/>
    <xf numFmtId="4" fontId="46" fillId="0" borderId="10" xfId="0" applyNumberFormat="1" applyFont="1" applyBorder="1"/>
    <xf numFmtId="0" fontId="46" fillId="0" borderId="14" xfId="0" applyFont="1" applyBorder="1"/>
    <xf numFmtId="0" fontId="46" fillId="0" borderId="9" xfId="0" applyFont="1" applyBorder="1"/>
    <xf numFmtId="4" fontId="46" fillId="0" borderId="15" xfId="0" applyNumberFormat="1" applyFont="1" applyBorder="1"/>
    <xf numFmtId="10" fontId="31" fillId="11" borderId="4" xfId="3" applyNumberFormat="1" applyFont="1" applyFill="1" applyBorder="1" applyAlignment="1">
      <alignment horizontal="center" vertical="center" wrapText="1"/>
    </xf>
    <xf numFmtId="174" fontId="33" fillId="11" borderId="4" xfId="64" applyNumberFormat="1" applyFont="1" applyFill="1" applyBorder="1" applyAlignment="1">
      <alignment horizontal="center" vertical="center" wrapText="1"/>
    </xf>
    <xf numFmtId="10" fontId="27" fillId="11" borderId="0" xfId="3" applyNumberFormat="1" applyFont="1" applyFill="1" applyAlignment="1">
      <alignment vertical="center"/>
    </xf>
    <xf numFmtId="175" fontId="27" fillId="11" borderId="0" xfId="3" applyNumberFormat="1" applyFont="1" applyFill="1"/>
    <xf numFmtId="0" fontId="28" fillId="0" borderId="0" xfId="0" applyFont="1" applyAlignment="1">
      <alignment vertical="center" wrapText="1"/>
    </xf>
    <xf numFmtId="49" fontId="34" fillId="0" borderId="4" xfId="2" applyNumberFormat="1" applyFont="1" applyFill="1" applyBorder="1" applyAlignment="1" applyProtection="1">
      <alignment horizontal="left" vertical="center" wrapText="1" shrinkToFit="1"/>
      <protection locked="0"/>
    </xf>
    <xf numFmtId="0" fontId="50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5" fontId="4" fillId="0" borderId="0" xfId="2" applyFont="1" applyBorder="1"/>
    <xf numFmtId="0" fontId="53" fillId="0" borderId="0" xfId="0" applyFont="1"/>
    <xf numFmtId="0" fontId="54" fillId="0" borderId="0" xfId="0" applyFont="1"/>
    <xf numFmtId="165" fontId="53" fillId="0" borderId="0" xfId="2" applyFont="1" applyBorder="1"/>
    <xf numFmtId="0" fontId="44" fillId="0" borderId="8" xfId="0" applyFont="1" applyBorder="1" applyAlignment="1">
      <alignment horizontal="center" vertical="center"/>
    </xf>
    <xf numFmtId="0" fontId="33" fillId="0" borderId="8" xfId="3" applyFont="1" applyBorder="1" applyAlignment="1">
      <alignment horizontal="center" vertical="center"/>
    </xf>
    <xf numFmtId="165" fontId="27" fillId="0" borderId="0" xfId="2" applyFont="1" applyBorder="1"/>
    <xf numFmtId="165" fontId="58" fillId="0" borderId="0" xfId="2" applyFont="1" applyBorder="1"/>
    <xf numFmtId="178" fontId="58" fillId="0" borderId="0" xfId="2" applyNumberFormat="1" applyFont="1" applyBorder="1"/>
    <xf numFmtId="0" fontId="60" fillId="0" borderId="22" xfId="0" applyFont="1" applyBorder="1" applyAlignment="1">
      <alignment horizontal="right"/>
    </xf>
    <xf numFmtId="10" fontId="60" fillId="0" borderId="23" xfId="0" applyNumberFormat="1" applyFont="1" applyBorder="1" applyAlignment="1">
      <alignment horizontal="center" vertical="center"/>
    </xf>
    <xf numFmtId="179" fontId="58" fillId="0" borderId="0" xfId="2" applyNumberFormat="1" applyFont="1" applyBorder="1" applyAlignment="1">
      <alignment horizontal="center" vertical="center"/>
    </xf>
    <xf numFmtId="0" fontId="0" fillId="0" borderId="10" xfId="0" applyBorder="1"/>
    <xf numFmtId="14" fontId="27" fillId="0" borderId="9" xfId="0" applyNumberFormat="1" applyFont="1" applyBorder="1" applyAlignment="1">
      <alignment horizontal="left" vertical="top"/>
    </xf>
    <xf numFmtId="0" fontId="0" fillId="0" borderId="9" xfId="0" applyBorder="1"/>
    <xf numFmtId="0" fontId="0" fillId="0" borderId="15" xfId="0" applyBorder="1"/>
    <xf numFmtId="0" fontId="27" fillId="0" borderId="14" xfId="0" applyFont="1" applyBorder="1" applyAlignment="1">
      <alignment vertical="top"/>
    </xf>
    <xf numFmtId="0" fontId="27" fillId="0" borderId="9" xfId="0" applyFont="1" applyBorder="1" applyAlignment="1">
      <alignment vertical="top"/>
    </xf>
    <xf numFmtId="0" fontId="51" fillId="0" borderId="11" xfId="0" applyFont="1" applyBorder="1" applyAlignment="1">
      <alignment vertical="distributed"/>
    </xf>
    <xf numFmtId="0" fontId="52" fillId="0" borderId="11" xfId="0" applyFont="1" applyBorder="1" applyAlignment="1">
      <alignment vertical="distributed"/>
    </xf>
    <xf numFmtId="0" fontId="52" fillId="0" borderId="0" xfId="0" applyFont="1" applyAlignment="1">
      <alignment vertical="distributed"/>
    </xf>
    <xf numFmtId="0" fontId="52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7" fillId="0" borderId="10" xfId="0" applyFont="1" applyBorder="1"/>
    <xf numFmtId="0" fontId="58" fillId="0" borderId="11" xfId="0" applyFont="1" applyBorder="1"/>
    <xf numFmtId="0" fontId="58" fillId="0" borderId="0" xfId="0" applyFont="1"/>
    <xf numFmtId="0" fontId="59" fillId="0" borderId="0" xfId="0" applyFont="1"/>
    <xf numFmtId="0" fontId="59" fillId="0" borderId="10" xfId="0" applyFont="1" applyBorder="1"/>
    <xf numFmtId="0" fontId="58" fillId="0" borderId="10" xfId="0" applyFont="1" applyBorder="1"/>
    <xf numFmtId="0" fontId="60" fillId="0" borderId="0" xfId="0" applyFont="1" applyAlignment="1">
      <alignment horizontal="right"/>
    </xf>
    <xf numFmtId="0" fontId="58" fillId="0" borderId="0" xfId="0" applyFont="1" applyAlignment="1">
      <alignment horizontal="center" vertical="center"/>
    </xf>
    <xf numFmtId="180" fontId="58" fillId="0" borderId="0" xfId="0" applyNumberFormat="1" applyFont="1"/>
    <xf numFmtId="0" fontId="53" fillId="0" borderId="11" xfId="0" applyFont="1" applyBorder="1"/>
    <xf numFmtId="0" fontId="55" fillId="0" borderId="10" xfId="0" applyFont="1" applyBorder="1" applyAlignment="1">
      <alignment vertical="distributed"/>
    </xf>
    <xf numFmtId="0" fontId="53" fillId="0" borderId="10" xfId="0" applyFont="1" applyBorder="1"/>
    <xf numFmtId="0" fontId="53" fillId="0" borderId="14" xfId="0" applyFont="1" applyBorder="1"/>
    <xf numFmtId="0" fontId="53" fillId="0" borderId="9" xfId="0" applyFont="1" applyBorder="1"/>
    <xf numFmtId="0" fontId="54" fillId="0" borderId="9" xfId="0" applyFont="1" applyBorder="1"/>
    <xf numFmtId="165" fontId="53" fillId="0" borderId="9" xfId="2" applyFont="1" applyBorder="1"/>
    <xf numFmtId="0" fontId="53" fillId="0" borderId="15" xfId="0" applyFont="1" applyBorder="1"/>
    <xf numFmtId="0" fontId="28" fillId="0" borderId="5" xfId="0" applyFont="1" applyBorder="1" applyAlignment="1">
      <alignment vertical="top" wrapText="1"/>
    </xf>
    <xf numFmtId="0" fontId="27" fillId="0" borderId="11" xfId="0" applyFont="1" applyBorder="1" applyAlignment="1">
      <alignment vertical="top" wrapText="1"/>
    </xf>
    <xf numFmtId="0" fontId="27" fillId="0" borderId="5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8" fillId="0" borderId="6" xfId="0" applyFont="1" applyBorder="1" applyAlignment="1">
      <alignment horizontal="center"/>
    </xf>
    <xf numFmtId="165" fontId="28" fillId="0" borderId="6" xfId="2" applyFont="1" applyBorder="1" applyAlignment="1">
      <alignment vertical="center"/>
    </xf>
    <xf numFmtId="2" fontId="28" fillId="0" borderId="15" xfId="2" applyNumberFormat="1" applyFont="1" applyBorder="1" applyAlignment="1">
      <alignment vertical="center"/>
    </xf>
    <xf numFmtId="165" fontId="56" fillId="0" borderId="6" xfId="2" applyFont="1" applyBorder="1" applyAlignment="1">
      <alignment horizontal="center" vertical="top" wrapText="1"/>
    </xf>
    <xf numFmtId="177" fontId="27" fillId="0" borderId="10" xfId="2" applyNumberFormat="1" applyFont="1" applyBorder="1" applyAlignment="1">
      <alignment horizontal="center" vertical="top" wrapText="1"/>
    </xf>
    <xf numFmtId="177" fontId="27" fillId="0" borderId="6" xfId="2" applyNumberFormat="1" applyFont="1" applyBorder="1" applyAlignment="1">
      <alignment horizontal="center" vertical="top" wrapText="1"/>
    </xf>
    <xf numFmtId="177" fontId="27" fillId="0" borderId="15" xfId="2" applyNumberFormat="1" applyFont="1" applyBorder="1" applyAlignment="1">
      <alignment horizontal="center" vertical="top" wrapText="1"/>
    </xf>
    <xf numFmtId="49" fontId="61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62" fillId="0" borderId="4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174" fontId="45" fillId="0" borderId="10" xfId="0" applyNumberFormat="1" applyFont="1" applyBorder="1" applyAlignment="1">
      <alignment horizontal="center" vertical="center" wrapText="1"/>
    </xf>
    <xf numFmtId="0" fontId="0" fillId="0" borderId="11" xfId="0" applyBorder="1"/>
    <xf numFmtId="4" fontId="32" fillId="0" borderId="6" xfId="0" applyNumberFormat="1" applyFont="1" applyBorder="1" applyAlignment="1">
      <alignment horizontal="center" vertical="center" wrapText="1"/>
    </xf>
    <xf numFmtId="2" fontId="32" fillId="0" borderId="4" xfId="0" applyNumberFormat="1" applyFont="1" applyBorder="1" applyAlignment="1">
      <alignment horizontal="center" vertical="center"/>
    </xf>
    <xf numFmtId="4" fontId="34" fillId="0" borderId="4" xfId="0" applyNumberFormat="1" applyFont="1" applyBorder="1" applyAlignment="1">
      <alignment horizontal="center" vertical="center" wrapText="1"/>
    </xf>
    <xf numFmtId="175" fontId="34" fillId="0" borderId="4" xfId="0" applyNumberFormat="1" applyFont="1" applyBorder="1" applyAlignment="1">
      <alignment horizontal="center" vertical="center"/>
    </xf>
    <xf numFmtId="14" fontId="34" fillId="0" borderId="9" xfId="0" applyNumberFormat="1" applyFont="1" applyBorder="1" applyAlignment="1">
      <alignment horizontal="left" vertical="top"/>
    </xf>
    <xf numFmtId="0" fontId="32" fillId="0" borderId="4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44" fillId="0" borderId="0" xfId="0" applyFont="1" applyAlignment="1">
      <alignment horizontal="center"/>
    </xf>
    <xf numFmtId="2" fontId="39" fillId="0" borderId="1" xfId="0" applyNumberFormat="1" applyFont="1" applyBorder="1"/>
    <xf numFmtId="2" fontId="32" fillId="0" borderId="5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2" fontId="43" fillId="0" borderId="0" xfId="0" applyNumberFormat="1" applyFont="1" applyAlignment="1">
      <alignment horizontal="center" vertical="center" wrapText="1"/>
    </xf>
    <xf numFmtId="2" fontId="46" fillId="0" borderId="0" xfId="0" applyNumberFormat="1" applyFont="1" applyAlignment="1">
      <alignment vertical="center"/>
    </xf>
    <xf numFmtId="2" fontId="46" fillId="0" borderId="0" xfId="0" applyNumberFormat="1" applyFont="1"/>
    <xf numFmtId="2" fontId="44" fillId="0" borderId="0" xfId="0" applyNumberFormat="1" applyFont="1"/>
    <xf numFmtId="2" fontId="46" fillId="0" borderId="9" xfId="0" applyNumberFormat="1" applyFont="1" applyBorder="1"/>
    <xf numFmtId="2" fontId="29" fillId="0" borderId="0" xfId="0" applyNumberFormat="1" applyFont="1"/>
    <xf numFmtId="0" fontId="44" fillId="0" borderId="10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0" fontId="55" fillId="0" borderId="0" xfId="0" applyFont="1" applyAlignment="1">
      <alignment horizontal="center" vertical="distributed"/>
    </xf>
    <xf numFmtId="0" fontId="34" fillId="0" borderId="5" xfId="0" applyFont="1" applyBorder="1" applyAlignment="1">
      <alignment horizontal="center" vertical="center"/>
    </xf>
    <xf numFmtId="49" fontId="61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1" fillId="3" borderId="4" xfId="68" applyFont="1" applyFill="1" applyBorder="1" applyAlignment="1">
      <alignment horizontal="center" vertical="center"/>
    </xf>
    <xf numFmtId="4" fontId="61" fillId="3" borderId="4" xfId="68" applyNumberFormat="1" applyFont="1" applyFill="1" applyBorder="1" applyAlignment="1">
      <alignment horizontal="center" vertical="center"/>
    </xf>
    <xf numFmtId="49" fontId="62" fillId="13" borderId="4" xfId="68" applyNumberFormat="1" applyFont="1" applyFill="1" applyBorder="1" applyAlignment="1" applyProtection="1">
      <alignment horizontal="center" vertical="center" wrapText="1"/>
      <protection locked="0"/>
    </xf>
    <xf numFmtId="0" fontId="62" fillId="13" borderId="4" xfId="68" applyFont="1" applyFill="1" applyBorder="1" applyAlignment="1" applyProtection="1">
      <alignment horizontal="center" vertical="center" wrapText="1"/>
      <protection locked="0"/>
    </xf>
    <xf numFmtId="0" fontId="62" fillId="0" borderId="4" xfId="68" applyFont="1" applyBorder="1" applyAlignment="1">
      <alignment horizontal="center" vertical="center" wrapText="1"/>
    </xf>
    <xf numFmtId="4" fontId="62" fillId="0" borderId="4" xfId="68" applyNumberFormat="1" applyFont="1" applyBorder="1" applyAlignment="1">
      <alignment horizontal="center" vertical="center" wrapText="1"/>
    </xf>
    <xf numFmtId="175" fontId="34" fillId="0" borderId="4" xfId="0" applyNumberFormat="1" applyFont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174" fontId="47" fillId="2" borderId="6" xfId="0" applyNumberFormat="1" applyFont="1" applyFill="1" applyBorder="1" applyAlignment="1">
      <alignment horizontal="center" vertical="center" wrapText="1"/>
    </xf>
    <xf numFmtId="49" fontId="28" fillId="2" borderId="1" xfId="0" applyNumberFormat="1" applyFont="1" applyFill="1" applyBorder="1" applyAlignment="1">
      <alignment horizontal="center" vertical="center" wrapText="1"/>
    </xf>
    <xf numFmtId="2" fontId="27" fillId="2" borderId="1" xfId="2" applyNumberFormat="1" applyFont="1" applyFill="1" applyBorder="1" applyAlignment="1">
      <alignment horizontal="center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0" fontId="42" fillId="0" borderId="6" xfId="0" applyFont="1" applyBorder="1" applyAlignment="1">
      <alignment vertical="center"/>
    </xf>
    <xf numFmtId="2" fontId="61" fillId="3" borderId="4" xfId="68" applyNumberFormat="1" applyFont="1" applyFill="1" applyBorder="1" applyAlignment="1">
      <alignment horizontal="center" vertical="center"/>
    </xf>
    <xf numFmtId="2" fontId="64" fillId="0" borderId="4" xfId="68" applyNumberFormat="1" applyFont="1" applyBorder="1" applyAlignment="1">
      <alignment horizontal="center" vertical="center"/>
    </xf>
    <xf numFmtId="174" fontId="66" fillId="14" borderId="4" xfId="0" applyNumberFormat="1" applyFont="1" applyFill="1" applyBorder="1" applyAlignment="1">
      <alignment horizontal="center" vertical="center" wrapText="1"/>
    </xf>
    <xf numFmtId="0" fontId="27" fillId="11" borderId="0" xfId="3" applyFont="1" applyFill="1" applyBorder="1"/>
    <xf numFmtId="0" fontId="33" fillId="11" borderId="0" xfId="3" applyFont="1" applyFill="1" applyBorder="1"/>
    <xf numFmtId="0" fontId="28" fillId="11" borderId="0" xfId="3" applyFont="1" applyFill="1" applyBorder="1" applyAlignment="1">
      <alignment wrapText="1"/>
    </xf>
    <xf numFmtId="0" fontId="27" fillId="11" borderId="0" xfId="3" applyFont="1" applyFill="1" applyBorder="1" applyAlignment="1">
      <alignment wrapText="1"/>
    </xf>
    <xf numFmtId="0" fontId="33" fillId="0" borderId="0" xfId="3" applyFont="1" applyBorder="1" applyAlignment="1">
      <alignment horizontal="center" vertical="center"/>
    </xf>
    <xf numFmtId="0" fontId="33" fillId="11" borderId="0" xfId="3" applyFont="1" applyFill="1" applyBorder="1" applyAlignment="1">
      <alignment wrapText="1"/>
    </xf>
    <xf numFmtId="0" fontId="27" fillId="0" borderId="0" xfId="3" applyFont="1" applyBorder="1" applyAlignment="1">
      <alignment horizontal="center" vertical="center"/>
    </xf>
    <xf numFmtId="0" fontId="31" fillId="11" borderId="0" xfId="3" applyFont="1" applyFill="1" applyBorder="1" applyAlignment="1">
      <alignment wrapText="1"/>
    </xf>
    <xf numFmtId="0" fontId="28" fillId="11" borderId="0" xfId="3" applyFont="1" applyFill="1" applyBorder="1" applyAlignment="1">
      <alignment horizontal="right"/>
    </xf>
    <xf numFmtId="0" fontId="33" fillId="11" borderId="0" xfId="3" applyFont="1" applyFill="1" applyBorder="1" applyAlignment="1">
      <alignment horizontal="center" vertical="center"/>
    </xf>
    <xf numFmtId="0" fontId="27" fillId="11" borderId="0" xfId="3" applyFont="1" applyFill="1" applyBorder="1" applyAlignment="1">
      <alignment horizontal="center" vertical="center"/>
    </xf>
    <xf numFmtId="0" fontId="31" fillId="0" borderId="11" xfId="3" applyFont="1" applyBorder="1" applyAlignment="1">
      <alignment vertical="center"/>
    </xf>
    <xf numFmtId="0" fontId="45" fillId="2" borderId="1" xfId="0" applyFont="1" applyFill="1" applyBorder="1" applyAlignment="1">
      <alignment horizontal="center" vertical="center" wrapText="1"/>
    </xf>
    <xf numFmtId="4" fontId="45" fillId="2" borderId="1" xfId="0" applyNumberFormat="1" applyFont="1" applyFill="1" applyBorder="1" applyAlignment="1">
      <alignment horizontal="center" vertical="center" wrapText="1"/>
    </xf>
    <xf numFmtId="4" fontId="45" fillId="2" borderId="6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3" fillId="0" borderId="0" xfId="0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0" xfId="0" applyFont="1" applyBorder="1" applyAlignment="1"/>
    <xf numFmtId="0" fontId="4" fillId="0" borderId="10" xfId="0" applyFont="1" applyBorder="1" applyAlignment="1"/>
    <xf numFmtId="49" fontId="31" fillId="14" borderId="4" xfId="3" applyNumberFormat="1" applyFont="1" applyFill="1" applyBorder="1" applyAlignment="1">
      <alignment horizontal="center" vertical="center" wrapText="1"/>
    </xf>
    <xf numFmtId="10" fontId="31" fillId="14" borderId="4" xfId="3" applyNumberFormat="1" applyFont="1" applyFill="1" applyBorder="1" applyAlignment="1">
      <alignment horizontal="center" vertical="center" wrapText="1"/>
    </xf>
    <xf numFmtId="174" fontId="31" fillId="14" borderId="4" xfId="3" applyNumberFormat="1" applyFont="1" applyFill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vertical="center"/>
    </xf>
    <xf numFmtId="0" fontId="46" fillId="0" borderId="0" xfId="0" applyFont="1" applyBorder="1"/>
    <xf numFmtId="0" fontId="47" fillId="0" borderId="0" xfId="0" applyFont="1" applyBorder="1" applyAlignment="1">
      <alignment vertical="center"/>
    </xf>
    <xf numFmtId="0" fontId="44" fillId="0" borderId="0" xfId="0" applyFont="1" applyBorder="1"/>
    <xf numFmtId="0" fontId="45" fillId="0" borderId="0" xfId="0" applyFont="1" applyBorder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174" fontId="45" fillId="0" borderId="2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4" fontId="32" fillId="0" borderId="0" xfId="0" applyNumberFormat="1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0" fontId="27" fillId="0" borderId="0" xfId="0" applyFont="1" applyBorder="1"/>
    <xf numFmtId="4" fontId="27" fillId="0" borderId="0" xfId="0" applyNumberFormat="1" applyFont="1" applyBorder="1"/>
    <xf numFmtId="0" fontId="27" fillId="0" borderId="15" xfId="0" applyFont="1" applyBorder="1"/>
    <xf numFmtId="0" fontId="42" fillId="0" borderId="4" xfId="0" applyFont="1" applyBorder="1" applyAlignment="1">
      <alignment horizontal="center" vertical="center" wrapText="1"/>
    </xf>
    <xf numFmtId="0" fontId="31" fillId="11" borderId="4" xfId="3" applyFont="1" applyFill="1" applyBorder="1" applyAlignment="1">
      <alignment horizontal="center" vertical="center" wrapText="1"/>
    </xf>
    <xf numFmtId="175" fontId="33" fillId="11" borderId="4" xfId="3" applyNumberFormat="1" applyFont="1" applyFill="1" applyBorder="1" applyAlignment="1">
      <alignment horizontal="center" vertical="center" wrapText="1"/>
    </xf>
    <xf numFmtId="2" fontId="43" fillId="2" borderId="6" xfId="0" applyNumberFormat="1" applyFont="1" applyFill="1" applyBorder="1" applyAlignment="1">
      <alignment vertical="center" wrapText="1"/>
    </xf>
    <xf numFmtId="4" fontId="34" fillId="0" borderId="4" xfId="0" applyNumberFormat="1" applyFont="1" applyBorder="1" applyAlignment="1">
      <alignment horizontal="center" vertical="center"/>
    </xf>
    <xf numFmtId="4" fontId="43" fillId="2" borderId="1" xfId="0" applyNumberFormat="1" applyFont="1" applyFill="1" applyBorder="1" applyAlignment="1">
      <alignment vertical="center" wrapText="1"/>
    </xf>
    <xf numFmtId="4" fontId="42" fillId="0" borderId="5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42" fillId="0" borderId="4" xfId="0" applyFont="1" applyBorder="1" applyAlignment="1">
      <alignment horizontal="left" vertical="center"/>
    </xf>
    <xf numFmtId="0" fontId="42" fillId="12" borderId="5" xfId="0" applyFont="1" applyFill="1" applyBorder="1" applyAlignment="1">
      <alignment horizontal="left" vertical="center" wrapText="1"/>
    </xf>
    <xf numFmtId="0" fontId="42" fillId="12" borderId="1" xfId="0" applyFont="1" applyFill="1" applyBorder="1" applyAlignment="1">
      <alignment horizontal="left" vertical="center" wrapText="1"/>
    </xf>
    <xf numFmtId="0" fontId="42" fillId="12" borderId="6" xfId="0" applyFont="1" applyFill="1" applyBorder="1" applyAlignment="1">
      <alignment horizontal="left" vertical="center" wrapText="1"/>
    </xf>
    <xf numFmtId="0" fontId="65" fillId="14" borderId="4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41" fillId="12" borderId="5" xfId="0" applyFont="1" applyFill="1" applyBorder="1" applyAlignment="1">
      <alignment horizontal="left" vertical="center" wrapText="1"/>
    </xf>
    <xf numFmtId="0" fontId="41" fillId="12" borderId="1" xfId="0" applyFont="1" applyFill="1" applyBorder="1" applyAlignment="1">
      <alignment horizontal="left" vertical="center" wrapText="1"/>
    </xf>
    <xf numFmtId="0" fontId="41" fillId="12" borderId="6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0" fontId="42" fillId="0" borderId="5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2" fillId="0" borderId="6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2" fillId="0" borderId="6" xfId="0" applyFont="1" applyBorder="1" applyAlignment="1">
      <alignment horizontal="left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33" fillId="0" borderId="1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43" fillId="0" borderId="5" xfId="0" applyFont="1" applyBorder="1" applyAlignment="1">
      <alignment horizontal="left" vertical="center"/>
    </xf>
    <xf numFmtId="0" fontId="36" fillId="14" borderId="5" xfId="3" applyFont="1" applyFill="1" applyBorder="1" applyAlignment="1">
      <alignment horizontal="center" vertical="center"/>
    </xf>
    <xf numFmtId="0" fontId="36" fillId="14" borderId="1" xfId="3" applyFont="1" applyFill="1" applyBorder="1" applyAlignment="1">
      <alignment horizontal="center" vertical="center"/>
    </xf>
    <xf numFmtId="0" fontId="36" fillId="14" borderId="6" xfId="3" applyFont="1" applyFill="1" applyBorder="1" applyAlignment="1">
      <alignment horizontal="center" vertical="center"/>
    </xf>
    <xf numFmtId="0" fontId="31" fillId="11" borderId="13" xfId="3" applyFont="1" applyFill="1" applyBorder="1" applyAlignment="1">
      <alignment horizontal="center" vertical="center"/>
    </xf>
    <xf numFmtId="0" fontId="31" fillId="11" borderId="12" xfId="3" applyFont="1" applyFill="1" applyBorder="1" applyAlignment="1">
      <alignment horizontal="center" vertical="center"/>
    </xf>
    <xf numFmtId="0" fontId="31" fillId="14" borderId="5" xfId="3" applyFont="1" applyFill="1" applyBorder="1" applyAlignment="1">
      <alignment horizontal="left" vertical="center" wrapText="1"/>
    </xf>
    <xf numFmtId="0" fontId="31" fillId="14" borderId="6" xfId="3" applyFont="1" applyFill="1" applyBorder="1" applyAlignment="1">
      <alignment horizontal="left" vertical="center" wrapText="1"/>
    </xf>
    <xf numFmtId="0" fontId="31" fillId="11" borderId="13" xfId="3" applyFont="1" applyFill="1" applyBorder="1" applyAlignment="1">
      <alignment horizontal="center" vertical="center" wrapText="1"/>
    </xf>
    <xf numFmtId="0" fontId="31" fillId="11" borderId="12" xfId="3" applyFont="1" applyFill="1" applyBorder="1" applyAlignment="1">
      <alignment horizontal="center" vertical="center" wrapText="1"/>
    </xf>
    <xf numFmtId="0" fontId="31" fillId="11" borderId="5" xfId="3" applyFont="1" applyFill="1" applyBorder="1" applyAlignment="1">
      <alignment horizontal="center" vertical="center" wrapText="1"/>
    </xf>
    <xf numFmtId="0" fontId="31" fillId="11" borderId="6" xfId="3" applyFont="1" applyFill="1" applyBorder="1" applyAlignment="1">
      <alignment horizontal="center" vertical="center" wrapText="1"/>
    </xf>
    <xf numFmtId="0" fontId="32" fillId="11" borderId="5" xfId="3" applyFont="1" applyFill="1" applyBorder="1" applyAlignment="1">
      <alignment horizontal="center" vertical="center"/>
    </xf>
    <xf numFmtId="0" fontId="32" fillId="11" borderId="6" xfId="3" applyFont="1" applyFill="1" applyBorder="1" applyAlignment="1">
      <alignment horizontal="center" vertical="center"/>
    </xf>
    <xf numFmtId="10" fontId="31" fillId="11" borderId="5" xfId="3" applyNumberFormat="1" applyFont="1" applyFill="1" applyBorder="1" applyAlignment="1">
      <alignment horizontal="center" vertical="center" wrapText="1"/>
    </xf>
    <xf numFmtId="10" fontId="31" fillId="11" borderId="6" xfId="3" applyNumberFormat="1" applyFont="1" applyFill="1" applyBorder="1" applyAlignment="1">
      <alignment horizontal="center" vertical="center" wrapText="1"/>
    </xf>
    <xf numFmtId="174" fontId="31" fillId="11" borderId="5" xfId="3" applyNumberFormat="1" applyFont="1" applyFill="1" applyBorder="1" applyAlignment="1">
      <alignment horizontal="center" vertical="center" wrapText="1"/>
    </xf>
    <xf numFmtId="0" fontId="31" fillId="14" borderId="13" xfId="3" applyFont="1" applyFill="1" applyBorder="1" applyAlignment="1">
      <alignment horizontal="center" vertical="center" wrapText="1"/>
    </xf>
    <xf numFmtId="0" fontId="31" fillId="14" borderId="21" xfId="3" applyFont="1" applyFill="1" applyBorder="1" applyAlignment="1">
      <alignment horizontal="center" vertical="center" wrapText="1"/>
    </xf>
    <xf numFmtId="0" fontId="31" fillId="14" borderId="12" xfId="3" applyFont="1" applyFill="1" applyBorder="1" applyAlignment="1">
      <alignment horizontal="center" vertical="center" wrapText="1"/>
    </xf>
    <xf numFmtId="174" fontId="31" fillId="14" borderId="13" xfId="3" applyNumberFormat="1" applyFont="1" applyFill="1" applyBorder="1" applyAlignment="1">
      <alignment horizontal="center" vertical="center" wrapText="1"/>
    </xf>
    <xf numFmtId="174" fontId="31" fillId="11" borderId="6" xfId="3" applyNumberFormat="1" applyFont="1" applyFill="1" applyBorder="1" applyAlignment="1">
      <alignment horizontal="center" vertical="center" wrapText="1"/>
    </xf>
    <xf numFmtId="174" fontId="33" fillId="11" borderId="5" xfId="64" applyNumberFormat="1" applyFont="1" applyFill="1" applyBorder="1" applyAlignment="1">
      <alignment horizontal="center" vertical="center" wrapText="1"/>
    </xf>
    <xf numFmtId="174" fontId="33" fillId="11" borderId="6" xfId="64" applyNumberFormat="1" applyFont="1" applyFill="1" applyBorder="1" applyAlignment="1">
      <alignment horizontal="center" vertical="center" wrapText="1"/>
    </xf>
    <xf numFmtId="0" fontId="31" fillId="14" borderId="4" xfId="3" applyFont="1" applyFill="1" applyBorder="1" applyAlignment="1">
      <alignment horizontal="center" vertical="center" wrapText="1"/>
    </xf>
    <xf numFmtId="0" fontId="31" fillId="11" borderId="4" xfId="3" applyFont="1" applyFill="1" applyBorder="1" applyAlignment="1">
      <alignment horizontal="center" vertical="center" wrapText="1"/>
    </xf>
    <xf numFmtId="0" fontId="45" fillId="11" borderId="4" xfId="3" applyFont="1" applyFill="1" applyBorder="1" applyAlignment="1">
      <alignment horizontal="center" vertical="center" wrapText="1"/>
    </xf>
    <xf numFmtId="0" fontId="31" fillId="14" borderId="4" xfId="3" applyFont="1" applyFill="1" applyBorder="1" applyAlignment="1">
      <alignment horizontal="left" vertical="center"/>
    </xf>
    <xf numFmtId="0" fontId="32" fillId="11" borderId="5" xfId="3" applyFont="1" applyFill="1" applyBorder="1" applyAlignment="1">
      <alignment horizontal="center" vertical="center" wrapText="1"/>
    </xf>
    <xf numFmtId="0" fontId="32" fillId="11" borderId="6" xfId="3" applyFont="1" applyFill="1" applyBorder="1" applyAlignment="1">
      <alignment horizontal="center" vertical="center" wrapText="1"/>
    </xf>
    <xf numFmtId="0" fontId="31" fillId="14" borderId="3" xfId="3" applyFont="1" applyFill="1" applyBorder="1" applyAlignment="1">
      <alignment horizontal="center" vertical="center" wrapText="1"/>
    </xf>
    <xf numFmtId="0" fontId="31" fillId="14" borderId="8" xfId="3" applyFont="1" applyFill="1" applyBorder="1" applyAlignment="1">
      <alignment horizontal="center" vertical="center" wrapText="1"/>
    </xf>
    <xf numFmtId="0" fontId="31" fillId="14" borderId="2" xfId="3" applyFont="1" applyFill="1" applyBorder="1" applyAlignment="1">
      <alignment horizontal="center" vertical="center" wrapText="1"/>
    </xf>
    <xf numFmtId="0" fontId="31" fillId="14" borderId="14" xfId="3" applyFont="1" applyFill="1" applyBorder="1" applyAlignment="1">
      <alignment horizontal="center" vertical="center" wrapText="1"/>
    </xf>
    <xf numFmtId="0" fontId="31" fillId="14" borderId="9" xfId="3" applyFont="1" applyFill="1" applyBorder="1" applyAlignment="1">
      <alignment horizontal="center" vertical="center" wrapText="1"/>
    </xf>
    <xf numFmtId="0" fontId="31" fillId="14" borderId="15" xfId="3" applyFont="1" applyFill="1" applyBorder="1" applyAlignment="1">
      <alignment horizontal="center" vertical="center" wrapText="1"/>
    </xf>
    <xf numFmtId="0" fontId="31" fillId="14" borderId="1" xfId="3" applyFont="1" applyFill="1" applyBorder="1" applyAlignment="1">
      <alignment horizontal="center" vertical="center" wrapText="1"/>
    </xf>
    <xf numFmtId="0" fontId="31" fillId="14" borderId="6" xfId="3" applyFont="1" applyFill="1" applyBorder="1" applyAlignment="1">
      <alignment horizontal="center" vertical="center" wrapText="1"/>
    </xf>
    <xf numFmtId="14" fontId="31" fillId="14" borderId="1" xfId="3" applyNumberFormat="1" applyFont="1" applyFill="1" applyBorder="1" applyAlignment="1">
      <alignment horizontal="left" vertical="center"/>
    </xf>
    <xf numFmtId="0" fontId="31" fillId="14" borderId="1" xfId="3" applyFont="1" applyFill="1" applyBorder="1" applyAlignment="1">
      <alignment horizontal="left" vertical="center"/>
    </xf>
    <xf numFmtId="0" fontId="31" fillId="14" borderId="5" xfId="3" applyFont="1" applyFill="1" applyBorder="1" applyAlignment="1">
      <alignment horizontal="right" vertical="center"/>
    </xf>
    <xf numFmtId="0" fontId="31" fillId="14" borderId="1" xfId="3" applyFont="1" applyFill="1" applyBorder="1" applyAlignment="1">
      <alignment horizontal="right" vertical="center"/>
    </xf>
    <xf numFmtId="10" fontId="31" fillId="0" borderId="5" xfId="3" applyNumberFormat="1" applyFont="1" applyBorder="1" applyAlignment="1">
      <alignment horizontal="center" vertical="center" wrapText="1"/>
    </xf>
    <xf numFmtId="10" fontId="31" fillId="0" borderId="6" xfId="3" applyNumberFormat="1" applyFont="1" applyBorder="1" applyAlignment="1">
      <alignment horizontal="center" vertical="center" wrapText="1"/>
    </xf>
    <xf numFmtId="175" fontId="33" fillId="11" borderId="5" xfId="3" applyNumberFormat="1" applyFont="1" applyFill="1" applyBorder="1" applyAlignment="1">
      <alignment horizontal="center" vertical="center" wrapText="1"/>
    </xf>
    <xf numFmtId="175" fontId="33" fillId="11" borderId="6" xfId="3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32" fillId="0" borderId="6" xfId="0" applyFont="1" applyBorder="1" applyAlignment="1">
      <alignment horizontal="center" vertical="center"/>
    </xf>
    <xf numFmtId="2" fontId="67" fillId="0" borderId="4" xfId="65" applyNumberFormat="1" applyFont="1" applyFill="1" applyBorder="1" applyAlignment="1" applyProtection="1">
      <alignment horizontal="center" vertical="center" wrapText="1"/>
      <protection locked="0"/>
    </xf>
    <xf numFmtId="0" fontId="44" fillId="0" borderId="5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2" fontId="67" fillId="0" borderId="5" xfId="65" applyNumberFormat="1" applyFont="1" applyFill="1" applyBorder="1" applyAlignment="1" applyProtection="1">
      <alignment horizontal="center" vertical="center" wrapText="1"/>
      <protection locked="0"/>
    </xf>
    <xf numFmtId="2" fontId="67" fillId="0" borderId="1" xfId="65" applyNumberFormat="1" applyFont="1" applyFill="1" applyBorder="1" applyAlignment="1" applyProtection="1">
      <alignment horizontal="center" vertical="center" wrapText="1"/>
      <protection locked="0"/>
    </xf>
    <xf numFmtId="2" fontId="67" fillId="0" borderId="6" xfId="65" applyNumberFormat="1" applyFont="1" applyFill="1" applyBorder="1" applyAlignment="1" applyProtection="1">
      <alignment horizontal="center" vertical="center" wrapText="1"/>
      <protection locked="0"/>
    </xf>
    <xf numFmtId="0" fontId="53" fillId="0" borderId="11" xfId="0" applyFont="1" applyBorder="1" applyAlignment="1">
      <alignment horizontal="center" wrapText="1"/>
    </xf>
    <xf numFmtId="0" fontId="53" fillId="0" borderId="0" xfId="0" applyFont="1" applyAlignment="1">
      <alignment horizontal="center"/>
    </xf>
    <xf numFmtId="0" fontId="53" fillId="0" borderId="10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32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2" fillId="0" borderId="0" xfId="0" applyFont="1" applyAlignment="1">
      <alignment horizontal="center" vertical="distributed"/>
    </xf>
    <xf numFmtId="0" fontId="60" fillId="0" borderId="11" xfId="0" applyFont="1" applyBorder="1" applyAlignment="1">
      <alignment horizontal="center"/>
    </xf>
    <xf numFmtId="0" fontId="60" fillId="0" borderId="0" xfId="0" applyFont="1" applyAlignment="1">
      <alignment horizontal="center"/>
    </xf>
    <xf numFmtId="0" fontId="60" fillId="0" borderId="10" xfId="0" applyFont="1" applyBorder="1" applyAlignment="1">
      <alignment horizontal="center"/>
    </xf>
    <xf numFmtId="0" fontId="55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58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4" fillId="0" borderId="11" xfId="0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44" fillId="0" borderId="10" xfId="0" applyFont="1" applyBorder="1" applyAlignment="1">
      <alignment horizontal="center"/>
    </xf>
    <xf numFmtId="0" fontId="44" fillId="0" borderId="14" xfId="0" applyFont="1" applyBorder="1" applyAlignment="1">
      <alignment horizontal="center" vertical="top"/>
    </xf>
    <xf numFmtId="0" fontId="44" fillId="0" borderId="9" xfId="0" applyFont="1" applyBorder="1" applyAlignment="1">
      <alignment horizontal="center" vertical="top"/>
    </xf>
    <xf numFmtId="0" fontId="44" fillId="0" borderId="15" xfId="0" applyFont="1" applyBorder="1" applyAlignment="1">
      <alignment horizontal="center" vertical="top"/>
    </xf>
    <xf numFmtId="0" fontId="52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69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8" xr:uid="{CA3B9B5A-4949-4F03-B79B-70AC4F9E1AFD}"/>
    <cellStyle name="Normal 2 3" xfId="61" xr:uid="{00000000-0005-0000-0000-00001A000000}"/>
    <cellStyle name="Normal 2 4" xfId="67" xr:uid="{30157227-CD1B-4DDA-8F1E-B1189BD4B7DD}"/>
    <cellStyle name="Normal 3" xfId="30" xr:uid="{00000000-0005-0000-0000-00001B000000}"/>
    <cellStyle name="Normal 4" xfId="31" xr:uid="{00000000-0005-0000-0000-00001C000000}"/>
    <cellStyle name="Normal 5" xfId="66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5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3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2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5084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96493</xdr:colOff>
      <xdr:row>0</xdr:row>
      <xdr:rowOff>55909</xdr:rowOff>
    </xdr:from>
    <xdr:to>
      <xdr:col>2</xdr:col>
      <xdr:colOff>60452</xdr:colOff>
      <xdr:row>0</xdr:row>
      <xdr:rowOff>1160807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93" y="55909"/>
          <a:ext cx="1206350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104774</xdr:rowOff>
    </xdr:from>
    <xdr:to>
      <xdr:col>8</xdr:col>
      <xdr:colOff>504826</xdr:colOff>
      <xdr:row>0</xdr:row>
      <xdr:rowOff>1123949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362075" y="104774"/>
          <a:ext cx="8124826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228600</xdr:colOff>
      <xdr:row>0</xdr:row>
      <xdr:rowOff>77216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7216"/>
          <a:ext cx="1089981" cy="1069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78441</xdr:colOff>
      <xdr:row>0</xdr:row>
      <xdr:rowOff>33616</xdr:rowOff>
    </xdr:from>
    <xdr:to>
      <xdr:col>1</xdr:col>
      <xdr:colOff>694765</xdr:colOff>
      <xdr:row>0</xdr:row>
      <xdr:rowOff>889205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" y="33616"/>
          <a:ext cx="997324" cy="855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5</xdr:col>
      <xdr:colOff>5815853</xdr:colOff>
      <xdr:row>0</xdr:row>
      <xdr:rowOff>885264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165412" y="0"/>
          <a:ext cx="12707470" cy="885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0</xdr:row>
      <xdr:rowOff>66675</xdr:rowOff>
    </xdr:from>
    <xdr:to>
      <xdr:col>6</xdr:col>
      <xdr:colOff>142875</xdr:colOff>
      <xdr:row>2</xdr:row>
      <xdr:rowOff>95250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609599" y="66675"/>
          <a:ext cx="5105401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3315-1234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1</xdr:col>
      <xdr:colOff>337137</xdr:colOff>
      <xdr:row>2</xdr:row>
      <xdr:rowOff>76200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784812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showGridLines="0" showZeros="0" tabSelected="1" view="pageBreakPreview" zoomScaleNormal="100" zoomScaleSheetLayoutView="100" workbookViewId="0">
      <selection activeCell="A7" sqref="A7:D7"/>
    </sheetView>
  </sheetViews>
  <sheetFormatPr defaultColWidth="9.140625" defaultRowHeight="12.75"/>
  <cols>
    <col min="1" max="1" width="5.7109375" style="8" customWidth="1"/>
    <col min="2" max="2" width="15" style="8" bestFit="1" customWidth="1"/>
    <col min="3" max="3" width="86.5703125" style="8" customWidth="1"/>
    <col min="4" max="4" width="10.140625" style="8" customWidth="1"/>
    <col min="5" max="5" width="11.5703125" style="8" bestFit="1" customWidth="1"/>
    <col min="6" max="6" width="15.28515625" style="9" customWidth="1"/>
    <col min="7" max="7" width="15.28515625" style="8" customWidth="1"/>
    <col min="8" max="8" width="15.7109375" style="8" bestFit="1" customWidth="1"/>
    <col min="9" max="9" width="11.85546875" style="8" bestFit="1" customWidth="1"/>
    <col min="10" max="16384" width="9.140625" style="8"/>
  </cols>
  <sheetData>
    <row r="1" spans="1:9" ht="94.5" customHeight="1">
      <c r="A1" s="241"/>
      <c r="B1" s="242"/>
      <c r="C1" s="239"/>
      <c r="D1" s="239"/>
      <c r="E1" s="239"/>
      <c r="F1" s="239"/>
      <c r="G1" s="239"/>
      <c r="H1" s="240"/>
    </row>
    <row r="2" spans="1:9" s="20" customFormat="1">
      <c r="A2" s="253" t="s">
        <v>30</v>
      </c>
      <c r="B2" s="254"/>
      <c r="C2" s="254"/>
      <c r="D2" s="254"/>
      <c r="E2" s="254"/>
      <c r="F2" s="254"/>
      <c r="G2" s="254"/>
      <c r="H2" s="255"/>
    </row>
    <row r="3" spans="1:9" s="50" customFormat="1" ht="11.25">
      <c r="A3" s="263" t="s">
        <v>39</v>
      </c>
      <c r="B3" s="264"/>
      <c r="C3" s="264"/>
      <c r="D3" s="264"/>
      <c r="E3" s="264"/>
      <c r="F3" s="264"/>
      <c r="G3" s="264"/>
      <c r="H3" s="265"/>
    </row>
    <row r="4" spans="1:9" s="50" customFormat="1" ht="11.25">
      <c r="A4" s="258" t="s">
        <v>116</v>
      </c>
      <c r="B4" s="259"/>
      <c r="C4" s="259"/>
      <c r="D4" s="260"/>
      <c r="E4" s="261" t="s">
        <v>22</v>
      </c>
      <c r="F4" s="262"/>
      <c r="G4" s="256">
        <f ca="1">TODAY()</f>
        <v>46142</v>
      </c>
      <c r="H4" s="257"/>
    </row>
    <row r="5" spans="1:9" s="50" customFormat="1" ht="11.25">
      <c r="A5" s="243" t="s">
        <v>117</v>
      </c>
      <c r="B5" s="243"/>
      <c r="C5" s="243"/>
      <c r="D5" s="243"/>
      <c r="E5" s="249" t="s">
        <v>6</v>
      </c>
      <c r="F5" s="249"/>
      <c r="G5" s="249"/>
      <c r="H5" s="249"/>
      <c r="I5" s="62"/>
    </row>
    <row r="6" spans="1:9" s="50" customFormat="1" ht="24.95" customHeight="1">
      <c r="A6" s="244" t="s">
        <v>118</v>
      </c>
      <c r="B6" s="245"/>
      <c r="C6" s="245"/>
      <c r="D6" s="246"/>
      <c r="E6" s="22" t="s">
        <v>21</v>
      </c>
      <c r="F6" s="23" t="s">
        <v>3</v>
      </c>
      <c r="G6" s="22" t="s">
        <v>34</v>
      </c>
      <c r="H6" s="22" t="s">
        <v>4</v>
      </c>
    </row>
    <row r="7" spans="1:9" s="50" customFormat="1" ht="24.95" customHeight="1">
      <c r="A7" s="250" t="s">
        <v>36</v>
      </c>
      <c r="B7" s="251"/>
      <c r="C7" s="251"/>
      <c r="D7" s="252"/>
      <c r="E7" s="18" t="s">
        <v>27</v>
      </c>
      <c r="F7" s="55">
        <v>0.05</v>
      </c>
      <c r="G7" s="22" t="s">
        <v>33</v>
      </c>
      <c r="H7" s="56">
        <v>0.24490000000000001</v>
      </c>
    </row>
    <row r="8" spans="1:9" ht="3.95" customHeight="1">
      <c r="A8" s="248"/>
      <c r="B8" s="248"/>
      <c r="C8" s="248"/>
      <c r="D8" s="248"/>
      <c r="E8" s="248"/>
      <c r="F8" s="248"/>
      <c r="G8" s="248"/>
      <c r="H8" s="248"/>
    </row>
    <row r="9" spans="1:9" s="50" customFormat="1" ht="22.5">
      <c r="A9" s="22" t="s">
        <v>0</v>
      </c>
      <c r="B9" s="22" t="s">
        <v>28</v>
      </c>
      <c r="C9" s="22" t="s">
        <v>29</v>
      </c>
      <c r="D9" s="22" t="s">
        <v>2</v>
      </c>
      <c r="E9" s="153" t="s">
        <v>1</v>
      </c>
      <c r="F9" s="17" t="s">
        <v>31</v>
      </c>
      <c r="G9" s="18" t="s">
        <v>32</v>
      </c>
      <c r="H9" s="18" t="s">
        <v>5</v>
      </c>
    </row>
    <row r="10" spans="1:9" s="50" customFormat="1" ht="15" customHeight="1">
      <c r="A10" s="178" t="s">
        <v>24</v>
      </c>
      <c r="B10" s="183"/>
      <c r="C10" s="180" t="s">
        <v>119</v>
      </c>
      <c r="D10" s="184"/>
      <c r="E10" s="185"/>
      <c r="F10" s="185"/>
      <c r="G10" s="185">
        <f t="shared" ref="G10:G11" si="0">ROUND(F10+(F10*$H$7),2)</f>
        <v>0</v>
      </c>
      <c r="H10" s="182">
        <f>SUM(H11)</f>
        <v>1502.25</v>
      </c>
    </row>
    <row r="11" spans="1:9" s="50" customFormat="1" ht="50.25" customHeight="1">
      <c r="A11" s="169" t="s">
        <v>8</v>
      </c>
      <c r="B11" s="60" t="s">
        <v>113</v>
      </c>
      <c r="C11" s="54" t="s">
        <v>111</v>
      </c>
      <c r="D11" s="60" t="s">
        <v>84</v>
      </c>
      <c r="E11" s="149">
        <v>1</v>
      </c>
      <c r="F11" s="177">
        <v>1206.72</v>
      </c>
      <c r="G11" s="59">
        <f t="shared" si="0"/>
        <v>1502.25</v>
      </c>
      <c r="H11" s="59">
        <f>ROUND((E11*G11),2)</f>
        <v>1502.25</v>
      </c>
    </row>
    <row r="12" spans="1:9" s="50" customFormat="1" ht="15" customHeight="1">
      <c r="A12" s="178" t="s">
        <v>25</v>
      </c>
      <c r="B12" s="179"/>
      <c r="C12" s="180" t="s">
        <v>120</v>
      </c>
      <c r="D12" s="179"/>
      <c r="E12" s="181"/>
      <c r="F12" s="181"/>
      <c r="G12" s="181">
        <f t="shared" ref="G12:G17" si="1">ROUND(F12+(F12*$H$7),2)</f>
        <v>0</v>
      </c>
      <c r="H12" s="182">
        <f>SUM(H13:H17)</f>
        <v>228017.75999999998</v>
      </c>
    </row>
    <row r="13" spans="1:9" s="50" customFormat="1" ht="22.5">
      <c r="A13" s="57" t="s">
        <v>9</v>
      </c>
      <c r="B13" s="60" t="s">
        <v>105</v>
      </c>
      <c r="C13" s="54" t="s">
        <v>106</v>
      </c>
      <c r="D13" s="60" t="s">
        <v>107</v>
      </c>
      <c r="E13" s="58">
        <v>5209.68</v>
      </c>
      <c r="F13" s="59">
        <v>1.62</v>
      </c>
      <c r="G13" s="59">
        <f t="shared" si="1"/>
        <v>2.02</v>
      </c>
      <c r="H13" s="59">
        <f t="shared" ref="H13" si="2">ROUND((E13*G13),2)</f>
        <v>10523.55</v>
      </c>
    </row>
    <row r="14" spans="1:9" s="50" customFormat="1" ht="33.75">
      <c r="A14" s="232" t="s">
        <v>10</v>
      </c>
      <c r="B14" s="60" t="s">
        <v>47</v>
      </c>
      <c r="C14" s="54" t="s">
        <v>46</v>
      </c>
      <c r="D14" s="60" t="s">
        <v>13</v>
      </c>
      <c r="E14" s="58">
        <v>475</v>
      </c>
      <c r="F14" s="59">
        <v>70.150000000000006</v>
      </c>
      <c r="G14" s="59">
        <f t="shared" si="1"/>
        <v>87.33</v>
      </c>
      <c r="H14" s="59">
        <f t="shared" ref="H14:H17" si="3">ROUND((E14*G14),2)</f>
        <v>41481.75</v>
      </c>
    </row>
    <row r="15" spans="1:9" s="50" customFormat="1" ht="22.5">
      <c r="A15" s="232" t="s">
        <v>11</v>
      </c>
      <c r="B15" s="60" t="s">
        <v>49</v>
      </c>
      <c r="C15" s="54" t="s">
        <v>48</v>
      </c>
      <c r="D15" s="60" t="s">
        <v>7</v>
      </c>
      <c r="E15" s="58">
        <v>1135</v>
      </c>
      <c r="F15" s="59">
        <v>104.71</v>
      </c>
      <c r="G15" s="59">
        <f t="shared" si="1"/>
        <v>130.35</v>
      </c>
      <c r="H15" s="59">
        <f t="shared" si="3"/>
        <v>147947.25</v>
      </c>
    </row>
    <row r="16" spans="1:9" s="50" customFormat="1" ht="22.5">
      <c r="A16" s="232" t="s">
        <v>40</v>
      </c>
      <c r="B16" s="60" t="s">
        <v>85</v>
      </c>
      <c r="C16" s="54" t="s">
        <v>86</v>
      </c>
      <c r="D16" s="60" t="s">
        <v>13</v>
      </c>
      <c r="E16" s="58">
        <v>475</v>
      </c>
      <c r="F16" s="59">
        <v>37.21</v>
      </c>
      <c r="G16" s="59">
        <f t="shared" si="1"/>
        <v>46.32</v>
      </c>
      <c r="H16" s="59">
        <f t="shared" si="3"/>
        <v>22002</v>
      </c>
    </row>
    <row r="17" spans="1:8" s="50" customFormat="1" ht="10.5" customHeight="1">
      <c r="A17" s="232" t="s">
        <v>81</v>
      </c>
      <c r="B17" s="60" t="s">
        <v>83</v>
      </c>
      <c r="C17" s="54" t="s">
        <v>115</v>
      </c>
      <c r="D17" s="60" t="s">
        <v>13</v>
      </c>
      <c r="E17" s="58">
        <v>40.090000000000003</v>
      </c>
      <c r="F17" s="151">
        <f>Composição!G10</f>
        <v>121.49</v>
      </c>
      <c r="G17" s="59">
        <f t="shared" si="1"/>
        <v>151.24</v>
      </c>
      <c r="H17" s="59">
        <f t="shared" si="3"/>
        <v>6063.21</v>
      </c>
    </row>
    <row r="18" spans="1:8" s="50" customFormat="1" ht="3.95" customHeight="1">
      <c r="A18" s="269" t="s">
        <v>110</v>
      </c>
      <c r="B18" s="270"/>
      <c r="C18" s="269"/>
      <c r="D18" s="269"/>
      <c r="E18" s="269"/>
      <c r="F18" s="269"/>
      <c r="G18" s="269"/>
      <c r="H18" s="269"/>
    </row>
    <row r="19" spans="1:8" s="20" customFormat="1" ht="18" customHeight="1">
      <c r="A19" s="247" t="s">
        <v>126</v>
      </c>
      <c r="B19" s="247"/>
      <c r="C19" s="247"/>
      <c r="D19" s="247"/>
      <c r="E19" s="247"/>
      <c r="F19" s="247"/>
      <c r="G19" s="247"/>
      <c r="H19" s="190">
        <f>H12+H10</f>
        <v>229520.00999999998</v>
      </c>
    </row>
    <row r="20" spans="1:8" s="20" customFormat="1" ht="13.5" customHeight="1">
      <c r="A20" s="221"/>
      <c r="B20" s="222"/>
      <c r="C20" s="222"/>
      <c r="D20" s="222"/>
      <c r="E20" s="222"/>
      <c r="F20" s="222"/>
      <c r="G20" s="222"/>
      <c r="H20" s="223"/>
    </row>
    <row r="21" spans="1:8" s="20" customFormat="1" ht="30" customHeight="1">
      <c r="A21" s="145"/>
      <c r="B21" s="224"/>
      <c r="C21" s="224"/>
      <c r="D21" s="224"/>
      <c r="E21" s="224"/>
      <c r="F21" s="224"/>
      <c r="G21" s="224"/>
      <c r="H21" s="146"/>
    </row>
    <row r="22" spans="1:8" ht="14.25" customHeight="1">
      <c r="A22" s="3"/>
      <c r="B22" s="225"/>
      <c r="C22" s="225"/>
      <c r="D22" s="225"/>
      <c r="E22" s="225"/>
      <c r="F22" s="226"/>
      <c r="G22" s="225"/>
      <c r="H22" s="4"/>
    </row>
    <row r="23" spans="1:8" ht="11.25" customHeight="1">
      <c r="A23" s="5"/>
      <c r="B23" s="227"/>
      <c r="C23" s="227"/>
      <c r="D23" s="227"/>
      <c r="E23" s="227"/>
      <c r="F23" s="228"/>
      <c r="G23" s="227"/>
      <c r="H23" s="6"/>
    </row>
    <row r="24" spans="1:8" ht="12" customHeight="1">
      <c r="A24" s="277" t="s">
        <v>80</v>
      </c>
      <c r="B24" s="278"/>
      <c r="C24" s="278"/>
      <c r="D24" s="278"/>
      <c r="E24" s="278"/>
      <c r="F24" s="278"/>
      <c r="G24" s="278"/>
      <c r="H24" s="279"/>
    </row>
    <row r="25" spans="1:8" s="20" customFormat="1" ht="12.75" customHeight="1">
      <c r="A25" s="271" t="str">
        <f>'Memória de Cálculo'!C20</f>
        <v>Caio Henrique da Silva Carvalho</v>
      </c>
      <c r="B25" s="272"/>
      <c r="C25" s="272"/>
      <c r="D25" s="272"/>
      <c r="E25" s="272"/>
      <c r="F25" s="272"/>
      <c r="G25" s="272"/>
      <c r="H25" s="273"/>
    </row>
    <row r="26" spans="1:8">
      <c r="A26" s="271" t="str">
        <f>'Memória de Cálculo'!C21</f>
        <v>CREA/MG Nº: MG 240.713/D</v>
      </c>
      <c r="B26" s="272"/>
      <c r="C26" s="272"/>
      <c r="D26" s="272"/>
      <c r="E26" s="272"/>
      <c r="F26" s="272"/>
      <c r="G26" s="272"/>
      <c r="H26" s="273"/>
    </row>
    <row r="27" spans="1:8" ht="21.75" customHeight="1">
      <c r="A27" s="7"/>
      <c r="B27" s="229"/>
      <c r="C27" s="207"/>
      <c r="D27" s="229"/>
      <c r="E27" s="229"/>
      <c r="F27" s="230"/>
      <c r="G27" s="229"/>
      <c r="H27" s="10"/>
    </row>
    <row r="28" spans="1:8">
      <c r="A28" s="7"/>
      <c r="B28" s="229"/>
      <c r="C28" s="229"/>
      <c r="D28" s="229"/>
      <c r="E28" s="229"/>
      <c r="F28" s="230"/>
      <c r="G28" s="229"/>
      <c r="H28" s="10"/>
    </row>
    <row r="29" spans="1:8" ht="17.25" customHeight="1">
      <c r="A29" s="7"/>
      <c r="B29" s="229"/>
      <c r="C29" s="229"/>
      <c r="D29" s="229"/>
      <c r="E29" s="229"/>
      <c r="F29" s="230"/>
      <c r="G29" s="229"/>
      <c r="H29" s="10"/>
    </row>
    <row r="30" spans="1:8" ht="11.25" customHeight="1">
      <c r="A30" s="277" t="s">
        <v>80</v>
      </c>
      <c r="B30" s="278"/>
      <c r="C30" s="278"/>
      <c r="D30" s="278"/>
      <c r="E30" s="278"/>
      <c r="F30" s="278"/>
      <c r="G30" s="278"/>
      <c r="H30" s="279"/>
    </row>
    <row r="31" spans="1:8" s="20" customFormat="1" ht="12.75" customHeight="1">
      <c r="A31" s="274" t="str">
        <f>'Memória de Cálculo'!C25</f>
        <v>Prefeito Municipal de Inhapim-MG</v>
      </c>
      <c r="B31" s="275"/>
      <c r="C31" s="275"/>
      <c r="D31" s="275"/>
      <c r="E31" s="275"/>
      <c r="F31" s="275"/>
      <c r="G31" s="275"/>
      <c r="H31" s="276"/>
    </row>
    <row r="32" spans="1:8" s="20" customFormat="1" ht="12" customHeight="1">
      <c r="A32" s="271" t="str">
        <f>'Memória de Cálculo'!C26</f>
        <v>Sandro Adriano Oliveira Silva</v>
      </c>
      <c r="B32" s="272"/>
      <c r="C32" s="272"/>
      <c r="D32" s="272"/>
      <c r="E32" s="272"/>
      <c r="F32" s="272"/>
      <c r="G32" s="272"/>
      <c r="H32" s="273"/>
    </row>
    <row r="33" spans="1:8">
      <c r="A33" s="51"/>
      <c r="B33" s="52"/>
      <c r="C33" s="52"/>
      <c r="D33" s="52"/>
      <c r="E33" s="52"/>
      <c r="F33" s="53"/>
      <c r="G33" s="52"/>
      <c r="H33" s="231"/>
    </row>
    <row r="34" spans="1:8" ht="69.95" customHeight="1">
      <c r="A34" s="266" t="s">
        <v>38</v>
      </c>
      <c r="B34" s="267"/>
      <c r="C34" s="267"/>
      <c r="D34" s="267"/>
      <c r="E34" s="267"/>
      <c r="F34" s="267"/>
      <c r="G34" s="267"/>
      <c r="H34" s="268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1">
    <mergeCell ref="A34:H34"/>
    <mergeCell ref="A18:H18"/>
    <mergeCell ref="A25:H25"/>
    <mergeCell ref="A26:H26"/>
    <mergeCell ref="A31:H31"/>
    <mergeCell ref="A32:H32"/>
    <mergeCell ref="A24:H24"/>
    <mergeCell ref="A30:H30"/>
    <mergeCell ref="C1:H1"/>
    <mergeCell ref="A1:B1"/>
    <mergeCell ref="A5:D5"/>
    <mergeCell ref="A6:D6"/>
    <mergeCell ref="A19:G19"/>
    <mergeCell ref="A8:H8"/>
    <mergeCell ref="E5:H5"/>
    <mergeCell ref="A7:D7"/>
    <mergeCell ref="A2:H2"/>
    <mergeCell ref="G4:H4"/>
    <mergeCell ref="A4:D4"/>
    <mergeCell ref="E4:F4"/>
    <mergeCell ref="A3:H3"/>
  </mergeCells>
  <phoneticPr fontId="5" type="noConversion"/>
  <printOptions horizontalCentered="1"/>
  <pageMargins left="0.47244094488188981" right="0.19685039370078741" top="0.59055118110236227" bottom="0.6692913385826772" header="0" footer="0"/>
  <pageSetup paperSize="9" scale="76" fitToHeight="2" orientation="landscape" r:id="rId2"/>
  <headerFooter alignWithMargins="0"/>
  <ignoredErrors>
    <ignoredError sqref="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showGridLines="0" showZeros="0" view="pageBreakPreview" zoomScale="115" zoomScaleSheetLayoutView="115" workbookViewId="0">
      <selection sqref="A1:F1"/>
    </sheetView>
  </sheetViews>
  <sheetFormatPr defaultColWidth="9.140625" defaultRowHeight="12.75"/>
  <cols>
    <col min="1" max="1" width="5.7109375" style="1" customWidth="1"/>
    <col min="2" max="2" width="13.7109375" style="1" customWidth="1"/>
    <col min="3" max="3" width="70.85546875" style="1" customWidth="1"/>
    <col min="4" max="4" width="10.140625" style="1" customWidth="1"/>
    <col min="5" max="5" width="11.7109375" style="164" customWidth="1"/>
    <col min="6" max="6" width="40.7109375" style="2" customWidth="1"/>
    <col min="7" max="16384" width="9.140625" style="1"/>
  </cols>
  <sheetData>
    <row r="1" spans="1:8" s="8" customFormat="1" ht="94.5" customHeight="1">
      <c r="A1" s="241"/>
      <c r="B1" s="242"/>
      <c r="C1" s="242"/>
      <c r="D1" s="242"/>
      <c r="E1" s="242"/>
      <c r="F1" s="280"/>
      <c r="G1" s="86"/>
      <c r="H1" s="86"/>
    </row>
    <row r="2" spans="1:8" s="19" customFormat="1">
      <c r="A2" s="283" t="s">
        <v>26</v>
      </c>
      <c r="B2" s="284"/>
      <c r="C2" s="284"/>
      <c r="D2" s="284"/>
      <c r="E2" s="284"/>
      <c r="F2" s="285"/>
    </row>
    <row r="3" spans="1:8" s="21" customFormat="1" ht="11.25">
      <c r="A3" s="263" t="s">
        <v>39</v>
      </c>
      <c r="B3" s="264"/>
      <c r="C3" s="264"/>
      <c r="D3" s="264"/>
      <c r="E3" s="156"/>
      <c r="F3" s="25"/>
    </row>
    <row r="4" spans="1:8" s="21" customFormat="1" ht="11.25">
      <c r="A4" s="289" t="s">
        <v>121</v>
      </c>
      <c r="B4" s="259"/>
      <c r="C4" s="259"/>
      <c r="D4" s="259"/>
      <c r="E4" s="259"/>
      <c r="F4" s="260"/>
    </row>
    <row r="5" spans="1:8" s="21" customFormat="1" ht="11.25">
      <c r="A5" s="287" t="s">
        <v>122</v>
      </c>
      <c r="B5" s="243"/>
      <c r="C5" s="243"/>
      <c r="D5" s="243"/>
      <c r="E5" s="157" t="s">
        <v>22</v>
      </c>
      <c r="F5" s="26">
        <f ca="1">TODAY()</f>
        <v>46142</v>
      </c>
    </row>
    <row r="6" spans="1:8" ht="3.75" customHeight="1">
      <c r="A6" s="248"/>
      <c r="B6" s="248"/>
      <c r="C6" s="248"/>
      <c r="D6" s="248"/>
      <c r="E6" s="248"/>
      <c r="F6" s="248"/>
    </row>
    <row r="7" spans="1:8" s="13" customFormat="1" ht="26.25" customHeight="1">
      <c r="A7" s="22" t="s">
        <v>0</v>
      </c>
      <c r="B7" s="22" t="s">
        <v>28</v>
      </c>
      <c r="C7" s="22" t="s">
        <v>29</v>
      </c>
      <c r="D7" s="22" t="s">
        <v>2</v>
      </c>
      <c r="E7" s="149" t="s">
        <v>1</v>
      </c>
      <c r="F7" s="17" t="s">
        <v>35</v>
      </c>
    </row>
    <row r="8" spans="1:8" s="13" customFormat="1" ht="11.25">
      <c r="A8" s="154" t="s">
        <v>8</v>
      </c>
      <c r="B8" s="166"/>
      <c r="C8" s="166" t="str">
        <f>'Planilha Orcamentária'!C10</f>
        <v xml:space="preserve">PAVIMENTAÇÃO DA RUA LEONEL PEREIRA DE FARIA - SERVIÇOS PRELIMINARES </v>
      </c>
      <c r="D8" s="166"/>
      <c r="E8" s="158"/>
      <c r="F8" s="148"/>
    </row>
    <row r="9" spans="1:8" s="13" customFormat="1" ht="45">
      <c r="A9" s="60" t="str">
        <f>'Planilha Orcamentária'!A11</f>
        <v>1.1</v>
      </c>
      <c r="B9" s="60" t="str">
        <f>'Planilha Orcamentária'!B11</f>
        <v>SICOR-ED-28427</v>
      </c>
      <c r="C9" s="54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60" t="str">
        <f>'Planilha Orcamentária'!D11</f>
        <v>UND</v>
      </c>
      <c r="E9" s="236">
        <f>'Planilha Orcamentária'!E11</f>
        <v>1</v>
      </c>
      <c r="F9" s="150" t="s">
        <v>112</v>
      </c>
    </row>
    <row r="10" spans="1:8" s="13" customFormat="1" ht="11.25">
      <c r="A10" s="63" t="str">
        <f>'Planilha Orcamentária'!A12</f>
        <v>2.0</v>
      </c>
      <c r="B10" s="61"/>
      <c r="C10" s="61" t="str">
        <f>'Planilha Orcamentária'!C12</f>
        <v>PAVIMENTAÇÃO DA RUA LEONEL PEREIRA DE FARIA - PAVIMENTAÇÃO</v>
      </c>
      <c r="D10" s="61"/>
      <c r="E10" s="237"/>
      <c r="F10" s="235"/>
    </row>
    <row r="11" spans="1:8" s="13" customFormat="1" ht="67.5">
      <c r="A11" s="57" t="str">
        <f>'Planilha Orcamentária'!A13</f>
        <v>2.1</v>
      </c>
      <c r="B11" s="57" t="str">
        <f>'Planilha Orcamentária'!B13</f>
        <v>SINAPI-95429</v>
      </c>
      <c r="C11" s="57" t="str">
        <f>'Planilha Orcamentária'!C13</f>
        <v>TRANSPORTE COM CAMINHÃO BASCULANTE DE 18 M³, EM VIA URBANA EM REVESTIMENTO PRIMÁRIO (UNIDADE: TXKM). AF_07/2020</v>
      </c>
      <c r="D11" s="57" t="str">
        <f>'Planilha Orcamentária'!D13</f>
        <v>TXKM</v>
      </c>
      <c r="E11" s="238">
        <f>'Planilha Orcamentária'!E13</f>
        <v>5209.68</v>
      </c>
      <c r="F11" s="87" t="s">
        <v>125</v>
      </c>
    </row>
    <row r="12" spans="1:8" s="13" customFormat="1" ht="33.75">
      <c r="A12" s="57" t="str">
        <f>'Planilha Orcamentária'!A14</f>
        <v>2.2</v>
      </c>
      <c r="B12" s="57" t="str">
        <f>'Planilha Orcamentária'!B14</f>
        <v>SINAPI-94273</v>
      </c>
      <c r="C12" s="57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57" t="str">
        <f>'Planilha Orcamentária'!D14</f>
        <v>M</v>
      </c>
      <c r="E12" s="238">
        <f>'Planilha Orcamentária'!E14</f>
        <v>475</v>
      </c>
      <c r="F12" s="87" t="s">
        <v>127</v>
      </c>
    </row>
    <row r="13" spans="1:8" s="13" customFormat="1" ht="22.5">
      <c r="A13" s="57" t="str">
        <f>'Planilha Orcamentária'!A15</f>
        <v>2.3</v>
      </c>
      <c r="B13" s="57" t="str">
        <f>'Planilha Orcamentária'!B15</f>
        <v>SINAPI-92394</v>
      </c>
      <c r="C13" s="57" t="str">
        <f>'Planilha Orcamentária'!C15</f>
        <v>EXECUÇÃO DE PAVIMENTO EM PISO INTERTRAVADO, COM BLOCO SEXTAVADO DE 25 X 25 CM, ESPESSURA 8 CM. AF_10/2022</v>
      </c>
      <c r="D13" s="57" t="str">
        <f>'Planilha Orcamentária'!D15</f>
        <v>M2</v>
      </c>
      <c r="E13" s="238">
        <f>'Planilha Orcamentária'!E15</f>
        <v>1135</v>
      </c>
      <c r="F13" s="87" t="s">
        <v>128</v>
      </c>
    </row>
    <row r="14" spans="1:8" s="13" customFormat="1" ht="22.5">
      <c r="A14" s="57" t="str">
        <f>'Planilha Orcamentária'!A16</f>
        <v>2.4</v>
      </c>
      <c r="B14" s="57" t="str">
        <f>'Planilha Orcamentária'!B16</f>
        <v>SINAPI-94287</v>
      </c>
      <c r="C14" s="57" t="str">
        <f>'Planilha Orcamentária'!C16</f>
        <v xml:space="preserve">EXECUÇÃO DE SARJETA DE CONCRETO USINADO, MOLDADO IN LOCO EM TRECHO RETO, 30 CM BASE X 10 CM </v>
      </c>
      <c r="D14" s="57" t="str">
        <f>'Planilha Orcamentária'!D16</f>
        <v>M</v>
      </c>
      <c r="E14" s="238">
        <f>'Planilha Orcamentária'!E16</f>
        <v>475</v>
      </c>
      <c r="F14" s="87" t="s">
        <v>129</v>
      </c>
    </row>
    <row r="15" spans="1:8" s="13" customFormat="1" ht="17.25" customHeight="1">
      <c r="A15" s="57" t="str">
        <f>'Planilha Orcamentária'!A17</f>
        <v>2.5</v>
      </c>
      <c r="B15" s="57" t="str">
        <f>'Planilha Orcamentária'!B17</f>
        <v>COMPOSIÇÃO 001</v>
      </c>
      <c r="C15" s="57" t="str">
        <f>'Planilha Orcamentária'!C17</f>
        <v>VIGA EM CONCRETO ARMADO</v>
      </c>
      <c r="D15" s="57" t="str">
        <f>'Planilha Orcamentária'!D17</f>
        <v>M</v>
      </c>
      <c r="E15" s="238">
        <f>'Planilha Orcamentária'!E17</f>
        <v>40.090000000000003</v>
      </c>
      <c r="F15" s="87" t="s">
        <v>130</v>
      </c>
    </row>
    <row r="16" spans="1:8" s="13" customFormat="1" ht="7.5" customHeight="1">
      <c r="A16" s="286"/>
      <c r="B16" s="286"/>
      <c r="C16" s="286"/>
      <c r="D16" s="286"/>
      <c r="E16" s="286"/>
      <c r="F16" s="286"/>
    </row>
    <row r="17" spans="1:6" ht="14.25" customHeight="1">
      <c r="A17" s="64"/>
      <c r="B17" s="65"/>
      <c r="C17" s="65"/>
      <c r="D17" s="65"/>
      <c r="E17" s="159"/>
      <c r="F17" s="66"/>
    </row>
    <row r="18" spans="1:6" ht="57" customHeight="1">
      <c r="A18" s="67"/>
      <c r="B18" s="68"/>
      <c r="C18" s="68"/>
      <c r="D18" s="68"/>
      <c r="E18" s="160"/>
      <c r="F18" s="69"/>
    </row>
    <row r="19" spans="1:6" ht="11.25" customHeight="1">
      <c r="A19" s="67"/>
      <c r="B19" s="70"/>
      <c r="C19" s="282" t="s">
        <v>95</v>
      </c>
      <c r="D19" s="282"/>
      <c r="E19" s="282"/>
      <c r="F19" s="72"/>
    </row>
    <row r="20" spans="1:6" s="11" customFormat="1" ht="12">
      <c r="A20" s="75"/>
      <c r="B20" s="74"/>
      <c r="C20" s="281" t="s">
        <v>91</v>
      </c>
      <c r="D20" s="281"/>
      <c r="E20" s="281"/>
      <c r="F20" s="76"/>
    </row>
    <row r="21" spans="1:6">
      <c r="A21" s="77"/>
      <c r="B21" s="70"/>
      <c r="C21" s="281" t="s">
        <v>94</v>
      </c>
      <c r="D21" s="281"/>
      <c r="E21" s="281"/>
      <c r="F21" s="78"/>
    </row>
    <row r="22" spans="1:6">
      <c r="A22" s="77"/>
      <c r="B22" s="70"/>
      <c r="C22" s="70"/>
      <c r="D22" s="70"/>
      <c r="E22" s="161"/>
      <c r="F22" s="78"/>
    </row>
    <row r="23" spans="1:6" ht="51.75" customHeight="1">
      <c r="A23" s="77"/>
      <c r="B23" s="70"/>
      <c r="C23" s="70"/>
      <c r="D23" s="70"/>
      <c r="E23" s="161"/>
      <c r="F23" s="78"/>
    </row>
    <row r="24" spans="1:6" ht="11.25" customHeight="1">
      <c r="A24" s="67"/>
      <c r="B24" s="70"/>
      <c r="C24" s="282" t="s">
        <v>95</v>
      </c>
      <c r="D24" s="282"/>
      <c r="E24" s="282"/>
      <c r="F24" s="72"/>
    </row>
    <row r="25" spans="1:6" s="11" customFormat="1" ht="12">
      <c r="A25" s="73"/>
      <c r="B25" s="74"/>
      <c r="C25" s="288" t="s">
        <v>75</v>
      </c>
      <c r="D25" s="288"/>
      <c r="E25" s="288"/>
      <c r="F25" s="165"/>
    </row>
    <row r="26" spans="1:6" s="11" customFormat="1" ht="12" customHeight="1">
      <c r="A26" s="75"/>
      <c r="B26" s="74"/>
      <c r="C26" s="281" t="s">
        <v>114</v>
      </c>
      <c r="D26" s="281"/>
      <c r="E26" s="281"/>
      <c r="F26" s="76"/>
    </row>
    <row r="27" spans="1:6" s="11" customFormat="1" ht="12" customHeight="1">
      <c r="A27" s="75"/>
      <c r="B27" s="74"/>
      <c r="C27" s="155"/>
      <c r="D27" s="74"/>
      <c r="E27" s="162"/>
      <c r="F27" s="76"/>
    </row>
    <row r="28" spans="1:6">
      <c r="A28" s="79"/>
      <c r="B28" s="80"/>
      <c r="C28" s="80"/>
      <c r="D28" s="80"/>
      <c r="E28" s="163"/>
      <c r="F28" s="81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3">
    <mergeCell ref="A1:F1"/>
    <mergeCell ref="C26:E26"/>
    <mergeCell ref="C24:E24"/>
    <mergeCell ref="A2:F2"/>
    <mergeCell ref="A3:D3"/>
    <mergeCell ref="A6:F6"/>
    <mergeCell ref="A16:F16"/>
    <mergeCell ref="A5:D5"/>
    <mergeCell ref="C19:E19"/>
    <mergeCell ref="C20:E20"/>
    <mergeCell ref="C21:E21"/>
    <mergeCell ref="C25:E25"/>
    <mergeCell ref="A4:F4"/>
  </mergeCells>
  <conditionalFormatting sqref="F11:F15">
    <cfRule type="expression" dxfId="2" priority="35" stopIfTrue="1">
      <formula>$B11=1</formula>
    </cfRule>
    <cfRule type="expression" dxfId="1" priority="36" stopIfTrue="1">
      <formula>OR($B11=0,$B11=2,$B11=3,$B11=4)</formula>
    </cfRule>
  </conditionalFormatting>
  <printOptions horizontalCentered="1"/>
  <pageMargins left="0.47244094488188981" right="0.19685039370078741" top="0.59055118110236227" bottom="0.6692913385826772" header="0" footer="0"/>
  <pageSetup paperSize="9" scale="80" fitToHeight="2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3"/>
  <sheetViews>
    <sheetView showGridLines="0" showZeros="0" view="pageBreakPreview" zoomScaleNormal="75" zoomScaleSheetLayoutView="100" zoomScalePageLayoutView="85" workbookViewId="0">
      <selection activeCell="K13" sqref="K13"/>
    </sheetView>
  </sheetViews>
  <sheetFormatPr defaultColWidth="9.140625" defaultRowHeight="12.75"/>
  <cols>
    <col min="1" max="1" width="10.7109375" style="30" customWidth="1"/>
    <col min="2" max="2" width="55" style="30" customWidth="1"/>
    <col min="3" max="3" width="20.28515625" style="34" bestFit="1" customWidth="1"/>
    <col min="4" max="4" width="14.42578125" style="34" bestFit="1" customWidth="1"/>
    <col min="5" max="5" width="10.7109375" style="30" customWidth="1"/>
    <col min="6" max="6" width="6.42578125" style="30" customWidth="1"/>
    <col min="7" max="7" width="10.7109375" style="30" customWidth="1"/>
    <col min="8" max="8" width="6.42578125" style="30" customWidth="1"/>
    <col min="9" max="9" width="10.7109375" style="30" customWidth="1"/>
    <col min="10" max="10" width="6.42578125" style="30" customWidth="1"/>
    <col min="11" max="11" width="14.140625" style="30" bestFit="1" customWidth="1"/>
    <col min="12" max="16384" width="9.140625" style="30"/>
  </cols>
  <sheetData>
    <row r="1" spans="1:11" s="8" customFormat="1" ht="93" customHeight="1">
      <c r="A1" s="241"/>
      <c r="B1" s="242"/>
      <c r="C1" s="242"/>
      <c r="D1" s="242"/>
      <c r="E1" s="242"/>
      <c r="F1" s="242"/>
      <c r="G1" s="242"/>
      <c r="H1" s="242"/>
      <c r="I1" s="242"/>
      <c r="J1" s="280"/>
    </row>
    <row r="2" spans="1:11" ht="23.25" customHeight="1">
      <c r="A2" s="290" t="s">
        <v>14</v>
      </c>
      <c r="B2" s="291"/>
      <c r="C2" s="291"/>
      <c r="D2" s="291"/>
      <c r="E2" s="291"/>
      <c r="F2" s="291"/>
      <c r="G2" s="291"/>
      <c r="H2" s="291"/>
      <c r="I2" s="291"/>
      <c r="J2" s="292"/>
    </row>
    <row r="3" spans="1:11" ht="15" customHeight="1">
      <c r="A3" s="316" t="str">
        <f>'Planilha Orcamentária'!A3</f>
        <v>PREFEITURA MUNICIPAL DE INHAPIM-MG</v>
      </c>
      <c r="B3" s="316"/>
      <c r="C3" s="306" t="s">
        <v>23</v>
      </c>
      <c r="D3" s="309">
        <f>D12</f>
        <v>229520.00999999998</v>
      </c>
      <c r="E3" s="329" t="s">
        <v>22</v>
      </c>
      <c r="F3" s="330"/>
      <c r="G3" s="327">
        <f ca="1">TODAY()</f>
        <v>46142</v>
      </c>
      <c r="H3" s="328"/>
      <c r="I3" s="325" t="s">
        <v>41</v>
      </c>
      <c r="J3" s="326"/>
    </row>
    <row r="4" spans="1:11" ht="15" customHeight="1">
      <c r="A4" s="295" t="str">
        <f>'Planilha Orcamentária'!A4</f>
        <v>OBRA: PAVIMENTAÇÃO DA RUA LEONEL PEREIRA DE FARIA</v>
      </c>
      <c r="B4" s="296"/>
      <c r="C4" s="307"/>
      <c r="D4" s="307"/>
      <c r="E4" s="319" t="s">
        <v>89</v>
      </c>
      <c r="F4" s="320"/>
      <c r="G4" s="320"/>
      <c r="H4" s="320"/>
      <c r="I4" s="320"/>
      <c r="J4" s="321"/>
    </row>
    <row r="5" spans="1:11" ht="15" customHeight="1">
      <c r="A5" s="295" t="str">
        <f>'Planilha Orcamentária'!A5</f>
        <v>LOCAL: TAQUARAL - INHAPIM/MG - CEP: 35330-000</v>
      </c>
      <c r="B5" s="296"/>
      <c r="C5" s="308"/>
      <c r="D5" s="308"/>
      <c r="E5" s="322"/>
      <c r="F5" s="323"/>
      <c r="G5" s="323"/>
      <c r="H5" s="323"/>
      <c r="I5" s="323"/>
      <c r="J5" s="324"/>
    </row>
    <row r="6" spans="1:11" ht="15.75" customHeight="1">
      <c r="A6" s="41" t="s">
        <v>37</v>
      </c>
      <c r="B6" s="41" t="s">
        <v>15</v>
      </c>
      <c r="C6" s="233" t="s">
        <v>16</v>
      </c>
      <c r="D6" s="233" t="s">
        <v>17</v>
      </c>
      <c r="E6" s="317" t="s">
        <v>42</v>
      </c>
      <c r="F6" s="318"/>
      <c r="G6" s="317" t="s">
        <v>43</v>
      </c>
      <c r="H6" s="318"/>
      <c r="I6" s="301" t="s">
        <v>50</v>
      </c>
      <c r="J6" s="302"/>
    </row>
    <row r="7" spans="1:11">
      <c r="A7" s="293" t="str">
        <f>'Planilha Orcamentária'!A10</f>
        <v>1.0</v>
      </c>
      <c r="B7" s="297" t="str">
        <f>'Planilha Orcamentária'!C10</f>
        <v xml:space="preserve">PAVIMENTAÇÃO DA RUA LEONEL PEREIRA DE FARIA - SERVIÇOS PRELIMINARES </v>
      </c>
      <c r="C7" s="48" t="s">
        <v>18</v>
      </c>
      <c r="D7" s="82">
        <f>D8/$D$12</f>
        <v>6.5451809626533219E-3</v>
      </c>
      <c r="E7" s="331">
        <v>1</v>
      </c>
      <c r="F7" s="332"/>
      <c r="G7" s="299"/>
      <c r="H7" s="300"/>
      <c r="I7" s="299"/>
      <c r="J7" s="300"/>
    </row>
    <row r="8" spans="1:11">
      <c r="A8" s="294"/>
      <c r="B8" s="298"/>
      <c r="C8" s="49" t="s">
        <v>19</v>
      </c>
      <c r="D8" s="234">
        <f>'Planilha Orcamentária'!H11</f>
        <v>1502.25</v>
      </c>
      <c r="E8" s="333">
        <f>D8*$E7</f>
        <v>1502.25</v>
      </c>
      <c r="F8" s="334"/>
      <c r="G8" s="299"/>
      <c r="H8" s="300"/>
      <c r="I8" s="299"/>
      <c r="J8" s="300"/>
    </row>
    <row r="9" spans="1:11" s="31" customFormat="1" ht="15" customHeight="1">
      <c r="A9" s="314" t="str">
        <f>'Planilha Orcamentária'!A12</f>
        <v>2.0</v>
      </c>
      <c r="B9" s="315" t="str">
        <f>'Planilha Orcamentária'!C12</f>
        <v>PAVIMENTAÇÃO DA RUA LEONEL PEREIRA DE FARIA - PAVIMENTAÇÃO</v>
      </c>
      <c r="C9" s="48" t="s">
        <v>18</v>
      </c>
      <c r="D9" s="82">
        <f>D10/$D$12</f>
        <v>0.99345481903734667</v>
      </c>
      <c r="E9" s="303">
        <v>0.3</v>
      </c>
      <c r="F9" s="304"/>
      <c r="G9" s="303">
        <v>0.4</v>
      </c>
      <c r="H9" s="304"/>
      <c r="I9" s="303">
        <v>0.3</v>
      </c>
      <c r="J9" s="304"/>
    </row>
    <row r="10" spans="1:11" s="31" customFormat="1" ht="15" customHeight="1">
      <c r="A10" s="314"/>
      <c r="B10" s="315"/>
      <c r="C10" s="49" t="s">
        <v>19</v>
      </c>
      <c r="D10" s="83">
        <f>'Planilha Orcamentária'!H12</f>
        <v>228017.75999999998</v>
      </c>
      <c r="E10" s="311">
        <f>E9*$D10</f>
        <v>68405.327999999994</v>
      </c>
      <c r="F10" s="312"/>
      <c r="G10" s="311">
        <f>G9*$D10</f>
        <v>91207.103999999992</v>
      </c>
      <c r="H10" s="312"/>
      <c r="I10" s="311">
        <f>I9*$D10</f>
        <v>68405.327999999994</v>
      </c>
      <c r="J10" s="312"/>
    </row>
    <row r="11" spans="1:11" s="31" customFormat="1" ht="15" customHeight="1">
      <c r="A11" s="313" t="s">
        <v>90</v>
      </c>
      <c r="B11" s="313"/>
      <c r="C11" s="212" t="s">
        <v>18</v>
      </c>
      <c r="D11" s="213">
        <f>D9+D7</f>
        <v>1</v>
      </c>
      <c r="E11" s="303">
        <f>E12/$D$12</f>
        <v>0.30458162667385735</v>
      </c>
      <c r="F11" s="304"/>
      <c r="G11" s="303">
        <f>G12/$D$12</f>
        <v>0.39738192761493868</v>
      </c>
      <c r="H11" s="304"/>
      <c r="I11" s="303">
        <f>I12/$D$12</f>
        <v>0.29803644571120402</v>
      </c>
      <c r="J11" s="304"/>
    </row>
    <row r="12" spans="1:11" s="31" customFormat="1" ht="15" customHeight="1">
      <c r="A12" s="313"/>
      <c r="B12" s="313"/>
      <c r="C12" s="212" t="s">
        <v>19</v>
      </c>
      <c r="D12" s="214">
        <f>'Planilha Orcamentária'!H19</f>
        <v>229520.00999999998</v>
      </c>
      <c r="E12" s="305">
        <f>E10+E8</f>
        <v>69907.577999999994</v>
      </c>
      <c r="F12" s="310"/>
      <c r="G12" s="305">
        <f>G10</f>
        <v>91207.103999999992</v>
      </c>
      <c r="H12" s="300"/>
      <c r="I12" s="305">
        <f>I10</f>
        <v>68405.327999999994</v>
      </c>
      <c r="J12" s="310"/>
      <c r="K12" s="84">
        <f>E11+G11+I11</f>
        <v>1</v>
      </c>
    </row>
    <row r="13" spans="1:11" ht="14.25" customHeight="1">
      <c r="A13" s="32"/>
      <c r="B13" s="193"/>
      <c r="C13" s="193"/>
      <c r="D13" s="193"/>
      <c r="E13" s="193"/>
      <c r="F13" s="193"/>
      <c r="G13" s="193"/>
      <c r="H13" s="193"/>
      <c r="I13" s="202" t="s">
        <v>20</v>
      </c>
      <c r="J13" s="44"/>
      <c r="K13" s="85">
        <f>E12+G12+I12</f>
        <v>229520.00999999995</v>
      </c>
    </row>
    <row r="14" spans="1:11" ht="84.75" customHeight="1">
      <c r="A14" s="32"/>
      <c r="B14" s="33"/>
      <c r="C14" s="193"/>
      <c r="D14" s="194"/>
      <c r="E14" s="191"/>
      <c r="F14" s="191"/>
      <c r="G14" s="191"/>
      <c r="H14" s="191"/>
      <c r="I14" s="35"/>
      <c r="J14" s="44"/>
    </row>
    <row r="15" spans="1:11" s="42" customFormat="1" ht="13.5" customHeight="1">
      <c r="A15" s="43"/>
      <c r="B15" s="195" t="str">
        <f>'Memória de Cálculo'!C20</f>
        <v>Caio Henrique da Silva Carvalho</v>
      </c>
      <c r="C15" s="196"/>
      <c r="D15" s="196"/>
      <c r="E15" s="192"/>
      <c r="F15" s="192"/>
      <c r="G15" s="192"/>
      <c r="H15" s="192"/>
      <c r="I15" s="43"/>
      <c r="J15" s="45"/>
    </row>
    <row r="16" spans="1:11" s="42" customFormat="1" ht="11.25" customHeight="1">
      <c r="A16" s="43"/>
      <c r="B16" s="195" t="str">
        <f>'Memória de Cálculo'!C21</f>
        <v>CREA/MG Nº: MG 240.713/D</v>
      </c>
      <c r="C16" s="196"/>
      <c r="D16" s="196"/>
      <c r="E16" s="192"/>
      <c r="F16" s="192"/>
      <c r="G16" s="192"/>
      <c r="H16" s="192"/>
      <c r="I16" s="43"/>
      <c r="J16" s="45"/>
    </row>
    <row r="17" spans="1:10" ht="68.25" customHeight="1">
      <c r="A17" s="35"/>
      <c r="B17" s="197"/>
      <c r="C17" s="194"/>
      <c r="D17" s="194"/>
      <c r="E17" s="191"/>
      <c r="F17" s="191"/>
      <c r="G17" s="191"/>
      <c r="H17" s="191"/>
      <c r="I17" s="35"/>
      <c r="J17" s="44"/>
    </row>
    <row r="18" spans="1:10" ht="13.5" customHeight="1">
      <c r="A18" s="36"/>
      <c r="B18" s="37"/>
      <c r="C18" s="198"/>
      <c r="D18" s="198"/>
      <c r="E18" s="199"/>
      <c r="F18" s="199"/>
      <c r="G18" s="199"/>
      <c r="H18" s="199"/>
      <c r="I18" s="46"/>
      <c r="J18" s="44"/>
    </row>
    <row r="19" spans="1:10" s="42" customFormat="1" ht="14.25" customHeight="1">
      <c r="A19" s="43"/>
      <c r="B19" s="96" t="str">
        <f>'Memória de Cálculo'!C25</f>
        <v>Prefeito Municipal de Inhapim-MG</v>
      </c>
      <c r="C19" s="196"/>
      <c r="D19" s="196"/>
      <c r="E19" s="192"/>
      <c r="F19" s="192"/>
      <c r="G19" s="192"/>
      <c r="H19" s="192"/>
      <c r="I19" s="43"/>
      <c r="J19" s="45"/>
    </row>
    <row r="20" spans="1:10" s="42" customFormat="1" ht="14.1" customHeight="1">
      <c r="A20" s="43"/>
      <c r="B20" s="200" t="str">
        <f>'Memória de Cálculo'!C26</f>
        <v>Sandro Adriano Oliveira Silva</v>
      </c>
      <c r="C20" s="196"/>
      <c r="D20" s="196"/>
      <c r="E20" s="192"/>
      <c r="F20" s="192"/>
      <c r="G20" s="192"/>
      <c r="H20" s="192"/>
      <c r="I20" s="43"/>
      <c r="J20" s="45"/>
    </row>
    <row r="21" spans="1:10" ht="14.1" customHeight="1">
      <c r="A21" s="35"/>
      <c r="B21" s="201"/>
      <c r="C21" s="194"/>
      <c r="D21" s="194"/>
      <c r="E21" s="191"/>
      <c r="F21" s="191"/>
      <c r="G21" s="191"/>
      <c r="H21" s="191"/>
      <c r="I21" s="35"/>
      <c r="J21" s="44"/>
    </row>
    <row r="22" spans="1:10" ht="6" customHeight="1">
      <c r="A22" s="35"/>
      <c r="B22" s="201"/>
      <c r="C22" s="194"/>
      <c r="D22" s="194"/>
      <c r="E22" s="191"/>
      <c r="F22" s="191"/>
      <c r="G22" s="191"/>
      <c r="H22" s="191"/>
      <c r="I22" s="35"/>
      <c r="J22" s="44"/>
    </row>
    <row r="23" spans="1:10" ht="6" customHeight="1">
      <c r="A23" s="38"/>
      <c r="B23" s="39"/>
      <c r="C23" s="40"/>
      <c r="D23" s="40"/>
      <c r="E23" s="39"/>
      <c r="F23" s="39"/>
      <c r="G23" s="39"/>
      <c r="H23" s="39"/>
      <c r="I23" s="38"/>
      <c r="J23" s="47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7">
    <mergeCell ref="A11:B12"/>
    <mergeCell ref="A9:A10"/>
    <mergeCell ref="B9:B10"/>
    <mergeCell ref="E9:F9"/>
    <mergeCell ref="E10:F10"/>
    <mergeCell ref="E11:F11"/>
    <mergeCell ref="E12:F12"/>
    <mergeCell ref="G11:H11"/>
    <mergeCell ref="G12:H12"/>
    <mergeCell ref="C3:C5"/>
    <mergeCell ref="D3:D5"/>
    <mergeCell ref="I9:J9"/>
    <mergeCell ref="I11:J11"/>
    <mergeCell ref="I12:J12"/>
    <mergeCell ref="G9:H9"/>
    <mergeCell ref="G10:H10"/>
    <mergeCell ref="I10:J10"/>
    <mergeCell ref="I8:J8"/>
    <mergeCell ref="E6:F6"/>
    <mergeCell ref="E4:J5"/>
    <mergeCell ref="I3:J3"/>
    <mergeCell ref="G3:H3"/>
    <mergeCell ref="E3:F3"/>
    <mergeCell ref="A1:J1"/>
    <mergeCell ref="A2:J2"/>
    <mergeCell ref="A7:A8"/>
    <mergeCell ref="A4:B4"/>
    <mergeCell ref="B7:B8"/>
    <mergeCell ref="I7:J7"/>
    <mergeCell ref="I6:J6"/>
    <mergeCell ref="A3:B3"/>
    <mergeCell ref="A5:B5"/>
    <mergeCell ref="G6:H6"/>
    <mergeCell ref="E7:F7"/>
    <mergeCell ref="E8:F8"/>
    <mergeCell ref="G7:H7"/>
    <mergeCell ref="G8:H8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90" orientation="landscape" r:id="rId2"/>
  <headerFooter alignWithMargins="0"/>
  <ignoredErrors>
    <ignoredError sqref="D8 D10" formula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dimension ref="A1:F28"/>
  <sheetViews>
    <sheetView showGridLines="0" view="pageBreakPreview" zoomScale="85" zoomScaleNormal="100" zoomScaleSheetLayoutView="85" workbookViewId="0">
      <selection activeCell="D9" sqref="D9:F9"/>
    </sheetView>
  </sheetViews>
  <sheetFormatPr defaultColWidth="9.140625" defaultRowHeight="12.75"/>
  <cols>
    <col min="1" max="1" width="5.7109375" style="1" customWidth="1"/>
    <col min="2" max="2" width="11.7109375" style="1" customWidth="1"/>
    <col min="3" max="3" width="81.42578125" style="1" customWidth="1"/>
    <col min="4" max="4" width="10.140625" style="1" customWidth="1"/>
    <col min="5" max="5" width="11.7109375" style="1" customWidth="1"/>
    <col min="6" max="6" width="101.42578125" style="2" customWidth="1"/>
    <col min="7" max="16384" width="9.140625" style="1"/>
  </cols>
  <sheetData>
    <row r="1" spans="1:6" ht="72.75" customHeight="1">
      <c r="A1" s="335"/>
      <c r="B1" s="336"/>
      <c r="C1" s="28"/>
      <c r="D1" s="28"/>
      <c r="E1" s="28"/>
      <c r="F1" s="29"/>
    </row>
    <row r="2" spans="1:6" s="19" customFormat="1" ht="20.100000000000001" customHeight="1">
      <c r="A2" s="253" t="s">
        <v>45</v>
      </c>
      <c r="B2" s="254"/>
      <c r="C2" s="254"/>
      <c r="D2" s="254"/>
      <c r="E2" s="254"/>
      <c r="F2" s="255"/>
    </row>
    <row r="3" spans="1:6" s="21" customFormat="1" ht="20.25" customHeight="1">
      <c r="A3" s="263" t="s">
        <v>39</v>
      </c>
      <c r="B3" s="264"/>
      <c r="C3" s="264"/>
      <c r="D3" s="264"/>
      <c r="E3" s="24"/>
      <c r="F3" s="25"/>
    </row>
    <row r="4" spans="1:6" s="21" customFormat="1" ht="20.25" customHeight="1">
      <c r="A4" s="289" t="s">
        <v>121</v>
      </c>
      <c r="B4" s="259"/>
      <c r="C4" s="259"/>
      <c r="D4" s="259"/>
      <c r="E4" s="186"/>
      <c r="F4" s="187"/>
    </row>
    <row r="5" spans="1:6" s="21" customFormat="1" ht="20.25" customHeight="1">
      <c r="A5" s="287" t="s">
        <v>123</v>
      </c>
      <c r="B5" s="243"/>
      <c r="C5" s="243"/>
      <c r="D5" s="243"/>
      <c r="E5" s="154" t="s">
        <v>22</v>
      </c>
      <c r="F5" s="26">
        <f ca="1">TODAY()</f>
        <v>46142</v>
      </c>
    </row>
    <row r="6" spans="1:6" ht="3.75" customHeight="1">
      <c r="A6" s="248"/>
      <c r="B6" s="248"/>
      <c r="C6" s="248"/>
      <c r="D6" s="248"/>
      <c r="E6" s="248"/>
      <c r="F6" s="248"/>
    </row>
    <row r="7" spans="1:6" s="13" customFormat="1" ht="19.5" customHeight="1">
      <c r="A7" s="22" t="s">
        <v>0</v>
      </c>
      <c r="B7" s="22" t="s">
        <v>28</v>
      </c>
      <c r="C7" s="22" t="s">
        <v>29</v>
      </c>
      <c r="D7" s="261" t="s">
        <v>44</v>
      </c>
      <c r="E7" s="262"/>
      <c r="F7" s="337"/>
    </row>
    <row r="8" spans="1:6" s="13" customFormat="1" ht="11.25">
      <c r="A8" s="12" t="s">
        <v>24</v>
      </c>
      <c r="B8" s="14"/>
      <c r="C8" s="61" t="str">
        <f>'Planilha Orcamentária'!C10</f>
        <v xml:space="preserve">PAVIMENTAÇÃO DA RUA LEONEL PEREIRA DE FARIA - SERVIÇOS PRELIMINARES </v>
      </c>
      <c r="D8" s="15"/>
      <c r="E8" s="16"/>
      <c r="F8" s="27"/>
    </row>
    <row r="9" spans="1:6" s="13" customFormat="1" ht="63" customHeight="1">
      <c r="A9" s="57" t="str">
        <f>'Planilha Orcamentária'!A11</f>
        <v>1.1</v>
      </c>
      <c r="B9" s="57" t="str">
        <f>'Planilha Orcamentária'!B11</f>
        <v>SICOR-ED-28427</v>
      </c>
      <c r="C9" s="5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339" t="s">
        <v>82</v>
      </c>
      <c r="E9" s="340"/>
      <c r="F9" s="341"/>
    </row>
    <row r="10" spans="1:6" s="13" customFormat="1" ht="12">
      <c r="A10" s="63" t="str">
        <f>'Planilha Orcamentária'!A12</f>
        <v>2.0</v>
      </c>
      <c r="B10" s="61"/>
      <c r="C10" s="61" t="str">
        <f>'Planilha Orcamentária'!C12</f>
        <v>PAVIMENTAÇÃO DA RUA LEONEL PEREIRA DE FARIA - PAVIMENTAÇÃO</v>
      </c>
      <c r="D10" s="203"/>
      <c r="E10" s="204"/>
      <c r="F10" s="205"/>
    </row>
    <row r="11" spans="1:6" s="13" customFormat="1" ht="22.5">
      <c r="A11" s="57" t="str">
        <f>'Planilha Orcamentária'!A13</f>
        <v>2.1</v>
      </c>
      <c r="B11" s="57" t="str">
        <f>'Planilha Orcamentária'!B13</f>
        <v>SINAPI-95429</v>
      </c>
      <c r="C11" s="57" t="str">
        <f>'Planilha Orcamentária'!C13</f>
        <v>TRANSPORTE COM CAMINHÃO BASCULANTE DE 18 M³, EM VIA URBANA EM REVESTIMENTO PRIMÁRIO (UNIDADE: TXKM). AF_07/2020</v>
      </c>
      <c r="D11" s="339" t="s">
        <v>108</v>
      </c>
      <c r="E11" s="340"/>
      <c r="F11" s="341"/>
    </row>
    <row r="12" spans="1:6" s="13" customFormat="1" ht="53.25" customHeight="1">
      <c r="A12" s="57" t="str">
        <f>'Planilha Orcamentária'!A14</f>
        <v>2.2</v>
      </c>
      <c r="B12" s="57" t="str">
        <f>'Planilha Orcamentária'!B14</f>
        <v>SINAPI-94273</v>
      </c>
      <c r="C12" s="57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338" t="s">
        <v>51</v>
      </c>
      <c r="E12" s="338"/>
      <c r="F12" s="338"/>
    </row>
    <row r="13" spans="1:6" s="13" customFormat="1" ht="39" customHeight="1">
      <c r="A13" s="57" t="str">
        <f>'Planilha Orcamentária'!A15</f>
        <v>2.3</v>
      </c>
      <c r="B13" s="57" t="str">
        <f>'Planilha Orcamentária'!B15</f>
        <v>SINAPI-92394</v>
      </c>
      <c r="C13" s="57" t="str">
        <f>'Planilha Orcamentária'!C15</f>
        <v>EXECUÇÃO DE PAVIMENTO EM PISO INTERTRAVADO, COM BLOCO SEXTAVADO DE 25 X 25 CM, ESPESSURA 8 CM. AF_10/2022</v>
      </c>
      <c r="D13" s="338" t="s">
        <v>52</v>
      </c>
      <c r="E13" s="338"/>
      <c r="F13" s="338"/>
    </row>
    <row r="14" spans="1:6" s="13" customFormat="1" ht="43.5" customHeight="1">
      <c r="A14" s="57" t="str">
        <f>'Planilha Orcamentária'!A16</f>
        <v>2.4</v>
      </c>
      <c r="B14" s="57" t="str">
        <f>'Planilha Orcamentária'!B16</f>
        <v>SINAPI-94287</v>
      </c>
      <c r="C14" s="57" t="str">
        <f>'Planilha Orcamentária'!C16</f>
        <v xml:space="preserve">EXECUÇÃO DE SARJETA DE CONCRETO USINADO, MOLDADO IN LOCO EM TRECHO RETO, 30 CM BASE X 10 CM </v>
      </c>
      <c r="D14" s="338" t="s">
        <v>88</v>
      </c>
      <c r="E14" s="338"/>
      <c r="F14" s="338"/>
    </row>
    <row r="15" spans="1:6" s="13" customFormat="1" ht="84.75" customHeight="1">
      <c r="A15" s="57" t="str">
        <f>'Planilha Orcamentária'!A17</f>
        <v>2.5</v>
      </c>
      <c r="B15" s="57" t="str">
        <f>'Planilha Orcamentária'!B17</f>
        <v>COMPOSIÇÃO 001</v>
      </c>
      <c r="C15" s="57" t="str">
        <f>'Planilha Orcamentária'!C17</f>
        <v>VIGA EM CONCRETO ARMADO</v>
      </c>
      <c r="D15" s="346" t="s">
        <v>109</v>
      </c>
      <c r="E15" s="347"/>
      <c r="F15" s="348"/>
    </row>
    <row r="16" spans="1:6" s="13" customFormat="1" ht="5.25" customHeight="1">
      <c r="A16" s="286"/>
      <c r="B16" s="286"/>
      <c r="C16" s="286"/>
      <c r="D16" s="286"/>
      <c r="E16" s="286"/>
      <c r="F16" s="286"/>
    </row>
    <row r="17" spans="1:6" ht="11.25" customHeight="1">
      <c r="A17" s="64"/>
      <c r="B17" s="215"/>
      <c r="C17" s="215"/>
      <c r="D17" s="215"/>
      <c r="E17" s="215"/>
      <c r="F17" s="66"/>
    </row>
    <row r="18" spans="1:6" ht="79.5" customHeight="1">
      <c r="A18" s="67"/>
      <c r="B18" s="216"/>
      <c r="C18" s="216"/>
      <c r="D18" s="216"/>
      <c r="E18" s="216"/>
      <c r="F18" s="69"/>
    </row>
    <row r="19" spans="1:6" ht="11.25" customHeight="1">
      <c r="A19" s="67"/>
      <c r="B19" s="217"/>
      <c r="C19" s="71"/>
      <c r="D19" s="218"/>
      <c r="E19" s="216"/>
      <c r="F19" s="72"/>
    </row>
    <row r="20" spans="1:6" s="11" customFormat="1" ht="12">
      <c r="A20" s="75"/>
      <c r="B20" s="219"/>
      <c r="C20" s="208" t="s">
        <v>91</v>
      </c>
      <c r="D20" s="219"/>
      <c r="E20" s="208"/>
      <c r="F20" s="76"/>
    </row>
    <row r="21" spans="1:6">
      <c r="A21" s="77"/>
      <c r="B21" s="217"/>
      <c r="C21" s="208" t="s">
        <v>94</v>
      </c>
      <c r="D21" s="217"/>
      <c r="E21" s="217"/>
      <c r="F21" s="78"/>
    </row>
    <row r="22" spans="1:6">
      <c r="A22" s="77"/>
      <c r="B22" s="217"/>
      <c r="C22" s="217"/>
      <c r="D22" s="217"/>
      <c r="E22" s="217"/>
      <c r="F22" s="78"/>
    </row>
    <row r="23" spans="1:6">
      <c r="A23" s="77"/>
      <c r="B23" s="217"/>
      <c r="C23" s="217"/>
      <c r="D23" s="217"/>
      <c r="E23" s="217"/>
      <c r="F23" s="78"/>
    </row>
    <row r="24" spans="1:6" ht="71.25" customHeight="1">
      <c r="A24" s="67"/>
      <c r="B24" s="217"/>
      <c r="C24" s="71"/>
      <c r="D24" s="216"/>
      <c r="E24" s="344"/>
      <c r="F24" s="345"/>
    </row>
    <row r="25" spans="1:6" s="11" customFormat="1" ht="12">
      <c r="A25" s="73"/>
      <c r="B25" s="219"/>
      <c r="C25" s="95" t="s">
        <v>75</v>
      </c>
      <c r="D25" s="220"/>
      <c r="E25" s="342"/>
      <c r="F25" s="343"/>
    </row>
    <row r="26" spans="1:6" s="11" customFormat="1" ht="12" customHeight="1">
      <c r="A26" s="75"/>
      <c r="B26" s="219"/>
      <c r="C26" s="208" t="s">
        <v>114</v>
      </c>
      <c r="D26" s="219"/>
      <c r="E26" s="219"/>
      <c r="F26" s="76"/>
    </row>
    <row r="27" spans="1:6" s="11" customFormat="1" ht="12" customHeight="1">
      <c r="A27" s="75"/>
      <c r="B27" s="219"/>
      <c r="C27" s="208"/>
      <c r="D27" s="219"/>
      <c r="E27" s="219"/>
      <c r="F27" s="76"/>
    </row>
    <row r="28" spans="1:6">
      <c r="A28" s="79"/>
      <c r="B28" s="80"/>
      <c r="C28" s="80"/>
      <c r="D28" s="80"/>
      <c r="E28" s="80"/>
      <c r="F28" s="81"/>
    </row>
  </sheetData>
  <protectedRanges>
    <protectedRange sqref="D12" name="Intervalo1_2_4_1"/>
    <protectedRange sqref="D13" name="Intervalo1_2_5_1"/>
  </protectedRanges>
  <mergeCells count="16">
    <mergeCell ref="D7:F7"/>
    <mergeCell ref="D12:F12"/>
    <mergeCell ref="D9:F9"/>
    <mergeCell ref="E25:F25"/>
    <mergeCell ref="A16:F16"/>
    <mergeCell ref="E24:F24"/>
    <mergeCell ref="D13:F13"/>
    <mergeCell ref="D14:F14"/>
    <mergeCell ref="D11:F11"/>
    <mergeCell ref="D15:F15"/>
    <mergeCell ref="A6:F6"/>
    <mergeCell ref="A1:B1"/>
    <mergeCell ref="A2:F2"/>
    <mergeCell ref="A3:D3"/>
    <mergeCell ref="A5:D5"/>
    <mergeCell ref="A4:D4"/>
  </mergeCells>
  <conditionalFormatting sqref="D12:D15">
    <cfRule type="expression" dxfId="0" priority="10" stopIfTrue="1">
      <formula>OR($M12="M",$M12="A")</formula>
    </cfRule>
  </conditionalFormatting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view="pageBreakPreview" zoomScale="115" zoomScaleNormal="100" zoomScaleSheetLayoutView="115" workbookViewId="0">
      <selection activeCell="K3" sqref="K3"/>
    </sheetView>
  </sheetViews>
  <sheetFormatPr defaultRowHeight="14.25"/>
  <cols>
    <col min="1" max="1" width="6.140625" style="92" customWidth="1"/>
    <col min="2" max="2" width="47.28515625" style="92" customWidth="1"/>
    <col min="3" max="3" width="10.85546875" style="92" customWidth="1"/>
    <col min="4" max="4" width="12.7109375" style="93" customWidth="1"/>
    <col min="5" max="5" width="3.28515625" style="94" customWidth="1"/>
    <col min="6" max="6" width="4.5703125" style="92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354"/>
      <c r="B1" s="355"/>
      <c r="C1" s="355"/>
      <c r="D1" s="355"/>
      <c r="E1" s="355"/>
      <c r="F1" s="356"/>
      <c r="G1" s="88"/>
      <c r="H1" s="88"/>
    </row>
    <row r="2" spans="1:8" ht="12.75">
      <c r="A2" s="357"/>
      <c r="B2" s="358"/>
      <c r="C2" s="358"/>
      <c r="D2" s="358"/>
      <c r="E2" s="358"/>
      <c r="F2" s="359"/>
      <c r="G2" s="89"/>
      <c r="H2" s="89"/>
    </row>
    <row r="3" spans="1:8" ht="12.75">
      <c r="A3" s="357"/>
      <c r="B3" s="358"/>
      <c r="C3" s="358"/>
      <c r="D3" s="358"/>
      <c r="E3" s="358"/>
      <c r="F3" s="359"/>
      <c r="G3" s="90"/>
      <c r="H3" s="90"/>
    </row>
    <row r="4" spans="1:8" ht="12.75">
      <c r="A4" s="287" t="s">
        <v>121</v>
      </c>
      <c r="B4" s="243"/>
      <c r="C4" s="243"/>
      <c r="D4" s="243"/>
      <c r="E4" s="243"/>
      <c r="F4" s="243"/>
    </row>
    <row r="5" spans="1:8" ht="12.75">
      <c r="A5" s="287" t="s">
        <v>124</v>
      </c>
      <c r="B5" s="243"/>
      <c r="C5" s="243"/>
      <c r="D5" s="243"/>
      <c r="E5" s="243"/>
      <c r="F5" s="243"/>
    </row>
    <row r="6" spans="1:8" ht="12.75">
      <c r="A6" s="353" t="s">
        <v>96</v>
      </c>
      <c r="B6" s="353"/>
      <c r="C6" s="353"/>
      <c r="D6" s="353"/>
      <c r="E6" s="353"/>
      <c r="F6" s="353"/>
    </row>
    <row r="7" spans="1:8" ht="12.75">
      <c r="A7" s="107" t="s">
        <v>87</v>
      </c>
      <c r="B7" s="152">
        <f ca="1">TODAY()</f>
        <v>46142</v>
      </c>
      <c r="C7" s="370"/>
      <c r="D7" s="370"/>
      <c r="E7" s="370"/>
      <c r="F7" s="371"/>
    </row>
    <row r="8" spans="1:8" ht="12.75">
      <c r="A8" s="109"/>
      <c r="B8" s="360"/>
      <c r="C8" s="361"/>
      <c r="D8" s="361"/>
      <c r="E8" s="361"/>
      <c r="F8" s="362"/>
    </row>
    <row r="9" spans="1:8" ht="15.75">
      <c r="A9" s="110"/>
      <c r="B9" s="363" t="s">
        <v>53</v>
      </c>
      <c r="C9" s="363"/>
      <c r="D9" s="363"/>
      <c r="E9" s="111"/>
      <c r="F9" s="112"/>
    </row>
    <row r="10" spans="1:8" ht="12.75">
      <c r="A10" s="113"/>
      <c r="B10" s="368"/>
      <c r="C10" s="368"/>
      <c r="D10" s="368"/>
      <c r="E10" s="91"/>
      <c r="F10" s="114"/>
    </row>
    <row r="11" spans="1:8" ht="12.75">
      <c r="A11" s="7"/>
      <c r="B11" s="132" t="s">
        <v>54</v>
      </c>
      <c r="C11" s="139"/>
      <c r="D11" s="136" t="s">
        <v>55</v>
      </c>
      <c r="E11" s="97"/>
      <c r="F11" s="10"/>
    </row>
    <row r="12" spans="1:8" ht="12.75">
      <c r="A12" s="7"/>
      <c r="B12" s="133" t="s">
        <v>56</v>
      </c>
      <c r="C12" s="140" t="s">
        <v>57</v>
      </c>
      <c r="D12" s="137">
        <f t="shared" ref="D12:D19" si="0">H12*100</f>
        <v>4.67</v>
      </c>
      <c r="E12" s="97"/>
      <c r="F12" s="115"/>
      <c r="H12" s="90">
        <v>4.6699999999999998E-2</v>
      </c>
    </row>
    <row r="13" spans="1:8" ht="12.75">
      <c r="A13" s="7"/>
      <c r="B13" s="134" t="s">
        <v>58</v>
      </c>
      <c r="C13" s="141" t="s">
        <v>59</v>
      </c>
      <c r="D13" s="137">
        <f t="shared" si="0"/>
        <v>0.74</v>
      </c>
      <c r="E13" s="97"/>
      <c r="F13" s="115"/>
      <c r="H13" s="90">
        <v>7.4000000000000003E-3</v>
      </c>
    </row>
    <row r="14" spans="1:8" ht="12.75">
      <c r="A14" s="7"/>
      <c r="B14" s="133" t="s">
        <v>60</v>
      </c>
      <c r="C14" s="140" t="s">
        <v>61</v>
      </c>
      <c r="D14" s="137">
        <f t="shared" si="0"/>
        <v>0.97</v>
      </c>
      <c r="E14" s="97"/>
      <c r="F14" s="115"/>
      <c r="H14" s="90">
        <v>9.7000000000000003E-3</v>
      </c>
    </row>
    <row r="15" spans="1:8" ht="12.75">
      <c r="A15" s="7"/>
      <c r="B15" s="134" t="s">
        <v>62</v>
      </c>
      <c r="C15" s="141" t="s">
        <v>63</v>
      </c>
      <c r="D15" s="137">
        <f t="shared" si="0"/>
        <v>1.05</v>
      </c>
      <c r="E15" s="97"/>
      <c r="F15" s="115"/>
      <c r="H15" s="90">
        <v>1.0500000000000001E-2</v>
      </c>
    </row>
    <row r="16" spans="1:8" ht="12.75">
      <c r="A16" s="7"/>
      <c r="B16" s="134" t="s">
        <v>64</v>
      </c>
      <c r="C16" s="141" t="s">
        <v>65</v>
      </c>
      <c r="D16" s="137">
        <f t="shared" si="0"/>
        <v>7.53</v>
      </c>
      <c r="E16" s="97"/>
      <c r="F16" s="115"/>
      <c r="H16" s="90">
        <v>7.5300000000000006E-2</v>
      </c>
    </row>
    <row r="17" spans="1:8" ht="12.75">
      <c r="A17" s="7"/>
      <c r="B17" s="133" t="s">
        <v>66</v>
      </c>
      <c r="C17" s="140" t="s">
        <v>67</v>
      </c>
      <c r="D17" s="137">
        <f t="shared" si="0"/>
        <v>3.65</v>
      </c>
      <c r="E17" s="97"/>
      <c r="F17" s="115"/>
      <c r="H17" s="90">
        <v>3.6499999999999998E-2</v>
      </c>
    </row>
    <row r="18" spans="1:8" ht="12.75">
      <c r="A18" s="7"/>
      <c r="B18" s="134" t="s">
        <v>68</v>
      </c>
      <c r="C18" s="141" t="s">
        <v>69</v>
      </c>
      <c r="D18" s="137">
        <f t="shared" si="0"/>
        <v>3.5000000000000004</v>
      </c>
      <c r="E18" s="97"/>
      <c r="F18" s="115"/>
      <c r="H18" s="90">
        <v>3.5000000000000003E-2</v>
      </c>
    </row>
    <row r="19" spans="1:8" ht="25.5">
      <c r="A19" s="7"/>
      <c r="B19" s="135" t="s">
        <v>70</v>
      </c>
      <c r="C19" s="142" t="s">
        <v>71</v>
      </c>
      <c r="D19" s="138">
        <f t="shared" si="0"/>
        <v>0</v>
      </c>
      <c r="E19" s="97"/>
      <c r="F19" s="115"/>
      <c r="H19" s="90">
        <v>0</v>
      </c>
    </row>
    <row r="20" spans="1:8">
      <c r="A20" s="116"/>
      <c r="B20" s="369"/>
      <c r="C20" s="369"/>
      <c r="D20" s="369"/>
      <c r="E20" s="98"/>
      <c r="F20" s="119"/>
    </row>
    <row r="21" spans="1:8">
      <c r="A21" s="116"/>
      <c r="B21" s="167"/>
      <c r="C21" s="99"/>
      <c r="D21" s="118"/>
      <c r="E21" s="118"/>
      <c r="F21" s="119"/>
    </row>
    <row r="22" spans="1:8">
      <c r="A22" s="116"/>
      <c r="B22" s="117"/>
      <c r="C22" s="117"/>
      <c r="D22" s="118"/>
      <c r="E22" s="118"/>
      <c r="F22" s="120"/>
    </row>
    <row r="23" spans="1:8">
      <c r="A23" s="364" t="s">
        <v>72</v>
      </c>
      <c r="B23" s="365"/>
      <c r="C23" s="365"/>
      <c r="D23" s="365"/>
      <c r="E23" s="365"/>
      <c r="F23" s="366"/>
    </row>
    <row r="24" spans="1:8">
      <c r="A24" s="116"/>
      <c r="B24" s="117"/>
      <c r="C24" s="117"/>
      <c r="D24" s="98"/>
      <c r="E24" s="98"/>
      <c r="F24" s="120"/>
    </row>
    <row r="25" spans="1:8">
      <c r="A25" s="116"/>
      <c r="B25" s="121"/>
      <c r="C25" s="121" t="s">
        <v>73</v>
      </c>
      <c r="D25" s="102">
        <f>(((1+H12+H13+H14)*(1+H15)*(1+H16))/(1-H17-H18-H19))-1</f>
        <v>0.24492744584814186</v>
      </c>
      <c r="E25" s="98"/>
      <c r="F25" s="120"/>
    </row>
    <row r="26" spans="1:8">
      <c r="A26" s="116"/>
      <c r="B26" s="117"/>
      <c r="C26" s="122"/>
      <c r="D26" s="123"/>
      <c r="E26" s="98"/>
      <c r="F26" s="120"/>
    </row>
    <row r="27" spans="1:8" ht="15" thickBot="1">
      <c r="A27" s="116"/>
      <c r="B27" s="117"/>
      <c r="C27" s="122"/>
      <c r="D27" s="117"/>
      <c r="E27" s="98"/>
      <c r="F27" s="120"/>
    </row>
    <row r="28" spans="1:8" ht="15" thickBot="1">
      <c r="A28" s="116"/>
      <c r="B28" s="117"/>
      <c r="C28" s="100" t="s">
        <v>74</v>
      </c>
      <c r="D28" s="101">
        <f>D25*1</f>
        <v>0.24492744584814186</v>
      </c>
      <c r="E28" s="98"/>
      <c r="F28" s="120"/>
    </row>
    <row r="29" spans="1:8">
      <c r="A29" s="116"/>
      <c r="B29" s="117"/>
      <c r="C29" s="117"/>
      <c r="D29" s="118"/>
      <c r="E29" s="98"/>
      <c r="F29" s="120"/>
    </row>
    <row r="30" spans="1:8">
      <c r="A30" s="124"/>
      <c r="C30" s="367"/>
      <c r="D30" s="367"/>
      <c r="E30" s="367"/>
      <c r="F30" s="125"/>
    </row>
    <row r="31" spans="1:8">
      <c r="A31" s="124"/>
      <c r="C31" s="168"/>
      <c r="D31" s="168"/>
      <c r="E31" s="168"/>
      <c r="F31" s="125"/>
    </row>
    <row r="32" spans="1:8">
      <c r="A32" s="124"/>
      <c r="C32" s="168"/>
      <c r="D32" s="168"/>
      <c r="E32" s="168"/>
      <c r="F32" s="125"/>
    </row>
    <row r="33" spans="1:6">
      <c r="A33" s="124"/>
      <c r="C33" s="168"/>
      <c r="D33" s="168"/>
      <c r="E33" s="168"/>
      <c r="F33" s="125"/>
    </row>
    <row r="34" spans="1:6">
      <c r="A34" s="124"/>
      <c r="C34" s="168"/>
      <c r="D34" s="168"/>
      <c r="E34" s="168"/>
      <c r="F34" s="125"/>
    </row>
    <row r="35" spans="1:6">
      <c r="A35" s="124"/>
      <c r="C35" s="168"/>
      <c r="D35" s="168"/>
      <c r="E35" s="168"/>
      <c r="F35" s="125"/>
    </row>
    <row r="36" spans="1:6">
      <c r="A36" s="124"/>
      <c r="C36" s="168"/>
      <c r="D36" s="168"/>
      <c r="E36" s="168"/>
      <c r="F36" s="125"/>
    </row>
    <row r="37" spans="1:6">
      <c r="A37" s="124"/>
      <c r="F37" s="126"/>
    </row>
    <row r="38" spans="1:6">
      <c r="A38" s="124"/>
      <c r="F38" s="126"/>
    </row>
    <row r="39" spans="1:6" ht="14.25" customHeight="1">
      <c r="A39" s="349" t="s">
        <v>93</v>
      </c>
      <c r="B39" s="350"/>
      <c r="C39" s="350"/>
      <c r="D39" s="350"/>
      <c r="E39" s="350"/>
      <c r="F39" s="351"/>
    </row>
    <row r="40" spans="1:6" ht="14.25" customHeight="1">
      <c r="A40" s="352"/>
      <c r="B40" s="350"/>
      <c r="C40" s="350"/>
      <c r="D40" s="350"/>
      <c r="E40" s="350"/>
      <c r="F40" s="351"/>
    </row>
    <row r="41" spans="1:6" ht="14.25" customHeight="1">
      <c r="A41" s="352"/>
      <c r="B41" s="350"/>
      <c r="C41" s="350"/>
      <c r="D41" s="350"/>
      <c r="E41" s="350"/>
      <c r="F41" s="351"/>
    </row>
    <row r="42" spans="1:6" ht="14.25" customHeight="1">
      <c r="A42" s="352"/>
      <c r="B42" s="350"/>
      <c r="C42" s="350"/>
      <c r="D42" s="350"/>
      <c r="E42" s="350"/>
      <c r="F42" s="351"/>
    </row>
    <row r="43" spans="1:6">
      <c r="A43" s="124"/>
      <c r="F43" s="126"/>
    </row>
    <row r="44" spans="1:6">
      <c r="A44" s="124"/>
      <c r="F44" s="126"/>
    </row>
    <row r="45" spans="1:6">
      <c r="A45" s="127"/>
      <c r="B45" s="128"/>
      <c r="C45" s="128"/>
      <c r="D45" s="129"/>
      <c r="E45" s="130"/>
      <c r="F45" s="131"/>
    </row>
  </sheetData>
  <mergeCells count="12">
    <mergeCell ref="A39:F42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</mergeCells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F8C6-B17D-462B-8A0C-BB60AE6848E5}">
  <dimension ref="A1:H20"/>
  <sheetViews>
    <sheetView workbookViewId="0">
      <selection activeCell="I11" sqref="I11"/>
    </sheetView>
  </sheetViews>
  <sheetFormatPr defaultRowHeight="12.75"/>
  <cols>
    <col min="1" max="1" width="11" customWidth="1"/>
    <col min="2" max="2" width="10.140625" bestFit="1" customWidth="1"/>
    <col min="3" max="3" width="107.85546875" customWidth="1"/>
    <col min="4" max="4" width="5.42578125" customWidth="1"/>
    <col min="5" max="6" width="7.28515625" customWidth="1"/>
    <col min="7" max="7" width="8.140625" bestFit="1" customWidth="1"/>
  </cols>
  <sheetData>
    <row r="1" spans="1:8" ht="58.5" customHeight="1">
      <c r="A1" s="372"/>
      <c r="B1" s="372"/>
      <c r="C1" s="372"/>
      <c r="D1" s="372"/>
      <c r="E1" s="372"/>
      <c r="F1" s="372"/>
      <c r="G1" s="372"/>
      <c r="H1" s="88"/>
    </row>
    <row r="2" spans="1:8">
      <c r="A2" s="372"/>
      <c r="B2" s="372"/>
      <c r="C2" s="372"/>
      <c r="D2" s="372"/>
      <c r="E2" s="372"/>
      <c r="F2" s="372"/>
      <c r="G2" s="372"/>
      <c r="H2" s="89"/>
    </row>
    <row r="3" spans="1:8">
      <c r="A3" s="372"/>
      <c r="B3" s="372"/>
      <c r="C3" s="372"/>
      <c r="D3" s="372"/>
      <c r="E3" s="372"/>
      <c r="F3" s="372"/>
      <c r="G3" s="372"/>
      <c r="H3" s="90"/>
    </row>
    <row r="4" spans="1:8">
      <c r="A4" s="287" t="s">
        <v>121</v>
      </c>
      <c r="B4" s="243"/>
      <c r="C4" s="243"/>
      <c r="D4" s="243"/>
      <c r="E4" s="243"/>
      <c r="F4" s="243"/>
      <c r="G4" s="243"/>
    </row>
    <row r="5" spans="1:8">
      <c r="A5" s="287" t="str">
        <f>BDI!A5</f>
        <v>LOCAL: TAQUARAL</v>
      </c>
      <c r="B5" s="243"/>
      <c r="C5" s="243"/>
      <c r="D5" s="243"/>
      <c r="E5" s="243"/>
      <c r="F5" s="243"/>
      <c r="G5" s="243"/>
    </row>
    <row r="6" spans="1:8">
      <c r="A6" s="287" t="str">
        <f>BDI!A6</f>
        <v>MUNICIPIO:  INHAPIM/MG - CEP: 35330-000</v>
      </c>
      <c r="B6" s="243"/>
      <c r="C6" s="243"/>
      <c r="D6" s="243"/>
      <c r="E6" s="243"/>
      <c r="F6" s="243"/>
      <c r="G6" s="243"/>
    </row>
    <row r="7" spans="1:8">
      <c r="A7" s="107" t="s">
        <v>87</v>
      </c>
      <c r="B7" s="152">
        <f ca="1">TODAY()</f>
        <v>46142</v>
      </c>
      <c r="C7" s="108"/>
      <c r="D7" s="108"/>
      <c r="E7" s="105"/>
      <c r="F7" s="105"/>
      <c r="G7" s="106"/>
    </row>
    <row r="8" spans="1:8" ht="6.75" customHeight="1">
      <c r="A8" s="107"/>
      <c r="B8" s="104"/>
      <c r="C8" s="108"/>
      <c r="D8" s="108"/>
      <c r="E8" s="105"/>
      <c r="F8" s="105"/>
      <c r="G8" s="106"/>
    </row>
    <row r="9" spans="1:8" ht="15.75">
      <c r="A9" s="379" t="s">
        <v>78</v>
      </c>
      <c r="B9" s="379"/>
      <c r="C9" s="379"/>
      <c r="D9" s="379"/>
      <c r="E9" s="379"/>
      <c r="F9" s="379"/>
      <c r="G9" s="379"/>
    </row>
    <row r="10" spans="1:8">
      <c r="A10" s="170" t="s">
        <v>76</v>
      </c>
      <c r="B10" s="143" t="s">
        <v>77</v>
      </c>
      <c r="C10" s="170" t="s">
        <v>97</v>
      </c>
      <c r="D10" s="170" t="s">
        <v>13</v>
      </c>
      <c r="E10" s="171"/>
      <c r="F10" s="172">
        <v>0</v>
      </c>
      <c r="G10" s="188">
        <f>ROUND(E11*G11+E12*G12+E13*G13+E14*G14+E15*G15,2)</f>
        <v>121.49</v>
      </c>
    </row>
    <row r="11" spans="1:8" ht="21.75" customHeight="1">
      <c r="A11" s="173" t="s">
        <v>98</v>
      </c>
      <c r="B11" s="174">
        <v>94970</v>
      </c>
      <c r="C11" s="144" t="s">
        <v>99</v>
      </c>
      <c r="D11" s="175" t="s">
        <v>12</v>
      </c>
      <c r="E11" s="174">
        <v>6.3E-2</v>
      </c>
      <c r="F11" s="176">
        <v>0</v>
      </c>
      <c r="G11" s="189">
        <v>556.62</v>
      </c>
    </row>
    <row r="12" spans="1:8" ht="21.75" customHeight="1">
      <c r="A12" s="173" t="s">
        <v>98</v>
      </c>
      <c r="B12" s="174">
        <v>93358</v>
      </c>
      <c r="C12" s="144" t="s">
        <v>100</v>
      </c>
      <c r="D12" s="175" t="s">
        <v>12</v>
      </c>
      <c r="E12" s="174">
        <v>6.3E-2</v>
      </c>
      <c r="F12" s="176">
        <v>0</v>
      </c>
      <c r="G12" s="189">
        <v>98.41</v>
      </c>
    </row>
    <row r="13" spans="1:8" ht="21.75" customHeight="1">
      <c r="A13" s="173" t="s">
        <v>98</v>
      </c>
      <c r="B13" s="174">
        <v>92802</v>
      </c>
      <c r="C13" s="144" t="s">
        <v>101</v>
      </c>
      <c r="D13" s="175" t="s">
        <v>102</v>
      </c>
      <c r="E13" s="174">
        <v>2.2120000000000002</v>
      </c>
      <c r="F13" s="176">
        <v>0</v>
      </c>
      <c r="G13" s="189">
        <v>9.0299999999999994</v>
      </c>
    </row>
    <row r="14" spans="1:8" ht="21.75" customHeight="1">
      <c r="A14" s="173" t="s">
        <v>98</v>
      </c>
      <c r="B14" s="174">
        <v>92800</v>
      </c>
      <c r="C14" s="144" t="s">
        <v>103</v>
      </c>
      <c r="D14" s="175" t="s">
        <v>102</v>
      </c>
      <c r="E14" s="174">
        <v>1.0780000000000001</v>
      </c>
      <c r="F14" s="176">
        <v>0</v>
      </c>
      <c r="G14" s="189">
        <v>9.43</v>
      </c>
    </row>
    <row r="15" spans="1:8" ht="21.75" customHeight="1">
      <c r="A15" s="173" t="s">
        <v>98</v>
      </c>
      <c r="B15" s="174">
        <v>103796</v>
      </c>
      <c r="C15" s="144" t="s">
        <v>104</v>
      </c>
      <c r="D15" s="175" t="s">
        <v>7</v>
      </c>
      <c r="E15" s="174">
        <v>0.84</v>
      </c>
      <c r="F15" s="176">
        <v>0</v>
      </c>
      <c r="G15" s="189">
        <v>59.62</v>
      </c>
    </row>
    <row r="16" spans="1:8" ht="2.1" customHeight="1">
      <c r="A16" s="147"/>
      <c r="B16" s="206"/>
      <c r="C16" s="206"/>
      <c r="D16" s="206"/>
      <c r="E16" s="206"/>
      <c r="F16" s="206"/>
      <c r="G16" s="103"/>
    </row>
    <row r="17" spans="1:7" ht="113.25" customHeight="1">
      <c r="A17" s="209"/>
      <c r="B17" s="210"/>
      <c r="C17" s="210"/>
      <c r="D17" s="210"/>
      <c r="E17" s="210"/>
      <c r="F17" s="210"/>
      <c r="G17" s="211"/>
    </row>
    <row r="18" spans="1:7">
      <c r="A18" s="380" t="s">
        <v>79</v>
      </c>
      <c r="B18" s="381"/>
      <c r="C18" s="381"/>
      <c r="D18" s="381"/>
      <c r="E18" s="381"/>
      <c r="F18" s="381"/>
      <c r="G18" s="382"/>
    </row>
    <row r="19" spans="1:7">
      <c r="A19" s="373" t="s">
        <v>91</v>
      </c>
      <c r="B19" s="374"/>
      <c r="C19" s="374"/>
      <c r="D19" s="374"/>
      <c r="E19" s="374"/>
      <c r="F19" s="374"/>
      <c r="G19" s="375"/>
    </row>
    <row r="20" spans="1:7" ht="37.5" customHeight="1">
      <c r="A20" s="376" t="s">
        <v>92</v>
      </c>
      <c r="B20" s="377"/>
      <c r="C20" s="377"/>
      <c r="D20" s="377"/>
      <c r="E20" s="377"/>
      <c r="F20" s="377"/>
      <c r="G20" s="378"/>
    </row>
  </sheetData>
  <mergeCells count="8">
    <mergeCell ref="A1:G3"/>
    <mergeCell ref="A19:G19"/>
    <mergeCell ref="A20:G20"/>
    <mergeCell ref="A9:G9"/>
    <mergeCell ref="A4:G4"/>
    <mergeCell ref="A5:G5"/>
    <mergeCell ref="A6:G6"/>
    <mergeCell ref="A18:G18"/>
  </mergeCells>
  <phoneticPr fontId="63" type="noConversion"/>
  <pageMargins left="0.23622047244094491" right="0.23622047244094491" top="0.74803149606299213" bottom="0.74803149606299213" header="0.31496062992125984" footer="0.31496062992125984"/>
  <pageSetup paperSize="9" scale="90" orientation="landscape" r:id="rId1"/>
  <ignoredErrors>
    <ignoredError sqref="B1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8</vt:i4>
      </vt:variant>
    </vt:vector>
  </HeadingPairs>
  <TitlesOfParts>
    <vt:vector size="14" baseType="lpstr">
      <vt:lpstr>Planilha Orcamentária</vt:lpstr>
      <vt:lpstr>Memória de Cálculo</vt:lpstr>
      <vt:lpstr>Cronograma</vt:lpstr>
      <vt:lpstr>Memorial Descritivo</vt:lpstr>
      <vt:lpstr>BDI</vt:lpstr>
      <vt:lpstr>Composição</vt:lpstr>
      <vt:lpstr>BDI!Area_de_impressao</vt:lpstr>
      <vt:lpstr>Cronograma!Area_de_impressao</vt:lpstr>
      <vt:lpstr>'Memória de Cálculo'!Area_de_impressao</vt:lpstr>
      <vt:lpstr>'Planilha Orcamentária'!Area_de_impressao</vt:lpstr>
      <vt:lpstr>Composição!Titulos_de_impressao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Caio Henrique da Silva Carvalho</cp:lastModifiedBy>
  <cp:lastPrinted>2026-04-30T13:04:13Z</cp:lastPrinted>
  <dcterms:created xsi:type="dcterms:W3CDTF">2006-09-22T13:55:22Z</dcterms:created>
  <dcterms:modified xsi:type="dcterms:W3CDTF">2026-04-30T16:41:04Z</dcterms:modified>
</cp:coreProperties>
</file>