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caio0\OneDrive\Área de Trabalho\CALÇAMENTO DA ESCOLA DO BRÁZ\CALÇAMENTO DA ESCOLA DO BRÁZ\"/>
    </mc:Choice>
  </mc:AlternateContent>
  <xr:revisionPtr revIDLastSave="0" documentId="13_ncr:1_{BF180F75-96B9-427D-94AC-1CDE3BE4EDB6}" xr6:coauthVersionLast="47" xr6:coauthVersionMax="47" xr10:uidLastSave="{00000000-0000-0000-0000-000000000000}"/>
  <bookViews>
    <workbookView xWindow="-108" yWindow="-108" windowWidth="23256" windowHeight="12456" xr2:uid="{00000000-000D-0000-FFFF-FFFF00000000}"/>
  </bookViews>
  <sheets>
    <sheet name="Planilha Orcamentária" sheetId="5" r:id="rId1"/>
    <sheet name="Memória de Cálculo" sheetId="13" r:id="rId2"/>
    <sheet name="Cronograma" sheetId="10" r:id="rId3"/>
    <sheet name="Memorial Descritivo" sheetId="14" r:id="rId4"/>
    <sheet name="BDI" sheetId="15" r:id="rId5"/>
    <sheet name="Composição" sheetId="16" r:id="rId6"/>
  </sheets>
  <externalReferences>
    <externalReference r:id="rId7"/>
    <externalReference r:id="rId8"/>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4">BDI!$A$1:$F$45</definedName>
    <definedName name="_xlnm.Print_Area" localSheetId="2">Cronograma!$A$1:$J$25</definedName>
    <definedName name="_xlnm.Print_Area" localSheetId="1">'Memória de Cálculo'!$A$1:$F$36</definedName>
    <definedName name="_xlnm.Print_Area" localSheetId="0">'Planilha Orcamentária'!$A$1:$H$42</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5">Composição!$1:$10</definedName>
    <definedName name="_xlnm.Print_Titles" localSheetId="1">'Memória de Cálculo'!$1:$7</definedName>
    <definedName name="_xlnm.Print_Titles" localSheetId="3">'Memorial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Cronograma!$A$1:$J$25</definedName>
    <definedName name="Z_46B44D95_2370_4419_BD85_88291A251F92_.wvu.PrintArea" localSheetId="1" hidden="1">'Memória de Cálculo'!$A$1:$F$36</definedName>
    <definedName name="Z_46B44D95_2370_4419_BD85_88291A251F92_.wvu.PrintArea" localSheetId="0" hidden="1">'Planilha Orcamentária'!$A$1:$H$42</definedName>
    <definedName name="Z_46B44D95_2370_4419_BD85_88291A251F92_.wvu.PrintTitles" localSheetId="1" hidden="1">'Memória de Cálculo'!$1:$7</definedName>
    <definedName name="Z_46B44D95_2370_4419_BD85_88291A251F92_.wvu.PrintTitles" localSheetId="0" hidden="1">'Planilha Orcamentária'!$1:$9</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6" l="1"/>
  <c r="G24" i="16"/>
  <c r="B19" i="14"/>
  <c r="C19" i="14"/>
  <c r="B20" i="14"/>
  <c r="C20" i="14"/>
  <c r="B21" i="14"/>
  <c r="C21" i="14"/>
  <c r="A20" i="14"/>
  <c r="A21" i="14"/>
  <c r="G37" i="16"/>
  <c r="F26" i="5" s="1"/>
  <c r="B19" i="13" l="1"/>
  <c r="C19" i="13"/>
  <c r="D19" i="13"/>
  <c r="E19" i="13"/>
  <c r="B20" i="13"/>
  <c r="C20" i="13"/>
  <c r="D20" i="13"/>
  <c r="E20" i="13"/>
  <c r="B21" i="13"/>
  <c r="C21" i="13"/>
  <c r="D21" i="13"/>
  <c r="E21" i="13"/>
  <c r="A20" i="13"/>
  <c r="A21" i="13"/>
  <c r="G23" i="5"/>
  <c r="H23" i="5"/>
  <c r="G22" i="5"/>
  <c r="H22" i="5" s="1"/>
  <c r="G24" i="5"/>
  <c r="H24" i="5" s="1"/>
  <c r="G25" i="5" l="1"/>
  <c r="H25" i="5" s="1"/>
  <c r="G14" i="5"/>
  <c r="H14" i="5" s="1"/>
  <c r="G15" i="5"/>
  <c r="H15" i="5" s="1"/>
  <c r="G18" i="5"/>
  <c r="H18" i="5" s="1"/>
  <c r="G19" i="5"/>
  <c r="H19" i="5" s="1"/>
  <c r="G3" i="10"/>
  <c r="A15" i="14" l="1"/>
  <c r="B15" i="14"/>
  <c r="C15" i="14"/>
  <c r="A14" i="14"/>
  <c r="B14" i="14"/>
  <c r="C14" i="14"/>
  <c r="A15" i="13" l="1"/>
  <c r="B15" i="13"/>
  <c r="C15" i="13"/>
  <c r="D15" i="13"/>
  <c r="E15" i="13"/>
  <c r="F35" i="16" l="1"/>
  <c r="F34" i="16"/>
  <c r="F33" i="16"/>
  <c r="F32" i="16"/>
  <c r="F31" i="16"/>
  <c r="F30" i="16"/>
  <c r="F29" i="16"/>
  <c r="F28" i="16"/>
  <c r="F27" i="16"/>
  <c r="F26" i="16"/>
  <c r="F25" i="16"/>
  <c r="F24" i="16"/>
  <c r="G11" i="5"/>
  <c r="F17" i="5" l="1"/>
  <c r="G17" i="5" s="1"/>
  <c r="H17" i="5" s="1"/>
  <c r="A41" i="5"/>
  <c r="B22" i="10"/>
  <c r="A16" i="14"/>
  <c r="B16" i="14"/>
  <c r="C16" i="14"/>
  <c r="A16" i="13"/>
  <c r="B16" i="13"/>
  <c r="C16" i="13"/>
  <c r="D16" i="13"/>
  <c r="E16" i="13"/>
  <c r="A14" i="13"/>
  <c r="B14" i="13"/>
  <c r="C14" i="13"/>
  <c r="D14" i="13"/>
  <c r="E14" i="13"/>
  <c r="A24" i="14" l="1"/>
  <c r="B24" i="14"/>
  <c r="C24" i="14"/>
  <c r="A19" i="14"/>
  <c r="A24" i="13"/>
  <c r="B24" i="13"/>
  <c r="C24" i="13"/>
  <c r="D24" i="13"/>
  <c r="E24" i="13"/>
  <c r="A19" i="13" l="1"/>
  <c r="G21" i="5"/>
  <c r="H21" i="5" s="1"/>
  <c r="F16" i="5" l="1"/>
  <c r="G16" i="5" s="1"/>
  <c r="H16" i="5" s="1"/>
  <c r="G26" i="5"/>
  <c r="H26" i="5" s="1"/>
  <c r="F22" i="16"/>
  <c r="F21" i="16"/>
  <c r="F20" i="16"/>
  <c r="F19" i="16"/>
  <c r="F18" i="16"/>
  <c r="F17" i="16"/>
  <c r="F16" i="16"/>
  <c r="F15" i="16"/>
  <c r="F14" i="16"/>
  <c r="F13" i="16"/>
  <c r="F12" i="16"/>
  <c r="F11" i="16"/>
  <c r="A6" i="16" l="1"/>
  <c r="A5" i="16"/>
  <c r="A17" i="14" l="1"/>
  <c r="B17" i="14"/>
  <c r="C17" i="14"/>
  <c r="B22" i="13" l="1"/>
  <c r="C22" i="13"/>
  <c r="D22" i="13"/>
  <c r="E22" i="13"/>
  <c r="B23" i="13"/>
  <c r="C23" i="13"/>
  <c r="D23" i="13"/>
  <c r="E23" i="13"/>
  <c r="B12" i="13"/>
  <c r="C12" i="13"/>
  <c r="D12" i="13"/>
  <c r="E12" i="13"/>
  <c r="B13" i="13"/>
  <c r="C13" i="13"/>
  <c r="D13" i="13"/>
  <c r="E13" i="13"/>
  <c r="B17" i="13"/>
  <c r="C17" i="13"/>
  <c r="D17" i="13"/>
  <c r="E17" i="13"/>
  <c r="A12" i="13"/>
  <c r="A13" i="13"/>
  <c r="A17" i="13"/>
  <c r="C18" i="13" l="1"/>
  <c r="C10" i="13"/>
  <c r="A13" i="14"/>
  <c r="B7" i="16"/>
  <c r="C9" i="14" l="1"/>
  <c r="B9" i="14"/>
  <c r="A9" i="14"/>
  <c r="C8" i="14"/>
  <c r="E9" i="13"/>
  <c r="B9" i="13"/>
  <c r="C9" i="13"/>
  <c r="D9" i="13"/>
  <c r="A9" i="13"/>
  <c r="C8" i="13"/>
  <c r="H11" i="5"/>
  <c r="D8" i="10" s="1"/>
  <c r="E8" i="10" s="1"/>
  <c r="B7" i="10"/>
  <c r="A7" i="10"/>
  <c r="G10" i="5"/>
  <c r="H10" i="5" l="1"/>
  <c r="B7" i="15" l="1"/>
  <c r="A40" i="5"/>
  <c r="D25" i="15"/>
  <c r="D28" i="15" s="1"/>
  <c r="D19" i="15"/>
  <c r="D18" i="15"/>
  <c r="D17" i="15"/>
  <c r="D16" i="15"/>
  <c r="D15" i="15"/>
  <c r="D14" i="15"/>
  <c r="D13" i="15"/>
  <c r="D12" i="15"/>
  <c r="C18" i="14"/>
  <c r="C10" i="14"/>
  <c r="B17" i="10"/>
  <c r="C23" i="14"/>
  <c r="B23" i="14"/>
  <c r="A23" i="14"/>
  <c r="C22" i="14"/>
  <c r="B22" i="14"/>
  <c r="A22" i="14"/>
  <c r="C13" i="14"/>
  <c r="B13" i="14"/>
  <c r="C12" i="14"/>
  <c r="B12" i="14"/>
  <c r="A12" i="14"/>
  <c r="B11" i="14"/>
  <c r="A11" i="14"/>
  <c r="F5" i="14"/>
  <c r="D11" i="13" l="1"/>
  <c r="B11" i="13"/>
  <c r="E11" i="13"/>
  <c r="A11" i="13"/>
  <c r="A22" i="13"/>
  <c r="A23" i="13"/>
  <c r="A11" i="10"/>
  <c r="B11" i="10"/>
  <c r="G20" i="5" l="1"/>
  <c r="H20" i="5" l="1"/>
  <c r="B21" i="10"/>
  <c r="B18" i="10"/>
  <c r="A35" i="5"/>
  <c r="A34" i="5"/>
  <c r="A4" i="10"/>
  <c r="F5" i="13"/>
  <c r="D12" i="10" l="1"/>
  <c r="I12" i="10" l="1"/>
  <c r="I14" i="10" s="1"/>
  <c r="G12" i="10"/>
  <c r="G4" i="5"/>
  <c r="A3" i="10"/>
  <c r="A5" i="10"/>
  <c r="G12" i="5" l="1"/>
  <c r="G13" i="5"/>
  <c r="H13" i="5" s="1"/>
  <c r="H12" i="5" l="1"/>
  <c r="H28" i="5" l="1"/>
  <c r="D14" i="10" s="1"/>
  <c r="D10" i="10"/>
  <c r="G10" i="10" s="1"/>
  <c r="G14" i="10" s="1"/>
  <c r="E10" i="10" l="1"/>
  <c r="D7" i="10"/>
  <c r="I10" i="10"/>
  <c r="A9" i="10"/>
  <c r="B9" i="10"/>
  <c r="D9" i="10" l="1"/>
  <c r="D3" i="10"/>
  <c r="G13" i="10"/>
  <c r="D11" i="10"/>
  <c r="I13" i="10"/>
  <c r="C11" i="13"/>
  <c r="C11" i="14"/>
  <c r="D13" i="10" l="1"/>
  <c r="E12" i="10"/>
  <c r="E14" i="10" s="1"/>
  <c r="E13" i="10" s="1"/>
  <c r="L14" i="10" s="1"/>
  <c r="L15" i="10" l="1"/>
</calcChain>
</file>

<file path=xl/sharedStrings.xml><?xml version="1.0" encoding="utf-8"?>
<sst xmlns="http://schemas.openxmlformats.org/spreadsheetml/2006/main" count="325" uniqueCount="201">
  <si>
    <t>ITEM</t>
  </si>
  <si>
    <t>QUANTIDADE</t>
  </si>
  <si>
    <t>UNIDADE</t>
  </si>
  <si>
    <t>DIRETA</t>
  </si>
  <si>
    <t>INDIRETA</t>
  </si>
  <si>
    <t>PREÇO TOTAL</t>
  </si>
  <si>
    <t xml:space="preserve">FORMA DE EXECUÇÃO: </t>
  </si>
  <si>
    <t>M2</t>
  </si>
  <si>
    <t>1.1</t>
  </si>
  <si>
    <t>2.1</t>
  </si>
  <si>
    <t>2.2</t>
  </si>
  <si>
    <t>2.3</t>
  </si>
  <si>
    <t>M3</t>
  </si>
  <si>
    <t>M</t>
  </si>
  <si>
    <t>CRONOGRAMA FÍSICO-FINANCEIRO</t>
  </si>
  <si>
    <t>ETAPAS/DESCRIÇÃO</t>
  </si>
  <si>
    <t>FÍSICO/ FINANCEIRO</t>
  </si>
  <si>
    <t>TOTAL  ETAPAS</t>
  </si>
  <si>
    <t>Observações:</t>
  </si>
  <si>
    <t>(    )</t>
  </si>
  <si>
    <t>DATA:</t>
  </si>
  <si>
    <t>VALOR DO CONVÊNIO:</t>
  </si>
  <si>
    <t>1.0</t>
  </si>
  <si>
    <t>2.0</t>
  </si>
  <si>
    <t>MEMÓRIA DE CÁLCULO DE QUANTITATIVOS</t>
  </si>
  <si>
    <t>% ISS MUNICIPAL:</t>
  </si>
  <si>
    <t>CÓDIGO</t>
  </si>
  <si>
    <t>DESCRIÇÃO</t>
  </si>
  <si>
    <t>PLANILHA ORÇAMENTÁRIA DE CUSTOS</t>
  </si>
  <si>
    <t>PREÇO UNITÁRIO S/ BDI</t>
  </si>
  <si>
    <t>PREÇO UNITÁRIO C/ BDI</t>
  </si>
  <si>
    <t>BDI:</t>
  </si>
  <si>
    <t>01/01.</t>
  </si>
  <si>
    <t>( X )</t>
  </si>
  <si>
    <t>VALOR TOTAL DA OBRA</t>
  </si>
  <si>
    <t>FÓRMULA DO CÁLCULO</t>
  </si>
  <si>
    <t>COMPOSIÇÃO/DEMONSTRATIVO DE BDI - EM ANEXO</t>
  </si>
  <si>
    <t>ITENS</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</si>
  <si>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</si>
  <si>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PREFEITURA MUNICIPAL DE INHAPIM-MG</t>
  </si>
  <si>
    <r>
      <t xml:space="preserve">FOLHA N </t>
    </r>
    <r>
      <rPr>
        <b/>
        <sz val="8"/>
        <rFont val="Calibri"/>
        <family val="2"/>
        <scheme val="minor"/>
      </rPr>
      <t>º</t>
    </r>
    <r>
      <rPr>
        <b/>
        <sz val="8"/>
        <rFont val="Arial Nova"/>
        <family val="2"/>
      </rPr>
      <t xml:space="preserve">: </t>
    </r>
  </si>
  <si>
    <t>2.4</t>
  </si>
  <si>
    <t>UN</t>
  </si>
  <si>
    <r>
      <t>FOLHA N</t>
    </r>
    <r>
      <rPr>
        <b/>
        <sz val="9"/>
        <rFont val="Calibri"/>
        <family val="2"/>
        <scheme val="minor"/>
      </rPr>
      <t>º</t>
    </r>
    <r>
      <rPr>
        <b/>
        <sz val="9"/>
        <rFont val="Arial Nova"/>
        <family val="2"/>
      </rPr>
      <t>: 01/01</t>
    </r>
  </si>
  <si>
    <t>MÊS 1</t>
  </si>
  <si>
    <t>MÊS 2</t>
  </si>
  <si>
    <t>DETALHAMENTO</t>
  </si>
  <si>
    <t>MEMORIAL DESCRITIVO</t>
  </si>
  <si>
    <t>MÊS 3</t>
  </si>
  <si>
    <t>DETALHAMENTO DE BDI</t>
  </si>
  <si>
    <t xml:space="preserve">ITEM COMPONENTE DO BDI </t>
  </si>
  <si>
    <t>%</t>
  </si>
  <si>
    <t>Administração Central</t>
  </si>
  <si>
    <t>AC</t>
  </si>
  <si>
    <t>Seguro e Garantia</t>
  </si>
  <si>
    <t>SG</t>
  </si>
  <si>
    <t>Risco</t>
  </si>
  <si>
    <t>R</t>
  </si>
  <si>
    <t>Despesas Financeiras</t>
  </si>
  <si>
    <t>DF</t>
  </si>
  <si>
    <t>Lucro</t>
  </si>
  <si>
    <t>L</t>
  </si>
  <si>
    <t>Tibutos ( Impostos COFINS, 3% E PIS 0,65)</t>
  </si>
  <si>
    <t>CP</t>
  </si>
  <si>
    <t xml:space="preserve">Tributos (ISS, variável de acordo com o município)  </t>
  </si>
  <si>
    <t>ISS</t>
  </si>
  <si>
    <t>Tributos (Contribuição Previdenciária - 0% ou 4,5%, conforme Lei 12.844/2013 - Desoneração)</t>
  </si>
  <si>
    <t>CPRB</t>
  </si>
  <si>
    <t>BDI = [((1+AC + DF+RE+GA)*(1+DF)*(1+L)) /(1-CP-ISS-CPRB)]-1</t>
  </si>
  <si>
    <t>BDI=</t>
  </si>
  <si>
    <t xml:space="preserve"> BDI =</t>
  </si>
  <si>
    <t>Prefeito Municipal de Inhapim-MG</t>
  </si>
  <si>
    <t>COMPOSIÇÃO</t>
  </si>
  <si>
    <t>001</t>
  </si>
  <si>
    <t>PEDREIRO COM ENCARGOS COMPLEMENTARES</t>
  </si>
  <si>
    <t>SERVENTE COM ENCARGOS COMPLEMENTARES</t>
  </si>
  <si>
    <t xml:space="preserve">QUADRO DE COMPOSIÇÕES </t>
  </si>
  <si>
    <t>_________________________________</t>
  </si>
  <si>
    <t>___________________________________________</t>
  </si>
  <si>
    <t>2.5</t>
  </si>
  <si>
    <t>2.6</t>
  </si>
  <si>
    <t>2.7</t>
  </si>
  <si>
    <t>3.0</t>
  </si>
  <si>
    <t>3.1</t>
  </si>
  <si>
    <t>3.3</t>
  </si>
  <si>
    <t>3.4</t>
  </si>
  <si>
    <t>Para a execução da placa de obras a empresa ganhadora deverá atender a especificação do manual de placa de obra de acordo com a descrição.</t>
  </si>
  <si>
    <t>COMPOSIÇÃO 001</t>
  </si>
  <si>
    <t xml:space="preserve">CONJUNTO QUADRO E GRELHA DE FERRO FUNDIDO
P=199KG PARA BOCA DE LOBO                                                                                                                                                                                                                                                                                                                                                                                                           </t>
  </si>
  <si>
    <t>MATED12826</t>
  </si>
  <si>
    <t>UND</t>
  </si>
  <si>
    <t xml:space="preserve">ALVENARIA DE VEDAÇÃO COM TIJOLO MACIÇO REQUEIMADO, ESP. 20CM, PARA REVESTIMENTO, INCLUSIVE ARGAMASSA PARA ASSENTAMENTO                                                                                                                                                                                                                                                                                                                                                                                                                                  </t>
  </si>
  <si>
    <t>TRANSPORTE, LANÇAMENTO E ADENSAMENTO DE CONCRETO EM RADIER, PISO OU ELEMENTO PRÉMOLDADO, INCLUSIVE ACABAMENTO</t>
  </si>
  <si>
    <t>TRANSPORTE DE MATERIAL DE QUALQUER NATUREZA EM CAMINHÃO, DISTÂNCIA MENOR OU IGUAL A 1KM, DENTRO DO PERÍMETRO URBANO, EXCLUSIVE CARGA , INCLUSIVE DESCARGA</t>
  </si>
  <si>
    <t>FÔRMA E DESFORMA DE TÁBUA E SARRAFO, REAPROVEITAMENTO (3X) ( FUNDAÇÃO)</t>
  </si>
  <si>
    <t>ESCAVAÇÃO MANUAL DE VALA COM PROFUNDIDADE MENOR OU IGUAL A 1,5M, INCLUSIVE DESCARGA LATERAL</t>
  </si>
  <si>
    <t>CONCRETO ESTRUTURAL, PREPARADO EM OBRA COM BETONEIRA, CONTROLE "B", COM FCK 20MPA, BRITA Nº (1 E 2), CONSISTÊNCIA PARA VIBRAÇÃO (FABRICAÇÃO)</t>
  </si>
  <si>
    <t>CARGA MECÂNICA DE MATERIAL DE QUALQUER NATUREZA SOBRE CAMINHÃO, EXCLUSIVE TRANSPORTE</t>
  </si>
  <si>
    <t>ARGAMASSA, TRAÇO 1:3 ( CIMENTO E AREIA), PREPARO MECÂNICO</t>
  </si>
  <si>
    <t xml:space="preserve">ED-48324 </t>
  </si>
  <si>
    <t>ED-29229</t>
  </si>
  <si>
    <t>ED-50367</t>
  </si>
  <si>
    <t>ED-50381</t>
  </si>
  <si>
    <t xml:space="preserve">ED-49810 </t>
  </si>
  <si>
    <t xml:space="preserve">ED-51107 </t>
  </si>
  <si>
    <t xml:space="preserve">ED-48317 </t>
  </si>
  <si>
    <t>ED-51132</t>
  </si>
  <si>
    <t xml:space="preserve">ED-48302 </t>
  </si>
  <si>
    <t xml:space="preserve">ED-48228 </t>
  </si>
  <si>
    <t>HORA</t>
  </si>
  <si>
    <t>SINAPI-94287</t>
  </si>
  <si>
    <t xml:space="preserve">EXECUÇÃO DE SARJETA DE CONCRETO USINADO, MOLDADO IN LOCO EM TRECHO RETO, 30 CM BASE X 10 CM </t>
  </si>
  <si>
    <r>
      <rPr>
        <b/>
        <sz val="8"/>
        <rFont val="Arial Nova"/>
        <family val="2"/>
      </rPr>
      <t>DATA:</t>
    </r>
    <r>
      <rPr>
        <sz val="10"/>
        <rFont val="Arial Nova"/>
        <family val="2"/>
      </rPr>
      <t xml:space="preserve"> </t>
    </r>
  </si>
  <si>
    <t>Serão construídas em concreto usinado e bombeado C= 20Mpa , medindo 30cm de largura e espessura de 10 cm, sobre o subleito já previamente preparado, respeitando a declividade do pavimento (i &gt; ou = 3%), para o perfeito escoamento das águas.</t>
  </si>
  <si>
    <t>PREVISÃO DE EXECUÇÃO DAS OBRAS: 3 MESES</t>
  </si>
  <si>
    <t xml:space="preserve">Conforme projeto em AutoCad = 1 UND </t>
  </si>
  <si>
    <t>TOTAL:</t>
  </si>
  <si>
    <t>Caio Henrique da Silva Carvalho</t>
  </si>
  <si>
    <r>
      <t>CREA/MG N</t>
    </r>
    <r>
      <rPr>
        <sz val="9"/>
        <color theme="1"/>
        <rFont val="Calibri"/>
        <family val="2"/>
        <scheme val="minor"/>
      </rPr>
      <t>º</t>
    </r>
    <r>
      <rPr>
        <sz val="9"/>
        <color theme="1"/>
        <rFont val="Arial Nova"/>
        <family val="2"/>
      </rPr>
      <t>: MG 240.713/D</t>
    </r>
  </si>
  <si>
    <t>___________________________                
Caio Henrique da Silva Carvalho                       
Engenheiro Civil                                 
Crea-MG 240.713/D</t>
  </si>
  <si>
    <t>CREA/MG Nº: MG 240.713/D</t>
  </si>
  <si>
    <t>_____________________________________________</t>
  </si>
  <si>
    <t>O Dissipador de Energia (DEB-02) é um componente fundamental para o controle do escoamento das águas pluviais em obras rodoviárias. Abaixo, detalho as características desse elemento:
Função e Localização:
O DEB-02 é utilizado nas saídas de sarjetas, valetas, bueiros tubulares ou descidas d’água.
Sua principal função é dissipar a energia da água, evitando erosões e danos à infraestrutura.
Estrutura e Materiais:
O dissipador é construído em concreto usinado com resistência característica de 20 MPa.
Os materiais utilizados incluem areia, brita e pedra de mão comerciais.
Configuração:
Existem diferentes tipos de dissipadores, como escadas hidráulicas, descidas d’água do tipo rápida e bacias de dissipação.
O DEB-02 pode ter larguras variando de até 1,0 metro até 4,1 metros.
Execução:
O concreto é lançado com o uso de jericas e preparado em betoneira de 600 litros.
O processo inclui lançamento, adensamento e acabamento.</t>
  </si>
  <si>
    <t>MUNICIPIO:  INHAPIM/MG - CEP: 35330-000</t>
  </si>
  <si>
    <t>COMPOSIÇÃO 002</t>
  </si>
  <si>
    <t>BOCA DE LOBO DUPLA (TIPO A - FERRO FUNDIDO), QUADRO E GRELHA, INCLUSIVE ESCAVAÇÃO, REATERRO E BOTA-FORA</t>
  </si>
  <si>
    <t>002</t>
  </si>
  <si>
    <t>SINAPI</t>
  </si>
  <si>
    <t>CONCRETO FCK = 20MPA, TRAÇO 1:2,7:3 (EM MASSA SECA DE CIMENTO/ AREIA MÉDIA/ BRITA 1) - PREPARO MECÂNICO COM BETONEIRA 600 L. AF_05/2021</t>
  </si>
  <si>
    <t>ESCAVAÇÃO MANUAL DE VALA COM PROFUNDIDADE MENOR OU IGUAL A 1,30 M. AF_02/2021</t>
  </si>
  <si>
    <t>CORTE E DOBRA DE AÇO CA-50, DIÂMETRO DE 8,0 MM. AF_06/2022</t>
  </si>
  <si>
    <t>KG</t>
  </si>
  <si>
    <t>CORTE E DOBRA DE AÇO CA-60, DIÂMETRO DE 5,0 MM. AF_06/2022</t>
  </si>
  <si>
    <t>FABRICAÇÃO, MONTAGEM E DESMONTAGEM DE FÔRMA PARA BACIA DE DISSIPAÇÃO, EM MADEIRA SERRADA, E = 25 MM, 2 UTILIZAÇÕES. AF_08/2022</t>
  </si>
  <si>
    <t>SINAPI-95429</t>
  </si>
  <si>
    <t>TRANSPORTE COM CAMINHÃO BASCULANTE DE 18 M³, EM VIA URBANA EM REVESTIMENTO PRIMÁRIO (UNIDADE: TXKM). AF_07/2020</t>
  </si>
  <si>
    <t>TXKM</t>
  </si>
  <si>
    <t>Este ítem compete ao transporte de bloquetes e meios-fios até o local da obra tendo em vista que o mesmo é distante de qualquer fábrica de pré moldado. Foi feita uma relação entre o peso dos materiais e e a distância média até a fábrica mais próxima.</t>
  </si>
  <si>
    <t>Nos lançamento existentes, no final da rede, será executado uma boca de boeiro em concreto ciclópico com percentual de pedra não superior a 30%, sendo que o fck do concreto deve atingir uma resistência mínima de 20 Mpa.</t>
  </si>
  <si>
    <t>,</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</si>
  <si>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</si>
  <si>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SICRO-2003177</t>
  </si>
  <si>
    <t>SICOR-ED-28427</t>
  </si>
  <si>
    <t>SICOR</t>
  </si>
  <si>
    <t>Sandro Adriano Oliveira Silva</t>
  </si>
  <si>
    <t>BOCA DE LOBO SIMPLES (TIPO A - FERRO FUNDIDO), QUADRO E GRELHA, INCLUSIVE ESCAVAÇÃO, REATERRO E BOTA-FORA</t>
  </si>
  <si>
    <t xml:space="preserve">SERVIÇOS PRELIMINARES </t>
  </si>
  <si>
    <t>PAVIMENTAÇÃO</t>
  </si>
  <si>
    <t>UNID</t>
  </si>
  <si>
    <t>003</t>
  </si>
  <si>
    <t>COMPOSIÇÃO 003</t>
  </si>
  <si>
    <t>3.2</t>
  </si>
  <si>
    <t>O presente serviço refere-se à execução de boca de lobo dupla, tipo A, destinada à captação de águas pluviais em vias urbanas, contemplando o fornecimento de materiais, mão de obra, equipamentos e todos os serviços necessários à sua completa implantação, conforme diretrizes usuais do SINAPI, DNIT e DER-MG.
A execução terá início com a locação da obra e posterior escavação do terreno, manual ou mecanizada, até as cotas definidas em projeto, devendo ser garantidas as condições de estabilidade das paredes da escavação e o adequado esgotamento de águas, quando necessário. O fundo da cava deverá ser regularizado e compactado, sendo prevista, quando especificado em projeto, a execução de lastro de concreto magro para apoio da estrutura.
A estrutura da boca de lobo será executada em alvenaria de blocos de concreto ou em concreto moldado in loco, conforme especificações de projeto, com dimensões compatíveis ao tipo duplo. Internamente, as superfícies deverão receber revestimento em argamassa de cimento e areia, desempenado, garantindo estanqueidade, durabilidade e adequado escoamento das águas.
O dispositivo será dotado de quadro e grelha em ferro fundido, com resistência compatível com o tráfego atuante (mínimo classe D400 ou conforme projeto), devidamente assentados, nivelados e fixados à estrutura, assegurando perfeito encaixe, estabilidade e segurança operacional.
A ligação da boca de lobo à rede de drenagem deverá ser executada conforme projeto, garantindo perfeita vedação e continuidade hidráulica do sistema.
Concluída a execução da estrutura, será realizado o reaterro das valas com material proveniente da escavação, desde que em condições adequadas, em camadas sucessivas devidamente compactadas, conforme especificações normativas, a fim de evitar recalques e garantir a estabilidade da pavimentação adjacente. O material excedente ou considerado impróprio será removido para local de bota-fora licenciado, incluindo carga, transporte e descarga.
Os serviços deverão atender às normas da ABNT aplicáveis, bem como às especificações do DNIT, DER-MG e composições do SINAPI, além das orientações do projeto executivo, assegurando qualidade, segurança, funcionalidade e durabilidade da obra.</t>
  </si>
  <si>
    <t>O presente serviço refere-se à execução de boca de lobo simples, tipo A, destinada à captação de águas pluviais em vias urbanas, contemplando o fornecimento de materiais, mão de obra, equipamentos e todos os serviços necessários à sua completa implantação, em conformidade com diretrizes usuais do SINAPI, DNIT e DER-MG.
A execução terá início com a locação da obra e posterior escavação do terreno, manual ou mecanizada, até as cotas estabelecidas em projeto, devendo ser assegurada a estabilidade das paredes da escavação e o adequado esgotamento de águas, quando necessário. O fundo da cava deverá ser regularizado e devidamente compactado, sendo prevista, quando indicado em projeto, a execução de lastro de concreto magro para apoio da estrutura.
A estrutura da boca de lobo será executada em alvenaria de blocos de concreto ou em concreto moldado in loco, conforme especificações do projeto executivo, com dimensões compatíveis ao tipo simples. As superfícies internas deverão receber revestimento em argamassa de cimento e areia, devidamente desempenado, garantindo estanqueidade, durabilidade e adequado escoamento das águas pluviais.
O dispositivo será dotado de quadro e grelha em ferro fundido, com resistência compatível com as solicitações de tráfego (mínimo classe D400 ou conforme especificado em projeto), devidamente assentados, nivelados e fixados à estrutura, assegurando perfeito encaixe, estabilidade e segurança operacional.
A interligação da boca de lobo com a rede de drenagem pluvial deverá ser executada conforme detalhamento de projeto, garantindo adequada vedação e continuidade hidráulica do sistema.
Após a conclusão da estrutura, será executado o reaterro das laterais com material proveniente da escavação, desde que este apresente condições adequadas, em camadas sucessivas devidamente compactadas, conforme exigências normativas, visando evitar recalques e garantir a integridade do pavimento adjacente. O material excedente ou inadequado será transportado para local de bota-fora devidamente licenciado, incluindo as operações de carga, transporte e descarga.
Os serviços deverão ser executados em conformidade com as normas técnicas da ABNT aplicáveis, bem como com as especificações do DNIT, DER-MG e composições do SINAPI, além das diretrizes do projeto executivo, assegurando qualidade, segurança, funcionalidade e durabilidade da obra.</t>
  </si>
  <si>
    <t>FÍSICO %</t>
  </si>
  <si>
    <t>FINANCEIRO</t>
  </si>
  <si>
    <t>DISSIPADOR DE ENERGIA - DED 02 A - AREIA, BRITA E PEDRA DE MÃO COMERCIAIS</t>
  </si>
  <si>
    <r>
      <rPr>
        <b/>
        <sz val="8"/>
        <color theme="1"/>
        <rFont val="Arial Nova"/>
        <family val="2"/>
      </rPr>
      <t>LOCAL:</t>
    </r>
    <r>
      <rPr>
        <sz val="8"/>
        <color theme="1"/>
        <rFont val="Arial Nova"/>
        <family val="2"/>
      </rPr>
      <t xml:space="preserve"> CORREGO DOS BRÁZ - INHAPIM/MG - CEP: 35330-000</t>
    </r>
  </si>
  <si>
    <r>
      <rPr>
        <b/>
        <sz val="8"/>
        <color theme="1"/>
        <rFont val="Arial Nova"/>
        <family val="2"/>
      </rPr>
      <t>REGIÃO/MÊS DE REFERÊNCIA:</t>
    </r>
    <r>
      <rPr>
        <sz val="8"/>
        <color theme="1"/>
        <rFont val="Arial Nova"/>
        <family val="2"/>
      </rPr>
      <t xml:space="preserve"> TABELA SICOR - REGIÃO LESTE - 01/2026 - SEM DESONERAÇÃO / SINAPI 04/2026 - SEM DESONERAÇÃO / SICRO MG 01/2026</t>
    </r>
  </si>
  <si>
    <t>SICRO-2003345</t>
  </si>
  <si>
    <t>SICRO-2003365</t>
  </si>
  <si>
    <t>SICRO-2003127</t>
  </si>
  <si>
    <t>SICRO-0804377</t>
  </si>
  <si>
    <t>SARJETA TRAPEZOIDAL DE CONCRETO - SZC 60-20 - ESCAVAÇÃO MECÂNICA - AREIA E BRITA COMERCIAIS</t>
  </si>
  <si>
    <t>TRANSPOSIÇÃO DE SEGMENTOS DE SARJETA - TSS 120 - AREIA E BRITA COMERCIAIS</t>
  </si>
  <si>
    <t>BOCA DE BSTC D = 0,60 M - ESCONSIDADE 0° - AREIA E BRITA COMERCIAIS - ALAS ESCONSAS</t>
  </si>
  <si>
    <t>SINAPI-92394</t>
  </si>
  <si>
    <t>EXECUÇÃO DE PAVIMENTO EM PISO INTERTRAVADO, COM BLOCO SEXTAVADO DE 25 X 25 CM, ESPESSURA 8 CM. AF_10/2022</t>
  </si>
  <si>
    <t>SINAPI-94273</t>
  </si>
  <si>
    <t>ASSENTAMENTO DE GUIA (MEIO-FIO) EM TRECHO RETO, CONFECCIONADA EM CONCRETO PRÉ-FABRICADO, DIMENSÕES 100X15X13X30 CM (COMPRIMENTO X BASE INFERIOR X BASE SUPERIOR X ALTURA), PARA VIAS URBANAS (USO VIÁRIO). AF_06/2016</t>
  </si>
  <si>
    <t>3.5</t>
  </si>
  <si>
    <t>DRENAGEM</t>
  </si>
  <si>
    <t>SICOR-RO-19857</t>
  </si>
  <si>
    <t>3.6</t>
  </si>
  <si>
    <t>PINTURA DE SETA, SÍMBOLOS, LEGENDAS E ZEBRADOS COM TINTA ACRÍLICA EMULSIONADA EM ÁGUA - ESPESSURA ÚMIDA DE 0,50 MM (INCLUINDO FORNECIMENTO E TRANSPORTE DE TODOS OS MATERIAIS)</t>
  </si>
  <si>
    <t>Somatória total de acordo com o projeto = 55,00m</t>
  </si>
  <si>
    <t>Somatória total de acordo com o projeto = 10,00m</t>
  </si>
  <si>
    <t>Conforme projeto em AutoCad = 2 UND</t>
  </si>
  <si>
    <t xml:space="preserve">Conforme projeto em AutoCad = 3 UND </t>
  </si>
  <si>
    <t>Somatória total de acordo com o projeto = 197,00m</t>
  </si>
  <si>
    <t>Conforme projeto em AutoCad = 650,00m²</t>
  </si>
  <si>
    <t>Somatória total de acordo com o projeto = 115,00m</t>
  </si>
  <si>
    <t>Somatória total de acordo com o projeto =  54,60m</t>
  </si>
  <si>
    <t>LOCAL: CORREGO DOS BRÁZ - INHAPIM/MG - CEP: 35330-000</t>
  </si>
  <si>
    <t>Conforme projeto em AutoCad = 1 UND</t>
  </si>
  <si>
    <t>Peso do bloquete = (Área do calçamento x espessura do bloquete x massa específica) 1000 x km; Peso do meio-fio = {[(B+b)/2xhxH] x massa específica}/1000 x km; [(650x0,08x2400)/1000]x15,7 + {[(0,15+0,13)/2x0,30x197]x2400}/1000x15,7 = 2.271,12 TXKM</t>
  </si>
  <si>
    <t>VIGA EM VIGA DE CONCRETO ARMADO 15x40</t>
  </si>
  <si>
    <t>VIGA EM CONCRETO ARMADO  15x40</t>
  </si>
  <si>
    <r>
      <rPr>
        <b/>
        <sz val="8"/>
        <color theme="1"/>
        <rFont val="Arial Nova"/>
        <family val="2"/>
      </rPr>
      <t>OBRA:</t>
    </r>
    <r>
      <rPr>
        <sz val="8"/>
        <color theme="1"/>
        <rFont val="Arial Nova"/>
        <family val="2"/>
      </rPr>
      <t xml:space="preserve"> PAVIMENTAÇÃO DA ESTRADA DE ACESSO À ESCOLA E UBS DOS BRÁZ</t>
    </r>
  </si>
  <si>
    <t>OBRA: PAVIMENTAÇÃO DA ESTRADA DE ACESSO À ESCOLA E UBS DOS BRÁZ</t>
  </si>
  <si>
    <t>LOCAL: CÓRREGO DOS BRÁZ - INHAPIM/MG - CEP: 35330-000</t>
  </si>
  <si>
    <t>O serviço compreende a execução de sarjeta trapezoidal de concreto, modelo SZC 60-20, de acordo com as dimensões padrão especificadas. A escavação será realizada por método mecânico, garantindo a remoção eficiente do solo para acomodação da base e moldagem da sarjeta.
Escavação Mecânica: Realizar escavação na área delimitada, ajustando profundidade e largura conforme projeto.
Utilizar equipamento adequado para escavação mecânica, garantindo segurança e estabilidade do espaço escavado.
Preparo da Base: Compactação do leito de apoio da sarjeta para evitar assentamentos futuros.
Aplicação de camada de areia comercial para regularização, seguida de camada de brita comercial para garantir drenagem e resistência.
Concretagem: Moldar sarjeta trapezoidal, seguindo dimensões SZC 60-20.
Utilizar concreto com especificação técnica adequada para garantir durabilidade e resistência ao tráfego e intempéries.
Materiais Utilizados:
Areia comercial para base
Brita comercial para camada de apoio
Concreto de resistência compatível com a aplicação da sarjeta
Objetivo:
Garantir a correta execução da sarjeta trapezoidal com resistência, estabilidade e funcionalidade adequada para o escoamento de águas pluviais.</t>
  </si>
  <si>
    <t>Os materiais empregados na execução deste dispositivo devem ser de qualidade comercial comprovada e rigorosamente isentos de matérias orgânicas, torrões de argila ou quaisquer substâncias nocivas. O concreto deve ser dosado com Cimento Portland Comum do tipo CP II ou CP V, areia comercial do tipo média a grossa e brita comercial número um, que possua graduação entre nove e dezenove milímetros. A água utilizada na mistura deve ser limpa e potável, livre de óleos, ácidos ou salinidade. O concreto resultante deve apresentar uma resistência característica à compressão mínima de vinte Megapascais, com consistência perfeitamente adequada ao adensamento. Para garantir a integridade estrutural contra os esforços mecânicos, a retração do concreto e o tráfego eventual, o dispositivo deve ser obrigatoriamente estruturado com uma armadura interna constituída por tela de aço soldada nervurada do tipo Q-92, com fios de diâmetro de quatro milímetros espaçados a cada quinze centímetros em ambas as direções, ou, alternativamente, por uma malha de barras de aço CA-60 de cinco milímetros com o mesmo espaçamento, posicionada com um cobrimento nominal mínimo de dois centímetros e meio em relação às faces expostas. O procedimento executivo inicia-se com o preparo do terreno, compreendendo a escavação da vala ou caixa no subleito de acordo com as cotas, alinhamentos e caimentos indicados no projeto geométrico e de drenagem. O fundo da escavação deve ser devidamente regularizado e compactado de forma manual ou mecânica para assegurar a estabilidade do solo de fundação e evitar recalques futuros. Em seguida, realiza-se a montagem das fôrmas laterais, que podem ser de madeira ou metálicas, travadas rigidamente para suportar o empuxo do concreto fresco sem sofrer deformações, garantindo a largura nominal útil do padrão TSS 120. A armadura de aço deve ser então cortada, dobrada e posicionada sobre espaçadores plásticos adequados para garantir o cobrimento correto durante a concretagem.
O lançamento do concreto deve ocorrer de maneira contínua para evitar a formação de juntas frias não planejadas. O adensamento deve ser executado por meio de vibração mecânica ou manual para eliminar completamente os vazios e ninhos de concretagem. O acabamento superficial deve ser desempenado, resultando em uma superfície lisa que facilite o escoamento hidráulico, mas sem provocar a desagregação dos agregados. Logo após a perda do brilho da água superficial, inicia-se o processo de cura úmida, mantendo a estrutura umedecida por um período mínimo de três dias consecutivos para prevenir o surgimento de fissuras por retração hidráulica.
O controle tecnológico e os critérios de aceitação do dispositivo baseiam-se na inspeção visual para verificar a homogeneidade da superfície e a ausência de bicheiras, além da verificação geométrica das dimensões finais, espessuras e declividades em conformidade com o projeto padrão. A resistência do concreto será validada mediante o acompanhamento da dosagem e, se necessário, por meio da extração e ensaio de corpos de prova. Por fim, a medição do item será efetuada por metro linear de TSS 120 efetivamente executado e aprovado pela fiscalização, estando incluídos no preço unitário todas as etapas de escavação, fornecimento e preparo de materiais, aço, formas, lançamento, adensamento, acabamento, cura e o reaterro das laterais.</t>
  </si>
  <si>
    <t>O processo executivo inicia-se com a marcação topográfica e a escavação manual ou mecânica do terreno no ponto de transição entre a sarjeta e o talude, respeitando rigorosamente as cotas, o alinhamento e a declividade indicados no projeto de drenagem. O fundo da escavação deve ser devidamente regularizado, limpo e compactado para criar uma base firme e evitar recalques que possam trincar a estrutura. Em seguida, realiza-se a montagem das fôrmas, que podem ser de madeira ou metálicas, travadas de forma rígida para resistir à pressão do concreto fresco. A armadura de aço é então cortada, posicionada e fixada sobre pastilhas ou espaçadores plásticos que assegurem o cobrimento normativo durante a moldagem.
O lançamento do concreto deve ser feito de maneira contínua, evitando juntas frias que comprometam a estanqueidade do dispositivo. O adensamento deve ser realizado por vibração mecânica ou manual para garantir o preenchimento total das fôrmas e a eliminação de vazios ou bicheiras. A superfície interna do dispositivo deve receber um acabamento desempenado e alisado, o que diminui o coeficiente de rugosidade e otimiza a eficiência hidráulica da captação. A cura úmida deve iniciar-se imediatamente após o endurecimento inicial do concreto, mantendo a estrutura saturada de água por um período mínimo de três dias para evitar fissuras de retração.</t>
  </si>
  <si>
    <t>Sobre o leito da rua preparado, serão assentados os blocos sextavados de concreto sobre colchão de areia com espessura não inferior a 06cm. Após o assentamento serão rejuntados com pó de pedra ou areia e compactados com  placa vibratória.</t>
  </si>
  <si>
    <t>Serão locadas conforme projeto. Será realizada uma abertura de uma pequena vala de 15 cm de largura e 5 cm de profundidade, na qual, posteriormente serão posicionadas as guias, seguindo o alinhamento e nivelamento de projeto.</t>
  </si>
  <si>
    <t xml:space="preserve">Será realizado todo o processo de escavação, armação das ferragens, montagem e desmontagem das formas e concretagem de acordo com as normas da NBR-6118.Irão abrir valas de 40 cm de profundidade e 15 de largura com o comprimento de meio-fio a meio-fio. Forma em tábuas de madeira para concreto armado, reaproveitamento 2x, incluso montagem e desmontagem. As formas deverão ser executadas em tábuas de madeira serrada de boa qualidade . As amarrações que atravessam as formas deverão ser feitas com espaçamento regular. A armadura não poderá ficar em contato direto com a fôrma, obedecendo-se para isso a distância mínima prevista na NBR-6118 e no projeto estrutural. Deverão ser empregados afastadores de armadura dos tipos "clips" plásticos ou pastilhas de argamassa. </t>
  </si>
  <si>
    <t>A tinta acrílica a ser empregada deve ser emulsionada em água, de qualidade comercial comprovada e fabricada especificamente para sinalização viária, atendendo rigorosamente às especificações das normas técnicas vigentes e do órgão de trânsito competente. O material deve apresentar excelente resistência à abrasão provocada pelo tráfego, ótima aderência ao pavimento e estabilidade de cor sob a ação de raios ultravioleta. As cores utilizadas para o zebrado devem seguir o padrão regulamentar de sinalização (geralmente amarelo e preto, ou branco e preto, conforme especificado em projeto). Caso a sinalização requeira refletividade noturna, deverão ser incorporadas à tinta microesferas de vidro do tipo Premix (misturadas à tinta antes da aplicação) e do tipo Drop-on (aspergidas simultaneamente à aplicação da tinta), nas proporções regulamentares. Todos os materiais devem ser transportados e armazenados em suas embalagens originais de fábrica, mantidas hermeticamente fechadas e protegidas contra intempéries ou calor excessivo até o momento do uso.
O procedimento executivo inicia-se obrigatoriamente com a limpeza rigorosa da superfície do pavimento onde o zebrado será aplicado. A área deve estar completamente seca e isenta de poeira, areia, óleo, graxa, lama, vestígios de tintas antigas descascadas ou qualquer outra substância que possa prejudicar a perfeita aderência da nova película de tinta. Na sequência, realiza-se a marcação topográfica e o pré-marcação (penteado) dos limites das faixas do zebrado, utilizando cordões com giz ou tinta temporária, respeitando rigorosamente o alinhamento, o ângulo de inclinação e o espaçamento definidos no projeto executivo. A pintura pode ser executada por processo mecânico, com o uso de máquinas apropriadas de sinalização viária com spray de alta pressão, ou por processo manual utilizando rolos ou pincéis adequados, desde que garantida a uniformidade e a perfeita definição das bordas. A aplicação deve assegurar de forma homogênea a espessura úmida mínima de meio milímetro, que deve ser controlada periodicamente pelas equipes de campo com o uso de medidores de espessura de película úmida (pente de medição). O serviço não deve ser realizado em dias de chuva, sob ameaça de precipitação ou quando a umidade relativa do ar estiver excessivamente elevada.</t>
  </si>
  <si>
    <t>Somatória total de acordo com o projeto = 25,00m²</t>
  </si>
  <si>
    <t>ENTRADA PARA DESCIDA D'ÁGUA - EDA 07 A - AREIA E BRITA COMERCIAIS</t>
  </si>
  <si>
    <t xml:space="preserve">Conforme projeto em AutoCad = 2 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</si>
</sst>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000_);_(* \(#,##0.00000\);_(* &quot;-&quot;??_);_(@_)"/>
    <numFmt numFmtId="178" formatCode="_(* #,##0_);_(* \(#,##0\);_(* &quot;-&quot;??_);_(@_)"/>
    <numFmt numFmtId="179" formatCode="_(* #,##0.0000_);_(* \(#,##0.0000\);_(* &quot;-&quot;??_);_(@_)"/>
    <numFmt numFmtId="180" formatCode="_-* #,##0.00000_-;\-* #,##0.00000_-;_-*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u/>
      <sz val="10"/>
      <color rgb="FFFF0000"/>
      <name val="Arial Nova"/>
      <family val="2"/>
    </font>
    <font>
      <sz val="7"/>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sz val="9"/>
      <color theme="1"/>
      <name val="Calibri"/>
      <family val="2"/>
      <scheme val="minor"/>
    </font>
    <font>
      <b/>
      <sz val="9"/>
      <name val="Calibri"/>
      <family val="2"/>
      <scheme val="minor"/>
    </font>
    <font>
      <sz val="8"/>
      <color indexed="8"/>
      <name val="Calibri"/>
      <family val="2"/>
    </font>
    <font>
      <b/>
      <sz val="26"/>
      <color theme="1"/>
      <name val="Arial Black"/>
      <family val="2"/>
    </font>
    <font>
      <b/>
      <sz val="10"/>
      <name val="Arial"/>
      <family val="2"/>
    </font>
    <font>
      <b/>
      <sz val="12"/>
      <name val="Arial"/>
      <family val="2"/>
    </font>
    <font>
      <sz val="11"/>
      <name val="Arial"/>
      <family val="2"/>
    </font>
    <font>
      <sz val="11"/>
      <color indexed="20"/>
      <name val="Arial"/>
      <family val="2"/>
    </font>
    <font>
      <b/>
      <sz val="9"/>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b/>
      <sz val="8"/>
      <name val="Calibri"/>
      <family val="2"/>
    </font>
    <font>
      <sz val="8"/>
      <name val="Calibri"/>
      <family val="2"/>
    </font>
    <font>
      <sz val="8"/>
      <name val="Arial"/>
      <family val="2"/>
    </font>
    <font>
      <sz val="8"/>
      <name val="Calibri"/>
      <family val="2"/>
      <scheme val="minor"/>
    </font>
    <font>
      <sz val="8"/>
      <color rgb="FF000000"/>
      <name val="Arial Nova"/>
      <family val="2"/>
    </font>
    <font>
      <b/>
      <sz val="11"/>
      <color theme="1"/>
      <name val="Arial Nova"/>
      <family val="2"/>
    </font>
    <font>
      <b/>
      <u/>
      <sz val="11"/>
      <name val="Arial Nova"/>
      <family val="2"/>
    </font>
    <font>
      <sz val="11"/>
      <color indexed="8"/>
      <name val="Arial Nova"/>
      <family val="2"/>
    </font>
  </fonts>
  <fills count="15">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43"/>
        <bgColor indexed="64"/>
      </patternFill>
    </fill>
    <fill>
      <patternFill patternType="solid">
        <fgColor theme="0" tint="-0.34998626667073579"/>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69">
    <xf numFmtId="0" fontId="0" fillId="0" borderId="0"/>
    <xf numFmtId="9" fontId="4" fillId="0" borderId="0" applyFont="0" applyFill="0" applyBorder="0" applyAlignment="0" applyProtection="0"/>
    <xf numFmtId="165" fontId="4" fillId="0" borderId="0" applyFont="0" applyFill="0" applyBorder="0" applyAlignment="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16" applyNumberFormat="0" applyAlignment="0" applyProtection="0"/>
    <xf numFmtId="0" fontId="9" fillId="0" borderId="0">
      <protection locked="0"/>
    </xf>
    <xf numFmtId="166" fontId="6" fillId="0" borderId="0" applyFont="0" applyFill="0" applyBorder="0" applyAlignment="0" applyProtection="0"/>
    <xf numFmtId="0" fontId="10" fillId="0" borderId="0"/>
    <xf numFmtId="0" fontId="10" fillId="0" borderId="0"/>
    <xf numFmtId="165" fontId="11" fillId="0" borderId="0" applyBorder="0" applyProtection="0"/>
    <xf numFmtId="167" fontId="9" fillId="0" borderId="0">
      <protection locked="0"/>
    </xf>
    <xf numFmtId="0" fontId="12" fillId="7" borderId="0" applyNumberFormat="0" applyBorder="0" applyAlignment="0" applyProtection="0"/>
    <xf numFmtId="0" fontId="13" fillId="0" borderId="0">
      <alignment horizontal="left"/>
    </xf>
    <xf numFmtId="0" fontId="14" fillId="8" borderId="17" applyNumberFormat="0" applyAlignment="0" applyProtection="0"/>
    <xf numFmtId="0" fontId="15" fillId="0" borderId="18" applyNumberFormat="0" applyFill="0" applyAlignment="0" applyProtection="0"/>
    <xf numFmtId="38" fontId="16" fillId="0" borderId="0" applyFont="0" applyFill="0" applyBorder="0" applyAlignment="0" applyProtection="0"/>
    <xf numFmtId="40" fontId="16" fillId="0" borderId="0" applyFont="0" applyFill="0" applyBorder="0" applyAlignment="0" applyProtection="0"/>
    <xf numFmtId="0" fontId="17" fillId="0" borderId="7"/>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18" fillId="9" borderId="0" applyNumberFormat="0" applyBorder="0" applyAlignment="0" applyProtection="0"/>
    <xf numFmtId="0" fontId="6" fillId="0" borderId="0"/>
    <xf numFmtId="0" fontId="6" fillId="0" borderId="0"/>
    <xf numFmtId="0" fontId="3" fillId="0" borderId="0"/>
    <xf numFmtId="0" fontId="6" fillId="10" borderId="19" applyNumberFormat="0" applyAlignment="0" applyProtection="0"/>
    <xf numFmtId="40" fontId="19" fillId="0" borderId="0" applyFont="0" applyFill="0" applyBorder="0" applyAlignment="0" applyProtection="0"/>
    <xf numFmtId="38" fontId="19" fillId="0" borderId="0" applyFont="0" applyFill="0" applyBorder="0" applyAlignment="0" applyProtection="0"/>
    <xf numFmtId="171" fontId="9" fillId="0" borderId="0">
      <protection locked="0"/>
    </xf>
    <xf numFmtId="172" fontId="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20" fillId="0" borderId="0">
      <protection locked="0"/>
    </xf>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3" fillId="0" borderId="0" applyFont="0" applyFill="0" applyBorder="0" applyAlignment="0" applyProtection="0"/>
    <xf numFmtId="0" fontId="17" fillId="0" borderId="0"/>
    <xf numFmtId="0" fontId="22" fillId="3" borderId="4">
      <alignment wrapText="1"/>
    </xf>
    <xf numFmtId="0" fontId="22" fillId="3" borderId="4">
      <alignment wrapText="1"/>
    </xf>
    <xf numFmtId="0" fontId="23" fillId="0" borderId="20" applyNumberFormat="0" applyFill="0" applyAlignment="0" applyProtection="0"/>
    <xf numFmtId="173" fontId="24" fillId="0" borderId="0">
      <protection locked="0"/>
    </xf>
    <xf numFmtId="173" fontId="24" fillId="0" borderId="0">
      <protection locked="0"/>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25" fillId="0" borderId="0" applyNumberFormat="0" applyFill="0" applyBorder="0" applyAlignment="0" applyProtection="0"/>
    <xf numFmtId="0" fontId="2" fillId="0" borderId="0"/>
    <xf numFmtId="0" fontId="2" fillId="0" borderId="0"/>
    <xf numFmtId="43" fontId="6" fillId="0" borderId="0" applyFont="0" applyFill="0" applyBorder="0" applyAlignment="0" applyProtection="0"/>
    <xf numFmtId="164" fontId="26" fillId="0" borderId="0" applyFont="0" applyFill="0" applyBorder="0" applyAlignment="0" applyProtection="0"/>
    <xf numFmtId="176" fontId="10" fillId="0" borderId="0" applyFont="0" applyFill="0" applyBorder="0" applyAlignment="0" applyProtection="0"/>
    <xf numFmtId="0" fontId="4" fillId="0" borderId="0"/>
    <xf numFmtId="0" fontId="1" fillId="0" borderId="0"/>
    <xf numFmtId="0" fontId="4" fillId="0" borderId="0"/>
  </cellStyleXfs>
  <cellXfs count="405">
    <xf numFmtId="0" fontId="0" fillId="0" borderId="0" xfId="0"/>
    <xf numFmtId="0" fontId="30" fillId="0" borderId="0" xfId="0" applyFont="1"/>
    <xf numFmtId="4" fontId="30" fillId="0" borderId="0" xfId="0" applyNumberFormat="1" applyFont="1"/>
    <xf numFmtId="0" fontId="33" fillId="0" borderId="11" xfId="0" applyFont="1" applyBorder="1" applyAlignment="1">
      <alignment horizontal="center" vertical="center" wrapText="1"/>
    </xf>
    <xf numFmtId="4" fontId="33" fillId="0" borderId="10" xfId="0" applyNumberFormat="1" applyFont="1" applyBorder="1" applyAlignment="1">
      <alignment horizontal="center" vertical="center" wrapText="1"/>
    </xf>
    <xf numFmtId="0" fontId="28" fillId="0" borderId="11" xfId="0" applyFont="1" applyBorder="1" applyAlignment="1">
      <alignment vertical="center"/>
    </xf>
    <xf numFmtId="0" fontId="28" fillId="0" borderId="10" xfId="0" applyFont="1" applyBorder="1" applyAlignment="1">
      <alignment vertical="center"/>
    </xf>
    <xf numFmtId="0" fontId="28" fillId="0" borderId="11" xfId="0" applyFont="1" applyBorder="1"/>
    <xf numFmtId="0" fontId="28" fillId="0" borderId="0" xfId="0" applyFont="1"/>
    <xf numFmtId="4" fontId="28" fillId="0" borderId="0" xfId="0" applyNumberFormat="1" applyFont="1"/>
    <xf numFmtId="0" fontId="28" fillId="0" borderId="10" xfId="0" applyFont="1" applyBorder="1"/>
    <xf numFmtId="0" fontId="38" fillId="0" borderId="0" xfId="0" applyFont="1"/>
    <xf numFmtId="0" fontId="39" fillId="0" borderId="0" xfId="0" applyFont="1"/>
    <xf numFmtId="4" fontId="33" fillId="0" borderId="4" xfId="0" applyNumberFormat="1" applyFont="1" applyBorder="1" applyAlignment="1">
      <alignment horizontal="center" vertical="center" wrapText="1"/>
    </xf>
    <xf numFmtId="0" fontId="33" fillId="0" borderId="4" xfId="0" applyFont="1" applyBorder="1" applyAlignment="1">
      <alignment horizontal="center" vertical="center" wrapText="1"/>
    </xf>
    <xf numFmtId="0" fontId="36" fillId="0" borderId="0" xfId="0" applyFont="1"/>
    <xf numFmtId="0" fontId="34" fillId="0" borderId="0" xfId="0" applyFont="1"/>
    <xf numFmtId="4" fontId="34" fillId="0" borderId="0" xfId="0" applyNumberFormat="1" applyFont="1"/>
    <xf numFmtId="0" fontId="40" fillId="0" borderId="0" xfId="0" applyFont="1"/>
    <xf numFmtId="0" fontId="33" fillId="0" borderId="4" xfId="0" applyFont="1" applyBorder="1" applyAlignment="1">
      <alignment horizontal="center" vertical="center"/>
    </xf>
    <xf numFmtId="4" fontId="33" fillId="0" borderId="4" xfId="0" applyNumberFormat="1" applyFont="1" applyBorder="1" applyAlignment="1">
      <alignment horizontal="center" vertical="center"/>
    </xf>
    <xf numFmtId="0" fontId="40" fillId="0" borderId="1" xfId="0" applyFont="1" applyBorder="1"/>
    <xf numFmtId="0" fontId="40" fillId="0" borderId="10" xfId="0" applyFont="1" applyBorder="1"/>
    <xf numFmtId="14" fontId="33" fillId="0" borderId="6" xfId="0" applyNumberFormat="1" applyFont="1" applyBorder="1" applyAlignment="1">
      <alignment horizontal="left" vertical="center"/>
    </xf>
    <xf numFmtId="0" fontId="29" fillId="0" borderId="8" xfId="0" applyFont="1" applyBorder="1" applyAlignment="1">
      <alignment vertical="center" wrapText="1"/>
    </xf>
    <xf numFmtId="0" fontId="29" fillId="0" borderId="2" xfId="0" applyFont="1" applyBorder="1" applyAlignment="1">
      <alignment vertical="center" wrapText="1"/>
    </xf>
    <xf numFmtId="0" fontId="28" fillId="11" borderId="0" xfId="3" applyFont="1" applyFill="1"/>
    <xf numFmtId="0" fontId="28" fillId="11" borderId="0" xfId="3" applyFont="1" applyFill="1" applyAlignment="1">
      <alignment vertical="center"/>
    </xf>
    <xf numFmtId="0" fontId="29" fillId="11" borderId="11" xfId="3" applyFont="1" applyFill="1" applyBorder="1" applyAlignment="1">
      <alignment wrapText="1"/>
    </xf>
    <xf numFmtId="0" fontId="29" fillId="11" borderId="0" xfId="3" applyFont="1" applyFill="1" applyAlignment="1">
      <alignment wrapText="1"/>
    </xf>
    <xf numFmtId="0" fontId="28" fillId="0" borderId="9" xfId="3" applyFont="1" applyBorder="1" applyAlignment="1">
      <alignment vertical="center"/>
    </xf>
    <xf numFmtId="0" fontId="28" fillId="11" borderId="0" xfId="3" applyFont="1" applyFill="1" applyAlignment="1">
      <alignment wrapText="1"/>
    </xf>
    <xf numFmtId="0" fontId="28" fillId="11" borderId="11" xfId="3" applyFont="1" applyFill="1" applyBorder="1"/>
    <xf numFmtId="0" fontId="28" fillId="0" borderId="0" xfId="3" applyFont="1" applyAlignment="1">
      <alignment horizontal="center" vertical="center"/>
    </xf>
    <xf numFmtId="0" fontId="32" fillId="11" borderId="11" xfId="3" applyFont="1" applyFill="1" applyBorder="1"/>
    <xf numFmtId="0" fontId="28" fillId="0" borderId="9" xfId="3" applyFont="1" applyBorder="1" applyAlignment="1">
      <alignment horizontal="center" vertical="center"/>
    </xf>
    <xf numFmtId="0" fontId="32" fillId="11" borderId="0" xfId="3" applyFont="1" applyFill="1" applyAlignment="1">
      <alignment wrapText="1"/>
    </xf>
    <xf numFmtId="0" fontId="29" fillId="11" borderId="0" xfId="3" applyFont="1" applyFill="1" applyAlignment="1">
      <alignment horizontal="right"/>
    </xf>
    <xf numFmtId="0" fontId="28" fillId="11" borderId="0" xfId="3" applyFont="1" applyFill="1" applyAlignment="1">
      <alignment horizontal="center" vertical="center"/>
    </xf>
    <xf numFmtId="0" fontId="28" fillId="11" borderId="14" xfId="3" applyFont="1" applyFill="1" applyBorder="1"/>
    <xf numFmtId="0" fontId="28" fillId="11" borderId="9" xfId="3" applyFont="1" applyFill="1" applyBorder="1"/>
    <xf numFmtId="0" fontId="28" fillId="11" borderId="9" xfId="3" applyFont="1" applyFill="1" applyBorder="1" applyAlignment="1">
      <alignment wrapText="1"/>
    </xf>
    <xf numFmtId="0" fontId="32" fillId="11" borderId="4" xfId="3" applyFont="1" applyFill="1" applyBorder="1" applyAlignment="1">
      <alignment horizontal="center" vertical="center"/>
    </xf>
    <xf numFmtId="0" fontId="32" fillId="11" borderId="4" xfId="3" applyFont="1" applyFill="1" applyBorder="1" applyAlignment="1">
      <alignment horizontal="center" vertical="center" wrapText="1"/>
    </xf>
    <xf numFmtId="0" fontId="34" fillId="11" borderId="0" xfId="3" applyFont="1" applyFill="1" applyAlignment="1">
      <alignment wrapText="1"/>
    </xf>
    <xf numFmtId="0" fontId="34" fillId="11" borderId="0" xfId="3" applyFont="1" applyFill="1"/>
    <xf numFmtId="0" fontId="34" fillId="11" borderId="11" xfId="3" applyFont="1" applyFill="1" applyBorder="1"/>
    <xf numFmtId="0" fontId="28" fillId="11" borderId="10" xfId="3" applyFont="1" applyFill="1" applyBorder="1"/>
    <xf numFmtId="0" fontId="34" fillId="11" borderId="10" xfId="3" applyFont="1" applyFill="1" applyBorder="1"/>
    <xf numFmtId="0" fontId="32" fillId="0" borderId="3" xfId="3" applyFont="1" applyBorder="1" applyAlignment="1">
      <alignment vertical="center"/>
    </xf>
    <xf numFmtId="0" fontId="29" fillId="11" borderId="11" xfId="3" applyFont="1" applyFill="1" applyBorder="1" applyAlignment="1">
      <alignment horizontal="right"/>
    </xf>
    <xf numFmtId="0" fontId="28" fillId="11" borderId="15" xfId="3" applyFont="1" applyFill="1" applyBorder="1"/>
    <xf numFmtId="49" fontId="32" fillId="11" borderId="4" xfId="3" applyNumberFormat="1" applyFont="1" applyFill="1" applyBorder="1" applyAlignment="1">
      <alignment horizontal="center" vertical="center" wrapText="1"/>
    </xf>
    <xf numFmtId="49" fontId="34" fillId="11" borderId="4" xfId="3" applyNumberFormat="1" applyFont="1" applyFill="1" applyBorder="1" applyAlignment="1">
      <alignment horizontal="center" vertical="center" wrapText="1"/>
    </xf>
    <xf numFmtId="0" fontId="34" fillId="0" borderId="0" xfId="3" applyFont="1" applyAlignment="1">
      <alignment horizontal="center" vertical="center"/>
    </xf>
    <xf numFmtId="0" fontId="34" fillId="11" borderId="0" xfId="3" applyFont="1" applyFill="1" applyAlignment="1">
      <alignment horizontal="center" vertical="center"/>
    </xf>
    <xf numFmtId="0" fontId="35" fillId="0" borderId="0" xfId="0" applyFont="1"/>
    <xf numFmtId="4" fontId="35" fillId="0" borderId="0" xfId="0" applyNumberFormat="1" applyFont="1"/>
    <xf numFmtId="9" fontId="28" fillId="0" borderId="0" xfId="1" applyFont="1"/>
    <xf numFmtId="0" fontId="35" fillId="0" borderId="4" xfId="0" applyFont="1" applyBorder="1" applyAlignment="1">
      <alignment horizontal="center" vertical="center" wrapText="1"/>
    </xf>
    <xf numFmtId="10" fontId="44" fillId="12" borderId="4" xfId="0" applyNumberFormat="1" applyFont="1" applyFill="1" applyBorder="1" applyAlignment="1">
      <alignment horizontal="center" vertical="center"/>
    </xf>
    <xf numFmtId="10" fontId="44" fillId="12" borderId="4" xfId="1" applyNumberFormat="1" applyFont="1" applyFill="1" applyBorder="1" applyAlignment="1">
      <alignment horizontal="center" vertical="center"/>
    </xf>
    <xf numFmtId="0" fontId="43" fillId="0" borderId="4" xfId="0" applyFont="1" applyBorder="1" applyAlignment="1">
      <alignment horizontal="center" vertical="center" wrapText="1"/>
    </xf>
    <xf numFmtId="4" fontId="44" fillId="0" borderId="4" xfId="0" applyNumberFormat="1" applyFont="1" applyBorder="1" applyAlignment="1">
      <alignment horizontal="center" vertical="center" wrapText="1"/>
    </xf>
    <xf numFmtId="174" fontId="43" fillId="0" borderId="4" xfId="0" applyNumberFormat="1" applyFont="1" applyBorder="1" applyAlignment="1">
      <alignment horizontal="center" vertical="center" wrapText="1"/>
    </xf>
    <xf numFmtId="0" fontId="35" fillId="0" borderId="4" xfId="0" applyFont="1" applyBorder="1" applyAlignment="1">
      <alignment horizontal="center" vertical="center"/>
    </xf>
    <xf numFmtId="0" fontId="35" fillId="2" borderId="4" xfId="0" applyFont="1" applyFill="1" applyBorder="1" applyAlignment="1">
      <alignment horizontal="center" vertical="center" wrapText="1"/>
    </xf>
    <xf numFmtId="4" fontId="33" fillId="2" borderId="4" xfId="0" applyNumberFormat="1" applyFont="1" applyFill="1" applyBorder="1" applyAlignment="1">
      <alignment horizontal="center" vertical="center" wrapText="1"/>
    </xf>
    <xf numFmtId="174" fontId="35" fillId="0" borderId="0" xfId="0" applyNumberFormat="1" applyFont="1"/>
    <xf numFmtId="0" fontId="44" fillId="0" borderId="11" xfId="0" applyFont="1" applyBorder="1" applyAlignment="1">
      <alignment horizontal="center" vertical="center" wrapText="1"/>
    </xf>
    <xf numFmtId="0" fontId="44" fillId="0" borderId="0" xfId="0" applyFont="1" applyAlignment="1">
      <alignment horizontal="center" vertical="center" wrapText="1"/>
    </xf>
    <xf numFmtId="4" fontId="44" fillId="0" borderId="10" xfId="0" applyNumberFormat="1" applyFont="1" applyBorder="1" applyAlignment="1">
      <alignment horizontal="center" vertical="center" wrapText="1"/>
    </xf>
    <xf numFmtId="0" fontId="47" fillId="0" borderId="11" xfId="0" applyFont="1" applyBorder="1" applyAlignment="1">
      <alignment vertical="center"/>
    </xf>
    <xf numFmtId="0" fontId="47" fillId="0" borderId="0" xfId="0" applyFont="1" applyAlignment="1">
      <alignment vertical="center"/>
    </xf>
    <xf numFmtId="4" fontId="47" fillId="0" borderId="10" xfId="0" applyNumberFormat="1" applyFont="1" applyBorder="1" applyAlignment="1">
      <alignment vertical="center"/>
    </xf>
    <xf numFmtId="0" fontId="47" fillId="0" borderId="0" xfId="0" applyFont="1"/>
    <xf numFmtId="0" fontId="47" fillId="0" borderId="9" xfId="0" applyFont="1" applyBorder="1" applyAlignment="1">
      <alignment vertical="center"/>
    </xf>
    <xf numFmtId="0" fontId="48" fillId="0" borderId="0" xfId="0" applyFont="1" applyAlignment="1">
      <alignment vertical="center"/>
    </xf>
    <xf numFmtId="0" fontId="47" fillId="0" borderId="10" xfId="0" applyFont="1" applyBorder="1" applyAlignment="1">
      <alignment vertical="center"/>
    </xf>
    <xf numFmtId="0" fontId="45" fillId="0" borderId="11" xfId="0" applyFont="1" applyBorder="1" applyAlignment="1">
      <alignment vertical="center"/>
    </xf>
    <xf numFmtId="0" fontId="45" fillId="0" borderId="0" xfId="0" applyFont="1"/>
    <xf numFmtId="0" fontId="46" fillId="0" borderId="0" xfId="0" applyFont="1" applyAlignment="1">
      <alignment vertical="center"/>
    </xf>
    <xf numFmtId="0" fontId="45" fillId="0" borderId="11" xfId="0" applyFont="1" applyBorder="1"/>
    <xf numFmtId="4" fontId="45" fillId="0" borderId="10" xfId="0" applyNumberFormat="1" applyFont="1" applyBorder="1"/>
    <xf numFmtId="0" fontId="47" fillId="0" borderId="11" xfId="0" applyFont="1" applyBorder="1"/>
    <xf numFmtId="4" fontId="47" fillId="0" borderId="10" xfId="0" applyNumberFormat="1" applyFont="1" applyBorder="1"/>
    <xf numFmtId="0" fontId="47" fillId="0" borderId="14" xfId="0" applyFont="1" applyBorder="1"/>
    <xf numFmtId="0" fontId="47" fillId="0" borderId="9" xfId="0" applyFont="1" applyBorder="1"/>
    <xf numFmtId="4" fontId="47" fillId="0" borderId="15" xfId="0" applyNumberFormat="1" applyFont="1" applyBorder="1"/>
    <xf numFmtId="10" fontId="32" fillId="11" borderId="4" xfId="3" applyNumberFormat="1" applyFont="1" applyFill="1" applyBorder="1" applyAlignment="1">
      <alignment horizontal="center" vertical="center" wrapText="1"/>
    </xf>
    <xf numFmtId="174" fontId="34" fillId="11" borderId="4" xfId="64" applyNumberFormat="1" applyFont="1" applyFill="1" applyBorder="1" applyAlignment="1">
      <alignment horizontal="center" vertical="center" wrapText="1"/>
    </xf>
    <xf numFmtId="10" fontId="28" fillId="11" borderId="0" xfId="3" applyNumberFormat="1" applyFont="1" applyFill="1" applyAlignment="1">
      <alignment vertical="center"/>
    </xf>
    <xf numFmtId="175" fontId="28" fillId="11" borderId="0" xfId="3" applyNumberFormat="1" applyFont="1" applyFill="1"/>
    <xf numFmtId="0" fontId="39" fillId="0" borderId="0" xfId="0" applyFont="1" applyAlignment="1">
      <alignment horizontal="left"/>
    </xf>
    <xf numFmtId="0" fontId="29" fillId="0" borderId="1" xfId="0" applyFont="1" applyBorder="1" applyAlignment="1">
      <alignment vertical="center" wrapText="1"/>
    </xf>
    <xf numFmtId="0" fontId="29" fillId="0" borderId="0" xfId="0" applyFont="1" applyAlignment="1">
      <alignment vertical="center" wrapText="1"/>
    </xf>
    <xf numFmtId="0" fontId="28" fillId="0" borderId="5" xfId="0" applyFont="1" applyBorder="1"/>
    <xf numFmtId="0" fontId="28" fillId="0" borderId="1" xfId="0" applyFont="1" applyBorder="1"/>
    <xf numFmtId="49" fontId="35" fillId="0" borderId="4" xfId="2" applyNumberFormat="1" applyFont="1" applyFill="1" applyBorder="1" applyAlignment="1" applyProtection="1">
      <alignment horizontal="left" vertical="center" wrapText="1" shrinkToFit="1"/>
      <protection locked="0"/>
    </xf>
    <xf numFmtId="0" fontId="52"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165" fontId="4" fillId="0" borderId="0" xfId="2" applyFont="1" applyBorder="1"/>
    <xf numFmtId="0" fontId="55" fillId="0" borderId="0" xfId="0" applyFont="1"/>
    <xf numFmtId="0" fontId="56" fillId="0" borderId="0" xfId="0" applyFont="1"/>
    <xf numFmtId="165" fontId="55" fillId="0" borderId="0" xfId="2" applyFont="1" applyBorder="1"/>
    <xf numFmtId="0" fontId="45" fillId="0" borderId="8" xfId="0" applyFont="1" applyBorder="1" applyAlignment="1">
      <alignment horizontal="center" vertical="center"/>
    </xf>
    <xf numFmtId="0" fontId="34" fillId="0" borderId="8" xfId="3" applyFont="1" applyBorder="1" applyAlignment="1">
      <alignment horizontal="center" vertical="center"/>
    </xf>
    <xf numFmtId="165" fontId="28" fillId="0" borderId="0" xfId="2" applyFont="1" applyBorder="1"/>
    <xf numFmtId="165" fontId="60" fillId="0" borderId="0" xfId="2" applyFont="1" applyBorder="1"/>
    <xf numFmtId="178" fontId="60" fillId="0" borderId="0" xfId="2" applyNumberFormat="1" applyFont="1" applyBorder="1"/>
    <xf numFmtId="0" fontId="62" fillId="0" borderId="22" xfId="0" applyFont="1" applyBorder="1" applyAlignment="1">
      <alignment horizontal="right"/>
    </xf>
    <xf numFmtId="10" fontId="62" fillId="0" borderId="23" xfId="0" applyNumberFormat="1" applyFont="1" applyBorder="1" applyAlignment="1">
      <alignment horizontal="center" vertical="center"/>
    </xf>
    <xf numFmtId="179" fontId="60" fillId="0" borderId="0" xfId="2" applyNumberFormat="1" applyFont="1" applyBorder="1" applyAlignment="1">
      <alignment horizontal="center" vertical="center"/>
    </xf>
    <xf numFmtId="0" fontId="0" fillId="0" borderId="10" xfId="0" applyBorder="1"/>
    <xf numFmtId="14" fontId="28" fillId="0" borderId="9" xfId="0" applyNumberFormat="1" applyFont="1" applyBorder="1" applyAlignment="1">
      <alignment horizontal="left" vertical="top"/>
    </xf>
    <xf numFmtId="0" fontId="0" fillId="0" borderId="9" xfId="0" applyBorder="1"/>
    <xf numFmtId="0" fontId="0" fillId="0" borderId="15" xfId="0" applyBorder="1"/>
    <xf numFmtId="0" fontId="28" fillId="0" borderId="14" xfId="0" applyFont="1" applyBorder="1" applyAlignment="1">
      <alignment vertical="top"/>
    </xf>
    <xf numFmtId="0" fontId="28" fillId="0" borderId="9" xfId="0" applyFont="1" applyBorder="1" applyAlignment="1">
      <alignment vertical="top"/>
    </xf>
    <xf numFmtId="0" fontId="53" fillId="0" borderId="11" xfId="0" applyFont="1" applyBorder="1" applyAlignment="1">
      <alignment vertical="distributed"/>
    </xf>
    <xf numFmtId="0" fontId="54" fillId="0" borderId="11" xfId="0" applyFont="1" applyBorder="1" applyAlignment="1">
      <alignment vertical="distributed"/>
    </xf>
    <xf numFmtId="0" fontId="54" fillId="0" borderId="0" xfId="0" applyFont="1" applyAlignment="1">
      <alignment vertical="distributed"/>
    </xf>
    <xf numFmtId="0" fontId="54" fillId="0" borderId="10" xfId="0" applyFont="1" applyBorder="1" applyAlignment="1">
      <alignment vertical="distributed"/>
    </xf>
    <xf numFmtId="0" fontId="4" fillId="0" borderId="11" xfId="0" applyFont="1" applyBorder="1"/>
    <xf numFmtId="0" fontId="4" fillId="0" borderId="10" xfId="0" applyFont="1" applyBorder="1"/>
    <xf numFmtId="0" fontId="59" fillId="0" borderId="10" xfId="0" applyFont="1" applyBorder="1"/>
    <xf numFmtId="0" fontId="60" fillId="0" borderId="11" xfId="0" applyFont="1" applyBorder="1"/>
    <xf numFmtId="0" fontId="60" fillId="0" borderId="0" xfId="0" applyFont="1"/>
    <xf numFmtId="0" fontId="61" fillId="0" borderId="0" xfId="0" applyFont="1"/>
    <xf numFmtId="0" fontId="61" fillId="0" borderId="10" xfId="0" applyFont="1" applyBorder="1"/>
    <xf numFmtId="0" fontId="60" fillId="0" borderId="10" xfId="0" applyFont="1" applyBorder="1"/>
    <xf numFmtId="0" fontId="62" fillId="0" borderId="0" xfId="0" applyFont="1" applyAlignment="1">
      <alignment horizontal="right"/>
    </xf>
    <xf numFmtId="0" fontId="60" fillId="0" borderId="0" xfId="0" applyFont="1" applyAlignment="1">
      <alignment horizontal="center" vertical="center"/>
    </xf>
    <xf numFmtId="180" fontId="60" fillId="0" borderId="0" xfId="0" applyNumberFormat="1" applyFont="1"/>
    <xf numFmtId="0" fontId="55" fillId="0" borderId="11" xfId="0" applyFont="1" applyBorder="1"/>
    <xf numFmtId="0" fontId="57" fillId="0" borderId="10" xfId="0" applyFont="1" applyBorder="1" applyAlignment="1">
      <alignment vertical="distributed"/>
    </xf>
    <xf numFmtId="0" fontId="55" fillId="0" borderId="10" xfId="0" applyFont="1" applyBorder="1"/>
    <xf numFmtId="0" fontId="55" fillId="0" borderId="14" xfId="0" applyFont="1" applyBorder="1"/>
    <xf numFmtId="0" fontId="55" fillId="0" borderId="9" xfId="0" applyFont="1" applyBorder="1"/>
    <xf numFmtId="0" fontId="56" fillId="0" borderId="9" xfId="0" applyFont="1" applyBorder="1"/>
    <xf numFmtId="165" fontId="55" fillId="0" borderId="9" xfId="2" applyFont="1" applyBorder="1"/>
    <xf numFmtId="0" fontId="55" fillId="0" borderId="15" xfId="0" applyFont="1" applyBorder="1"/>
    <xf numFmtId="0" fontId="29" fillId="0" borderId="5" xfId="0" applyFont="1" applyBorder="1" applyAlignment="1">
      <alignment vertical="top" wrapText="1"/>
    </xf>
    <xf numFmtId="0" fontId="28" fillId="0" borderId="11" xfId="0" applyFont="1" applyBorder="1" applyAlignment="1">
      <alignment vertical="top" wrapText="1"/>
    </xf>
    <xf numFmtId="0" fontId="28" fillId="0" borderId="5" xfId="0" applyFont="1" applyBorder="1" applyAlignment="1">
      <alignment vertical="top" wrapText="1"/>
    </xf>
    <xf numFmtId="0" fontId="28" fillId="0" borderId="14" xfId="0" applyFont="1" applyBorder="1" applyAlignment="1">
      <alignment vertical="top" wrapText="1"/>
    </xf>
    <xf numFmtId="0" fontId="29" fillId="0" borderId="6" xfId="0" applyFont="1" applyBorder="1" applyAlignment="1">
      <alignment horizontal="center"/>
    </xf>
    <xf numFmtId="165" fontId="29" fillId="0" borderId="6" xfId="2" applyFont="1" applyBorder="1" applyAlignment="1">
      <alignment vertical="center"/>
    </xf>
    <xf numFmtId="2" fontId="29" fillId="0" borderId="15" xfId="2" applyNumberFormat="1" applyFont="1" applyBorder="1" applyAlignment="1">
      <alignment vertical="center"/>
    </xf>
    <xf numFmtId="165" fontId="58" fillId="0" borderId="6" xfId="2" applyFont="1" applyBorder="1" applyAlignment="1">
      <alignment horizontal="center" vertical="top" wrapText="1"/>
    </xf>
    <xf numFmtId="177" fontId="28" fillId="0" borderId="10" xfId="2" applyNumberFormat="1" applyFont="1" applyBorder="1" applyAlignment="1">
      <alignment horizontal="center" vertical="top" wrapText="1"/>
    </xf>
    <xf numFmtId="177" fontId="28" fillId="0" borderId="6" xfId="2" applyNumberFormat="1" applyFont="1" applyBorder="1" applyAlignment="1">
      <alignment horizontal="center" vertical="top" wrapText="1"/>
    </xf>
    <xf numFmtId="177" fontId="28" fillId="0" borderId="15" xfId="2" applyNumberFormat="1" applyFont="1" applyBorder="1" applyAlignment="1">
      <alignment horizontal="center" vertical="top" wrapText="1"/>
    </xf>
    <xf numFmtId="49" fontId="63" fillId="13" borderId="4" xfId="0" applyNumberFormat="1" applyFont="1" applyFill="1" applyBorder="1" applyAlignment="1" applyProtection="1">
      <alignment horizontal="center" vertical="center" wrapText="1"/>
      <protection locked="0"/>
    </xf>
    <xf numFmtId="0" fontId="63" fillId="3" borderId="4" xfId="0" applyFont="1" applyFill="1" applyBorder="1" applyAlignment="1">
      <alignment horizontal="center" vertical="center"/>
    </xf>
    <xf numFmtId="4" fontId="63" fillId="3" borderId="4" xfId="0" applyNumberFormat="1" applyFont="1" applyFill="1" applyBorder="1" applyAlignment="1">
      <alignment horizontal="center" vertical="center"/>
    </xf>
    <xf numFmtId="49" fontId="64" fillId="13" borderId="4" xfId="0" applyNumberFormat="1" applyFont="1" applyFill="1" applyBorder="1" applyAlignment="1" applyProtection="1">
      <alignment horizontal="center" vertical="center" wrapText="1"/>
      <protection locked="0"/>
    </xf>
    <xf numFmtId="0" fontId="64" fillId="0" borderId="4" xfId="0" applyFont="1" applyBorder="1" applyAlignment="1">
      <alignment horizontal="center" vertical="center" wrapText="1"/>
    </xf>
    <xf numFmtId="0" fontId="64" fillId="13" borderId="4" xfId="0" applyFont="1" applyFill="1" applyBorder="1" applyAlignment="1" applyProtection="1">
      <alignment horizontal="center" vertical="center" wrapText="1"/>
      <protection locked="0"/>
    </xf>
    <xf numFmtId="4" fontId="64" fillId="0" borderId="4" xfId="0" applyNumberFormat="1" applyFont="1" applyBorder="1" applyAlignment="1">
      <alignment horizontal="center" vertical="center" wrapText="1"/>
    </xf>
    <xf numFmtId="0" fontId="32" fillId="0" borderId="11" xfId="0" applyFont="1" applyBorder="1" applyAlignment="1">
      <alignment horizontal="center" vertical="center" wrapText="1"/>
    </xf>
    <xf numFmtId="174" fontId="46" fillId="0" borderId="10" xfId="0" applyNumberFormat="1" applyFont="1" applyBorder="1" applyAlignment="1">
      <alignment horizontal="center" vertical="center" wrapText="1"/>
    </xf>
    <xf numFmtId="0" fontId="0" fillId="0" borderId="11" xfId="0" applyBorder="1"/>
    <xf numFmtId="0" fontId="0" fillId="0" borderId="14" xfId="0" applyBorder="1"/>
    <xf numFmtId="0" fontId="29" fillId="0" borderId="6" xfId="0" applyFont="1" applyBorder="1" applyAlignment="1">
      <alignment vertical="center" wrapText="1"/>
    </xf>
    <xf numFmtId="2" fontId="33" fillId="0" borderId="4" xfId="0" applyNumberFormat="1" applyFont="1" applyBorder="1" applyAlignment="1">
      <alignment horizontal="center" vertical="center"/>
    </xf>
    <xf numFmtId="4" fontId="66" fillId="0" borderId="4" xfId="0" applyNumberFormat="1" applyFont="1" applyBorder="1" applyAlignment="1">
      <alignment horizontal="center" vertical="center"/>
    </xf>
    <xf numFmtId="0" fontId="66" fillId="0" borderId="4" xfId="0" applyFont="1" applyBorder="1" applyAlignment="1">
      <alignment horizontal="center" vertical="center"/>
    </xf>
    <xf numFmtId="175" fontId="35" fillId="0" borderId="4" xfId="0" applyNumberFormat="1" applyFont="1" applyBorder="1" applyAlignment="1">
      <alignment horizontal="center" vertical="center"/>
    </xf>
    <xf numFmtId="175" fontId="43" fillId="0" borderId="4" xfId="0" applyNumberFormat="1" applyFont="1" applyBorder="1" applyAlignment="1">
      <alignment horizontal="center" vertical="center" wrapText="1"/>
    </xf>
    <xf numFmtId="14" fontId="35" fillId="0" borderId="9" xfId="0" applyNumberFormat="1" applyFont="1" applyBorder="1" applyAlignment="1">
      <alignment horizontal="left" vertical="top"/>
    </xf>
    <xf numFmtId="0" fontId="33" fillId="0" borderId="4" xfId="0" applyFont="1" applyBorder="1" applyAlignment="1">
      <alignment vertical="center"/>
    </xf>
    <xf numFmtId="0" fontId="33" fillId="0" borderId="5" xfId="0" applyFont="1" applyBorder="1" applyAlignment="1">
      <alignment horizontal="center" vertical="center"/>
    </xf>
    <xf numFmtId="0" fontId="45" fillId="0" borderId="0" xfId="0" applyFont="1" applyAlignment="1">
      <alignment horizontal="center"/>
    </xf>
    <xf numFmtId="2" fontId="29" fillId="0" borderId="1" xfId="0" applyNumberFormat="1" applyFont="1" applyBorder="1" applyAlignment="1">
      <alignment vertical="center" wrapText="1"/>
    </xf>
    <xf numFmtId="2" fontId="40" fillId="0" borderId="1" xfId="0" applyNumberFormat="1" applyFont="1" applyBorder="1"/>
    <xf numFmtId="2" fontId="33" fillId="0" borderId="5" xfId="0" applyNumberFormat="1" applyFont="1" applyBorder="1" applyAlignment="1">
      <alignment horizontal="center" vertical="center"/>
    </xf>
    <xf numFmtId="2" fontId="43" fillId="0" borderId="5" xfId="0" applyNumberFormat="1" applyFont="1" applyBorder="1" applyAlignment="1">
      <alignment horizontal="center" vertical="center" wrapText="1"/>
    </xf>
    <xf numFmtId="2" fontId="44" fillId="0" borderId="0" xfId="0" applyNumberFormat="1" applyFont="1" applyAlignment="1">
      <alignment horizontal="center" vertical="center" wrapText="1"/>
    </xf>
    <xf numFmtId="2" fontId="47" fillId="0" borderId="0" xfId="0" applyNumberFormat="1" applyFont="1" applyAlignment="1">
      <alignment vertical="center"/>
    </xf>
    <xf numFmtId="2" fontId="47" fillId="0" borderId="0" xfId="0" applyNumberFormat="1" applyFont="1"/>
    <xf numFmtId="2" fontId="47" fillId="0" borderId="9" xfId="0" applyNumberFormat="1" applyFont="1" applyBorder="1"/>
    <xf numFmtId="2" fontId="30" fillId="0" borderId="0" xfId="0" applyNumberFormat="1" applyFont="1"/>
    <xf numFmtId="2" fontId="35" fillId="0" borderId="4" xfId="0" applyNumberFormat="1" applyFont="1" applyBorder="1" applyAlignment="1">
      <alignment horizontal="center" vertical="center"/>
    </xf>
    <xf numFmtId="0" fontId="67" fillId="0" borderId="4" xfId="0" applyFont="1" applyBorder="1" applyAlignment="1">
      <alignment horizontal="center" vertical="center"/>
    </xf>
    <xf numFmtId="0" fontId="67" fillId="0" borderId="4" xfId="0" applyFont="1" applyBorder="1" applyAlignment="1">
      <alignment horizontal="center" vertical="center" wrapText="1"/>
    </xf>
    <xf numFmtId="0" fontId="45" fillId="0" borderId="10" xfId="0" applyFont="1" applyBorder="1" applyAlignment="1">
      <alignment vertical="center"/>
    </xf>
    <xf numFmtId="0" fontId="62" fillId="0" borderId="0" xfId="0" applyFont="1" applyAlignment="1">
      <alignment horizontal="center"/>
    </xf>
    <xf numFmtId="0" fontId="57" fillId="0" borderId="0" xfId="0" applyFont="1" applyAlignment="1">
      <alignment horizontal="center" vertical="distributed"/>
    </xf>
    <xf numFmtId="2" fontId="43" fillId="0" borderId="4" xfId="0" applyNumberFormat="1" applyFont="1" applyBorder="1" applyAlignment="1">
      <alignment horizontal="left" vertical="center" wrapText="1"/>
    </xf>
    <xf numFmtId="0" fontId="35" fillId="0" borderId="5" xfId="0" applyFont="1" applyBorder="1" applyAlignment="1">
      <alignment horizontal="center" vertical="center"/>
    </xf>
    <xf numFmtId="49" fontId="63" fillId="13" borderId="4" xfId="68" applyNumberFormat="1" applyFont="1" applyFill="1" applyBorder="1" applyAlignment="1" applyProtection="1">
      <alignment horizontal="center" vertical="center" wrapText="1"/>
      <protection locked="0"/>
    </xf>
    <xf numFmtId="0" fontId="63" fillId="3" borderId="4" xfId="68" applyFont="1" applyFill="1" applyBorder="1" applyAlignment="1">
      <alignment horizontal="center" vertical="center"/>
    </xf>
    <xf numFmtId="4" fontId="63" fillId="3" borderId="4" xfId="68" applyNumberFormat="1" applyFont="1" applyFill="1" applyBorder="1" applyAlignment="1">
      <alignment horizontal="center" vertical="center"/>
    </xf>
    <xf numFmtId="49" fontId="64" fillId="13" borderId="4" xfId="68" applyNumberFormat="1" applyFont="1" applyFill="1" applyBorder="1" applyAlignment="1" applyProtection="1">
      <alignment horizontal="center" vertical="center" wrapText="1"/>
      <protection locked="0"/>
    </xf>
    <xf numFmtId="0" fontId="64" fillId="13" borderId="4" xfId="68" applyFont="1" applyFill="1" applyBorder="1" applyAlignment="1" applyProtection="1">
      <alignment horizontal="center" vertical="center" wrapText="1"/>
      <protection locked="0"/>
    </xf>
    <xf numFmtId="0" fontId="64" fillId="0" borderId="4" xfId="68" applyFont="1" applyBorder="1" applyAlignment="1">
      <alignment horizontal="center" vertical="center" wrapText="1"/>
    </xf>
    <xf numFmtId="4" fontId="64" fillId="0" borderId="4" xfId="68" applyNumberFormat="1" applyFont="1" applyBorder="1" applyAlignment="1">
      <alignment horizontal="center" vertical="center" wrapText="1"/>
    </xf>
    <xf numFmtId="4" fontId="66" fillId="0" borderId="4" xfId="68" applyNumberFormat="1" applyFont="1" applyBorder="1" applyAlignment="1">
      <alignment horizontal="center" vertical="center"/>
    </xf>
    <xf numFmtId="0" fontId="66" fillId="0" borderId="4" xfId="68" applyFont="1" applyBorder="1" applyAlignment="1">
      <alignment horizontal="center" vertical="center"/>
    </xf>
    <xf numFmtId="175" fontId="35" fillId="0" borderId="4"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8" xfId="0" applyFont="1" applyBorder="1" applyAlignment="1">
      <alignment horizontal="center" vertical="center" wrapText="1"/>
    </xf>
    <xf numFmtId="174" fontId="46" fillId="0" borderId="2" xfId="0" applyNumberFormat="1" applyFont="1" applyBorder="1" applyAlignment="1">
      <alignment horizontal="center" vertical="center" wrapText="1"/>
    </xf>
    <xf numFmtId="0" fontId="32" fillId="0" borderId="0" xfId="0" applyFont="1" applyAlignment="1">
      <alignment horizontal="center" vertical="center" wrapText="1"/>
    </xf>
    <xf numFmtId="0" fontId="33" fillId="0" borderId="0" xfId="0" applyFont="1" applyAlignment="1">
      <alignment horizontal="center" vertical="center" wrapText="1"/>
    </xf>
    <xf numFmtId="4" fontId="33" fillId="0" borderId="0" xfId="0" applyNumberFormat="1" applyFont="1" applyAlignment="1">
      <alignment horizontal="center" vertical="center" wrapText="1"/>
    </xf>
    <xf numFmtId="0" fontId="28" fillId="0" borderId="0" xfId="0" applyFont="1" applyAlignment="1">
      <alignment vertical="center"/>
    </xf>
    <xf numFmtId="4" fontId="28" fillId="0" borderId="0" xfId="0" applyNumberFormat="1" applyFont="1" applyAlignment="1">
      <alignment vertical="center"/>
    </xf>
    <xf numFmtId="0" fontId="34" fillId="0" borderId="0" xfId="0" applyFont="1" applyAlignment="1">
      <alignment horizontal="center"/>
    </xf>
    <xf numFmtId="0" fontId="34" fillId="0" borderId="14" xfId="0" applyFont="1" applyBorder="1"/>
    <xf numFmtId="0" fontId="34" fillId="0" borderId="9" xfId="0" applyFont="1" applyBorder="1"/>
    <xf numFmtId="0" fontId="34" fillId="0" borderId="9" xfId="0" applyFont="1" applyBorder="1" applyAlignment="1">
      <alignment horizontal="center"/>
    </xf>
    <xf numFmtId="4" fontId="34" fillId="0" borderId="9" xfId="0" applyNumberFormat="1" applyFont="1" applyBorder="1"/>
    <xf numFmtId="0" fontId="34" fillId="0" borderId="15" xfId="0" applyFont="1" applyBorder="1"/>
    <xf numFmtId="0" fontId="29" fillId="14" borderId="5" xfId="0" applyFont="1" applyFill="1" applyBorder="1" applyAlignment="1">
      <alignment horizontal="center" vertical="center" wrapText="1"/>
    </xf>
    <xf numFmtId="49" fontId="29" fillId="14" borderId="1" xfId="0" applyNumberFormat="1" applyFont="1" applyFill="1" applyBorder="1" applyAlignment="1">
      <alignment horizontal="center" vertical="center" wrapText="1"/>
    </xf>
    <xf numFmtId="0" fontId="48" fillId="14" borderId="1" xfId="0" applyFont="1" applyFill="1" applyBorder="1" applyAlignment="1">
      <alignment horizontal="center" vertical="center" wrapText="1"/>
    </xf>
    <xf numFmtId="2" fontId="28" fillId="14" borderId="1" xfId="2" applyNumberFormat="1" applyFont="1" applyFill="1" applyBorder="1" applyAlignment="1">
      <alignment horizontal="center" vertical="center" wrapText="1"/>
    </xf>
    <xf numFmtId="4" fontId="28" fillId="14" borderId="1" xfId="0" applyNumberFormat="1" applyFont="1" applyFill="1" applyBorder="1" applyAlignment="1">
      <alignment horizontal="center" vertical="center" wrapText="1"/>
    </xf>
    <xf numFmtId="174" fontId="48" fillId="14" borderId="6" xfId="0" applyNumberFormat="1" applyFont="1" applyFill="1" applyBorder="1" applyAlignment="1">
      <alignment horizontal="center" vertical="center" wrapText="1"/>
    </xf>
    <xf numFmtId="0" fontId="29" fillId="14" borderId="1" xfId="0" applyFont="1" applyFill="1" applyBorder="1" applyAlignment="1">
      <alignment horizontal="center" vertical="center" wrapText="1"/>
    </xf>
    <xf numFmtId="4" fontId="29" fillId="14" borderId="1" xfId="0" applyNumberFormat="1" applyFont="1" applyFill="1" applyBorder="1" applyAlignment="1">
      <alignment horizontal="center" vertical="center" wrapText="1"/>
    </xf>
    <xf numFmtId="174" fontId="68" fillId="14" borderId="4" xfId="0" applyNumberFormat="1" applyFont="1" applyFill="1" applyBorder="1" applyAlignment="1">
      <alignment horizontal="center" vertical="center" wrapText="1"/>
    </xf>
    <xf numFmtId="49" fontId="64" fillId="0" borderId="11" xfId="0" applyNumberFormat="1" applyFont="1" applyBorder="1" applyAlignment="1" applyProtection="1">
      <alignment horizontal="center" vertical="center" wrapText="1"/>
      <protection locked="0"/>
    </xf>
    <xf numFmtId="0" fontId="66" fillId="0" borderId="10" xfId="0" applyFont="1" applyBorder="1" applyAlignment="1">
      <alignment horizontal="center" vertical="center"/>
    </xf>
    <xf numFmtId="49" fontId="32" fillId="14" borderId="4" xfId="3" applyNumberFormat="1" applyFont="1" applyFill="1" applyBorder="1" applyAlignment="1">
      <alignment horizontal="center" vertical="center" wrapText="1"/>
    </xf>
    <xf numFmtId="10" fontId="32" fillId="14" borderId="4" xfId="3" applyNumberFormat="1" applyFont="1" applyFill="1" applyBorder="1" applyAlignment="1">
      <alignment horizontal="center" vertical="center" wrapText="1"/>
    </xf>
    <xf numFmtId="174" fontId="32" fillId="14" borderId="4" xfId="3" applyNumberFormat="1" applyFont="1" applyFill="1" applyBorder="1" applyAlignment="1">
      <alignment horizontal="center" vertical="center" wrapText="1"/>
    </xf>
    <xf numFmtId="0" fontId="44" fillId="14" borderId="5" xfId="0" applyFont="1" applyFill="1" applyBorder="1" applyAlignment="1">
      <alignment horizontal="center" vertical="center" wrapText="1"/>
    </xf>
    <xf numFmtId="0" fontId="44" fillId="14" borderId="1" xfId="0" applyFont="1" applyFill="1" applyBorder="1" applyAlignment="1">
      <alignment horizontal="center" vertical="center" wrapText="1"/>
    </xf>
    <xf numFmtId="0" fontId="33" fillId="14" borderId="5" xfId="0" applyFont="1" applyFill="1" applyBorder="1" applyAlignment="1">
      <alignment horizontal="center" vertical="center" wrapText="1"/>
    </xf>
    <xf numFmtId="49" fontId="33" fillId="14" borderId="1" xfId="0" applyNumberFormat="1" applyFont="1" applyFill="1" applyBorder="1" applyAlignment="1">
      <alignment horizontal="center" vertical="center" wrapText="1"/>
    </xf>
    <xf numFmtId="2" fontId="35" fillId="14" borderId="1" xfId="2" applyNumberFormat="1" applyFont="1" applyFill="1" applyBorder="1" applyAlignment="1">
      <alignment horizontal="center" vertical="center" wrapText="1"/>
    </xf>
    <xf numFmtId="2" fontId="35" fillId="14" borderId="1" xfId="0" applyNumberFormat="1" applyFont="1" applyFill="1" applyBorder="1" applyAlignment="1">
      <alignment horizontal="center" vertical="center" wrapText="1"/>
    </xf>
    <xf numFmtId="4" fontId="35" fillId="14" borderId="6" xfId="0" applyNumberFormat="1" applyFont="1" applyFill="1" applyBorder="1" applyAlignment="1">
      <alignment horizontal="center" vertical="center" wrapText="1"/>
    </xf>
    <xf numFmtId="0" fontId="33" fillId="14" borderId="5" xfId="0" applyFont="1" applyFill="1" applyBorder="1" applyAlignment="1">
      <alignment horizontal="center" vertical="center"/>
    </xf>
    <xf numFmtId="0" fontId="33" fillId="14" borderId="1" xfId="0" applyFont="1" applyFill="1" applyBorder="1" applyAlignment="1">
      <alignment horizontal="center" vertical="center"/>
    </xf>
    <xf numFmtId="2" fontId="33" fillId="14" borderId="1" xfId="0" applyNumberFormat="1" applyFont="1" applyFill="1" applyBorder="1" applyAlignment="1">
      <alignment horizontal="center" vertical="center"/>
    </xf>
    <xf numFmtId="4" fontId="33" fillId="14" borderId="6" xfId="0" applyNumberFormat="1" applyFont="1" applyFill="1" applyBorder="1" applyAlignment="1">
      <alignment horizontal="center" vertical="center" wrapText="1"/>
    </xf>
    <xf numFmtId="0" fontId="68" fillId="2" borderId="5" xfId="0" applyFont="1" applyFill="1" applyBorder="1" applyAlignment="1">
      <alignment horizontal="center" vertical="center" wrapText="1"/>
    </xf>
    <xf numFmtId="0" fontId="68" fillId="2" borderId="1" xfId="0" applyFont="1" applyFill="1" applyBorder="1" applyAlignment="1">
      <alignment horizontal="center" vertical="center" wrapText="1"/>
    </xf>
    <xf numFmtId="4" fontId="68" fillId="2" borderId="1" xfId="0" applyNumberFormat="1" applyFont="1" applyFill="1" applyBorder="1" applyAlignment="1">
      <alignment horizontal="center" vertical="center" wrapText="1"/>
    </xf>
    <xf numFmtId="4" fontId="68" fillId="2" borderId="6" xfId="0" applyNumberFormat="1" applyFont="1" applyFill="1" applyBorder="1" applyAlignment="1">
      <alignment horizontal="center" vertical="center" wrapText="1"/>
    </xf>
    <xf numFmtId="0" fontId="70" fillId="0" borderId="0" xfId="0" applyFont="1"/>
    <xf numFmtId="0" fontId="62" fillId="2" borderId="5" xfId="0" applyFont="1" applyFill="1" applyBorder="1" applyAlignment="1">
      <alignment horizontal="center" vertical="center" wrapText="1"/>
    </xf>
    <xf numFmtId="49" fontId="62" fillId="2" borderId="1" xfId="0" applyNumberFormat="1" applyFont="1" applyFill="1" applyBorder="1" applyAlignment="1">
      <alignment horizontal="center" vertical="center" wrapText="1"/>
    </xf>
    <xf numFmtId="2" fontId="60" fillId="2" borderId="1" xfId="2" applyNumberFormat="1" applyFont="1" applyFill="1" applyBorder="1" applyAlignment="1">
      <alignment horizontal="center" vertical="center" wrapText="1"/>
    </xf>
    <xf numFmtId="4" fontId="60" fillId="2" borderId="1" xfId="0" applyNumberFormat="1" applyFont="1" applyFill="1" applyBorder="1" applyAlignment="1">
      <alignment horizontal="center" vertical="center" wrapText="1"/>
    </xf>
    <xf numFmtId="4" fontId="60" fillId="2" borderId="6" xfId="0" applyNumberFormat="1" applyFont="1" applyFill="1" applyBorder="1" applyAlignment="1">
      <alignment horizontal="center" vertical="center" wrapText="1"/>
    </xf>
    <xf numFmtId="0" fontId="37" fillId="11" borderId="0" xfId="3" applyFont="1" applyFill="1" applyAlignment="1">
      <alignment horizontal="center" vertical="center"/>
    </xf>
    <xf numFmtId="0" fontId="32" fillId="11" borderId="0" xfId="3" applyFont="1" applyFill="1" applyAlignment="1">
      <alignment horizontal="center" vertical="center" wrapText="1"/>
    </xf>
    <xf numFmtId="0" fontId="33" fillId="11" borderId="0" xfId="3" applyFont="1" applyFill="1" applyAlignment="1">
      <alignment horizontal="center" vertical="center"/>
    </xf>
    <xf numFmtId="10" fontId="32" fillId="0" borderId="0" xfId="3" applyNumberFormat="1" applyFont="1" applyAlignment="1">
      <alignment horizontal="center" vertical="center" wrapText="1"/>
    </xf>
    <xf numFmtId="174" fontId="34" fillId="11" borderId="0" xfId="64" applyNumberFormat="1" applyFont="1" applyFill="1" applyBorder="1" applyAlignment="1">
      <alignment horizontal="center" vertical="center" wrapText="1"/>
    </xf>
    <xf numFmtId="10" fontId="32" fillId="11" borderId="0" xfId="3" applyNumberFormat="1" applyFont="1" applyFill="1" applyAlignment="1">
      <alignment horizontal="center" vertical="center" wrapText="1"/>
    </xf>
    <xf numFmtId="10" fontId="32" fillId="14" borderId="0" xfId="3" applyNumberFormat="1" applyFont="1" applyFill="1" applyAlignment="1">
      <alignment horizontal="center" vertical="center" wrapText="1"/>
    </xf>
    <xf numFmtId="174" fontId="32" fillId="14" borderId="0" xfId="3" applyNumberFormat="1" applyFont="1" applyFill="1" applyAlignment="1">
      <alignment horizontal="center" vertical="center" wrapText="1"/>
    </xf>
    <xf numFmtId="2" fontId="43" fillId="0" borderId="4" xfId="0" applyNumberFormat="1" applyFont="1" applyBorder="1" applyAlignment="1">
      <alignment horizontal="center" vertical="center" wrapText="1"/>
    </xf>
    <xf numFmtId="4" fontId="35" fillId="0" borderId="4" xfId="0" applyNumberFormat="1" applyFont="1" applyBorder="1" applyAlignment="1">
      <alignment horizontal="left" vertical="center" wrapText="1"/>
    </xf>
    <xf numFmtId="175" fontId="34" fillId="11" borderId="4" xfId="3" applyNumberFormat="1" applyFont="1" applyFill="1" applyBorder="1" applyAlignment="1">
      <alignment horizontal="center" vertical="center" wrapText="1"/>
    </xf>
    <xf numFmtId="49" fontId="64" fillId="0" borderId="0" xfId="0" applyNumberFormat="1" applyFont="1" applyAlignment="1" applyProtection="1">
      <alignment horizontal="center" vertical="center" wrapText="1"/>
      <protection locked="0"/>
    </xf>
    <xf numFmtId="0" fontId="64" fillId="0" borderId="0" xfId="0" applyFont="1" applyAlignment="1">
      <alignment horizontal="center" vertical="center" wrapText="1"/>
    </xf>
    <xf numFmtId="0" fontId="64" fillId="0" borderId="0" xfId="0" applyFont="1" applyAlignment="1" applyProtection="1">
      <alignment horizontal="center" vertical="center" wrapText="1"/>
      <protection locked="0"/>
    </xf>
    <xf numFmtId="4" fontId="64" fillId="0" borderId="0" xfId="0" applyNumberFormat="1" applyFont="1" applyAlignment="1">
      <alignment horizontal="center" vertical="center" wrapText="1"/>
    </xf>
    <xf numFmtId="0" fontId="29" fillId="0" borderId="1" xfId="0" applyFont="1" applyBorder="1" applyAlignment="1">
      <alignment horizontal="center" vertical="center" wrapText="1"/>
    </xf>
    <xf numFmtId="0" fontId="29" fillId="0" borderId="6" xfId="0" applyFont="1" applyBorder="1" applyAlignment="1">
      <alignment horizontal="center" vertical="center" wrapText="1"/>
    </xf>
    <xf numFmtId="0" fontId="28" fillId="0" borderId="5" xfId="0" applyFont="1" applyBorder="1" applyAlignment="1">
      <alignment horizontal="center"/>
    </xf>
    <xf numFmtId="0" fontId="28" fillId="0" borderId="1" xfId="0" applyFont="1" applyBorder="1" applyAlignment="1">
      <alignment horizontal="center"/>
    </xf>
    <xf numFmtId="0" fontId="43" fillId="0" borderId="4" xfId="0" applyFont="1" applyBorder="1" applyAlignment="1">
      <alignment horizontal="left" vertical="center"/>
    </xf>
    <xf numFmtId="0" fontId="43" fillId="12" borderId="5" xfId="0" applyFont="1" applyFill="1" applyBorder="1" applyAlignment="1">
      <alignment horizontal="left" vertical="center" wrapText="1"/>
    </xf>
    <xf numFmtId="0" fontId="43" fillId="12" borderId="1" xfId="0" applyFont="1" applyFill="1" applyBorder="1" applyAlignment="1">
      <alignment horizontal="left" vertical="center" wrapText="1"/>
    </xf>
    <xf numFmtId="0" fontId="43" fillId="12" borderId="6" xfId="0" applyFont="1" applyFill="1" applyBorder="1" applyAlignment="1">
      <alignment horizontal="left" vertical="center" wrapText="1"/>
    </xf>
    <xf numFmtId="0" fontId="62" fillId="14" borderId="4" xfId="0" applyFont="1" applyFill="1" applyBorder="1" applyAlignment="1">
      <alignment horizontal="center" vertical="center" wrapText="1"/>
    </xf>
    <xf numFmtId="0" fontId="32" fillId="0" borderId="4" xfId="0" applyFont="1" applyBorder="1" applyAlignment="1">
      <alignment horizontal="center" vertical="center" wrapText="1"/>
    </xf>
    <xf numFmtId="0" fontId="33" fillId="0" borderId="4" xfId="0" applyFont="1" applyBorder="1" applyAlignment="1">
      <alignment horizontal="center" vertical="center"/>
    </xf>
    <xf numFmtId="0" fontId="42" fillId="12" borderId="5" xfId="0" applyFont="1" applyFill="1" applyBorder="1" applyAlignment="1">
      <alignment horizontal="left" vertical="center" wrapText="1"/>
    </xf>
    <xf numFmtId="0" fontId="42" fillId="12" borderId="1" xfId="0" applyFont="1" applyFill="1" applyBorder="1" applyAlignment="1">
      <alignment horizontal="left" vertical="center" wrapText="1"/>
    </xf>
    <xf numFmtId="0" fontId="42" fillId="12" borderId="6" xfId="0" applyFont="1" applyFill="1" applyBorder="1" applyAlignment="1">
      <alignment horizontal="left" vertical="center" wrapText="1"/>
    </xf>
    <xf numFmtId="0" fontId="69" fillId="0" borderId="5" xfId="0" applyFont="1" applyBorder="1" applyAlignment="1">
      <alignment horizontal="center" vertical="center"/>
    </xf>
    <xf numFmtId="0" fontId="62" fillId="0" borderId="1" xfId="0" applyFont="1" applyBorder="1" applyAlignment="1">
      <alignment horizontal="center" vertical="center"/>
    </xf>
    <xf numFmtId="0" fontId="62" fillId="0" borderId="6" xfId="0" applyFont="1" applyBorder="1" applyAlignment="1">
      <alignment horizontal="center" vertical="center"/>
    </xf>
    <xf numFmtId="14" fontId="33" fillId="0" borderId="1" xfId="0" applyNumberFormat="1" applyFont="1" applyBorder="1" applyAlignment="1">
      <alignment horizontal="center" vertical="center"/>
    </xf>
    <xf numFmtId="14" fontId="33" fillId="0" borderId="6" xfId="0" applyNumberFormat="1" applyFont="1" applyBorder="1" applyAlignment="1">
      <alignment horizontal="center" vertical="center"/>
    </xf>
    <xf numFmtId="0" fontId="43" fillId="0" borderId="5" xfId="0" applyFont="1" applyBorder="1" applyAlignment="1">
      <alignment horizontal="left" vertical="center"/>
    </xf>
    <xf numFmtId="0" fontId="43" fillId="0" borderId="1" xfId="0" applyFont="1" applyBorder="1" applyAlignment="1">
      <alignment horizontal="left" vertical="center"/>
    </xf>
    <xf numFmtId="0" fontId="43" fillId="0" borderId="6" xfId="0" applyFont="1" applyBorder="1" applyAlignment="1">
      <alignment horizontal="left" vertical="center"/>
    </xf>
    <xf numFmtId="0" fontId="33" fillId="0" borderId="5" xfId="0" applyFont="1" applyBorder="1" applyAlignment="1">
      <alignment horizontal="left" vertical="center"/>
    </xf>
    <xf numFmtId="0" fontId="33" fillId="0" borderId="1" xfId="0" applyFont="1" applyBorder="1" applyAlignment="1">
      <alignment horizontal="left" vertical="center"/>
    </xf>
    <xf numFmtId="0" fontId="33" fillId="0" borderId="5" xfId="0" applyFont="1" applyBorder="1" applyAlignment="1">
      <alignment horizontal="center" vertical="center"/>
    </xf>
    <xf numFmtId="0" fontId="33" fillId="0" borderId="1" xfId="0" applyFont="1" applyBorder="1" applyAlignment="1">
      <alignment horizontal="center" vertical="center"/>
    </xf>
    <xf numFmtId="2" fontId="44" fillId="0" borderId="1" xfId="0" applyNumberFormat="1" applyFont="1" applyBorder="1" applyAlignment="1">
      <alignment horizontal="center" vertical="center"/>
    </xf>
    <xf numFmtId="2" fontId="44" fillId="0" borderId="6" xfId="0" applyNumberFormat="1" applyFont="1" applyBorder="1" applyAlignment="1">
      <alignment horizontal="center" vertical="center"/>
    </xf>
    <xf numFmtId="0" fontId="31" fillId="0" borderId="5" xfId="0" applyFont="1" applyBorder="1" applyAlignment="1">
      <alignment horizontal="left" vertical="center" wrapText="1"/>
    </xf>
    <xf numFmtId="0" fontId="31" fillId="0" borderId="1" xfId="0" applyFont="1" applyBorder="1" applyAlignment="1">
      <alignment horizontal="left" vertical="center" wrapText="1"/>
    </xf>
    <xf numFmtId="0" fontId="31" fillId="0" borderId="6" xfId="0" applyFont="1" applyBorder="1" applyAlignment="1">
      <alignment horizontal="left" vertical="center" wrapText="1"/>
    </xf>
    <xf numFmtId="0" fontId="35" fillId="0" borderId="4" xfId="0" applyFont="1" applyBorder="1" applyAlignment="1">
      <alignment horizontal="center" vertical="center" wrapText="1"/>
    </xf>
    <xf numFmtId="0" fontId="35" fillId="0" borderId="12" xfId="0" applyFont="1" applyBorder="1" applyAlignment="1">
      <alignment horizontal="center" vertical="center" wrapText="1"/>
    </xf>
    <xf numFmtId="0" fontId="34" fillId="0" borderId="11" xfId="0" applyFont="1" applyBorder="1" applyAlignment="1">
      <alignment horizontal="center"/>
    </xf>
    <xf numFmtId="0" fontId="34" fillId="0" borderId="0" xfId="0" applyFont="1" applyAlignment="1">
      <alignment horizontal="center"/>
    </xf>
    <xf numFmtId="0" fontId="34" fillId="0" borderId="10" xfId="0" applyFont="1" applyBorder="1" applyAlignment="1">
      <alignment horizontal="center"/>
    </xf>
    <xf numFmtId="0" fontId="34" fillId="0" borderId="11" xfId="0" applyFont="1" applyBorder="1" applyAlignment="1">
      <alignment horizontal="center" vertical="center"/>
    </xf>
    <xf numFmtId="0" fontId="34" fillId="0" borderId="0" xfId="0" applyFont="1" applyAlignment="1">
      <alignment horizontal="center" vertical="center"/>
    </xf>
    <xf numFmtId="0" fontId="34" fillId="0" borderId="10"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Alignment="1">
      <alignment horizontal="center" vertical="center"/>
    </xf>
    <xf numFmtId="0" fontId="28" fillId="0" borderId="10" xfId="0" applyFont="1" applyBorder="1" applyAlignment="1">
      <alignment horizontal="center" vertical="center"/>
    </xf>
    <xf numFmtId="0" fontId="45" fillId="0" borderId="0" xfId="0" applyFont="1" applyAlignment="1">
      <alignment horizontal="center"/>
    </xf>
    <xf numFmtId="0" fontId="47" fillId="0" borderId="0" xfId="0" applyFont="1" applyAlignment="1">
      <alignment horizontal="center" vertical="center"/>
    </xf>
    <xf numFmtId="0" fontId="37" fillId="0" borderId="14" xfId="0" applyFont="1" applyBorder="1" applyAlignment="1">
      <alignment horizontal="center" vertical="center"/>
    </xf>
    <xf numFmtId="0" fontId="29" fillId="0" borderId="9" xfId="0" applyFont="1" applyBorder="1" applyAlignment="1">
      <alignment horizontal="center" vertical="center"/>
    </xf>
    <xf numFmtId="0" fontId="29" fillId="0" borderId="15" xfId="0" applyFont="1" applyBorder="1" applyAlignment="1">
      <alignment horizontal="center" vertical="center"/>
    </xf>
    <xf numFmtId="0" fontId="43" fillId="0" borderId="4" xfId="0" applyFont="1" applyBorder="1" applyAlignment="1">
      <alignment horizontal="center" vertical="center" wrapText="1"/>
    </xf>
    <xf numFmtId="0" fontId="44" fillId="0" borderId="4" xfId="0" applyFont="1" applyBorder="1" applyAlignment="1">
      <alignment horizontal="left" vertical="center"/>
    </xf>
    <xf numFmtId="2" fontId="44" fillId="14" borderId="1" xfId="0" applyNumberFormat="1" applyFont="1" applyFill="1" applyBorder="1" applyAlignment="1">
      <alignment horizontal="center" vertical="center" wrapText="1"/>
    </xf>
    <xf numFmtId="2" fontId="44" fillId="14" borderId="6" xfId="0" applyNumberFormat="1" applyFont="1" applyFill="1" applyBorder="1" applyAlignment="1">
      <alignment horizontal="center" vertical="center" wrapText="1"/>
    </xf>
    <xf numFmtId="0" fontId="45" fillId="0" borderId="0" xfId="0" applyFont="1" applyAlignment="1">
      <alignment horizontal="center" vertical="center"/>
    </xf>
    <xf numFmtId="0" fontId="44" fillId="0" borderId="5" xfId="0" applyFont="1" applyBorder="1" applyAlignment="1">
      <alignment horizontal="left" vertical="center"/>
    </xf>
    <xf numFmtId="0" fontId="44" fillId="0" borderId="1" xfId="0" applyFont="1" applyBorder="1" applyAlignment="1">
      <alignment horizontal="left" vertical="center"/>
    </xf>
    <xf numFmtId="0" fontId="44" fillId="0" borderId="6" xfId="0" applyFont="1" applyBorder="1" applyAlignment="1">
      <alignment horizontal="left" vertical="center"/>
    </xf>
    <xf numFmtId="10" fontId="32" fillId="14" borderId="5" xfId="3" applyNumberFormat="1" applyFont="1" applyFill="1" applyBorder="1" applyAlignment="1">
      <alignment horizontal="center" vertical="center" wrapText="1"/>
    </xf>
    <xf numFmtId="10" fontId="32" fillId="14" borderId="6" xfId="3" applyNumberFormat="1" applyFont="1" applyFill="1" applyBorder="1" applyAlignment="1">
      <alignment horizontal="center" vertical="center" wrapText="1"/>
    </xf>
    <xf numFmtId="174" fontId="32" fillId="14" borderId="5" xfId="3" applyNumberFormat="1" applyFont="1" applyFill="1" applyBorder="1" applyAlignment="1">
      <alignment horizontal="center" vertical="center" wrapText="1"/>
    </xf>
    <xf numFmtId="0" fontId="32" fillId="14" borderId="6" xfId="3" applyFont="1" applyFill="1" applyBorder="1" applyAlignment="1">
      <alignment horizontal="center" vertical="center" wrapText="1"/>
    </xf>
    <xf numFmtId="0" fontId="32" fillId="11" borderId="13" xfId="3" applyFont="1" applyFill="1" applyBorder="1" applyAlignment="1">
      <alignment horizontal="center" vertical="center" wrapText="1"/>
    </xf>
    <xf numFmtId="0" fontId="32" fillId="11" borderId="21" xfId="3" applyFont="1" applyFill="1" applyBorder="1" applyAlignment="1">
      <alignment horizontal="center" vertical="center" wrapText="1"/>
    </xf>
    <xf numFmtId="0" fontId="32" fillId="11" borderId="12" xfId="3" applyFont="1" applyFill="1" applyBorder="1" applyAlignment="1">
      <alignment horizontal="center" vertical="center" wrapText="1"/>
    </xf>
    <xf numFmtId="0" fontId="32" fillId="11" borderId="3" xfId="3" applyFont="1" applyFill="1" applyBorder="1" applyAlignment="1">
      <alignment horizontal="center" vertical="center" wrapText="1"/>
    </xf>
    <xf numFmtId="0" fontId="32" fillId="11" borderId="8" xfId="3" applyFont="1" applyFill="1" applyBorder="1" applyAlignment="1">
      <alignment horizontal="center" vertical="center" wrapText="1"/>
    </xf>
    <xf numFmtId="0" fontId="32" fillId="11" borderId="2" xfId="3" applyFont="1" applyFill="1" applyBorder="1" applyAlignment="1">
      <alignment horizontal="center" vertical="center" wrapText="1"/>
    </xf>
    <xf numFmtId="0" fontId="32" fillId="11" borderId="14" xfId="3" applyFont="1" applyFill="1" applyBorder="1" applyAlignment="1">
      <alignment horizontal="center" vertical="center" wrapText="1"/>
    </xf>
    <xf numFmtId="0" fontId="32" fillId="11" borderId="9" xfId="3" applyFont="1" applyFill="1" applyBorder="1" applyAlignment="1">
      <alignment horizontal="center" vertical="center" wrapText="1"/>
    </xf>
    <xf numFmtId="0" fontId="32" fillId="11" borderId="15" xfId="3" applyFont="1" applyFill="1" applyBorder="1" applyAlignment="1">
      <alignment horizontal="center" vertical="center" wrapText="1"/>
    </xf>
    <xf numFmtId="174" fontId="32" fillId="11" borderId="13" xfId="3" applyNumberFormat="1" applyFont="1" applyFill="1" applyBorder="1" applyAlignment="1">
      <alignment horizontal="center" vertical="center" wrapText="1"/>
    </xf>
    <xf numFmtId="10" fontId="32" fillId="11" borderId="5" xfId="3" applyNumberFormat="1" applyFont="1" applyFill="1" applyBorder="1" applyAlignment="1">
      <alignment horizontal="center" vertical="center" wrapText="1"/>
    </xf>
    <xf numFmtId="10" fontId="32" fillId="11" borderId="6" xfId="3" applyNumberFormat="1" applyFont="1" applyFill="1" applyBorder="1" applyAlignment="1">
      <alignment horizontal="center" vertical="center" wrapText="1"/>
    </xf>
    <xf numFmtId="174" fontId="32" fillId="14" borderId="6" xfId="3" applyNumberFormat="1" applyFont="1" applyFill="1" applyBorder="1" applyAlignment="1">
      <alignment horizontal="center" vertical="center" wrapText="1"/>
    </xf>
    <xf numFmtId="174" fontId="34" fillId="11" borderId="5" xfId="64" applyNumberFormat="1" applyFont="1" applyFill="1" applyBorder="1" applyAlignment="1">
      <alignment horizontal="center" vertical="center" wrapText="1"/>
    </xf>
    <xf numFmtId="174" fontId="34" fillId="11" borderId="6" xfId="64" applyNumberFormat="1" applyFont="1" applyFill="1" applyBorder="1" applyAlignment="1">
      <alignment horizontal="center" vertical="center" wrapText="1"/>
    </xf>
    <xf numFmtId="10" fontId="32" fillId="0" borderId="5" xfId="3" applyNumberFormat="1" applyFont="1" applyBorder="1" applyAlignment="1">
      <alignment horizontal="center" vertical="center" wrapText="1"/>
    </xf>
    <xf numFmtId="10" fontId="32" fillId="0" borderId="6" xfId="3" applyNumberFormat="1" applyFont="1" applyBorder="1" applyAlignment="1">
      <alignment horizontal="center" vertical="center" wrapText="1"/>
    </xf>
    <xf numFmtId="14" fontId="32" fillId="11" borderId="1" xfId="3" applyNumberFormat="1" applyFont="1" applyFill="1" applyBorder="1" applyAlignment="1">
      <alignment horizontal="left" vertical="center"/>
    </xf>
    <xf numFmtId="0" fontId="32" fillId="11" borderId="5" xfId="3" applyFont="1" applyFill="1" applyBorder="1" applyAlignment="1">
      <alignment horizontal="right" vertical="center"/>
    </xf>
    <xf numFmtId="0" fontId="32" fillId="11" borderId="1" xfId="3" applyFont="1" applyFill="1" applyBorder="1" applyAlignment="1">
      <alignment horizontal="right" vertical="center"/>
    </xf>
    <xf numFmtId="0" fontId="32" fillId="11" borderId="5" xfId="3" applyFont="1" applyFill="1" applyBorder="1" applyAlignment="1">
      <alignment horizontal="center" vertical="center" wrapText="1"/>
    </xf>
    <xf numFmtId="0" fontId="32" fillId="11" borderId="6" xfId="3" applyFont="1" applyFill="1" applyBorder="1" applyAlignment="1">
      <alignment horizontal="center" vertical="center" wrapText="1"/>
    </xf>
    <xf numFmtId="0" fontId="32" fillId="14" borderId="4" xfId="3" applyFont="1" applyFill="1" applyBorder="1" applyAlignment="1">
      <alignment horizontal="center" vertical="center" wrapText="1"/>
    </xf>
    <xf numFmtId="0" fontId="32" fillId="11" borderId="4" xfId="3" applyFont="1" applyFill="1" applyBorder="1" applyAlignment="1">
      <alignment horizontal="center" vertical="center" wrapText="1"/>
    </xf>
    <xf numFmtId="0" fontId="46" fillId="11" borderId="4" xfId="3" applyFont="1" applyFill="1" applyBorder="1" applyAlignment="1">
      <alignment horizontal="center" vertical="center" wrapText="1"/>
    </xf>
    <xf numFmtId="0" fontId="32" fillId="11" borderId="13" xfId="3" applyFont="1" applyFill="1" applyBorder="1" applyAlignment="1">
      <alignment horizontal="center" vertical="center"/>
    </xf>
    <xf numFmtId="0" fontId="32" fillId="11" borderId="12" xfId="3" applyFont="1" applyFill="1" applyBorder="1" applyAlignment="1">
      <alignment horizontal="center" vertical="center"/>
    </xf>
    <xf numFmtId="0" fontId="32" fillId="11" borderId="5" xfId="3" applyFont="1" applyFill="1" applyBorder="1" applyAlignment="1">
      <alignment horizontal="left" vertical="center" wrapText="1"/>
    </xf>
    <xf numFmtId="0" fontId="32" fillId="11" borderId="6" xfId="3" applyFont="1" applyFill="1" applyBorder="1" applyAlignment="1">
      <alignment horizontal="left" vertical="center" wrapText="1"/>
    </xf>
    <xf numFmtId="0" fontId="28" fillId="0" borderId="6" xfId="0" applyFont="1" applyBorder="1" applyAlignment="1">
      <alignment horizontal="center"/>
    </xf>
    <xf numFmtId="0" fontId="37" fillId="11" borderId="5" xfId="3" applyFont="1" applyFill="1" applyBorder="1" applyAlignment="1">
      <alignment horizontal="center" vertical="center"/>
    </xf>
    <xf numFmtId="0" fontId="37" fillId="11" borderId="1" xfId="3" applyFont="1" applyFill="1" applyBorder="1" applyAlignment="1">
      <alignment horizontal="center" vertical="center"/>
    </xf>
    <xf numFmtId="0" fontId="37" fillId="11" borderId="6" xfId="3" applyFont="1" applyFill="1" applyBorder="1" applyAlignment="1">
      <alignment horizontal="center" vertical="center"/>
    </xf>
    <xf numFmtId="0" fontId="32" fillId="11" borderId="4" xfId="3" applyFont="1" applyFill="1" applyBorder="1" applyAlignment="1">
      <alignment horizontal="left" vertical="center"/>
    </xf>
    <xf numFmtId="0" fontId="32" fillId="11" borderId="5" xfId="3" applyFont="1" applyFill="1" applyBorder="1" applyAlignment="1">
      <alignment horizontal="center" vertical="center"/>
    </xf>
    <xf numFmtId="0" fontId="32" fillId="11" borderId="6" xfId="3" applyFont="1" applyFill="1" applyBorder="1" applyAlignment="1">
      <alignment horizontal="center" vertical="center"/>
    </xf>
    <xf numFmtId="175" fontId="34" fillId="11" borderId="5" xfId="3" applyNumberFormat="1" applyFont="1" applyFill="1" applyBorder="1" applyAlignment="1">
      <alignment horizontal="center" vertical="center" wrapText="1"/>
    </xf>
    <xf numFmtId="175" fontId="34" fillId="11" borderId="6" xfId="3" applyNumberFormat="1" applyFont="1" applyFill="1" applyBorder="1" applyAlignment="1">
      <alignment horizontal="center" vertical="center" wrapText="1"/>
    </xf>
    <xf numFmtId="0" fontId="33" fillId="0" borderId="6" xfId="0" applyFont="1" applyBorder="1" applyAlignment="1">
      <alignment horizontal="center" vertical="center"/>
    </xf>
    <xf numFmtId="0" fontId="43" fillId="0" borderId="5"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6" xfId="0" applyFont="1" applyBorder="1" applyAlignment="1">
      <alignment horizontal="center" vertical="center" wrapText="1"/>
    </xf>
    <xf numFmtId="2" fontId="60" fillId="2" borderId="1" xfId="2" applyNumberFormat="1" applyFont="1" applyFill="1" applyBorder="1" applyAlignment="1">
      <alignment horizontal="center" vertical="center" wrapText="1"/>
    </xf>
    <xf numFmtId="2" fontId="60" fillId="2" borderId="6" xfId="2" applyNumberFormat="1" applyFont="1" applyFill="1" applyBorder="1" applyAlignment="1">
      <alignment horizontal="center" vertical="center" wrapText="1"/>
    </xf>
    <xf numFmtId="0" fontId="28" fillId="0" borderId="3" xfId="0" applyFont="1" applyBorder="1" applyAlignment="1">
      <alignment horizontal="center"/>
    </xf>
    <xf numFmtId="0" fontId="28" fillId="0" borderId="8" xfId="0" applyFont="1" applyBorder="1" applyAlignment="1">
      <alignment horizontal="center"/>
    </xf>
    <xf numFmtId="0" fontId="45" fillId="0" borderId="10" xfId="0" applyFont="1" applyBorder="1" applyAlignment="1">
      <alignment horizontal="center" vertical="center"/>
    </xf>
    <xf numFmtId="0" fontId="47" fillId="0" borderId="10" xfId="0" applyFont="1" applyBorder="1" applyAlignment="1">
      <alignment horizontal="center" vertical="center"/>
    </xf>
    <xf numFmtId="2" fontId="51" fillId="0" borderId="4" xfId="65" applyNumberFormat="1" applyFont="1" applyFill="1" applyBorder="1" applyAlignment="1" applyProtection="1">
      <alignment horizontal="center" vertical="center" wrapText="1"/>
      <protection locked="0"/>
    </xf>
    <xf numFmtId="2" fontId="51" fillId="0" borderId="5" xfId="65" applyNumberFormat="1" applyFont="1" applyFill="1" applyBorder="1" applyAlignment="1" applyProtection="1">
      <alignment horizontal="center" vertical="center" wrapText="1"/>
      <protection locked="0"/>
    </xf>
    <xf numFmtId="2" fontId="51" fillId="0" borderId="1" xfId="65" applyNumberFormat="1" applyFont="1" applyFill="1" applyBorder="1" applyAlignment="1" applyProtection="1">
      <alignment horizontal="center" vertical="center" wrapText="1"/>
      <protection locked="0"/>
    </xf>
    <xf numFmtId="2" fontId="51" fillId="0" borderId="6" xfId="65" applyNumberFormat="1" applyFont="1" applyFill="1" applyBorder="1" applyAlignment="1" applyProtection="1">
      <alignment horizontal="center" vertical="center" wrapText="1"/>
      <protection locked="0"/>
    </xf>
    <xf numFmtId="0" fontId="55" fillId="0" borderId="11" xfId="0" applyFont="1" applyBorder="1" applyAlignment="1">
      <alignment horizontal="center" wrapText="1"/>
    </xf>
    <xf numFmtId="0" fontId="55" fillId="0" borderId="0" xfId="0" applyFont="1" applyAlignment="1">
      <alignment horizontal="center"/>
    </xf>
    <xf numFmtId="0" fontId="55" fillId="0" borderId="10" xfId="0" applyFont="1" applyBorder="1" applyAlignment="1">
      <alignment horizontal="center"/>
    </xf>
    <xf numFmtId="0" fontId="55" fillId="0" borderId="11" xfId="0" applyFont="1" applyBorder="1" applyAlignment="1">
      <alignment horizontal="center"/>
    </xf>
    <xf numFmtId="0" fontId="33" fillId="0" borderId="4" xfId="0" applyFont="1" applyBorder="1" applyAlignment="1">
      <alignment horizontal="left" vertical="top"/>
    </xf>
    <xf numFmtId="0" fontId="0" fillId="0" borderId="3" xfId="0" applyBorder="1" applyAlignment="1">
      <alignment horizontal="center"/>
    </xf>
    <xf numFmtId="0" fontId="0" fillId="0" borderId="8" xfId="0"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0" fillId="0" borderId="0" xfId="0" applyAlignment="1">
      <alignment horizontal="center"/>
    </xf>
    <xf numFmtId="0" fontId="0" fillId="0" borderId="10" xfId="0" applyBorder="1" applyAlignment="1">
      <alignment horizont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10" xfId="0" applyFont="1" applyBorder="1" applyAlignment="1">
      <alignment horizontal="center" vertical="center"/>
    </xf>
    <xf numFmtId="0" fontId="54" fillId="0" borderId="0" xfId="0" applyFont="1" applyAlignment="1">
      <alignment horizontal="center" vertical="distributed"/>
    </xf>
    <xf numFmtId="0" fontId="62" fillId="0" borderId="11" xfId="0" applyFont="1" applyBorder="1" applyAlignment="1">
      <alignment horizontal="center"/>
    </xf>
    <xf numFmtId="0" fontId="62" fillId="0" borderId="0" xfId="0" applyFont="1" applyAlignment="1">
      <alignment horizontal="center"/>
    </xf>
    <xf numFmtId="0" fontId="62" fillId="0" borderId="10" xfId="0" applyFont="1" applyBorder="1" applyAlignment="1">
      <alignment horizontal="center"/>
    </xf>
    <xf numFmtId="0" fontId="57" fillId="0" borderId="0" xfId="0" applyFont="1" applyAlignment="1">
      <alignment horizontal="center" vertical="distributed"/>
    </xf>
    <xf numFmtId="0" fontId="4" fillId="0" borderId="9" xfId="0" applyFont="1" applyBorder="1" applyAlignment="1">
      <alignment horizontal="center"/>
    </xf>
    <xf numFmtId="0" fontId="60" fillId="0" borderId="8" xfId="0" applyFont="1" applyBorder="1" applyAlignment="1">
      <alignment horizontal="center"/>
    </xf>
    <xf numFmtId="0" fontId="28" fillId="0" borderId="1" xfId="0" applyFont="1" applyBorder="1" applyAlignment="1">
      <alignment horizontal="center" vertical="top"/>
    </xf>
    <xf numFmtId="0" fontId="28" fillId="0" borderId="6" xfId="0" applyFont="1" applyBorder="1" applyAlignment="1">
      <alignment horizontal="center" vertical="top"/>
    </xf>
    <xf numFmtId="0" fontId="0" fillId="0" borderId="4" xfId="0" applyBorder="1" applyAlignment="1">
      <alignment horizontal="center"/>
    </xf>
    <xf numFmtId="0" fontId="4" fillId="0" borderId="11" xfId="0" applyFont="1" applyBorder="1" applyAlignment="1">
      <alignment horizontal="center"/>
    </xf>
    <xf numFmtId="0" fontId="45" fillId="0" borderId="11" xfId="0" applyFont="1" applyBorder="1" applyAlignment="1">
      <alignment horizontal="center"/>
    </xf>
    <xf numFmtId="0" fontId="45" fillId="0" borderId="10" xfId="0" applyFont="1" applyBorder="1" applyAlignment="1">
      <alignment horizontal="center"/>
    </xf>
    <xf numFmtId="0" fontId="54" fillId="0" borderId="12" xfId="0" applyFont="1" applyBorder="1" applyAlignment="1">
      <alignment horizontal="center"/>
    </xf>
  </cellXfs>
  <cellStyles count="69">
    <cellStyle name="60% - Accent1" xfId="8" xr:uid="{00000000-0005-0000-0000-000000000000}"/>
    <cellStyle name="Accent1" xfId="9" xr:uid="{00000000-0005-0000-0000-000001000000}"/>
    <cellStyle name="Check Cell" xfId="10" xr:uid="{00000000-0005-0000-0000-000002000000}"/>
    <cellStyle name="Data" xfId="11" xr:uid="{00000000-0005-0000-0000-000003000000}"/>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3" xfId="25" xr:uid="{00000000-0005-0000-0000-000012000000}"/>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3" xfId="68" xr:uid="{CA3B9B5A-4949-4F03-B79B-70AC4F9E1AFD}"/>
    <cellStyle name="Normal 2 3" xfId="61" xr:uid="{00000000-0005-0000-0000-00001A000000}"/>
    <cellStyle name="Normal 2 4" xfId="67" xr:uid="{30157227-CD1B-4DDA-8F1E-B1189BD4B7DD}"/>
    <cellStyle name="Normal 3" xfId="30" xr:uid="{00000000-0005-0000-0000-00001B000000}"/>
    <cellStyle name="Normal 4" xfId="31" xr:uid="{00000000-0005-0000-0000-00001C000000}"/>
    <cellStyle name="Normal 5" xfId="66" xr:uid="{03CAE97B-3E4F-435E-AEDB-1D43445423D8}"/>
    <cellStyle name="Note" xfId="32" xr:uid="{00000000-0005-0000-0000-00001D000000}"/>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3 2" xfId="65" xr:uid="{037D8F93-F68F-41B2-A8A5-5E86226B5129}"/>
    <cellStyle name="Vírgula 4" xfId="58" xr:uid="{00000000-0005-0000-0000-00003D000000}"/>
    <cellStyle name="Vírgula 5" xfId="59" xr:uid="{00000000-0005-0000-0000-00003E000000}"/>
    <cellStyle name="Vírgula 6" xfId="63" xr:uid="{00000000-0005-0000-0000-00003F000000}"/>
    <cellStyle name="Warning Text" xfId="60" xr:uid="{00000000-0005-0000-0000-000040000000}"/>
  </cellStyles>
  <dxfs count="4">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45720</xdr:colOff>
      <xdr:row>0</xdr:row>
      <xdr:rowOff>53340</xdr:rowOff>
    </xdr:from>
    <xdr:to>
      <xdr:col>2</xdr:col>
      <xdr:colOff>9679</xdr:colOff>
      <xdr:row>0</xdr:row>
      <xdr:rowOff>1158238</xdr:rowOff>
    </xdr:to>
    <xdr:pic>
      <xdr:nvPicPr>
        <xdr:cNvPr id="2" name="Imagem 6" descr="Descrição: 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 y="53340"/>
          <a:ext cx="138127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137160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1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104775</xdr:colOff>
      <xdr:row>0</xdr:row>
      <xdr:rowOff>47627</xdr:rowOff>
    </xdr:from>
    <xdr:to>
      <xdr:col>2</xdr:col>
      <xdr:colOff>68734</xdr:colOff>
      <xdr:row>0</xdr:row>
      <xdr:rowOff>1152525</xdr:rowOff>
    </xdr:to>
    <xdr:pic>
      <xdr:nvPicPr>
        <xdr:cNvPr id="3" name="Imagem 6" descr="Descrição: 1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7"/>
          <a:ext cx="112600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228600</xdr:colOff>
      <xdr:row>0</xdr:row>
      <xdr:rowOff>77216</xdr:rowOff>
    </xdr:from>
    <xdr:to>
      <xdr:col>1</xdr:col>
      <xdr:colOff>604206</xdr:colOff>
      <xdr:row>0</xdr:row>
      <xdr:rowOff>1146310</xdr:rowOff>
    </xdr:to>
    <xdr:pic>
      <xdr:nvPicPr>
        <xdr:cNvPr id="4" name="Imagem 6" descr="Descrição: 1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7216"/>
          <a:ext cx="1137606" cy="1069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56029</xdr:colOff>
      <xdr:row>0</xdr:row>
      <xdr:rowOff>78441</xdr:rowOff>
    </xdr:from>
    <xdr:to>
      <xdr:col>2</xdr:col>
      <xdr:colOff>314401</xdr:colOff>
      <xdr:row>0</xdr:row>
      <xdr:rowOff>1299883</xdr:rowOff>
    </xdr:to>
    <xdr:pic>
      <xdr:nvPicPr>
        <xdr:cNvPr id="2" name="Imagem 6" descr="Descrição: 1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29" y="78441"/>
          <a:ext cx="1423784" cy="1221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0</xdr:row>
      <xdr:rowOff>0</xdr:rowOff>
    </xdr:from>
    <xdr:to>
      <xdr:col>5</xdr:col>
      <xdr:colOff>5087470</xdr:colOff>
      <xdr:row>0</xdr:row>
      <xdr:rowOff>1333500</xdr:rowOff>
    </xdr:to>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1165412" y="0"/>
          <a:ext cx="10914529" cy="1333500"/>
        </a:xfrm>
        <a:prstGeom prst="rect">
          <a:avLst/>
        </a:prstGeom>
        <a:noFill/>
        <a:ln w="9525">
          <a:noFill/>
          <a:miter lim="800000"/>
          <a:headEnd/>
          <a:tailEnd/>
        </a:ln>
      </xdr:spPr>
      <xdr:txBody>
        <a:bodyPr vertOverflow="clip" wrap="square" lIns="27432" tIns="22860" rIns="0" bIns="0" anchor="t" upright="1"/>
        <a:lstStyle/>
        <a:p>
          <a:pPr algn="ctr" rtl="0"/>
          <a:r>
            <a:rPr lang="pt-BR" sz="1800" b="1" i="0" baseline="0">
              <a:effectLst/>
              <a:latin typeface="+mn-lt"/>
              <a:ea typeface="+mn-ea"/>
              <a:cs typeface="+mn-cs"/>
            </a:rPr>
            <a:t>PREFEITURA MUNICIPAL DE INHAPIM</a:t>
          </a:r>
          <a:endParaRPr lang="pt-BR" sz="1800">
            <a:effectLst/>
          </a:endParaRPr>
        </a:p>
        <a:p>
          <a:pPr algn="ctr" rtl="0"/>
          <a:r>
            <a:rPr lang="pt-BR" sz="1400" b="0" i="0" baseline="0">
              <a:effectLst/>
              <a:latin typeface="+mn-lt"/>
              <a:ea typeface="+mn-ea"/>
              <a:cs typeface="+mn-cs"/>
            </a:rPr>
            <a:t>CNPJ 20.905.865/0001-04.</a:t>
          </a:r>
          <a:endParaRPr lang="pt-BR" sz="1400">
            <a:effectLst/>
          </a:endParaRPr>
        </a:p>
        <a:p>
          <a:pPr algn="ctr" rtl="0"/>
          <a:r>
            <a:rPr lang="pt-BR" sz="1400" b="0" i="0" baseline="0">
              <a:effectLst/>
              <a:latin typeface="+mn-lt"/>
              <a:ea typeface="+mn-ea"/>
              <a:cs typeface="+mn-cs"/>
            </a:rPr>
            <a:t> Praça Alaíde Quintela Soares, 115 - Centro - Telefone (0XX) 33 3315-1234</a:t>
          </a:r>
          <a:endParaRPr lang="pt-BR" sz="1400">
            <a:effectLst/>
          </a:endParaRPr>
        </a:p>
        <a:p>
          <a:pPr algn="ctr" rtl="0"/>
          <a:r>
            <a:rPr lang="pt-BR" sz="1400" b="0" i="0" baseline="0">
              <a:effectLst/>
              <a:latin typeface="+mn-lt"/>
              <a:ea typeface="+mn-ea"/>
              <a:cs typeface="+mn-cs"/>
            </a:rPr>
            <a:t>35330-000 - INHAPIM - MINAS GERAIS</a:t>
          </a:r>
          <a:endParaRPr lang="pt-BR" sz="140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590550</xdr:colOff>
      <xdr:row>2</xdr:row>
      <xdr:rowOff>123825</xdr:rowOff>
    </xdr:to>
    <xdr:sp macro="" textlink="">
      <xdr:nvSpPr>
        <xdr:cNvPr id="2" name="Text Box 6">
          <a:extLst>
            <a:ext uri="{FF2B5EF4-FFF2-40B4-BE49-F238E27FC236}">
              <a16:creationId xmlns:a16="http://schemas.microsoft.com/office/drawing/2014/main" id="{00000000-0008-0000-0400-000002000000}"/>
            </a:ext>
          </a:extLst>
        </xdr:cNvPr>
        <xdr:cNvSpPr txBox="1">
          <a:spLocks noChangeArrowheads="1"/>
        </xdr:cNvSpPr>
      </xdr:nvSpPr>
      <xdr:spPr bwMode="auto">
        <a:xfrm>
          <a:off x="0" y="0"/>
          <a:ext cx="6515100" cy="809625"/>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41413</xdr:colOff>
      <xdr:row>0</xdr:row>
      <xdr:rowOff>147018</xdr:rowOff>
    </xdr:from>
    <xdr:to>
      <xdr:col>1</xdr:col>
      <xdr:colOff>357326</xdr:colOff>
      <xdr:row>2</xdr:row>
      <xdr:rowOff>82827</xdr:rowOff>
    </xdr:to>
    <xdr:pic>
      <xdr:nvPicPr>
        <xdr:cNvPr id="3" name="Imagem 6" descr="Descrição: 1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413" y="147018"/>
          <a:ext cx="721761" cy="623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609599</xdr:colOff>
      <xdr:row>0</xdr:row>
      <xdr:rowOff>66675</xdr:rowOff>
    </xdr:from>
    <xdr:to>
      <xdr:col>6</xdr:col>
      <xdr:colOff>142875</xdr:colOff>
      <xdr:row>2</xdr:row>
      <xdr:rowOff>95250</xdr:rowOff>
    </xdr:to>
    <xdr:sp macro="" textlink="">
      <xdr:nvSpPr>
        <xdr:cNvPr id="2" name="Text Box 6">
          <a:extLst>
            <a:ext uri="{FF2B5EF4-FFF2-40B4-BE49-F238E27FC236}">
              <a16:creationId xmlns:a16="http://schemas.microsoft.com/office/drawing/2014/main" id="{00000000-0008-0000-0500-000002000000}"/>
            </a:ext>
          </a:extLst>
        </xdr:cNvPr>
        <xdr:cNvSpPr txBox="1">
          <a:spLocks noChangeArrowheads="1"/>
        </xdr:cNvSpPr>
      </xdr:nvSpPr>
      <xdr:spPr bwMode="auto">
        <a:xfrm>
          <a:off x="609599" y="66675"/>
          <a:ext cx="5105401" cy="9334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66675</xdr:colOff>
      <xdr:row>0</xdr:row>
      <xdr:rowOff>57150</xdr:rowOff>
    </xdr:from>
    <xdr:to>
      <xdr:col>1</xdr:col>
      <xdr:colOff>276225</xdr:colOff>
      <xdr:row>2</xdr:row>
      <xdr:rowOff>101231</xdr:rowOff>
    </xdr:to>
    <xdr:pic>
      <xdr:nvPicPr>
        <xdr:cNvPr id="3" name="Imagem 6" descr="Descrição: 1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57150"/>
          <a:ext cx="942975" cy="9489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NGENHARIA\Desktop\MORRO%20DO%20EXPEDITO\Refer&#234;ncia%20mm-aaaa%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image" Target="../media/image2.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3"/>
  <sheetViews>
    <sheetView showGridLines="0" showZeros="0" tabSelected="1" view="pageBreakPreview" zoomScaleNormal="100" zoomScaleSheetLayoutView="100" workbookViewId="0">
      <selection activeCell="J35" sqref="J35"/>
    </sheetView>
  </sheetViews>
  <sheetFormatPr defaultColWidth="9.109375" defaultRowHeight="13.2"/>
  <cols>
    <col min="1" max="1" width="5.6640625" style="8" customWidth="1"/>
    <col min="2" max="2" width="15" style="8" bestFit="1" customWidth="1"/>
    <col min="3" max="3" width="67.6640625" style="8" customWidth="1"/>
    <col min="4" max="4" width="10.109375" style="8" customWidth="1"/>
    <col min="5" max="5" width="11.5546875" style="8" bestFit="1" customWidth="1"/>
    <col min="6" max="6" width="11.6640625" style="9" customWidth="1"/>
    <col min="7" max="7" width="11.6640625" style="8" customWidth="1"/>
    <col min="8" max="8" width="15.5546875" style="8" bestFit="1" customWidth="1"/>
    <col min="9" max="9" width="11.88671875" style="8" bestFit="1" customWidth="1"/>
    <col min="10" max="16384" width="9.109375" style="8"/>
  </cols>
  <sheetData>
    <row r="1" spans="1:9" ht="94.5" customHeight="1">
      <c r="A1" s="268"/>
      <c r="B1" s="269"/>
      <c r="C1" s="266"/>
      <c r="D1" s="266"/>
      <c r="E1" s="266"/>
      <c r="F1" s="266"/>
      <c r="G1" s="266"/>
      <c r="H1" s="267"/>
    </row>
    <row r="2" spans="1:9" s="16" customFormat="1" ht="21.75" customHeight="1">
      <c r="A2" s="280" t="s">
        <v>28</v>
      </c>
      <c r="B2" s="281"/>
      <c r="C2" s="281"/>
      <c r="D2" s="281"/>
      <c r="E2" s="281"/>
      <c r="F2" s="281"/>
      <c r="G2" s="281"/>
      <c r="H2" s="282"/>
    </row>
    <row r="3" spans="1:9" s="56" customFormat="1" ht="20.100000000000001" customHeight="1">
      <c r="A3" s="288" t="s">
        <v>39</v>
      </c>
      <c r="B3" s="289"/>
      <c r="C3" s="289"/>
      <c r="D3" s="289"/>
      <c r="E3" s="290" t="s">
        <v>40</v>
      </c>
      <c r="F3" s="291"/>
      <c r="G3" s="292" t="s">
        <v>32</v>
      </c>
      <c r="H3" s="293"/>
    </row>
    <row r="4" spans="1:9" s="56" customFormat="1" ht="20.100000000000001" customHeight="1">
      <c r="A4" s="285" t="s">
        <v>188</v>
      </c>
      <c r="B4" s="286"/>
      <c r="C4" s="286"/>
      <c r="D4" s="287"/>
      <c r="E4" s="290" t="s">
        <v>20</v>
      </c>
      <c r="F4" s="291"/>
      <c r="G4" s="283">
        <f ca="1">TODAY()</f>
        <v>46184</v>
      </c>
      <c r="H4" s="284"/>
    </row>
    <row r="5" spans="1:9" s="56" customFormat="1" ht="20.100000000000001" customHeight="1">
      <c r="A5" s="270" t="s">
        <v>157</v>
      </c>
      <c r="B5" s="270"/>
      <c r="C5" s="270"/>
      <c r="D5" s="270"/>
      <c r="E5" s="276" t="s">
        <v>6</v>
      </c>
      <c r="F5" s="276"/>
      <c r="G5" s="276"/>
      <c r="H5" s="276"/>
      <c r="I5" s="68"/>
    </row>
    <row r="6" spans="1:9" s="56" customFormat="1" ht="24.9" customHeight="1">
      <c r="A6" s="271" t="s">
        <v>158</v>
      </c>
      <c r="B6" s="272"/>
      <c r="C6" s="272"/>
      <c r="D6" s="273"/>
      <c r="E6" s="19" t="s">
        <v>19</v>
      </c>
      <c r="F6" s="20" t="s">
        <v>3</v>
      </c>
      <c r="G6" s="19" t="s">
        <v>33</v>
      </c>
      <c r="H6" s="19" t="s">
        <v>4</v>
      </c>
    </row>
    <row r="7" spans="1:9" s="56" customFormat="1" ht="24.9" customHeight="1">
      <c r="A7" s="277" t="s">
        <v>36</v>
      </c>
      <c r="B7" s="278"/>
      <c r="C7" s="278"/>
      <c r="D7" s="279"/>
      <c r="E7" s="14" t="s">
        <v>25</v>
      </c>
      <c r="F7" s="60">
        <v>0.05</v>
      </c>
      <c r="G7" s="19" t="s">
        <v>31</v>
      </c>
      <c r="H7" s="61">
        <v>0.2409</v>
      </c>
    </row>
    <row r="8" spans="1:9" ht="3.75" customHeight="1">
      <c r="A8" s="275"/>
      <c r="B8" s="275"/>
      <c r="C8" s="275"/>
      <c r="D8" s="275"/>
      <c r="E8" s="275"/>
      <c r="F8" s="275"/>
      <c r="G8" s="275"/>
      <c r="H8" s="275"/>
    </row>
    <row r="9" spans="1:9" s="56" customFormat="1" ht="35.1" customHeight="1">
      <c r="A9" s="19" t="s">
        <v>0</v>
      </c>
      <c r="B9" s="19" t="s">
        <v>26</v>
      </c>
      <c r="C9" s="19" t="s">
        <v>27</v>
      </c>
      <c r="D9" s="19" t="s">
        <v>2</v>
      </c>
      <c r="E9" s="172" t="s">
        <v>1</v>
      </c>
      <c r="F9" s="13" t="s">
        <v>29</v>
      </c>
      <c r="G9" s="14" t="s">
        <v>30</v>
      </c>
      <c r="H9" s="14" t="s">
        <v>5</v>
      </c>
    </row>
    <row r="10" spans="1:9" s="56" customFormat="1">
      <c r="A10" s="216" t="s">
        <v>22</v>
      </c>
      <c r="B10" s="217"/>
      <c r="C10" s="218" t="s">
        <v>146</v>
      </c>
      <c r="D10" s="219"/>
      <c r="E10" s="220"/>
      <c r="F10" s="220"/>
      <c r="G10" s="220">
        <f t="shared" ref="G10:G13" si="0">ROUND(F10+(F10*$H$7),2)</f>
        <v>0</v>
      </c>
      <c r="H10" s="221">
        <f>SUM(H11)</f>
        <v>1497.42</v>
      </c>
    </row>
    <row r="11" spans="1:9" s="56" customFormat="1" ht="51">
      <c r="A11" s="191" t="s">
        <v>8</v>
      </c>
      <c r="B11" s="65" t="s">
        <v>142</v>
      </c>
      <c r="C11" s="59" t="s">
        <v>140</v>
      </c>
      <c r="D11" s="65" t="s">
        <v>90</v>
      </c>
      <c r="E11" s="166">
        <v>1</v>
      </c>
      <c r="F11" s="201">
        <v>1206.72</v>
      </c>
      <c r="G11" s="64">
        <f t="shared" si="0"/>
        <v>1497.42</v>
      </c>
      <c r="H11" s="64">
        <f>ROUND((E11*G11),2)</f>
        <v>1497.42</v>
      </c>
    </row>
    <row r="12" spans="1:9" s="56" customFormat="1">
      <c r="A12" s="216" t="s">
        <v>23</v>
      </c>
      <c r="B12" s="217"/>
      <c r="C12" s="218" t="s">
        <v>171</v>
      </c>
      <c r="D12" s="219"/>
      <c r="E12" s="220"/>
      <c r="F12" s="220"/>
      <c r="G12" s="220">
        <f t="shared" si="0"/>
        <v>0</v>
      </c>
      <c r="H12" s="221">
        <f>SUM(H13:H19)</f>
        <v>32047.39</v>
      </c>
    </row>
    <row r="13" spans="1:9" s="56" customFormat="1" ht="20.399999999999999">
      <c r="A13" s="59" t="s">
        <v>9</v>
      </c>
      <c r="B13" s="65" t="s">
        <v>159</v>
      </c>
      <c r="C13" s="59" t="s">
        <v>163</v>
      </c>
      <c r="D13" s="62" t="s">
        <v>13</v>
      </c>
      <c r="E13" s="63">
        <v>55</v>
      </c>
      <c r="F13" s="169">
        <v>58.48</v>
      </c>
      <c r="G13" s="64">
        <f t="shared" si="0"/>
        <v>72.569999999999993</v>
      </c>
      <c r="H13" s="64">
        <f t="shared" ref="H13" si="1">ROUND((E13*G13),2)</f>
        <v>3991.35</v>
      </c>
    </row>
    <row r="14" spans="1:9" s="56" customFormat="1" ht="20.399999999999999">
      <c r="A14" s="59" t="s">
        <v>10</v>
      </c>
      <c r="B14" s="65" t="s">
        <v>160</v>
      </c>
      <c r="C14" s="59" t="s">
        <v>164</v>
      </c>
      <c r="D14" s="62" t="s">
        <v>13</v>
      </c>
      <c r="E14" s="63">
        <v>10</v>
      </c>
      <c r="F14" s="169">
        <v>1065.04</v>
      </c>
      <c r="G14" s="64">
        <f t="shared" ref="G14:G19" si="2">ROUND(F14+(F14*$H$7),2)</f>
        <v>1321.61</v>
      </c>
      <c r="H14" s="64">
        <f t="shared" ref="H14:H19" si="3">ROUND((E14*G14),2)</f>
        <v>13216.1</v>
      </c>
    </row>
    <row r="15" spans="1:9" s="56" customFormat="1" ht="10.199999999999999">
      <c r="A15" s="59" t="s">
        <v>11</v>
      </c>
      <c r="B15" s="65" t="s">
        <v>161</v>
      </c>
      <c r="C15" s="59" t="s">
        <v>199</v>
      </c>
      <c r="D15" s="66" t="s">
        <v>148</v>
      </c>
      <c r="E15" s="67">
        <v>2</v>
      </c>
      <c r="F15" s="169">
        <v>842.2</v>
      </c>
      <c r="G15" s="64">
        <f t="shared" si="2"/>
        <v>1045.0899999999999</v>
      </c>
      <c r="H15" s="64">
        <f t="shared" si="3"/>
        <v>2090.1799999999998</v>
      </c>
      <c r="I15" s="57"/>
    </row>
    <row r="16" spans="1:9" s="56" customFormat="1" ht="20.399999999999999">
      <c r="A16" s="59" t="s">
        <v>41</v>
      </c>
      <c r="B16" s="65" t="s">
        <v>87</v>
      </c>
      <c r="C16" s="59" t="s">
        <v>125</v>
      </c>
      <c r="D16" s="66" t="s">
        <v>148</v>
      </c>
      <c r="E16" s="63">
        <v>1</v>
      </c>
      <c r="F16" s="170">
        <f>Composição!G11</f>
        <v>3825.73</v>
      </c>
      <c r="G16" s="64">
        <f t="shared" si="2"/>
        <v>4747.3500000000004</v>
      </c>
      <c r="H16" s="64">
        <f t="shared" si="3"/>
        <v>4747.3500000000004</v>
      </c>
      <c r="I16" s="57"/>
    </row>
    <row r="17" spans="1:10" s="56" customFormat="1" ht="20.399999999999999">
      <c r="A17" s="59" t="s">
        <v>79</v>
      </c>
      <c r="B17" s="65" t="s">
        <v>124</v>
      </c>
      <c r="C17" s="59" t="s">
        <v>145</v>
      </c>
      <c r="D17" s="66" t="s">
        <v>148</v>
      </c>
      <c r="E17" s="63">
        <v>1</v>
      </c>
      <c r="F17" s="170">
        <f>Composição!G24</f>
        <v>2156.37</v>
      </c>
      <c r="G17" s="64">
        <f t="shared" si="2"/>
        <v>2675.84</v>
      </c>
      <c r="H17" s="64">
        <f t="shared" si="3"/>
        <v>2675.84</v>
      </c>
      <c r="I17" s="57"/>
    </row>
    <row r="18" spans="1:10" s="56" customFormat="1" ht="20.399999999999999">
      <c r="A18" s="59" t="s">
        <v>80</v>
      </c>
      <c r="B18" s="65" t="s">
        <v>162</v>
      </c>
      <c r="C18" s="59" t="s">
        <v>165</v>
      </c>
      <c r="D18" s="66" t="s">
        <v>148</v>
      </c>
      <c r="E18" s="63">
        <v>3</v>
      </c>
      <c r="F18" s="169">
        <v>1144.3699999999999</v>
      </c>
      <c r="G18" s="64">
        <f t="shared" si="2"/>
        <v>1420.05</v>
      </c>
      <c r="H18" s="64">
        <f t="shared" si="3"/>
        <v>4260.1499999999996</v>
      </c>
      <c r="I18" s="57"/>
    </row>
    <row r="19" spans="1:10" s="56" customFormat="1" ht="20.399999999999999">
      <c r="A19" s="59" t="s">
        <v>81</v>
      </c>
      <c r="B19" s="185" t="s">
        <v>141</v>
      </c>
      <c r="C19" s="186" t="s">
        <v>156</v>
      </c>
      <c r="D19" s="65" t="s">
        <v>42</v>
      </c>
      <c r="E19" s="63">
        <v>2</v>
      </c>
      <c r="F19" s="170">
        <v>429.7</v>
      </c>
      <c r="G19" s="64">
        <f t="shared" si="2"/>
        <v>533.21</v>
      </c>
      <c r="H19" s="64">
        <f t="shared" si="3"/>
        <v>1066.42</v>
      </c>
      <c r="I19" s="57"/>
    </row>
    <row r="20" spans="1:10" s="56" customFormat="1">
      <c r="A20" s="216" t="s">
        <v>82</v>
      </c>
      <c r="B20" s="222"/>
      <c r="C20" s="218" t="s">
        <v>147</v>
      </c>
      <c r="D20" s="222"/>
      <c r="E20" s="223"/>
      <c r="F20" s="223"/>
      <c r="G20" s="223">
        <f t="shared" ref="G20:G24" si="4">ROUND(F20+(F20*$H$7),2)</f>
        <v>0</v>
      </c>
      <c r="H20" s="221">
        <f>SUM(H21:H26)</f>
        <v>123163.8</v>
      </c>
    </row>
    <row r="21" spans="1:10" s="56" customFormat="1" ht="20.399999999999999">
      <c r="A21" s="62" t="s">
        <v>83</v>
      </c>
      <c r="B21" s="65" t="s">
        <v>134</v>
      </c>
      <c r="C21" s="59" t="s">
        <v>135</v>
      </c>
      <c r="D21" s="65" t="s">
        <v>136</v>
      </c>
      <c r="E21" s="63">
        <v>2271.12</v>
      </c>
      <c r="F21" s="64">
        <v>1.59</v>
      </c>
      <c r="G21" s="64">
        <f t="shared" si="4"/>
        <v>1.97</v>
      </c>
      <c r="H21" s="64">
        <f t="shared" ref="H21:H24" si="5">ROUND((E21*G21),2)</f>
        <v>4474.1099999999997</v>
      </c>
    </row>
    <row r="22" spans="1:10" s="56" customFormat="1" ht="40.799999999999997">
      <c r="A22" s="62" t="s">
        <v>151</v>
      </c>
      <c r="B22" s="65" t="s">
        <v>168</v>
      </c>
      <c r="C22" s="59" t="s">
        <v>169</v>
      </c>
      <c r="D22" s="65" t="s">
        <v>13</v>
      </c>
      <c r="E22" s="63">
        <v>197</v>
      </c>
      <c r="F22" s="64">
        <v>68.53</v>
      </c>
      <c r="G22" s="64">
        <f t="shared" si="4"/>
        <v>85.04</v>
      </c>
      <c r="H22" s="64">
        <f t="shared" si="5"/>
        <v>16752.88</v>
      </c>
    </row>
    <row r="23" spans="1:10" s="56" customFormat="1" ht="30.6">
      <c r="A23" s="62" t="s">
        <v>84</v>
      </c>
      <c r="B23" s="65" t="s">
        <v>172</v>
      </c>
      <c r="C23" s="59" t="s">
        <v>174</v>
      </c>
      <c r="D23" s="65" t="s">
        <v>7</v>
      </c>
      <c r="E23" s="63">
        <v>25</v>
      </c>
      <c r="F23" s="64">
        <v>31.2</v>
      </c>
      <c r="G23" s="64">
        <f t="shared" ref="G23" si="6">ROUND(F23+(F23*$H$7),2)</f>
        <v>38.72</v>
      </c>
      <c r="H23" s="64">
        <f t="shared" ref="H23" si="7">ROUND((E23*G23),2)</f>
        <v>968</v>
      </c>
    </row>
    <row r="24" spans="1:10" s="56" customFormat="1" ht="20.399999999999999">
      <c r="A24" s="62" t="s">
        <v>85</v>
      </c>
      <c r="B24" s="65" t="s">
        <v>166</v>
      </c>
      <c r="C24" s="59" t="s">
        <v>167</v>
      </c>
      <c r="D24" s="65" t="s">
        <v>7</v>
      </c>
      <c r="E24" s="63">
        <v>650</v>
      </c>
      <c r="F24" s="64">
        <v>105.05</v>
      </c>
      <c r="G24" s="64">
        <f t="shared" si="4"/>
        <v>130.36000000000001</v>
      </c>
      <c r="H24" s="64">
        <f t="shared" si="5"/>
        <v>84734</v>
      </c>
    </row>
    <row r="25" spans="1:10" s="56" customFormat="1" ht="20.399999999999999">
      <c r="A25" s="62" t="s">
        <v>170</v>
      </c>
      <c r="B25" s="65" t="s">
        <v>110</v>
      </c>
      <c r="C25" s="59" t="s">
        <v>111</v>
      </c>
      <c r="D25" s="65" t="s">
        <v>13</v>
      </c>
      <c r="E25" s="63">
        <v>115</v>
      </c>
      <c r="F25" s="64">
        <v>37.630000000000003</v>
      </c>
      <c r="G25" s="64">
        <f t="shared" ref="G25:G26" si="8">ROUND(F25+(F25*$H$7),2)</f>
        <v>46.7</v>
      </c>
      <c r="H25" s="64">
        <f t="shared" ref="H25:H26" si="9">ROUND((E25*G25),2)</f>
        <v>5370.5</v>
      </c>
    </row>
    <row r="26" spans="1:10" s="56" customFormat="1" ht="10.199999999999999">
      <c r="A26" s="62" t="s">
        <v>173</v>
      </c>
      <c r="B26" s="65" t="s">
        <v>150</v>
      </c>
      <c r="C26" s="59" t="s">
        <v>186</v>
      </c>
      <c r="D26" s="65" t="s">
        <v>13</v>
      </c>
      <c r="E26" s="63">
        <v>54.6</v>
      </c>
      <c r="F26" s="169">
        <f>ROUND(Composição!G37,2)</f>
        <v>160.35</v>
      </c>
      <c r="G26" s="64">
        <f t="shared" si="8"/>
        <v>198.98</v>
      </c>
      <c r="H26" s="64">
        <f t="shared" si="9"/>
        <v>10864.31</v>
      </c>
    </row>
    <row r="27" spans="1:10" s="56" customFormat="1" ht="6" customHeight="1">
      <c r="A27" s="297" t="s">
        <v>139</v>
      </c>
      <c r="B27" s="298"/>
      <c r="C27" s="297"/>
      <c r="D27" s="297"/>
      <c r="E27" s="297"/>
      <c r="F27" s="297"/>
      <c r="G27" s="297"/>
      <c r="H27" s="297"/>
    </row>
    <row r="28" spans="1:10" s="16" customFormat="1" ht="20.100000000000001" customHeight="1">
      <c r="A28" s="274" t="s">
        <v>34</v>
      </c>
      <c r="B28" s="274"/>
      <c r="C28" s="274"/>
      <c r="D28" s="274"/>
      <c r="E28" s="274"/>
      <c r="F28" s="274"/>
      <c r="G28" s="274"/>
      <c r="H28" s="224">
        <f>H12+H20+H10</f>
        <v>156708.61000000002</v>
      </c>
      <c r="J28" s="17"/>
    </row>
    <row r="29" spans="1:10" s="16" customFormat="1" ht="13.5" customHeight="1">
      <c r="A29" s="202"/>
      <c r="B29" s="203"/>
      <c r="C29" s="203"/>
      <c r="D29" s="203"/>
      <c r="E29" s="203"/>
      <c r="F29" s="203"/>
      <c r="G29" s="203"/>
      <c r="H29" s="204"/>
      <c r="J29" s="17"/>
    </row>
    <row r="30" spans="1:10" s="16" customFormat="1" ht="22.8" customHeight="1">
      <c r="A30" s="161"/>
      <c r="B30" s="205"/>
      <c r="C30" s="205"/>
      <c r="D30" s="205"/>
      <c r="E30" s="205"/>
      <c r="F30" s="205"/>
      <c r="G30" s="205"/>
      <c r="H30" s="162"/>
      <c r="J30" s="17"/>
    </row>
    <row r="31" spans="1:10" ht="14.25" customHeight="1">
      <c r="A31" s="3"/>
      <c r="B31" s="206"/>
      <c r="C31" s="206"/>
      <c r="D31" s="206"/>
      <c r="E31" s="206"/>
      <c r="F31" s="207"/>
      <c r="G31" s="206"/>
      <c r="H31" s="4"/>
      <c r="J31" s="58"/>
    </row>
    <row r="32" spans="1:10" ht="11.25" customHeight="1">
      <c r="A32" s="5"/>
      <c r="B32" s="208"/>
      <c r="C32" s="208"/>
      <c r="D32" s="208"/>
      <c r="E32" s="208"/>
      <c r="F32" s="209"/>
      <c r="G32" s="208"/>
      <c r="H32" s="6"/>
    </row>
    <row r="33" spans="1:8" ht="12" customHeight="1">
      <c r="A33" s="305" t="s">
        <v>78</v>
      </c>
      <c r="B33" s="306"/>
      <c r="C33" s="306"/>
      <c r="D33" s="306"/>
      <c r="E33" s="306"/>
      <c r="F33" s="306"/>
      <c r="G33" s="306"/>
      <c r="H33" s="307"/>
    </row>
    <row r="34" spans="1:8" s="16" customFormat="1" ht="12.75" customHeight="1">
      <c r="A34" s="299" t="str">
        <f>'Memória de Cálculo'!C29</f>
        <v>Caio Henrique da Silva Carvalho</v>
      </c>
      <c r="B34" s="300"/>
      <c r="C34" s="300"/>
      <c r="D34" s="300"/>
      <c r="E34" s="300"/>
      <c r="F34" s="300"/>
      <c r="G34" s="300"/>
      <c r="H34" s="301"/>
    </row>
    <row r="35" spans="1:8">
      <c r="A35" s="299" t="str">
        <f>'Memória de Cálculo'!C30</f>
        <v>CREA/MG Nº: MG 240.713/D</v>
      </c>
      <c r="B35" s="300"/>
      <c r="C35" s="300"/>
      <c r="D35" s="300"/>
      <c r="E35" s="300"/>
      <c r="F35" s="300"/>
      <c r="G35" s="300"/>
      <c r="H35" s="301"/>
    </row>
    <row r="36" spans="1:8" ht="24" customHeight="1">
      <c r="A36" s="7"/>
      <c r="C36" s="210"/>
      <c r="H36" s="10"/>
    </row>
    <row r="37" spans="1:8">
      <c r="A37" s="7"/>
      <c r="H37" s="10"/>
    </row>
    <row r="38" spans="1:8">
      <c r="A38" s="7"/>
      <c r="H38" s="10"/>
    </row>
    <row r="39" spans="1:8" ht="11.25" customHeight="1">
      <c r="A39" s="305" t="s">
        <v>78</v>
      </c>
      <c r="B39" s="306"/>
      <c r="C39" s="306"/>
      <c r="D39" s="306"/>
      <c r="E39" s="306"/>
      <c r="F39" s="306"/>
      <c r="G39" s="306"/>
      <c r="H39" s="307"/>
    </row>
    <row r="40" spans="1:8" s="16" customFormat="1" ht="12.75" customHeight="1">
      <c r="A40" s="302" t="str">
        <f>'Memória de Cálculo'!C34</f>
        <v>Prefeito Municipal de Inhapim-MG</v>
      </c>
      <c r="B40" s="303"/>
      <c r="C40" s="303"/>
      <c r="D40" s="303"/>
      <c r="E40" s="303"/>
      <c r="F40" s="303"/>
      <c r="G40" s="303"/>
      <c r="H40" s="304"/>
    </row>
    <row r="41" spans="1:8" s="16" customFormat="1" ht="12" customHeight="1">
      <c r="A41" s="299" t="str">
        <f>'Memória de Cálculo'!C35</f>
        <v>Sandro Adriano Oliveira Silva</v>
      </c>
      <c r="B41" s="300"/>
      <c r="C41" s="300"/>
      <c r="D41" s="300"/>
      <c r="E41" s="300"/>
      <c r="F41" s="300"/>
      <c r="G41" s="300"/>
      <c r="H41" s="301"/>
    </row>
    <row r="42" spans="1:8" s="16" customFormat="1" ht="7.8" customHeight="1">
      <c r="A42" s="211"/>
      <c r="B42" s="212"/>
      <c r="C42" s="213"/>
      <c r="D42" s="212"/>
      <c r="E42" s="212"/>
      <c r="F42" s="214"/>
      <c r="G42" s="212"/>
      <c r="H42" s="215"/>
    </row>
    <row r="43" spans="1:8" ht="69.900000000000006" customHeight="1">
      <c r="A43" s="294" t="s">
        <v>38</v>
      </c>
      <c r="B43" s="295"/>
      <c r="C43" s="295"/>
      <c r="D43" s="295"/>
      <c r="E43" s="295"/>
      <c r="F43" s="295"/>
      <c r="G43" s="295"/>
      <c r="H43" s="296"/>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A43:H43"/>
    <mergeCell ref="A27:H27"/>
    <mergeCell ref="A34:H34"/>
    <mergeCell ref="A35:H35"/>
    <mergeCell ref="A40:H40"/>
    <mergeCell ref="A41:H41"/>
    <mergeCell ref="A33:H33"/>
    <mergeCell ref="A39:H39"/>
    <mergeCell ref="C1:H1"/>
    <mergeCell ref="A1:B1"/>
    <mergeCell ref="A5:D5"/>
    <mergeCell ref="A6:D6"/>
    <mergeCell ref="A28:G28"/>
    <mergeCell ref="A8:H8"/>
    <mergeCell ref="E5:H5"/>
    <mergeCell ref="A7:D7"/>
    <mergeCell ref="A2:H2"/>
    <mergeCell ref="G4:H4"/>
    <mergeCell ref="A4:D4"/>
    <mergeCell ref="A3:D3"/>
    <mergeCell ref="E3:F3"/>
    <mergeCell ref="G3:H3"/>
    <mergeCell ref="E4:F4"/>
  </mergeCells>
  <phoneticPr fontId="5" type="noConversion"/>
  <printOptions horizontalCentered="1"/>
  <pageMargins left="0.47244094488188981" right="0.19685039370078741" top="0.59055118110236227" bottom="0.6692913385826772" header="0" footer="0"/>
  <pageSetup paperSize="9" scale="95" fitToHeight="2" orientation="landscape" r:id="rId2"/>
  <headerFooter alignWithMargins="0"/>
  <ignoredErrors>
    <ignoredError sqref="H12 H20" formula="1"/>
  </ignoredError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6"/>
  <sheetViews>
    <sheetView showGridLines="0" showZeros="0" view="pageBreakPreview" zoomScale="115" zoomScaleSheetLayoutView="115" workbookViewId="0">
      <selection activeCell="G18" sqref="G18"/>
    </sheetView>
  </sheetViews>
  <sheetFormatPr defaultColWidth="9.109375" defaultRowHeight="13.2"/>
  <cols>
    <col min="1" max="1" width="5.6640625" style="1" customWidth="1"/>
    <col min="2" max="2" width="12.88671875" style="1" bestFit="1" customWidth="1"/>
    <col min="3" max="3" width="60.6640625" style="1" customWidth="1"/>
    <col min="4" max="4" width="10.109375" style="1" customWidth="1"/>
    <col min="5" max="5" width="11.6640625" style="183" customWidth="1"/>
    <col min="6" max="6" width="40.6640625" style="2" customWidth="1"/>
    <col min="7" max="16384" width="9.109375" style="1"/>
  </cols>
  <sheetData>
    <row r="1" spans="1:8" s="8" customFormat="1" ht="94.5" customHeight="1">
      <c r="A1" s="96"/>
      <c r="B1" s="97"/>
      <c r="C1" s="94"/>
      <c r="D1" s="94"/>
      <c r="E1" s="175"/>
      <c r="F1" s="165"/>
      <c r="G1" s="95"/>
      <c r="H1" s="95"/>
    </row>
    <row r="2" spans="1:8" s="15" customFormat="1" ht="20.100000000000001" customHeight="1">
      <c r="A2" s="310" t="s">
        <v>24</v>
      </c>
      <c r="B2" s="311"/>
      <c r="C2" s="311"/>
      <c r="D2" s="311"/>
      <c r="E2" s="311"/>
      <c r="F2" s="312"/>
    </row>
    <row r="3" spans="1:8" s="18" customFormat="1" ht="20.100000000000001" customHeight="1">
      <c r="A3" s="288" t="s">
        <v>39</v>
      </c>
      <c r="B3" s="289"/>
      <c r="C3" s="289"/>
      <c r="D3" s="289"/>
      <c r="E3" s="176"/>
      <c r="F3" s="22"/>
    </row>
    <row r="4" spans="1:8" s="18" customFormat="1" ht="20.100000000000001" customHeight="1">
      <c r="A4" s="318" t="s">
        <v>189</v>
      </c>
      <c r="B4" s="319"/>
      <c r="C4" s="319"/>
      <c r="D4" s="319"/>
      <c r="E4" s="319"/>
      <c r="F4" s="320"/>
    </row>
    <row r="5" spans="1:8" s="18" customFormat="1" ht="20.100000000000001" customHeight="1">
      <c r="A5" s="314" t="s">
        <v>183</v>
      </c>
      <c r="B5" s="270"/>
      <c r="C5" s="270"/>
      <c r="D5" s="270"/>
      <c r="E5" s="177" t="s">
        <v>20</v>
      </c>
      <c r="F5" s="23">
        <f ca="1">TODAY()</f>
        <v>46184</v>
      </c>
    </row>
    <row r="6" spans="1:8" ht="3" customHeight="1">
      <c r="A6" s="275"/>
      <c r="B6" s="275"/>
      <c r="C6" s="275"/>
      <c r="D6" s="275"/>
      <c r="E6" s="275"/>
      <c r="F6" s="275"/>
    </row>
    <row r="7" spans="1:8" s="12" customFormat="1" ht="35.1" customHeight="1">
      <c r="A7" s="19" t="s">
        <v>0</v>
      </c>
      <c r="B7" s="19" t="s">
        <v>26</v>
      </c>
      <c r="C7" s="19" t="s">
        <v>27</v>
      </c>
      <c r="D7" s="19" t="s">
        <v>2</v>
      </c>
      <c r="E7" s="166" t="s">
        <v>1</v>
      </c>
      <c r="F7" s="13" t="s">
        <v>35</v>
      </c>
    </row>
    <row r="8" spans="1:8" s="12" customFormat="1" ht="10.199999999999999">
      <c r="A8" s="237" t="s">
        <v>22</v>
      </c>
      <c r="B8" s="238"/>
      <c r="C8" s="238" t="str">
        <f>'Planilha Orcamentária'!C10</f>
        <v xml:space="preserve">SERVIÇOS PRELIMINARES </v>
      </c>
      <c r="D8" s="238"/>
      <c r="E8" s="239"/>
      <c r="F8" s="240"/>
    </row>
    <row r="9" spans="1:8" s="12" customFormat="1" ht="51">
      <c r="A9" s="65" t="str">
        <f>'Planilha Orcamentária'!A11</f>
        <v>1.1</v>
      </c>
      <c r="B9" s="65" t="str">
        <f>'Planilha Orcamentária'!B11</f>
        <v>SICOR-ED-28427</v>
      </c>
      <c r="C9" s="59"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65" t="str">
        <f>'Planilha Orcamentária'!D11</f>
        <v>UND</v>
      </c>
      <c r="E9" s="184">
        <f>'Planilha Orcamentária'!E11</f>
        <v>1</v>
      </c>
      <c r="F9" s="260" t="s">
        <v>184</v>
      </c>
    </row>
    <row r="10" spans="1:8" s="12" customFormat="1" ht="10.199999999999999">
      <c r="A10" s="232" t="s">
        <v>23</v>
      </c>
      <c r="B10" s="233"/>
      <c r="C10" s="231" t="str">
        <f>'Planilha Orcamentária'!C12</f>
        <v>DRENAGEM</v>
      </c>
      <c r="D10" s="234"/>
      <c r="E10" s="235"/>
      <c r="F10" s="236"/>
    </row>
    <row r="11" spans="1:8" s="12" customFormat="1" ht="20.399999999999999">
      <c r="A11" s="62" t="str">
        <f>'Planilha Orcamentária'!A13</f>
        <v>2.1</v>
      </c>
      <c r="B11" s="62" t="str">
        <f>'Planilha Orcamentária'!B13</f>
        <v>SICRO-2003345</v>
      </c>
      <c r="C11" s="62" t="str">
        <f>'Planilha Orcamentária'!C13</f>
        <v>SARJETA TRAPEZOIDAL DE CONCRETO - SZC 60-20 - ESCAVAÇÃO MECÂNICA - AREIA E BRITA COMERCIAIS</v>
      </c>
      <c r="D11" s="62" t="str">
        <f>'Planilha Orcamentária'!D13</f>
        <v>M</v>
      </c>
      <c r="E11" s="178">
        <f>'Planilha Orcamentária'!E13</f>
        <v>55</v>
      </c>
      <c r="F11" s="98" t="s">
        <v>175</v>
      </c>
    </row>
    <row r="12" spans="1:8" s="12" customFormat="1" ht="20.399999999999999">
      <c r="A12" s="62" t="str">
        <f>'Planilha Orcamentária'!A14</f>
        <v>2.2</v>
      </c>
      <c r="B12" s="62" t="str">
        <f>'Planilha Orcamentária'!B14</f>
        <v>SICRO-2003365</v>
      </c>
      <c r="C12" s="62" t="str">
        <f>'Planilha Orcamentária'!C14</f>
        <v>TRANSPOSIÇÃO DE SEGMENTOS DE SARJETA - TSS 120 - AREIA E BRITA COMERCIAIS</v>
      </c>
      <c r="D12" s="62" t="str">
        <f>'Planilha Orcamentária'!D14</f>
        <v>M</v>
      </c>
      <c r="E12" s="178">
        <f>'Planilha Orcamentária'!E14</f>
        <v>10</v>
      </c>
      <c r="F12" s="98" t="s">
        <v>176</v>
      </c>
    </row>
    <row r="13" spans="1:8" s="12" customFormat="1" ht="35.25" customHeight="1">
      <c r="A13" s="62" t="str">
        <f>'Planilha Orcamentária'!A15</f>
        <v>2.3</v>
      </c>
      <c r="B13" s="62" t="str">
        <f>'Planilha Orcamentária'!B15</f>
        <v>SICRO-2003127</v>
      </c>
      <c r="C13" s="62" t="str">
        <f>'Planilha Orcamentária'!C15</f>
        <v>ENTRADA PARA DESCIDA D'ÁGUA - EDA 07 A - AREIA E BRITA COMERCIAIS</v>
      </c>
      <c r="D13" s="62" t="str">
        <f>'Planilha Orcamentária'!D15</f>
        <v>UNID</v>
      </c>
      <c r="E13" s="178">
        <f>'Planilha Orcamentária'!E15</f>
        <v>2</v>
      </c>
      <c r="F13" s="190" t="s">
        <v>177</v>
      </c>
    </row>
    <row r="14" spans="1:8" s="12" customFormat="1" ht="20.399999999999999">
      <c r="A14" s="62" t="str">
        <f>'Planilha Orcamentária'!A16</f>
        <v>2.4</v>
      </c>
      <c r="B14" s="62" t="str">
        <f>'Planilha Orcamentária'!B16</f>
        <v>COMPOSIÇÃO 001</v>
      </c>
      <c r="C14" s="62" t="str">
        <f>'Planilha Orcamentária'!C16</f>
        <v>BOCA DE LOBO DUPLA (TIPO A - FERRO FUNDIDO), QUADRO E GRELHA, INCLUSIVE ESCAVAÇÃO, REATERRO E BOTA-FORA</v>
      </c>
      <c r="D14" s="62" t="str">
        <f>'Planilha Orcamentária'!D16</f>
        <v>UNID</v>
      </c>
      <c r="E14" s="178">
        <f>'Planilha Orcamentária'!E16</f>
        <v>1</v>
      </c>
      <c r="F14" s="190" t="s">
        <v>115</v>
      </c>
    </row>
    <row r="15" spans="1:8" s="12" customFormat="1" ht="20.399999999999999">
      <c r="A15" s="62" t="str">
        <f>'Planilha Orcamentária'!A17</f>
        <v>2.5</v>
      </c>
      <c r="B15" s="62" t="str">
        <f>'Planilha Orcamentária'!B17</f>
        <v>COMPOSIÇÃO 002</v>
      </c>
      <c r="C15" s="62" t="str">
        <f>'Planilha Orcamentária'!C17</f>
        <v>BOCA DE LOBO SIMPLES (TIPO A - FERRO FUNDIDO), QUADRO E GRELHA, INCLUSIVE ESCAVAÇÃO, REATERRO E BOTA-FORA</v>
      </c>
      <c r="D15" s="62" t="str">
        <f>'Planilha Orcamentária'!D17</f>
        <v>UNID</v>
      </c>
      <c r="E15" s="178">
        <f>'Planilha Orcamentária'!E17</f>
        <v>1</v>
      </c>
      <c r="F15" s="190" t="s">
        <v>115</v>
      </c>
    </row>
    <row r="16" spans="1:8" s="12" customFormat="1" ht="20.399999999999999">
      <c r="A16" s="62" t="str">
        <f>'Planilha Orcamentária'!A18</f>
        <v>2.6</v>
      </c>
      <c r="B16" s="62" t="str">
        <f>'Planilha Orcamentária'!B18</f>
        <v>SICRO-0804377</v>
      </c>
      <c r="C16" s="62" t="str">
        <f>'Planilha Orcamentária'!C18</f>
        <v>BOCA DE BSTC D = 0,60 M - ESCONSIDADE 0° - AREIA E BRITA COMERCIAIS - ALAS ESCONSAS</v>
      </c>
      <c r="D16" s="62" t="str">
        <f>'Planilha Orcamentária'!D18</f>
        <v>UNID</v>
      </c>
      <c r="E16" s="178">
        <f>'Planilha Orcamentária'!E18</f>
        <v>3</v>
      </c>
      <c r="F16" s="190" t="s">
        <v>178</v>
      </c>
    </row>
    <row r="17" spans="1:6" s="12" customFormat="1" ht="10.199999999999999">
      <c r="A17" s="62" t="str">
        <f>'Planilha Orcamentária'!A19</f>
        <v>2.7</v>
      </c>
      <c r="B17" s="62" t="str">
        <f>'Planilha Orcamentária'!B19</f>
        <v>SICRO-2003177</v>
      </c>
      <c r="C17" s="62" t="str">
        <f>'Planilha Orcamentária'!C19</f>
        <v>DISSIPADOR DE ENERGIA - DED 02 A - AREIA, BRITA E PEDRA DE MÃO COMERCIAIS</v>
      </c>
      <c r="D17" s="62" t="str">
        <f>'Planilha Orcamentária'!D19</f>
        <v>UN</v>
      </c>
      <c r="E17" s="178">
        <f>'Planilha Orcamentária'!E19</f>
        <v>2</v>
      </c>
      <c r="F17" s="98" t="s">
        <v>200</v>
      </c>
    </row>
    <row r="18" spans="1:6" s="12" customFormat="1" ht="10.199999999999999">
      <c r="A18" s="230" t="s">
        <v>82</v>
      </c>
      <c r="B18" s="231"/>
      <c r="C18" s="231" t="str">
        <f>'Planilha Orcamentária'!C20</f>
        <v>PAVIMENTAÇÃO</v>
      </c>
      <c r="D18" s="231"/>
      <c r="E18" s="315"/>
      <c r="F18" s="316"/>
    </row>
    <row r="19" spans="1:6" s="12" customFormat="1" ht="63" customHeight="1">
      <c r="A19" s="62" t="str">
        <f>'Planilha Orcamentária'!A21</f>
        <v>3.1</v>
      </c>
      <c r="B19" s="62" t="str">
        <f>'Planilha Orcamentária'!B21</f>
        <v>SINAPI-95429</v>
      </c>
      <c r="C19" s="62" t="str">
        <f>'Planilha Orcamentária'!C21</f>
        <v>TRANSPORTE COM CAMINHÃO BASCULANTE DE 18 M³, EM VIA URBANA EM REVESTIMENTO PRIMÁRIO (UNIDADE: TXKM). AF_07/2020</v>
      </c>
      <c r="D19" s="62" t="str">
        <f>'Planilha Orcamentária'!D21</f>
        <v>TXKM</v>
      </c>
      <c r="E19" s="259">
        <f>'Planilha Orcamentária'!E21</f>
        <v>2271.12</v>
      </c>
      <c r="F19" s="98" t="s">
        <v>185</v>
      </c>
    </row>
    <row r="20" spans="1:6" s="12" customFormat="1" ht="40.799999999999997">
      <c r="A20" s="62" t="str">
        <f>'Planilha Orcamentária'!A22</f>
        <v>3.2</v>
      </c>
      <c r="B20" s="62" t="str">
        <f>'Planilha Orcamentária'!B22</f>
        <v>SINAPI-94273</v>
      </c>
      <c r="C20" s="62" t="str">
        <f>'Planilha Orcamentária'!C22</f>
        <v>ASSENTAMENTO DE GUIA (MEIO-FIO) EM TRECHO RETO, CONFECCIONADA EM CONCRETO PRÉ-FABRICADO, DIMENSÕES 100X15X13X30 CM (COMPRIMENTO X BASE INFERIOR X BASE SUPERIOR X ALTURA), PARA VIAS URBANAS (USO VIÁRIO). AF_06/2016</v>
      </c>
      <c r="D20" s="62" t="str">
        <f>'Planilha Orcamentária'!D22</f>
        <v>M</v>
      </c>
      <c r="E20" s="259">
        <f>'Planilha Orcamentária'!E22</f>
        <v>197</v>
      </c>
      <c r="F20" s="98" t="s">
        <v>179</v>
      </c>
    </row>
    <row r="21" spans="1:6" s="12" customFormat="1" ht="30.6">
      <c r="A21" s="62" t="str">
        <f>'Planilha Orcamentária'!A23</f>
        <v>3.3</v>
      </c>
      <c r="B21" s="62" t="str">
        <f>'Planilha Orcamentária'!B23</f>
        <v>SICOR-RO-19857</v>
      </c>
      <c r="C21" s="62" t="str">
        <f>'Planilha Orcamentária'!C23</f>
        <v>PINTURA DE SETA, SÍMBOLOS, LEGENDAS E ZEBRADOS COM TINTA ACRÍLICA EMULSIONADA EM ÁGUA - ESPESSURA ÚMIDA DE 0,50 MM (INCLUINDO FORNECIMENTO E TRANSPORTE DE TODOS OS MATERIAIS)</v>
      </c>
      <c r="D21" s="62" t="str">
        <f>'Planilha Orcamentária'!D23</f>
        <v>M2</v>
      </c>
      <c r="E21" s="259">
        <f>'Planilha Orcamentária'!E23</f>
        <v>25</v>
      </c>
      <c r="F21" s="98" t="s">
        <v>198</v>
      </c>
    </row>
    <row r="22" spans="1:6" s="12" customFormat="1" ht="20.399999999999999">
      <c r="A22" s="62" t="str">
        <f>'Planilha Orcamentária'!A24</f>
        <v>3.4</v>
      </c>
      <c r="B22" s="62" t="str">
        <f>'Planilha Orcamentária'!B24</f>
        <v>SINAPI-92394</v>
      </c>
      <c r="C22" s="62" t="str">
        <f>'Planilha Orcamentária'!C24</f>
        <v>EXECUÇÃO DE PAVIMENTO EM PISO INTERTRAVADO, COM BLOCO SEXTAVADO DE 25 X 25 CM, ESPESSURA 8 CM. AF_10/2022</v>
      </c>
      <c r="D22" s="62" t="str">
        <f>'Planilha Orcamentária'!D24</f>
        <v>M2</v>
      </c>
      <c r="E22" s="178">
        <f>'Planilha Orcamentária'!E24</f>
        <v>650</v>
      </c>
      <c r="F22" s="98" t="s">
        <v>180</v>
      </c>
    </row>
    <row r="23" spans="1:6" s="12" customFormat="1" ht="20.399999999999999">
      <c r="A23" s="62" t="str">
        <f>'Planilha Orcamentária'!A25</f>
        <v>3.5</v>
      </c>
      <c r="B23" s="62" t="str">
        <f>'Planilha Orcamentária'!B25</f>
        <v>SINAPI-94287</v>
      </c>
      <c r="C23" s="62" t="str">
        <f>'Planilha Orcamentária'!C25</f>
        <v xml:space="preserve">EXECUÇÃO DE SARJETA DE CONCRETO USINADO, MOLDADO IN LOCO EM TRECHO RETO, 30 CM BASE X 10 CM </v>
      </c>
      <c r="D23" s="62" t="str">
        <f>'Planilha Orcamentária'!D25</f>
        <v>M</v>
      </c>
      <c r="E23" s="178">
        <f>'Planilha Orcamentária'!E25</f>
        <v>115</v>
      </c>
      <c r="F23" s="98" t="s">
        <v>181</v>
      </c>
    </row>
    <row r="24" spans="1:6" s="12" customFormat="1" ht="20.399999999999999">
      <c r="A24" s="62" t="str">
        <f>'Planilha Orcamentária'!A26</f>
        <v>3.6</v>
      </c>
      <c r="B24" s="62" t="str">
        <f>'Planilha Orcamentária'!B26</f>
        <v>COMPOSIÇÃO 003</v>
      </c>
      <c r="C24" s="62" t="str">
        <f>'Planilha Orcamentária'!C26</f>
        <v>VIGA EM VIGA DE CONCRETO ARMADO 15x40</v>
      </c>
      <c r="D24" s="62" t="str">
        <f>'Planilha Orcamentária'!D26</f>
        <v>M</v>
      </c>
      <c r="E24" s="178">
        <f>'Planilha Orcamentária'!E26</f>
        <v>54.6</v>
      </c>
      <c r="F24" s="98" t="s">
        <v>182</v>
      </c>
    </row>
    <row r="25" spans="1:6" s="12" customFormat="1" ht="3" customHeight="1">
      <c r="A25" s="313"/>
      <c r="B25" s="313"/>
      <c r="C25" s="313"/>
      <c r="D25" s="313"/>
      <c r="E25" s="313"/>
      <c r="F25" s="313"/>
    </row>
    <row r="26" spans="1:6" ht="14.25" customHeight="1">
      <c r="A26" s="69"/>
      <c r="B26" s="70"/>
      <c r="C26" s="70"/>
      <c r="D26" s="70"/>
      <c r="E26" s="179"/>
      <c r="F26" s="71"/>
    </row>
    <row r="27" spans="1:6" ht="58.8" customHeight="1">
      <c r="A27" s="72"/>
      <c r="B27" s="73"/>
      <c r="C27" s="73"/>
      <c r="D27" s="73"/>
      <c r="E27" s="180"/>
      <c r="F27" s="74"/>
    </row>
    <row r="28" spans="1:6" ht="11.25" customHeight="1">
      <c r="A28" s="72"/>
      <c r="B28" s="75"/>
      <c r="C28" s="309" t="s">
        <v>121</v>
      </c>
      <c r="D28" s="309"/>
      <c r="E28" s="309"/>
      <c r="F28" s="78"/>
    </row>
    <row r="29" spans="1:6" s="11" customFormat="1" ht="11.4">
      <c r="A29" s="82"/>
      <c r="B29" s="80"/>
      <c r="C29" s="308" t="s">
        <v>117</v>
      </c>
      <c r="D29" s="308"/>
      <c r="E29" s="308"/>
      <c r="F29" s="83"/>
    </row>
    <row r="30" spans="1:6">
      <c r="A30" s="84"/>
      <c r="B30" s="75"/>
      <c r="C30" s="308" t="s">
        <v>120</v>
      </c>
      <c r="D30" s="308"/>
      <c r="E30" s="308"/>
      <c r="F30" s="85"/>
    </row>
    <row r="31" spans="1:6">
      <c r="A31" s="84"/>
      <c r="B31" s="75"/>
      <c r="C31" s="75"/>
      <c r="D31" s="75"/>
      <c r="E31" s="181"/>
      <c r="F31" s="85"/>
    </row>
    <row r="32" spans="1:6" ht="57" customHeight="1">
      <c r="A32" s="84"/>
      <c r="B32" s="75"/>
      <c r="C32" s="75"/>
      <c r="D32" s="75"/>
      <c r="E32" s="181"/>
      <c r="F32" s="85"/>
    </row>
    <row r="33" spans="1:6" ht="11.25" customHeight="1">
      <c r="A33" s="72"/>
      <c r="B33" s="75"/>
      <c r="C33" s="309" t="s">
        <v>121</v>
      </c>
      <c r="D33" s="309"/>
      <c r="E33" s="309"/>
      <c r="F33" s="78"/>
    </row>
    <row r="34" spans="1:6" s="11" customFormat="1" ht="11.4">
      <c r="A34" s="79"/>
      <c r="B34" s="80"/>
      <c r="C34" s="317" t="s">
        <v>71</v>
      </c>
      <c r="D34" s="317"/>
      <c r="E34" s="317"/>
      <c r="F34" s="187"/>
    </row>
    <row r="35" spans="1:6" s="11" customFormat="1" ht="12" customHeight="1">
      <c r="A35" s="82"/>
      <c r="B35" s="80"/>
      <c r="C35" s="308" t="s">
        <v>144</v>
      </c>
      <c r="D35" s="308"/>
      <c r="E35" s="308"/>
      <c r="F35" s="83"/>
    </row>
    <row r="36" spans="1:6">
      <c r="A36" s="86"/>
      <c r="B36" s="87"/>
      <c r="C36" s="87"/>
      <c r="D36" s="87"/>
      <c r="E36" s="182"/>
      <c r="F36" s="88"/>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3">
    <mergeCell ref="C35:E35"/>
    <mergeCell ref="C33:E33"/>
    <mergeCell ref="A2:F2"/>
    <mergeCell ref="A3:D3"/>
    <mergeCell ref="A6:F6"/>
    <mergeCell ref="A25:F25"/>
    <mergeCell ref="A5:D5"/>
    <mergeCell ref="E18:F18"/>
    <mergeCell ref="C28:E28"/>
    <mergeCell ref="C29:E29"/>
    <mergeCell ref="C30:E30"/>
    <mergeCell ref="C34:E34"/>
    <mergeCell ref="A4:F4"/>
  </mergeCells>
  <conditionalFormatting sqref="F11:F12 F17 F19:F24">
    <cfRule type="expression" dxfId="3" priority="45" stopIfTrue="1">
      <formula>$B11=1</formula>
    </cfRule>
    <cfRule type="expression" dxfId="2" priority="46" stopIfTrue="1">
      <formula>OR($B11=0,$B11=2,$B11=3,$B11=4)</formula>
    </cfRule>
  </conditionalFormatting>
  <printOptions horizontalCentered="1"/>
  <pageMargins left="0.47244094488188981" right="0.19685039370078741" top="0.59055118110236227" bottom="0.6692913385826772" header="0" footer="0"/>
  <pageSetup paperSize="9" scale="95" fitToHeight="2" orientation="landscape"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137160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5"/>
  <sheetViews>
    <sheetView showGridLines="0" showZeros="0" view="pageBreakPreview" zoomScale="115" zoomScaleNormal="75" zoomScaleSheetLayoutView="115" zoomScalePageLayoutView="85" workbookViewId="0">
      <selection activeCell="L14" sqref="L14"/>
    </sheetView>
  </sheetViews>
  <sheetFormatPr defaultColWidth="9.109375" defaultRowHeight="13.2"/>
  <cols>
    <col min="1" max="1" width="10.6640625" style="26" customWidth="1"/>
    <col min="2" max="2" width="59.44140625" style="26" bestFit="1" customWidth="1"/>
    <col min="3" max="3" width="20.33203125" style="31" bestFit="1" customWidth="1"/>
    <col min="4" max="4" width="14.44140625" style="31" bestFit="1" customWidth="1"/>
    <col min="5" max="5" width="10.6640625" style="26" customWidth="1"/>
    <col min="6" max="6" width="6.44140625" style="26" customWidth="1"/>
    <col min="7" max="7" width="10.6640625" style="26" customWidth="1"/>
    <col min="8" max="8" width="6.44140625" style="26" customWidth="1"/>
    <col min="9" max="9" width="10.6640625" style="26" customWidth="1"/>
    <col min="10" max="11" width="6.44140625" style="26" customWidth="1"/>
    <col min="12" max="12" width="14.109375" style="26" bestFit="1" customWidth="1"/>
    <col min="13" max="16384" width="9.109375" style="26"/>
  </cols>
  <sheetData>
    <row r="1" spans="1:12" s="8" customFormat="1" ht="93" customHeight="1">
      <c r="A1" s="268"/>
      <c r="B1" s="269"/>
      <c r="C1" s="269"/>
      <c r="D1" s="269"/>
      <c r="E1" s="269"/>
      <c r="F1" s="269"/>
      <c r="G1" s="269"/>
      <c r="H1" s="269"/>
      <c r="I1" s="269"/>
      <c r="J1" s="354"/>
      <c r="K1" s="95"/>
    </row>
    <row r="2" spans="1:12" ht="30" customHeight="1">
      <c r="A2" s="355" t="s">
        <v>14</v>
      </c>
      <c r="B2" s="356"/>
      <c r="C2" s="356"/>
      <c r="D2" s="356"/>
      <c r="E2" s="356"/>
      <c r="F2" s="356"/>
      <c r="G2" s="356"/>
      <c r="H2" s="356"/>
      <c r="I2" s="356"/>
      <c r="J2" s="357"/>
      <c r="K2" s="251"/>
    </row>
    <row r="3" spans="1:12" ht="27" customHeight="1">
      <c r="A3" s="358" t="str">
        <f>'Planilha Orcamentária'!A3</f>
        <v>PREFEITURA MUNICIPAL DE INHAPIM-MG</v>
      </c>
      <c r="B3" s="358"/>
      <c r="C3" s="325" t="s">
        <v>21</v>
      </c>
      <c r="D3" s="334">
        <f>D14</f>
        <v>156708.61000000002</v>
      </c>
      <c r="E3" s="343" t="s">
        <v>20</v>
      </c>
      <c r="F3" s="344"/>
      <c r="G3" s="342">
        <f ca="1">TODAY()</f>
        <v>46184</v>
      </c>
      <c r="H3" s="342"/>
      <c r="I3" s="345" t="s">
        <v>43</v>
      </c>
      <c r="J3" s="346"/>
      <c r="K3" s="252"/>
    </row>
    <row r="4" spans="1:12" ht="27" customHeight="1">
      <c r="A4" s="352" t="str">
        <f>'Planilha Orcamentária'!A4</f>
        <v>OBRA: PAVIMENTAÇÃO DA ESTRADA DE ACESSO À ESCOLA E UBS DOS BRÁZ</v>
      </c>
      <c r="B4" s="353"/>
      <c r="C4" s="326"/>
      <c r="D4" s="326"/>
      <c r="E4" s="328" t="s">
        <v>114</v>
      </c>
      <c r="F4" s="329"/>
      <c r="G4" s="329"/>
      <c r="H4" s="329"/>
      <c r="I4" s="329"/>
      <c r="J4" s="330"/>
      <c r="K4" s="252"/>
    </row>
    <row r="5" spans="1:12" ht="27" customHeight="1">
      <c r="A5" s="352" t="str">
        <f>'Planilha Orcamentária'!A5</f>
        <v>LOCAL: CORREGO DOS BRÁZ - INHAPIM/MG - CEP: 35330-000</v>
      </c>
      <c r="B5" s="353"/>
      <c r="C5" s="327"/>
      <c r="D5" s="327"/>
      <c r="E5" s="331"/>
      <c r="F5" s="332"/>
      <c r="G5" s="332"/>
      <c r="H5" s="332"/>
      <c r="I5" s="332"/>
      <c r="J5" s="333"/>
      <c r="K5" s="252"/>
    </row>
    <row r="6" spans="1:12">
      <c r="A6" s="42" t="s">
        <v>37</v>
      </c>
      <c r="B6" s="42" t="s">
        <v>15</v>
      </c>
      <c r="C6" s="43" t="s">
        <v>16</v>
      </c>
      <c r="D6" s="43" t="s">
        <v>17</v>
      </c>
      <c r="E6" s="345" t="s">
        <v>44</v>
      </c>
      <c r="F6" s="346"/>
      <c r="G6" s="345" t="s">
        <v>45</v>
      </c>
      <c r="H6" s="346"/>
      <c r="I6" s="359" t="s">
        <v>48</v>
      </c>
      <c r="J6" s="360"/>
      <c r="K6" s="253"/>
    </row>
    <row r="7" spans="1:12">
      <c r="A7" s="350" t="str">
        <f>'Planilha Orcamentária'!A10</f>
        <v>1.0</v>
      </c>
      <c r="B7" s="325" t="str">
        <f>'Planilha Orcamentária'!C10</f>
        <v xml:space="preserve">SERVIÇOS PRELIMINARES </v>
      </c>
      <c r="C7" s="52" t="s">
        <v>154</v>
      </c>
      <c r="D7" s="89">
        <f>D8/$D$14</f>
        <v>9.5554417845962643E-3</v>
      </c>
      <c r="E7" s="340">
        <v>1</v>
      </c>
      <c r="F7" s="341"/>
      <c r="G7" s="345"/>
      <c r="H7" s="346"/>
      <c r="I7" s="345"/>
      <c r="J7" s="346"/>
      <c r="K7" s="252"/>
    </row>
    <row r="8" spans="1:12">
      <c r="A8" s="351"/>
      <c r="B8" s="327"/>
      <c r="C8" s="53" t="s">
        <v>155</v>
      </c>
      <c r="D8" s="261">
        <f>'Planilha Orcamentária'!H11</f>
        <v>1497.42</v>
      </c>
      <c r="E8" s="361">
        <f>D8*$E7</f>
        <v>1497.42</v>
      </c>
      <c r="F8" s="362"/>
      <c r="G8" s="345"/>
      <c r="H8" s="346"/>
      <c r="I8" s="345"/>
      <c r="J8" s="346"/>
      <c r="K8" s="252"/>
    </row>
    <row r="9" spans="1:12" s="27" customFormat="1" ht="15" customHeight="1">
      <c r="A9" s="348" t="str">
        <f>'Planilha Orcamentária'!A12</f>
        <v>2.0</v>
      </c>
      <c r="B9" s="349" t="str">
        <f>'Planilha Orcamentária'!C12</f>
        <v>DRENAGEM</v>
      </c>
      <c r="C9" s="52" t="s">
        <v>154</v>
      </c>
      <c r="D9" s="89">
        <f>D10/$D$14</f>
        <v>0.20450305825570145</v>
      </c>
      <c r="E9" s="340">
        <v>0.5</v>
      </c>
      <c r="F9" s="341"/>
      <c r="G9" s="340">
        <v>0.5</v>
      </c>
      <c r="H9" s="341"/>
      <c r="I9" s="340">
        <v>0</v>
      </c>
      <c r="J9" s="341"/>
      <c r="K9" s="254"/>
      <c r="L9" s="26"/>
    </row>
    <row r="10" spans="1:12" s="27" customFormat="1" ht="15" customHeight="1">
      <c r="A10" s="348"/>
      <c r="B10" s="349"/>
      <c r="C10" s="53" t="s">
        <v>155</v>
      </c>
      <c r="D10" s="90">
        <f>'Planilha Orcamentária'!H12</f>
        <v>32047.39</v>
      </c>
      <c r="E10" s="338">
        <f>E9*$D$10</f>
        <v>16023.695</v>
      </c>
      <c r="F10" s="339"/>
      <c r="G10" s="338">
        <f>G9*$D$10</f>
        <v>16023.695</v>
      </c>
      <c r="H10" s="339"/>
      <c r="I10" s="338">
        <f>I9*$D$10</f>
        <v>0</v>
      </c>
      <c r="J10" s="339"/>
      <c r="K10" s="255"/>
      <c r="L10" s="26"/>
    </row>
    <row r="11" spans="1:12" s="27" customFormat="1" ht="15" customHeight="1">
      <c r="A11" s="348" t="str">
        <f>'Planilha Orcamentária'!A20</f>
        <v>3.0</v>
      </c>
      <c r="B11" s="349" t="str">
        <f>'Planilha Orcamentária'!C20</f>
        <v>PAVIMENTAÇÃO</v>
      </c>
      <c r="C11" s="52" t="s">
        <v>154</v>
      </c>
      <c r="D11" s="89">
        <f>D12/$D$14</f>
        <v>0.78594149995970219</v>
      </c>
      <c r="E11" s="335">
        <v>0.15</v>
      </c>
      <c r="F11" s="336"/>
      <c r="G11" s="335">
        <v>0.42499999999999999</v>
      </c>
      <c r="H11" s="336"/>
      <c r="I11" s="335">
        <v>0.42499999999999999</v>
      </c>
      <c r="J11" s="336"/>
      <c r="K11" s="256"/>
      <c r="L11" s="26"/>
    </row>
    <row r="12" spans="1:12" s="27" customFormat="1" ht="15" customHeight="1">
      <c r="A12" s="348"/>
      <c r="B12" s="349"/>
      <c r="C12" s="53" t="s">
        <v>155</v>
      </c>
      <c r="D12" s="90">
        <f>'Planilha Orcamentária'!H20</f>
        <v>123163.8</v>
      </c>
      <c r="E12" s="338">
        <f>E11*$D12</f>
        <v>18474.57</v>
      </c>
      <c r="F12" s="339"/>
      <c r="G12" s="338">
        <f>G11*$D12</f>
        <v>52344.614999999998</v>
      </c>
      <c r="H12" s="339"/>
      <c r="I12" s="338">
        <f>I11*$D12</f>
        <v>52344.614999999998</v>
      </c>
      <c r="J12" s="339"/>
      <c r="K12" s="255"/>
      <c r="L12" s="26"/>
    </row>
    <row r="13" spans="1:12" s="27" customFormat="1" ht="15" customHeight="1">
      <c r="A13" s="347" t="s">
        <v>116</v>
      </c>
      <c r="B13" s="347"/>
      <c r="C13" s="227" t="s">
        <v>154</v>
      </c>
      <c r="D13" s="228">
        <f>D9+D11+D7</f>
        <v>0.99999999999999989</v>
      </c>
      <c r="E13" s="321">
        <f>E14/$D$14</f>
        <v>0.22969819590640231</v>
      </c>
      <c r="F13" s="322"/>
      <c r="G13" s="321">
        <f>G14/$D$14</f>
        <v>0.43627666661072412</v>
      </c>
      <c r="H13" s="322"/>
      <c r="I13" s="321">
        <f>I14/$D$14</f>
        <v>0.33402513748287344</v>
      </c>
      <c r="J13" s="322"/>
      <c r="K13" s="257"/>
      <c r="L13" s="26"/>
    </row>
    <row r="14" spans="1:12" s="27" customFormat="1" ht="15" customHeight="1">
      <c r="A14" s="347"/>
      <c r="B14" s="347"/>
      <c r="C14" s="227" t="s">
        <v>155</v>
      </c>
      <c r="D14" s="229">
        <f>'Planilha Orcamentária'!H28</f>
        <v>156708.61000000002</v>
      </c>
      <c r="E14" s="323">
        <f>E10+E12+E8</f>
        <v>35995.684999999998</v>
      </c>
      <c r="F14" s="337"/>
      <c r="G14" s="323">
        <f>G12+G10</f>
        <v>68368.31</v>
      </c>
      <c r="H14" s="324"/>
      <c r="I14" s="323">
        <f>I12</f>
        <v>52344.614999999998</v>
      </c>
      <c r="J14" s="337"/>
      <c r="K14" s="258"/>
      <c r="L14" s="91">
        <f>E13+G13+I13</f>
        <v>0.99999999999999989</v>
      </c>
    </row>
    <row r="15" spans="1:12" ht="14.25" customHeight="1">
      <c r="A15" s="28"/>
      <c r="B15" s="29"/>
      <c r="C15" s="29"/>
      <c r="D15" s="29"/>
      <c r="E15" s="29"/>
      <c r="F15" s="29"/>
      <c r="G15" s="29"/>
      <c r="H15" s="29"/>
      <c r="I15" s="49" t="s">
        <v>18</v>
      </c>
      <c r="J15" s="47"/>
      <c r="L15" s="92">
        <f>E14+G14+I14</f>
        <v>156708.60999999999</v>
      </c>
    </row>
    <row r="16" spans="1:12" ht="81" customHeight="1">
      <c r="A16" s="28"/>
      <c r="B16" s="30"/>
      <c r="C16" s="29"/>
      <c r="I16" s="32"/>
      <c r="J16" s="47"/>
    </row>
    <row r="17" spans="1:10" s="45" customFormat="1" ht="13.5" customHeight="1">
      <c r="A17" s="46"/>
      <c r="B17" s="54" t="str">
        <f>'Memória de Cálculo'!C29</f>
        <v>Caio Henrique da Silva Carvalho</v>
      </c>
      <c r="C17" s="44"/>
      <c r="D17" s="44"/>
      <c r="I17" s="46"/>
      <c r="J17" s="48"/>
    </row>
    <row r="18" spans="1:10" s="45" customFormat="1" ht="11.25" customHeight="1">
      <c r="A18" s="46"/>
      <c r="B18" s="54" t="str">
        <f>'Memória de Cálculo'!C30</f>
        <v>CREA/MG Nº: MG 240.713/D</v>
      </c>
      <c r="C18" s="44"/>
      <c r="D18" s="44"/>
      <c r="I18" s="46"/>
      <c r="J18" s="48"/>
    </row>
    <row r="19" spans="1:10" ht="63" customHeight="1">
      <c r="A19" s="32"/>
      <c r="B19" s="33"/>
      <c r="I19" s="32"/>
      <c r="J19" s="47"/>
    </row>
    <row r="20" spans="1:10" ht="13.5" customHeight="1">
      <c r="A20" s="34"/>
      <c r="B20" s="35"/>
      <c r="C20" s="36"/>
      <c r="D20" s="36"/>
      <c r="E20" s="37"/>
      <c r="F20" s="37"/>
      <c r="G20" s="37"/>
      <c r="H20" s="37"/>
      <c r="I20" s="50"/>
      <c r="J20" s="47"/>
    </row>
    <row r="21" spans="1:10" s="45" customFormat="1" ht="14.25" customHeight="1">
      <c r="A21" s="46"/>
      <c r="B21" s="107" t="str">
        <f>'Memória de Cálculo'!C34</f>
        <v>Prefeito Municipal de Inhapim-MG</v>
      </c>
      <c r="C21" s="44"/>
      <c r="D21" s="44"/>
      <c r="I21" s="46"/>
      <c r="J21" s="48"/>
    </row>
    <row r="22" spans="1:10" s="45" customFormat="1" ht="14.1" customHeight="1">
      <c r="A22" s="46"/>
      <c r="B22" s="55" t="str">
        <f>'Memória de Cálculo'!C35</f>
        <v>Sandro Adriano Oliveira Silva</v>
      </c>
      <c r="C22" s="44"/>
      <c r="D22" s="44"/>
      <c r="I22" s="46"/>
      <c r="J22" s="48"/>
    </row>
    <row r="23" spans="1:10" ht="14.1" customHeight="1">
      <c r="A23" s="32"/>
      <c r="B23" s="38"/>
      <c r="I23" s="32"/>
      <c r="J23" s="47"/>
    </row>
    <row r="24" spans="1:10" ht="14.1" customHeight="1">
      <c r="A24" s="32"/>
      <c r="B24" s="38"/>
      <c r="I24" s="32"/>
      <c r="J24" s="47"/>
    </row>
    <row r="25" spans="1:10">
      <c r="A25" s="39"/>
      <c r="B25" s="40"/>
      <c r="C25" s="41"/>
      <c r="D25" s="41"/>
      <c r="E25" s="40"/>
      <c r="F25" s="40"/>
      <c r="G25" s="40"/>
      <c r="H25" s="40"/>
      <c r="I25" s="39"/>
      <c r="J25" s="51"/>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45">
    <mergeCell ref="A1:J1"/>
    <mergeCell ref="A2:J2"/>
    <mergeCell ref="A9:A10"/>
    <mergeCell ref="B9:B10"/>
    <mergeCell ref="A3:B3"/>
    <mergeCell ref="A5:B5"/>
    <mergeCell ref="E6:F6"/>
    <mergeCell ref="E9:F9"/>
    <mergeCell ref="E10:F10"/>
    <mergeCell ref="I6:J6"/>
    <mergeCell ref="I9:J9"/>
    <mergeCell ref="I10:J10"/>
    <mergeCell ref="G6:H6"/>
    <mergeCell ref="E7:F7"/>
    <mergeCell ref="E8:F8"/>
    <mergeCell ref="G7:H7"/>
    <mergeCell ref="G8:H8"/>
    <mergeCell ref="A7:A8"/>
    <mergeCell ref="I8:J8"/>
    <mergeCell ref="A4:B4"/>
    <mergeCell ref="B7:B8"/>
    <mergeCell ref="I7:J7"/>
    <mergeCell ref="A13:B14"/>
    <mergeCell ref="A11:A12"/>
    <mergeCell ref="B11:B12"/>
    <mergeCell ref="E11:F11"/>
    <mergeCell ref="E12:F12"/>
    <mergeCell ref="E13:F13"/>
    <mergeCell ref="E14:F14"/>
    <mergeCell ref="G13:H13"/>
    <mergeCell ref="G14:H14"/>
    <mergeCell ref="C3:C5"/>
    <mergeCell ref="E4:J5"/>
    <mergeCell ref="D3:D5"/>
    <mergeCell ref="I11:J11"/>
    <mergeCell ref="I13:J13"/>
    <mergeCell ref="I14:J14"/>
    <mergeCell ref="G11:H11"/>
    <mergeCell ref="G12:H12"/>
    <mergeCell ref="I12:J12"/>
    <mergeCell ref="G9:H9"/>
    <mergeCell ref="G10:H10"/>
    <mergeCell ref="G3:H3"/>
    <mergeCell ref="E3:F3"/>
    <mergeCell ref="I3:J3"/>
  </mergeCells>
  <phoneticPr fontId="5" type="noConversion"/>
  <printOptions horizontalCentered="1"/>
  <pageMargins left="0.39370078740157483" right="0.19685039370078741" top="0.59055118110236227" bottom="0.19685039370078741" header="0.19685039370078741" footer="0"/>
  <pageSetup paperSize="9" scale="87" orientation="landscape" r:id="rId2"/>
  <headerFooter alignWithMargins="0"/>
  <ignoredErrors>
    <ignoredError sqref="D10 D8" formula="1"/>
  </ignoredError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dimension ref="A1:H37"/>
  <sheetViews>
    <sheetView showGridLines="0" view="pageBreakPreview" zoomScale="85" zoomScaleNormal="100" zoomScaleSheetLayoutView="85" workbookViewId="0">
      <selection activeCell="D24" sqref="D24:F24"/>
    </sheetView>
  </sheetViews>
  <sheetFormatPr defaultColWidth="9.109375" defaultRowHeight="13.2"/>
  <cols>
    <col min="1" max="1" width="5.6640625" style="1" customWidth="1"/>
    <col min="2" max="2" width="11.6640625" style="1" customWidth="1"/>
    <col min="3" max="3" width="65.5546875" style="1" customWidth="1"/>
    <col min="4" max="4" width="10.109375" style="1" customWidth="1"/>
    <col min="5" max="5" width="11.6640625" style="1" customWidth="1"/>
    <col min="6" max="6" width="107.88671875" style="2" customWidth="1"/>
    <col min="7" max="16384" width="9.109375" style="1"/>
  </cols>
  <sheetData>
    <row r="1" spans="1:8" ht="106.5" customHeight="1">
      <c r="A1" s="369"/>
      <c r="B1" s="370"/>
      <c r="C1" s="24"/>
      <c r="D1" s="24"/>
      <c r="E1" s="24"/>
      <c r="F1" s="25"/>
    </row>
    <row r="2" spans="1:8" s="15" customFormat="1" ht="20.100000000000001" customHeight="1">
      <c r="A2" s="280" t="s">
        <v>47</v>
      </c>
      <c r="B2" s="281"/>
      <c r="C2" s="281"/>
      <c r="D2" s="281"/>
      <c r="E2" s="281"/>
      <c r="F2" s="282"/>
    </row>
    <row r="3" spans="1:8" s="18" customFormat="1" ht="20.100000000000001" customHeight="1">
      <c r="A3" s="288" t="s">
        <v>39</v>
      </c>
      <c r="B3" s="289"/>
      <c r="C3" s="289"/>
      <c r="D3" s="289"/>
      <c r="E3" s="21"/>
      <c r="F3" s="22"/>
    </row>
    <row r="4" spans="1:8" s="18" customFormat="1" ht="20.100000000000001" customHeight="1">
      <c r="A4" s="318" t="s">
        <v>189</v>
      </c>
      <c r="B4" s="319"/>
      <c r="C4" s="319"/>
      <c r="D4" s="319"/>
      <c r="E4" s="319"/>
      <c r="F4" s="320"/>
    </row>
    <row r="5" spans="1:8" s="18" customFormat="1" ht="20.100000000000001" customHeight="1">
      <c r="A5" s="314" t="s">
        <v>190</v>
      </c>
      <c r="B5" s="270"/>
      <c r="C5" s="270"/>
      <c r="D5" s="270"/>
      <c r="E5" s="173" t="s">
        <v>20</v>
      </c>
      <c r="F5" s="23">
        <f ca="1">TODAY()</f>
        <v>46184</v>
      </c>
    </row>
    <row r="6" spans="1:8" ht="3.75" customHeight="1">
      <c r="A6" s="275"/>
      <c r="B6" s="275"/>
      <c r="C6" s="275"/>
      <c r="D6" s="275"/>
      <c r="E6" s="275"/>
      <c r="F6" s="275"/>
    </row>
    <row r="7" spans="1:8" s="12" customFormat="1" ht="19.5" customHeight="1">
      <c r="A7" s="19" t="s">
        <v>0</v>
      </c>
      <c r="B7" s="19" t="s">
        <v>26</v>
      </c>
      <c r="C7" s="19" t="s">
        <v>27</v>
      </c>
      <c r="D7" s="290" t="s">
        <v>46</v>
      </c>
      <c r="E7" s="291"/>
      <c r="F7" s="363"/>
    </row>
    <row r="8" spans="1:8" s="245" customFormat="1" ht="15" customHeight="1">
      <c r="A8" s="246" t="s">
        <v>22</v>
      </c>
      <c r="B8" s="247"/>
      <c r="C8" s="242" t="str">
        <f>'Planilha Orcamentária'!C10</f>
        <v xml:space="preserve">SERVIÇOS PRELIMINARES </v>
      </c>
      <c r="D8" s="248"/>
      <c r="E8" s="249"/>
      <c r="F8" s="250"/>
    </row>
    <row r="9" spans="1:8" s="12" customFormat="1" ht="71.25" customHeight="1">
      <c r="A9" s="62" t="str">
        <f>'Planilha Orcamentária'!A11</f>
        <v>1.1</v>
      </c>
      <c r="B9" s="62" t="str">
        <f>'Planilha Orcamentária'!B11</f>
        <v>SICOR-ED-28427</v>
      </c>
      <c r="C9" s="62"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364" t="s">
        <v>86</v>
      </c>
      <c r="E9" s="365"/>
      <c r="F9" s="366"/>
    </row>
    <row r="10" spans="1:8" s="245" customFormat="1" ht="15" customHeight="1">
      <c r="A10" s="246" t="s">
        <v>23</v>
      </c>
      <c r="B10" s="247"/>
      <c r="C10" s="242" t="str">
        <f>'Planilha Orcamentária'!C12</f>
        <v>DRENAGEM</v>
      </c>
      <c r="D10" s="367"/>
      <c r="E10" s="367"/>
      <c r="F10" s="368"/>
    </row>
    <row r="11" spans="1:8" s="12" customFormat="1" ht="164.4" customHeight="1">
      <c r="A11" s="62" t="str">
        <f>'Planilha Orcamentária'!A13</f>
        <v>2.1</v>
      </c>
      <c r="B11" s="62" t="str">
        <f>'Planilha Orcamentária'!B13</f>
        <v>SICRO-2003345</v>
      </c>
      <c r="C11" s="62" t="str">
        <f>'Planilha Orcamentária'!C13</f>
        <v>SARJETA TRAPEZOIDAL DE CONCRETO - SZC 60-20 - ESCAVAÇÃO MECÂNICA - AREIA E BRITA COMERCIAIS</v>
      </c>
      <c r="D11" s="364" t="s">
        <v>191</v>
      </c>
      <c r="E11" s="365"/>
      <c r="F11" s="366"/>
    </row>
    <row r="12" spans="1:8" s="12" customFormat="1" ht="222" customHeight="1">
      <c r="A12" s="62" t="str">
        <f>'Planilha Orcamentária'!A14</f>
        <v>2.2</v>
      </c>
      <c r="B12" s="62" t="str">
        <f>'Planilha Orcamentária'!B14</f>
        <v>SICRO-2003365</v>
      </c>
      <c r="C12" s="62" t="str">
        <f>'Planilha Orcamentária'!C14</f>
        <v>TRANSPOSIÇÃO DE SEGMENTOS DE SARJETA - TSS 120 - AREIA E BRITA COMERCIAIS</v>
      </c>
      <c r="D12" s="364" t="s">
        <v>192</v>
      </c>
      <c r="E12" s="365"/>
      <c r="F12" s="366"/>
    </row>
    <row r="13" spans="1:8" s="12" customFormat="1" ht="106.8" customHeight="1">
      <c r="A13" s="62" t="str">
        <f>'Planilha Orcamentária'!A15</f>
        <v>2.3</v>
      </c>
      <c r="B13" s="62" t="str">
        <f>'Planilha Orcamentária'!B15</f>
        <v>SICRO-2003127</v>
      </c>
      <c r="C13" s="62" t="str">
        <f>'Planilha Orcamentária'!C15</f>
        <v>ENTRADA PARA DESCIDA D'ÁGUA - EDA 07 A - AREIA E BRITA COMERCIAIS</v>
      </c>
      <c r="D13" s="364" t="s">
        <v>193</v>
      </c>
      <c r="E13" s="365"/>
      <c r="F13" s="366"/>
    </row>
    <row r="14" spans="1:8" s="12" customFormat="1" ht="262.2" customHeight="1">
      <c r="A14" s="62" t="str">
        <f>'Planilha Orcamentária'!A16</f>
        <v>2.4</v>
      </c>
      <c r="B14" s="62" t="str">
        <f>'Planilha Orcamentária'!B16</f>
        <v>COMPOSIÇÃO 001</v>
      </c>
      <c r="C14" s="62" t="str">
        <f>'Planilha Orcamentária'!C16</f>
        <v>BOCA DE LOBO DUPLA (TIPO A - FERRO FUNDIDO), QUADRO E GRELHA, INCLUSIVE ESCAVAÇÃO, REATERRO E BOTA-FORA</v>
      </c>
      <c r="D14" s="373" t="s">
        <v>152</v>
      </c>
      <c r="E14" s="373"/>
      <c r="F14" s="373"/>
      <c r="H14" s="93"/>
    </row>
    <row r="15" spans="1:8" s="12" customFormat="1" ht="240" customHeight="1">
      <c r="A15" s="62" t="str">
        <f>'Planilha Orcamentária'!A17</f>
        <v>2.5</v>
      </c>
      <c r="B15" s="62" t="str">
        <f>'Planilha Orcamentária'!B17</f>
        <v>COMPOSIÇÃO 002</v>
      </c>
      <c r="C15" s="62" t="str">
        <f>'Planilha Orcamentária'!C17</f>
        <v>BOCA DE LOBO SIMPLES (TIPO A - FERRO FUNDIDO), QUADRO E GRELHA, INCLUSIVE ESCAVAÇÃO, REATERRO E BOTA-FORA</v>
      </c>
      <c r="D15" s="374" t="s">
        <v>153</v>
      </c>
      <c r="E15" s="375"/>
      <c r="F15" s="376"/>
      <c r="H15" s="93"/>
    </row>
    <row r="16" spans="1:8" s="12" customFormat="1" ht="40.5" customHeight="1">
      <c r="A16" s="62" t="str">
        <f>'Planilha Orcamentária'!A18</f>
        <v>2.6</v>
      </c>
      <c r="B16" s="62" t="str">
        <f>'Planilha Orcamentária'!B18</f>
        <v>SICRO-0804377</v>
      </c>
      <c r="C16" s="62" t="str">
        <f>'Planilha Orcamentária'!C18</f>
        <v>BOCA DE BSTC D = 0,60 M - ESCONSIDADE 0° - AREIA E BRITA COMERCIAIS - ALAS ESCONSAS</v>
      </c>
      <c r="D16" s="374" t="s">
        <v>138</v>
      </c>
      <c r="E16" s="375"/>
      <c r="F16" s="376"/>
      <c r="H16" s="93"/>
    </row>
    <row r="17" spans="1:6" s="12" customFormat="1" ht="152.4" customHeight="1">
      <c r="A17" s="62" t="str">
        <f>'Planilha Orcamentária'!A19</f>
        <v>2.7</v>
      </c>
      <c r="B17" s="62" t="str">
        <f>'Planilha Orcamentária'!B19</f>
        <v>SICRO-2003177</v>
      </c>
      <c r="C17" s="62" t="str">
        <f>'Planilha Orcamentária'!C19</f>
        <v>DISSIPADOR DE ENERGIA - DED 02 A - AREIA, BRITA E PEDRA DE MÃO COMERCIAIS</v>
      </c>
      <c r="D17" s="364" t="s">
        <v>122</v>
      </c>
      <c r="E17" s="365"/>
      <c r="F17" s="366"/>
    </row>
    <row r="18" spans="1:6" s="245" customFormat="1" ht="17.25" customHeight="1">
      <c r="A18" s="241" t="s">
        <v>82</v>
      </c>
      <c r="B18" s="242"/>
      <c r="C18" s="242" t="str">
        <f>'Planilha Orcamentária'!C20</f>
        <v>PAVIMENTAÇÃO</v>
      </c>
      <c r="D18" s="242"/>
      <c r="E18" s="243"/>
      <c r="F18" s="244"/>
    </row>
    <row r="19" spans="1:6" s="12" customFormat="1" ht="33.75" customHeight="1">
      <c r="A19" s="62" t="str">
        <f>'Planilha Orcamentária'!A21</f>
        <v>3.1</v>
      </c>
      <c r="B19" s="62" t="str">
        <f>'Planilha Orcamentária'!B21</f>
        <v>SINAPI-95429</v>
      </c>
      <c r="C19" s="62" t="str">
        <f>'Planilha Orcamentária'!C21</f>
        <v>TRANSPORTE COM CAMINHÃO BASCULANTE DE 18 M³, EM VIA URBANA EM REVESTIMENTO PRIMÁRIO (UNIDADE: TXKM). AF_07/2020</v>
      </c>
      <c r="D19" s="364" t="s">
        <v>137</v>
      </c>
      <c r="E19" s="365"/>
      <c r="F19" s="366"/>
    </row>
    <row r="20" spans="1:6" s="12" customFormat="1" ht="33.75" customHeight="1">
      <c r="A20" s="62" t="str">
        <f>'Planilha Orcamentária'!A22</f>
        <v>3.2</v>
      </c>
      <c r="B20" s="62" t="str">
        <f>'Planilha Orcamentária'!B22</f>
        <v>SINAPI-94273</v>
      </c>
      <c r="C20" s="62" t="str">
        <f>'Planilha Orcamentária'!C22</f>
        <v>ASSENTAMENTO DE GUIA (MEIO-FIO) EM TRECHO RETO, CONFECCIONADA EM CONCRETO PRÉ-FABRICADO, DIMENSÕES 100X15X13X30 CM (COMPRIMENTO X BASE INFERIOR X BASE SUPERIOR X ALTURA), PARA VIAS URBANAS (USO VIÁRIO). AF_06/2016</v>
      </c>
      <c r="D20" s="373" t="s">
        <v>195</v>
      </c>
      <c r="E20" s="373"/>
      <c r="F20" s="373"/>
    </row>
    <row r="21" spans="1:6" s="12" customFormat="1" ht="144" customHeight="1">
      <c r="A21" s="62" t="str">
        <f>'Planilha Orcamentária'!A23</f>
        <v>3.3</v>
      </c>
      <c r="B21" s="62" t="str">
        <f>'Planilha Orcamentária'!B23</f>
        <v>SICOR-RO-19857</v>
      </c>
      <c r="C21" s="62" t="str">
        <f>'Planilha Orcamentária'!C23</f>
        <v>PINTURA DE SETA, SÍMBOLOS, LEGENDAS E ZEBRADOS COM TINTA ACRÍLICA EMULSIONADA EM ÁGUA - ESPESSURA ÚMIDA DE 0,50 MM (INCLUINDO FORNECIMENTO E TRANSPORTE DE TODOS OS MATERIAIS)</v>
      </c>
      <c r="D21" s="373" t="s">
        <v>197</v>
      </c>
      <c r="E21" s="373"/>
      <c r="F21" s="373"/>
    </row>
    <row r="22" spans="1:6" s="12" customFormat="1" ht="41.4" customHeight="1">
      <c r="A22" s="62" t="str">
        <f>'Planilha Orcamentária'!A24</f>
        <v>3.4</v>
      </c>
      <c r="B22" s="62" t="str">
        <f>'Planilha Orcamentária'!B24</f>
        <v>SINAPI-92394</v>
      </c>
      <c r="C22" s="62" t="str">
        <f>'Planilha Orcamentária'!C24</f>
        <v>EXECUÇÃO DE PAVIMENTO EM PISO INTERTRAVADO, COM BLOCO SEXTAVADO DE 25 X 25 CM, ESPESSURA 8 CM. AF_10/2022</v>
      </c>
      <c r="D22" s="373" t="s">
        <v>194</v>
      </c>
      <c r="E22" s="373"/>
      <c r="F22" s="373"/>
    </row>
    <row r="23" spans="1:6" s="12" customFormat="1" ht="37.200000000000003" customHeight="1">
      <c r="A23" s="62" t="str">
        <f>'Planilha Orcamentária'!A25</f>
        <v>3.5</v>
      </c>
      <c r="B23" s="62" t="str">
        <f>'Planilha Orcamentária'!B25</f>
        <v>SINAPI-94287</v>
      </c>
      <c r="C23" s="62" t="str">
        <f>'Planilha Orcamentária'!C25</f>
        <v xml:space="preserve">EXECUÇÃO DE SARJETA DE CONCRETO USINADO, MOLDADO IN LOCO EM TRECHO RETO, 30 CM BASE X 10 CM </v>
      </c>
      <c r="D23" s="373" t="s">
        <v>113</v>
      </c>
      <c r="E23" s="373"/>
      <c r="F23" s="373"/>
    </row>
    <row r="24" spans="1:6" s="12" customFormat="1" ht="59.4" customHeight="1">
      <c r="A24" s="62" t="str">
        <f>'Planilha Orcamentária'!A26</f>
        <v>3.6</v>
      </c>
      <c r="B24" s="62" t="str">
        <f>'Planilha Orcamentária'!B26</f>
        <v>COMPOSIÇÃO 003</v>
      </c>
      <c r="C24" s="62" t="str">
        <f>'Planilha Orcamentária'!C26</f>
        <v>VIGA EM VIGA DE CONCRETO ARMADO 15x40</v>
      </c>
      <c r="D24" s="374" t="s">
        <v>196</v>
      </c>
      <c r="E24" s="375"/>
      <c r="F24" s="376"/>
    </row>
    <row r="25" spans="1:6" s="12" customFormat="1" ht="9.9" customHeight="1">
      <c r="A25" s="313"/>
      <c r="B25" s="313"/>
      <c r="C25" s="313"/>
      <c r="D25" s="313"/>
      <c r="E25" s="313"/>
      <c r="F25" s="313"/>
    </row>
    <row r="26" spans="1:6" ht="11.25" customHeight="1">
      <c r="A26" s="69"/>
      <c r="B26" s="70"/>
      <c r="C26" s="70"/>
      <c r="D26" s="70"/>
      <c r="E26" s="70"/>
      <c r="F26" s="71"/>
    </row>
    <row r="27" spans="1:6" ht="93" customHeight="1">
      <c r="A27" s="72"/>
      <c r="B27" s="73"/>
      <c r="C27" s="73"/>
      <c r="D27" s="73"/>
      <c r="E27" s="73"/>
      <c r="F27" s="74"/>
    </row>
    <row r="28" spans="1:6" ht="11.25" customHeight="1">
      <c r="A28" s="72"/>
      <c r="B28" s="75"/>
      <c r="C28" s="76"/>
      <c r="D28" s="77"/>
      <c r="E28" s="73"/>
      <c r="F28" s="78"/>
    </row>
    <row r="29" spans="1:6" s="11" customFormat="1" ht="11.4">
      <c r="A29" s="82"/>
      <c r="B29" s="80"/>
      <c r="C29" s="174" t="s">
        <v>117</v>
      </c>
      <c r="D29" s="80"/>
      <c r="E29" s="174"/>
      <c r="F29" s="83"/>
    </row>
    <row r="30" spans="1:6">
      <c r="A30" s="84"/>
      <c r="B30" s="75"/>
      <c r="C30" s="174" t="s">
        <v>120</v>
      </c>
      <c r="D30" s="75"/>
      <c r="E30" s="75"/>
      <c r="F30" s="85"/>
    </row>
    <row r="31" spans="1:6">
      <c r="A31" s="84"/>
      <c r="B31" s="75"/>
      <c r="C31" s="75"/>
      <c r="D31" s="75"/>
      <c r="E31" s="75"/>
      <c r="F31" s="85"/>
    </row>
    <row r="32" spans="1:6">
      <c r="A32" s="84"/>
      <c r="B32" s="75"/>
      <c r="C32" s="75"/>
      <c r="D32" s="75"/>
      <c r="E32" s="75"/>
      <c r="F32" s="85"/>
    </row>
    <row r="33" spans="1:6" ht="81" customHeight="1">
      <c r="A33" s="72"/>
      <c r="B33" s="75"/>
      <c r="C33" s="76"/>
      <c r="D33" s="73"/>
      <c r="E33" s="309"/>
      <c r="F33" s="372"/>
    </row>
    <row r="34" spans="1:6" s="11" customFormat="1" ht="11.4">
      <c r="A34" s="79"/>
      <c r="B34" s="80"/>
      <c r="C34" s="106" t="s">
        <v>71</v>
      </c>
      <c r="D34" s="81"/>
      <c r="E34" s="317"/>
      <c r="F34" s="371"/>
    </row>
    <row r="35" spans="1:6" s="11" customFormat="1" ht="12" customHeight="1">
      <c r="A35" s="82"/>
      <c r="B35" s="80"/>
      <c r="C35" s="174" t="s">
        <v>144</v>
      </c>
      <c r="D35" s="80"/>
      <c r="E35" s="80"/>
      <c r="F35" s="83"/>
    </row>
    <row r="36" spans="1:6" s="11" customFormat="1" ht="12" customHeight="1">
      <c r="A36" s="82"/>
      <c r="B36" s="80"/>
      <c r="C36" s="174"/>
      <c r="D36" s="80"/>
      <c r="E36" s="80"/>
      <c r="F36" s="83"/>
    </row>
    <row r="37" spans="1:6">
      <c r="A37" s="86"/>
      <c r="B37" s="87"/>
      <c r="C37" s="87"/>
      <c r="D37" s="87"/>
      <c r="E37" s="87"/>
      <c r="F37" s="88"/>
    </row>
  </sheetData>
  <protectedRanges>
    <protectedRange sqref="D14:D16" name="Intervalo1_1_1"/>
    <protectedRange sqref="D20" name="Intervalo1_2_4_1"/>
    <protectedRange sqref="D21:D22" name="Intervalo1_2_5_1_1"/>
  </protectedRanges>
  <mergeCells count="25">
    <mergeCell ref="E34:F34"/>
    <mergeCell ref="D11:F11"/>
    <mergeCell ref="D12:F12"/>
    <mergeCell ref="D13:F13"/>
    <mergeCell ref="D17:F17"/>
    <mergeCell ref="A25:F25"/>
    <mergeCell ref="E33:F33"/>
    <mergeCell ref="D22:F22"/>
    <mergeCell ref="D23:F23"/>
    <mergeCell ref="D19:F19"/>
    <mergeCell ref="D24:F24"/>
    <mergeCell ref="D16:F16"/>
    <mergeCell ref="D14:F14"/>
    <mergeCell ref="D20:F20"/>
    <mergeCell ref="D21:F21"/>
    <mergeCell ref="D15:F15"/>
    <mergeCell ref="D7:F7"/>
    <mergeCell ref="D9:F9"/>
    <mergeCell ref="D10:F10"/>
    <mergeCell ref="A6:F6"/>
    <mergeCell ref="A1:B1"/>
    <mergeCell ref="A2:F2"/>
    <mergeCell ref="A3:D3"/>
    <mergeCell ref="A5:D5"/>
    <mergeCell ref="A4:F4"/>
  </mergeCells>
  <conditionalFormatting sqref="D14:D16">
    <cfRule type="expression" dxfId="1" priority="23" stopIfTrue="1">
      <formula>OR($M14="M",$M14="A")</formula>
    </cfRule>
  </conditionalFormatting>
  <conditionalFormatting sqref="D20:D24">
    <cfRule type="expression" dxfId="0" priority="1" stopIfTrue="1">
      <formula>OR($M20="M",$M20="A")</formula>
    </cfRule>
  </conditionalFormatting>
  <pageMargins left="0.51181102362204722" right="0.51181102362204722" top="0.78740157480314965" bottom="0.78740157480314965" header="0.31496062992125984" footer="0.31496062992125984"/>
  <pageSetup paperSize="9" scale="6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D1F3C-DCD9-48C8-A515-08B24F73FA3E}">
  <dimension ref="A1:H45"/>
  <sheetViews>
    <sheetView view="pageBreakPreview" zoomScale="130" zoomScaleNormal="100" zoomScaleSheetLayoutView="130" workbookViewId="0">
      <selection activeCell="A4" sqref="A4:F4"/>
    </sheetView>
  </sheetViews>
  <sheetFormatPr defaultRowHeight="13.8"/>
  <cols>
    <col min="1" max="1" width="6.109375" style="103" customWidth="1"/>
    <col min="2" max="2" width="47.33203125" style="103" customWidth="1"/>
    <col min="3" max="3" width="10.88671875" style="103" customWidth="1"/>
    <col min="4" max="4" width="12.6640625" style="104" customWidth="1"/>
    <col min="5" max="5" width="3.33203125" style="105" customWidth="1"/>
    <col min="6" max="6" width="4.5546875" style="103" customWidth="1"/>
    <col min="257" max="257" width="15.5546875" customWidth="1"/>
    <col min="258" max="258" width="47.33203125" customWidth="1"/>
    <col min="259" max="259" width="10.88671875" customWidth="1"/>
    <col min="260" max="260" width="12.6640625" customWidth="1"/>
    <col min="261" max="261" width="11.88671875" customWidth="1"/>
    <col min="513" max="513" width="15.5546875" customWidth="1"/>
    <col min="514" max="514" width="47.33203125" customWidth="1"/>
    <col min="515" max="515" width="10.88671875" customWidth="1"/>
    <col min="516" max="516" width="12.6640625" customWidth="1"/>
    <col min="517" max="517" width="11.88671875" customWidth="1"/>
    <col min="769" max="769" width="15.5546875" customWidth="1"/>
    <col min="770" max="770" width="47.33203125" customWidth="1"/>
    <col min="771" max="771" width="10.88671875" customWidth="1"/>
    <col min="772" max="772" width="12.6640625" customWidth="1"/>
    <col min="773" max="773" width="11.88671875" customWidth="1"/>
    <col min="1025" max="1025" width="15.5546875" customWidth="1"/>
    <col min="1026" max="1026" width="47.33203125" customWidth="1"/>
    <col min="1027" max="1027" width="10.88671875" customWidth="1"/>
    <col min="1028" max="1028" width="12.6640625" customWidth="1"/>
    <col min="1029" max="1029" width="11.88671875" customWidth="1"/>
    <col min="1281" max="1281" width="15.5546875" customWidth="1"/>
    <col min="1282" max="1282" width="47.33203125" customWidth="1"/>
    <col min="1283" max="1283" width="10.88671875" customWidth="1"/>
    <col min="1284" max="1284" width="12.6640625" customWidth="1"/>
    <col min="1285" max="1285" width="11.88671875" customWidth="1"/>
    <col min="1537" max="1537" width="15.5546875" customWidth="1"/>
    <col min="1538" max="1538" width="47.33203125" customWidth="1"/>
    <col min="1539" max="1539" width="10.88671875" customWidth="1"/>
    <col min="1540" max="1540" width="12.6640625" customWidth="1"/>
    <col min="1541" max="1541" width="11.88671875" customWidth="1"/>
    <col min="1793" max="1793" width="15.5546875" customWidth="1"/>
    <col min="1794" max="1794" width="47.33203125" customWidth="1"/>
    <col min="1795" max="1795" width="10.88671875" customWidth="1"/>
    <col min="1796" max="1796" width="12.6640625" customWidth="1"/>
    <col min="1797" max="1797" width="11.88671875" customWidth="1"/>
    <col min="2049" max="2049" width="15.5546875" customWidth="1"/>
    <col min="2050" max="2050" width="47.33203125" customWidth="1"/>
    <col min="2051" max="2051" width="10.88671875" customWidth="1"/>
    <col min="2052" max="2052" width="12.6640625" customWidth="1"/>
    <col min="2053" max="2053" width="11.88671875" customWidth="1"/>
    <col min="2305" max="2305" width="15.5546875" customWidth="1"/>
    <col min="2306" max="2306" width="47.33203125" customWidth="1"/>
    <col min="2307" max="2307" width="10.88671875" customWidth="1"/>
    <col min="2308" max="2308" width="12.6640625" customWidth="1"/>
    <col min="2309" max="2309" width="11.88671875" customWidth="1"/>
    <col min="2561" max="2561" width="15.5546875" customWidth="1"/>
    <col min="2562" max="2562" width="47.33203125" customWidth="1"/>
    <col min="2563" max="2563" width="10.88671875" customWidth="1"/>
    <col min="2564" max="2564" width="12.6640625" customWidth="1"/>
    <col min="2565" max="2565" width="11.88671875" customWidth="1"/>
    <col min="2817" max="2817" width="15.5546875" customWidth="1"/>
    <col min="2818" max="2818" width="47.33203125" customWidth="1"/>
    <col min="2819" max="2819" width="10.88671875" customWidth="1"/>
    <col min="2820" max="2820" width="12.6640625" customWidth="1"/>
    <col min="2821" max="2821" width="11.88671875" customWidth="1"/>
    <col min="3073" max="3073" width="15.5546875" customWidth="1"/>
    <col min="3074" max="3074" width="47.33203125" customWidth="1"/>
    <col min="3075" max="3075" width="10.88671875" customWidth="1"/>
    <col min="3076" max="3076" width="12.6640625" customWidth="1"/>
    <col min="3077" max="3077" width="11.88671875" customWidth="1"/>
    <col min="3329" max="3329" width="15.5546875" customWidth="1"/>
    <col min="3330" max="3330" width="47.33203125" customWidth="1"/>
    <col min="3331" max="3331" width="10.88671875" customWidth="1"/>
    <col min="3332" max="3332" width="12.6640625" customWidth="1"/>
    <col min="3333" max="3333" width="11.88671875" customWidth="1"/>
    <col min="3585" max="3585" width="15.5546875" customWidth="1"/>
    <col min="3586" max="3586" width="47.33203125" customWidth="1"/>
    <col min="3587" max="3587" width="10.88671875" customWidth="1"/>
    <col min="3588" max="3588" width="12.6640625" customWidth="1"/>
    <col min="3589" max="3589" width="11.88671875" customWidth="1"/>
    <col min="3841" max="3841" width="15.5546875" customWidth="1"/>
    <col min="3842" max="3842" width="47.33203125" customWidth="1"/>
    <col min="3843" max="3843" width="10.88671875" customWidth="1"/>
    <col min="3844" max="3844" width="12.6640625" customWidth="1"/>
    <col min="3845" max="3845" width="11.88671875" customWidth="1"/>
    <col min="4097" max="4097" width="15.5546875" customWidth="1"/>
    <col min="4098" max="4098" width="47.33203125" customWidth="1"/>
    <col min="4099" max="4099" width="10.88671875" customWidth="1"/>
    <col min="4100" max="4100" width="12.6640625" customWidth="1"/>
    <col min="4101" max="4101" width="11.88671875" customWidth="1"/>
    <col min="4353" max="4353" width="15.5546875" customWidth="1"/>
    <col min="4354" max="4354" width="47.33203125" customWidth="1"/>
    <col min="4355" max="4355" width="10.88671875" customWidth="1"/>
    <col min="4356" max="4356" width="12.6640625" customWidth="1"/>
    <col min="4357" max="4357" width="11.88671875" customWidth="1"/>
    <col min="4609" max="4609" width="15.5546875" customWidth="1"/>
    <col min="4610" max="4610" width="47.33203125" customWidth="1"/>
    <col min="4611" max="4611" width="10.88671875" customWidth="1"/>
    <col min="4612" max="4612" width="12.6640625" customWidth="1"/>
    <col min="4613" max="4613" width="11.88671875" customWidth="1"/>
    <col min="4865" max="4865" width="15.5546875" customWidth="1"/>
    <col min="4866" max="4866" width="47.33203125" customWidth="1"/>
    <col min="4867" max="4867" width="10.88671875" customWidth="1"/>
    <col min="4868" max="4868" width="12.6640625" customWidth="1"/>
    <col min="4869" max="4869" width="11.88671875" customWidth="1"/>
    <col min="5121" max="5121" width="15.5546875" customWidth="1"/>
    <col min="5122" max="5122" width="47.33203125" customWidth="1"/>
    <col min="5123" max="5123" width="10.88671875" customWidth="1"/>
    <col min="5124" max="5124" width="12.6640625" customWidth="1"/>
    <col min="5125" max="5125" width="11.88671875" customWidth="1"/>
    <col min="5377" max="5377" width="15.5546875" customWidth="1"/>
    <col min="5378" max="5378" width="47.33203125" customWidth="1"/>
    <col min="5379" max="5379" width="10.88671875" customWidth="1"/>
    <col min="5380" max="5380" width="12.6640625" customWidth="1"/>
    <col min="5381" max="5381" width="11.88671875" customWidth="1"/>
    <col min="5633" max="5633" width="15.5546875" customWidth="1"/>
    <col min="5634" max="5634" width="47.33203125" customWidth="1"/>
    <col min="5635" max="5635" width="10.88671875" customWidth="1"/>
    <col min="5636" max="5636" width="12.6640625" customWidth="1"/>
    <col min="5637" max="5637" width="11.88671875" customWidth="1"/>
    <col min="5889" max="5889" width="15.5546875" customWidth="1"/>
    <col min="5890" max="5890" width="47.33203125" customWidth="1"/>
    <col min="5891" max="5891" width="10.88671875" customWidth="1"/>
    <col min="5892" max="5892" width="12.6640625" customWidth="1"/>
    <col min="5893" max="5893" width="11.88671875" customWidth="1"/>
    <col min="6145" max="6145" width="15.5546875" customWidth="1"/>
    <col min="6146" max="6146" width="47.33203125" customWidth="1"/>
    <col min="6147" max="6147" width="10.88671875" customWidth="1"/>
    <col min="6148" max="6148" width="12.6640625" customWidth="1"/>
    <col min="6149" max="6149" width="11.88671875" customWidth="1"/>
    <col min="6401" max="6401" width="15.5546875" customWidth="1"/>
    <col min="6402" max="6402" width="47.33203125" customWidth="1"/>
    <col min="6403" max="6403" width="10.88671875" customWidth="1"/>
    <col min="6404" max="6404" width="12.6640625" customWidth="1"/>
    <col min="6405" max="6405" width="11.88671875" customWidth="1"/>
    <col min="6657" max="6657" width="15.5546875" customWidth="1"/>
    <col min="6658" max="6658" width="47.33203125" customWidth="1"/>
    <col min="6659" max="6659" width="10.88671875" customWidth="1"/>
    <col min="6660" max="6660" width="12.6640625" customWidth="1"/>
    <col min="6661" max="6661" width="11.88671875" customWidth="1"/>
    <col min="6913" max="6913" width="15.5546875" customWidth="1"/>
    <col min="6914" max="6914" width="47.33203125" customWidth="1"/>
    <col min="6915" max="6915" width="10.88671875" customWidth="1"/>
    <col min="6916" max="6916" width="12.6640625" customWidth="1"/>
    <col min="6917" max="6917" width="11.88671875" customWidth="1"/>
    <col min="7169" max="7169" width="15.5546875" customWidth="1"/>
    <col min="7170" max="7170" width="47.33203125" customWidth="1"/>
    <col min="7171" max="7171" width="10.88671875" customWidth="1"/>
    <col min="7172" max="7172" width="12.6640625" customWidth="1"/>
    <col min="7173" max="7173" width="11.88671875" customWidth="1"/>
    <col min="7425" max="7425" width="15.5546875" customWidth="1"/>
    <col min="7426" max="7426" width="47.33203125" customWidth="1"/>
    <col min="7427" max="7427" width="10.88671875" customWidth="1"/>
    <col min="7428" max="7428" width="12.6640625" customWidth="1"/>
    <col min="7429" max="7429" width="11.88671875" customWidth="1"/>
    <col min="7681" max="7681" width="15.5546875" customWidth="1"/>
    <col min="7682" max="7682" width="47.33203125" customWidth="1"/>
    <col min="7683" max="7683" width="10.88671875" customWidth="1"/>
    <col min="7684" max="7684" width="12.6640625" customWidth="1"/>
    <col min="7685" max="7685" width="11.88671875" customWidth="1"/>
    <col min="7937" max="7937" width="15.5546875" customWidth="1"/>
    <col min="7938" max="7938" width="47.33203125" customWidth="1"/>
    <col min="7939" max="7939" width="10.88671875" customWidth="1"/>
    <col min="7940" max="7940" width="12.6640625" customWidth="1"/>
    <col min="7941" max="7941" width="11.88671875" customWidth="1"/>
    <col min="8193" max="8193" width="15.5546875" customWidth="1"/>
    <col min="8194" max="8194" width="47.33203125" customWidth="1"/>
    <col min="8195" max="8195" width="10.88671875" customWidth="1"/>
    <col min="8196" max="8196" width="12.6640625" customWidth="1"/>
    <col min="8197" max="8197" width="11.88671875" customWidth="1"/>
    <col min="8449" max="8449" width="15.5546875" customWidth="1"/>
    <col min="8450" max="8450" width="47.33203125" customWidth="1"/>
    <col min="8451" max="8451" width="10.88671875" customWidth="1"/>
    <col min="8452" max="8452" width="12.6640625" customWidth="1"/>
    <col min="8453" max="8453" width="11.88671875" customWidth="1"/>
    <col min="8705" max="8705" width="15.5546875" customWidth="1"/>
    <col min="8706" max="8706" width="47.33203125" customWidth="1"/>
    <col min="8707" max="8707" width="10.88671875" customWidth="1"/>
    <col min="8708" max="8708" width="12.6640625" customWidth="1"/>
    <col min="8709" max="8709" width="11.88671875" customWidth="1"/>
    <col min="8961" max="8961" width="15.5546875" customWidth="1"/>
    <col min="8962" max="8962" width="47.33203125" customWidth="1"/>
    <col min="8963" max="8963" width="10.88671875" customWidth="1"/>
    <col min="8964" max="8964" width="12.6640625" customWidth="1"/>
    <col min="8965" max="8965" width="11.88671875" customWidth="1"/>
    <col min="9217" max="9217" width="15.5546875" customWidth="1"/>
    <col min="9218" max="9218" width="47.33203125" customWidth="1"/>
    <col min="9219" max="9219" width="10.88671875" customWidth="1"/>
    <col min="9220" max="9220" width="12.6640625" customWidth="1"/>
    <col min="9221" max="9221" width="11.88671875" customWidth="1"/>
    <col min="9473" max="9473" width="15.5546875" customWidth="1"/>
    <col min="9474" max="9474" width="47.33203125" customWidth="1"/>
    <col min="9475" max="9475" width="10.88671875" customWidth="1"/>
    <col min="9476" max="9476" width="12.6640625" customWidth="1"/>
    <col min="9477" max="9477" width="11.88671875" customWidth="1"/>
    <col min="9729" max="9729" width="15.5546875" customWidth="1"/>
    <col min="9730" max="9730" width="47.33203125" customWidth="1"/>
    <col min="9731" max="9731" width="10.88671875" customWidth="1"/>
    <col min="9732" max="9732" width="12.6640625" customWidth="1"/>
    <col min="9733" max="9733" width="11.88671875" customWidth="1"/>
    <col min="9985" max="9985" width="15.5546875" customWidth="1"/>
    <col min="9986" max="9986" width="47.33203125" customWidth="1"/>
    <col min="9987" max="9987" width="10.88671875" customWidth="1"/>
    <col min="9988" max="9988" width="12.6640625" customWidth="1"/>
    <col min="9989" max="9989" width="11.88671875" customWidth="1"/>
    <col min="10241" max="10241" width="15.5546875" customWidth="1"/>
    <col min="10242" max="10242" width="47.33203125" customWidth="1"/>
    <col min="10243" max="10243" width="10.88671875" customWidth="1"/>
    <col min="10244" max="10244" width="12.6640625" customWidth="1"/>
    <col min="10245" max="10245" width="11.88671875" customWidth="1"/>
    <col min="10497" max="10497" width="15.5546875" customWidth="1"/>
    <col min="10498" max="10498" width="47.33203125" customWidth="1"/>
    <col min="10499" max="10499" width="10.88671875" customWidth="1"/>
    <col min="10500" max="10500" width="12.6640625" customWidth="1"/>
    <col min="10501" max="10501" width="11.88671875" customWidth="1"/>
    <col min="10753" max="10753" width="15.5546875" customWidth="1"/>
    <col min="10754" max="10754" width="47.33203125" customWidth="1"/>
    <col min="10755" max="10755" width="10.88671875" customWidth="1"/>
    <col min="10756" max="10756" width="12.6640625" customWidth="1"/>
    <col min="10757" max="10757" width="11.88671875" customWidth="1"/>
    <col min="11009" max="11009" width="15.5546875" customWidth="1"/>
    <col min="11010" max="11010" width="47.33203125" customWidth="1"/>
    <col min="11011" max="11011" width="10.88671875" customWidth="1"/>
    <col min="11012" max="11012" width="12.6640625" customWidth="1"/>
    <col min="11013" max="11013" width="11.88671875" customWidth="1"/>
    <col min="11265" max="11265" width="15.5546875" customWidth="1"/>
    <col min="11266" max="11266" width="47.33203125" customWidth="1"/>
    <col min="11267" max="11267" width="10.88671875" customWidth="1"/>
    <col min="11268" max="11268" width="12.6640625" customWidth="1"/>
    <col min="11269" max="11269" width="11.88671875" customWidth="1"/>
    <col min="11521" max="11521" width="15.5546875" customWidth="1"/>
    <col min="11522" max="11522" width="47.33203125" customWidth="1"/>
    <col min="11523" max="11523" width="10.88671875" customWidth="1"/>
    <col min="11524" max="11524" width="12.6640625" customWidth="1"/>
    <col min="11525" max="11525" width="11.88671875" customWidth="1"/>
    <col min="11777" max="11777" width="15.5546875" customWidth="1"/>
    <col min="11778" max="11778" width="47.33203125" customWidth="1"/>
    <col min="11779" max="11779" width="10.88671875" customWidth="1"/>
    <col min="11780" max="11780" width="12.6640625" customWidth="1"/>
    <col min="11781" max="11781" width="11.88671875" customWidth="1"/>
    <col min="12033" max="12033" width="15.5546875" customWidth="1"/>
    <col min="12034" max="12034" width="47.33203125" customWidth="1"/>
    <col min="12035" max="12035" width="10.88671875" customWidth="1"/>
    <col min="12036" max="12036" width="12.6640625" customWidth="1"/>
    <col min="12037" max="12037" width="11.88671875" customWidth="1"/>
    <col min="12289" max="12289" width="15.5546875" customWidth="1"/>
    <col min="12290" max="12290" width="47.33203125" customWidth="1"/>
    <col min="12291" max="12291" width="10.88671875" customWidth="1"/>
    <col min="12292" max="12292" width="12.6640625" customWidth="1"/>
    <col min="12293" max="12293" width="11.88671875" customWidth="1"/>
    <col min="12545" max="12545" width="15.5546875" customWidth="1"/>
    <col min="12546" max="12546" width="47.33203125" customWidth="1"/>
    <col min="12547" max="12547" width="10.88671875" customWidth="1"/>
    <col min="12548" max="12548" width="12.6640625" customWidth="1"/>
    <col min="12549" max="12549" width="11.88671875" customWidth="1"/>
    <col min="12801" max="12801" width="15.5546875" customWidth="1"/>
    <col min="12802" max="12802" width="47.33203125" customWidth="1"/>
    <col min="12803" max="12803" width="10.88671875" customWidth="1"/>
    <col min="12804" max="12804" width="12.6640625" customWidth="1"/>
    <col min="12805" max="12805" width="11.88671875" customWidth="1"/>
    <col min="13057" max="13057" width="15.5546875" customWidth="1"/>
    <col min="13058" max="13058" width="47.33203125" customWidth="1"/>
    <col min="13059" max="13059" width="10.88671875" customWidth="1"/>
    <col min="13060" max="13060" width="12.6640625" customWidth="1"/>
    <col min="13061" max="13061" width="11.88671875" customWidth="1"/>
    <col min="13313" max="13313" width="15.5546875" customWidth="1"/>
    <col min="13314" max="13314" width="47.33203125" customWidth="1"/>
    <col min="13315" max="13315" width="10.88671875" customWidth="1"/>
    <col min="13316" max="13316" width="12.6640625" customWidth="1"/>
    <col min="13317" max="13317" width="11.88671875" customWidth="1"/>
    <col min="13569" max="13569" width="15.5546875" customWidth="1"/>
    <col min="13570" max="13570" width="47.33203125" customWidth="1"/>
    <col min="13571" max="13571" width="10.88671875" customWidth="1"/>
    <col min="13572" max="13572" width="12.6640625" customWidth="1"/>
    <col min="13573" max="13573" width="11.88671875" customWidth="1"/>
    <col min="13825" max="13825" width="15.5546875" customWidth="1"/>
    <col min="13826" max="13826" width="47.33203125" customWidth="1"/>
    <col min="13827" max="13827" width="10.88671875" customWidth="1"/>
    <col min="13828" max="13828" width="12.6640625" customWidth="1"/>
    <col min="13829" max="13829" width="11.88671875" customWidth="1"/>
    <col min="14081" max="14081" width="15.5546875" customWidth="1"/>
    <col min="14082" max="14082" width="47.33203125" customWidth="1"/>
    <col min="14083" max="14083" width="10.88671875" customWidth="1"/>
    <col min="14084" max="14084" width="12.6640625" customWidth="1"/>
    <col min="14085" max="14085" width="11.88671875" customWidth="1"/>
    <col min="14337" max="14337" width="15.5546875" customWidth="1"/>
    <col min="14338" max="14338" width="47.33203125" customWidth="1"/>
    <col min="14339" max="14339" width="10.88671875" customWidth="1"/>
    <col min="14340" max="14340" width="12.6640625" customWidth="1"/>
    <col min="14341" max="14341" width="11.88671875" customWidth="1"/>
    <col min="14593" max="14593" width="15.5546875" customWidth="1"/>
    <col min="14594" max="14594" width="47.33203125" customWidth="1"/>
    <col min="14595" max="14595" width="10.88671875" customWidth="1"/>
    <col min="14596" max="14596" width="12.6640625" customWidth="1"/>
    <col min="14597" max="14597" width="11.88671875" customWidth="1"/>
    <col min="14849" max="14849" width="15.5546875" customWidth="1"/>
    <col min="14850" max="14850" width="47.33203125" customWidth="1"/>
    <col min="14851" max="14851" width="10.88671875" customWidth="1"/>
    <col min="14852" max="14852" width="12.6640625" customWidth="1"/>
    <col min="14853" max="14853" width="11.88671875" customWidth="1"/>
    <col min="15105" max="15105" width="15.5546875" customWidth="1"/>
    <col min="15106" max="15106" width="47.33203125" customWidth="1"/>
    <col min="15107" max="15107" width="10.88671875" customWidth="1"/>
    <col min="15108" max="15108" width="12.6640625" customWidth="1"/>
    <col min="15109" max="15109" width="11.88671875" customWidth="1"/>
    <col min="15361" max="15361" width="15.5546875" customWidth="1"/>
    <col min="15362" max="15362" width="47.33203125" customWidth="1"/>
    <col min="15363" max="15363" width="10.88671875" customWidth="1"/>
    <col min="15364" max="15364" width="12.6640625" customWidth="1"/>
    <col min="15365" max="15365" width="11.88671875" customWidth="1"/>
    <col min="15617" max="15617" width="15.5546875" customWidth="1"/>
    <col min="15618" max="15618" width="47.33203125" customWidth="1"/>
    <col min="15619" max="15619" width="10.88671875" customWidth="1"/>
    <col min="15620" max="15620" width="12.6640625" customWidth="1"/>
    <col min="15621" max="15621" width="11.88671875" customWidth="1"/>
    <col min="15873" max="15873" width="15.5546875" customWidth="1"/>
    <col min="15874" max="15874" width="47.33203125" customWidth="1"/>
    <col min="15875" max="15875" width="10.88671875" customWidth="1"/>
    <col min="15876" max="15876" width="12.6640625" customWidth="1"/>
    <col min="15877" max="15877" width="11.88671875" customWidth="1"/>
    <col min="16129" max="16129" width="15.5546875" customWidth="1"/>
    <col min="16130" max="16130" width="47.33203125" customWidth="1"/>
    <col min="16131" max="16131" width="10.88671875" customWidth="1"/>
    <col min="16132" max="16132" width="12.6640625" customWidth="1"/>
    <col min="16133" max="16133" width="11.88671875" customWidth="1"/>
  </cols>
  <sheetData>
    <row r="1" spans="1:8" ht="39">
      <c r="A1" s="382"/>
      <c r="B1" s="383"/>
      <c r="C1" s="383"/>
      <c r="D1" s="383"/>
      <c r="E1" s="383"/>
      <c r="F1" s="384"/>
      <c r="G1" s="99"/>
      <c r="H1" s="99"/>
    </row>
    <row r="2" spans="1:8" ht="13.2">
      <c r="A2" s="385"/>
      <c r="B2" s="386"/>
      <c r="C2" s="386"/>
      <c r="D2" s="386"/>
      <c r="E2" s="386"/>
      <c r="F2" s="387"/>
      <c r="G2" s="100"/>
      <c r="H2" s="100"/>
    </row>
    <row r="3" spans="1:8" ht="13.2">
      <c r="A3" s="385"/>
      <c r="B3" s="386"/>
      <c r="C3" s="386"/>
      <c r="D3" s="386"/>
      <c r="E3" s="386"/>
      <c r="F3" s="387"/>
      <c r="G3" s="101"/>
      <c r="H3" s="101"/>
    </row>
    <row r="4" spans="1:8" ht="13.2">
      <c r="A4" s="314" t="s">
        <v>189</v>
      </c>
      <c r="B4" s="270"/>
      <c r="C4" s="270"/>
      <c r="D4" s="270"/>
      <c r="E4" s="270"/>
      <c r="F4" s="270"/>
    </row>
    <row r="5" spans="1:8" ht="13.2">
      <c r="A5" s="314" t="s">
        <v>183</v>
      </c>
      <c r="B5" s="270"/>
      <c r="C5" s="270"/>
      <c r="D5" s="270"/>
      <c r="E5" s="270"/>
      <c r="F5" s="270"/>
    </row>
    <row r="6" spans="1:8" ht="13.2">
      <c r="A6" s="381" t="s">
        <v>123</v>
      </c>
      <c r="B6" s="381"/>
      <c r="C6" s="381"/>
      <c r="D6" s="381"/>
      <c r="E6" s="381"/>
      <c r="F6" s="381"/>
    </row>
    <row r="7" spans="1:8" ht="13.2">
      <c r="A7" s="118" t="s">
        <v>112</v>
      </c>
      <c r="B7" s="171">
        <f ca="1">TODAY()</f>
        <v>46184</v>
      </c>
      <c r="C7" s="398"/>
      <c r="D7" s="398"/>
      <c r="E7" s="398"/>
      <c r="F7" s="399"/>
    </row>
    <row r="8" spans="1:8" ht="13.2">
      <c r="A8" s="120"/>
      <c r="B8" s="388"/>
      <c r="C8" s="389"/>
      <c r="D8" s="389"/>
      <c r="E8" s="389"/>
      <c r="F8" s="390"/>
    </row>
    <row r="9" spans="1:8" ht="15.6">
      <c r="A9" s="121"/>
      <c r="B9" s="391" t="s">
        <v>49</v>
      </c>
      <c r="C9" s="391"/>
      <c r="D9" s="391"/>
      <c r="E9" s="122"/>
      <c r="F9" s="123"/>
    </row>
    <row r="10" spans="1:8" ht="13.2">
      <c r="A10" s="124"/>
      <c r="B10" s="396"/>
      <c r="C10" s="396"/>
      <c r="D10" s="396"/>
      <c r="E10" s="102"/>
      <c r="F10" s="125"/>
    </row>
    <row r="11" spans="1:8" ht="13.2">
      <c r="A11" s="7"/>
      <c r="B11" s="143" t="s">
        <v>50</v>
      </c>
      <c r="C11" s="150"/>
      <c r="D11" s="147" t="s">
        <v>51</v>
      </c>
      <c r="E11" s="108"/>
      <c r="F11" s="10"/>
    </row>
    <row r="12" spans="1:8" ht="13.2">
      <c r="A12" s="7"/>
      <c r="B12" s="144" t="s">
        <v>52</v>
      </c>
      <c r="C12" s="151" t="s">
        <v>53</v>
      </c>
      <c r="D12" s="148">
        <f>H12*100</f>
        <v>4.67</v>
      </c>
      <c r="E12" s="108"/>
      <c r="F12" s="126"/>
      <c r="H12" s="101">
        <v>4.6699999999999998E-2</v>
      </c>
    </row>
    <row r="13" spans="1:8" ht="13.2">
      <c r="A13" s="7"/>
      <c r="B13" s="145" t="s">
        <v>54</v>
      </c>
      <c r="C13" s="152" t="s">
        <v>55</v>
      </c>
      <c r="D13" s="148">
        <f t="shared" ref="D13:D19" si="0">H13*100</f>
        <v>0.74</v>
      </c>
      <c r="E13" s="108"/>
      <c r="F13" s="126"/>
      <c r="H13" s="101">
        <v>7.4000000000000003E-3</v>
      </c>
    </row>
    <row r="14" spans="1:8" ht="13.2">
      <c r="A14" s="7"/>
      <c r="B14" s="144" t="s">
        <v>56</v>
      </c>
      <c r="C14" s="151" t="s">
        <v>57</v>
      </c>
      <c r="D14" s="148">
        <f t="shared" si="0"/>
        <v>0.55999999999999994</v>
      </c>
      <c r="E14" s="108"/>
      <c r="F14" s="126"/>
      <c r="H14" s="101">
        <v>5.5999999999999999E-3</v>
      </c>
    </row>
    <row r="15" spans="1:8" ht="13.2">
      <c r="A15" s="7"/>
      <c r="B15" s="145" t="s">
        <v>58</v>
      </c>
      <c r="C15" s="152" t="s">
        <v>59</v>
      </c>
      <c r="D15" s="148">
        <f t="shared" si="0"/>
        <v>1.1100000000000001</v>
      </c>
      <c r="E15" s="108"/>
      <c r="F15" s="126"/>
      <c r="H15" s="101">
        <v>1.11E-2</v>
      </c>
    </row>
    <row r="16" spans="1:8" ht="13.2">
      <c r="A16" s="7"/>
      <c r="B16" s="145" t="s">
        <v>60</v>
      </c>
      <c r="C16" s="152" t="s">
        <v>61</v>
      </c>
      <c r="D16" s="148">
        <f t="shared" si="0"/>
        <v>8.6900000000000013</v>
      </c>
      <c r="E16" s="108"/>
      <c r="F16" s="126"/>
      <c r="H16" s="101">
        <v>8.6900000000000005E-2</v>
      </c>
    </row>
    <row r="17" spans="1:8" ht="13.2">
      <c r="A17" s="7"/>
      <c r="B17" s="144" t="s">
        <v>62</v>
      </c>
      <c r="C17" s="151" t="s">
        <v>63</v>
      </c>
      <c r="D17" s="148">
        <f t="shared" si="0"/>
        <v>3.65</v>
      </c>
      <c r="E17" s="108"/>
      <c r="F17" s="126"/>
      <c r="H17" s="101">
        <v>3.6499999999999998E-2</v>
      </c>
    </row>
    <row r="18" spans="1:8" ht="13.2">
      <c r="A18" s="7"/>
      <c r="B18" s="145" t="s">
        <v>64</v>
      </c>
      <c r="C18" s="152" t="s">
        <v>65</v>
      </c>
      <c r="D18" s="148">
        <f t="shared" si="0"/>
        <v>2.5</v>
      </c>
      <c r="E18" s="108"/>
      <c r="F18" s="126"/>
      <c r="H18" s="101">
        <v>2.5000000000000001E-2</v>
      </c>
    </row>
    <row r="19" spans="1:8" ht="26.4">
      <c r="A19" s="7"/>
      <c r="B19" s="146" t="s">
        <v>66</v>
      </c>
      <c r="C19" s="153" t="s">
        <v>67</v>
      </c>
      <c r="D19" s="149">
        <f t="shared" si="0"/>
        <v>0</v>
      </c>
      <c r="E19" s="108"/>
      <c r="F19" s="126"/>
      <c r="H19" s="101">
        <v>0</v>
      </c>
    </row>
    <row r="20" spans="1:8">
      <c r="A20" s="127"/>
      <c r="B20" s="397"/>
      <c r="C20" s="397"/>
      <c r="D20" s="397"/>
      <c r="E20" s="109"/>
      <c r="F20" s="130"/>
    </row>
    <row r="21" spans="1:8">
      <c r="A21" s="127"/>
      <c r="B21" s="188"/>
      <c r="C21" s="110"/>
      <c r="D21" s="129"/>
      <c r="E21" s="129"/>
      <c r="F21" s="130"/>
    </row>
    <row r="22" spans="1:8">
      <c r="A22" s="127"/>
      <c r="B22" s="128"/>
      <c r="C22" s="128"/>
      <c r="D22" s="129"/>
      <c r="E22" s="129"/>
      <c r="F22" s="131"/>
    </row>
    <row r="23" spans="1:8">
      <c r="A23" s="392" t="s">
        <v>68</v>
      </c>
      <c r="B23" s="393"/>
      <c r="C23" s="393"/>
      <c r="D23" s="393"/>
      <c r="E23" s="393"/>
      <c r="F23" s="394"/>
    </row>
    <row r="24" spans="1:8">
      <c r="A24" s="127"/>
      <c r="B24" s="128"/>
      <c r="C24" s="128"/>
      <c r="D24" s="109"/>
      <c r="E24" s="109"/>
      <c r="F24" s="131"/>
    </row>
    <row r="25" spans="1:8">
      <c r="A25" s="127"/>
      <c r="B25" s="132"/>
      <c r="C25" s="132" t="s">
        <v>69</v>
      </c>
      <c r="D25" s="113">
        <f>(((1+H12+H13+H14)*(1+H15)*(1+H16))/(1-H17-H18-H19))-1</f>
        <v>0.24088734792008548</v>
      </c>
      <c r="E25" s="109"/>
      <c r="F25" s="131"/>
    </row>
    <row r="26" spans="1:8">
      <c r="A26" s="127"/>
      <c r="B26" s="128"/>
      <c r="C26" s="133"/>
      <c r="D26" s="134"/>
      <c r="E26" s="109"/>
      <c r="F26" s="131"/>
    </row>
    <row r="27" spans="1:8" ht="14.4" thickBot="1">
      <c r="A27" s="127"/>
      <c r="B27" s="128"/>
      <c r="C27" s="133"/>
      <c r="D27" s="128"/>
      <c r="E27" s="109"/>
      <c r="F27" s="131"/>
    </row>
    <row r="28" spans="1:8" ht="14.4" thickBot="1">
      <c r="A28" s="127"/>
      <c r="B28" s="128"/>
      <c r="C28" s="111" t="s">
        <v>70</v>
      </c>
      <c r="D28" s="112">
        <f>D25*1</f>
        <v>0.24088734792008548</v>
      </c>
      <c r="E28" s="109"/>
      <c r="F28" s="131"/>
    </row>
    <row r="29" spans="1:8">
      <c r="A29" s="127"/>
      <c r="B29" s="128"/>
      <c r="C29" s="128"/>
      <c r="D29" s="129"/>
      <c r="E29" s="109"/>
      <c r="F29" s="131"/>
    </row>
    <row r="30" spans="1:8">
      <c r="A30" s="135"/>
      <c r="C30" s="395"/>
      <c r="D30" s="395"/>
      <c r="E30" s="395"/>
      <c r="F30" s="136"/>
    </row>
    <row r="31" spans="1:8">
      <c r="A31" s="135"/>
      <c r="C31" s="189"/>
      <c r="D31" s="189"/>
      <c r="E31" s="189"/>
      <c r="F31" s="136"/>
    </row>
    <row r="32" spans="1:8">
      <c r="A32" s="135"/>
      <c r="C32" s="189"/>
      <c r="D32" s="189"/>
      <c r="E32" s="189"/>
      <c r="F32" s="136"/>
    </row>
    <row r="33" spans="1:6">
      <c r="A33" s="135"/>
      <c r="C33" s="189"/>
      <c r="D33" s="189"/>
      <c r="E33" s="189"/>
      <c r="F33" s="136"/>
    </row>
    <row r="34" spans="1:6">
      <c r="A34" s="135"/>
      <c r="C34" s="189"/>
      <c r="D34" s="189"/>
      <c r="E34" s="189"/>
      <c r="F34" s="136"/>
    </row>
    <row r="35" spans="1:6">
      <c r="A35" s="135"/>
      <c r="C35" s="189"/>
      <c r="D35" s="189"/>
      <c r="E35" s="189"/>
      <c r="F35" s="136"/>
    </row>
    <row r="36" spans="1:6">
      <c r="A36" s="135"/>
      <c r="C36" s="189"/>
      <c r="D36" s="189"/>
      <c r="E36" s="189"/>
      <c r="F36" s="136"/>
    </row>
    <row r="37" spans="1:6">
      <c r="A37" s="135"/>
      <c r="F37" s="137"/>
    </row>
    <row r="38" spans="1:6">
      <c r="A38" s="135"/>
      <c r="F38" s="137"/>
    </row>
    <row r="39" spans="1:6" ht="14.25" customHeight="1">
      <c r="A39" s="377" t="s">
        <v>119</v>
      </c>
      <c r="B39" s="378"/>
      <c r="C39" s="378"/>
      <c r="D39" s="378"/>
      <c r="E39" s="378"/>
      <c r="F39" s="379"/>
    </row>
    <row r="40" spans="1:6" ht="14.25" customHeight="1">
      <c r="A40" s="380"/>
      <c r="B40" s="378"/>
      <c r="C40" s="378"/>
      <c r="D40" s="378"/>
      <c r="E40" s="378"/>
      <c r="F40" s="379"/>
    </row>
    <row r="41" spans="1:6" ht="14.25" customHeight="1">
      <c r="A41" s="380"/>
      <c r="B41" s="378"/>
      <c r="C41" s="378"/>
      <c r="D41" s="378"/>
      <c r="E41" s="378"/>
      <c r="F41" s="379"/>
    </row>
    <row r="42" spans="1:6" ht="14.25" customHeight="1">
      <c r="A42" s="380"/>
      <c r="B42" s="378"/>
      <c r="C42" s="378"/>
      <c r="D42" s="378"/>
      <c r="E42" s="378"/>
      <c r="F42" s="379"/>
    </row>
    <row r="43" spans="1:6">
      <c r="A43" s="135"/>
      <c r="F43" s="137"/>
    </row>
    <row r="44" spans="1:6">
      <c r="A44" s="135"/>
      <c r="F44" s="137"/>
    </row>
    <row r="45" spans="1:6">
      <c r="A45" s="138"/>
      <c r="B45" s="139"/>
      <c r="C45" s="139"/>
      <c r="D45" s="140"/>
      <c r="E45" s="141"/>
      <c r="F45" s="142"/>
    </row>
  </sheetData>
  <mergeCells count="12">
    <mergeCell ref="A39:F42"/>
    <mergeCell ref="A4:F4"/>
    <mergeCell ref="A5:F5"/>
    <mergeCell ref="A6:F6"/>
    <mergeCell ref="A1:F3"/>
    <mergeCell ref="B8:F8"/>
    <mergeCell ref="B9:D9"/>
    <mergeCell ref="A23:F23"/>
    <mergeCell ref="C30:E30"/>
    <mergeCell ref="B10:D10"/>
    <mergeCell ref="B20:D20"/>
    <mergeCell ref="C7:F7"/>
  </mergeCells>
  <pageMargins left="0.51181102362204722" right="0.51181102362204722" top="0.78740157480314965" bottom="0.78740157480314965" header="0.31496062992125984" footer="0.31496062992125984"/>
  <pageSetup paperSize="9" scale="11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9F8C6-B17D-462B-8A0C-BB60AE6848E5}">
  <dimension ref="A1:H50"/>
  <sheetViews>
    <sheetView view="pageBreakPreview" zoomScale="130" zoomScaleNormal="100" zoomScaleSheetLayoutView="130" workbookViewId="0">
      <selection activeCell="G11" sqref="G11"/>
    </sheetView>
  </sheetViews>
  <sheetFormatPr defaultRowHeight="13.2"/>
  <cols>
    <col min="1" max="1" width="11" customWidth="1"/>
    <col min="2" max="2" width="10.109375" bestFit="1" customWidth="1"/>
    <col min="3" max="3" width="75.21875" customWidth="1"/>
    <col min="4" max="4" width="5.44140625" customWidth="1"/>
    <col min="5" max="6" width="7.33203125" customWidth="1"/>
    <col min="7" max="7" width="8.109375" bestFit="1" customWidth="1"/>
  </cols>
  <sheetData>
    <row r="1" spans="1:8" ht="58.5" customHeight="1">
      <c r="A1" s="400"/>
      <c r="B1" s="400"/>
      <c r="C1" s="400"/>
      <c r="D1" s="400"/>
      <c r="E1" s="400"/>
      <c r="F1" s="400"/>
      <c r="G1" s="400"/>
      <c r="H1" s="99"/>
    </row>
    <row r="2" spans="1:8">
      <c r="A2" s="400"/>
      <c r="B2" s="400"/>
      <c r="C2" s="400"/>
      <c r="D2" s="400"/>
      <c r="E2" s="400"/>
      <c r="F2" s="400"/>
      <c r="G2" s="400"/>
      <c r="H2" s="100"/>
    </row>
    <row r="3" spans="1:8">
      <c r="A3" s="400"/>
      <c r="B3" s="400"/>
      <c r="C3" s="400"/>
      <c r="D3" s="400"/>
      <c r="E3" s="400"/>
      <c r="F3" s="400"/>
      <c r="G3" s="400"/>
      <c r="H3" s="101"/>
    </row>
    <row r="4" spans="1:8">
      <c r="A4" s="314" t="s">
        <v>189</v>
      </c>
      <c r="B4" s="270"/>
      <c r="C4" s="270"/>
      <c r="D4" s="270"/>
      <c r="E4" s="270"/>
      <c r="F4" s="270"/>
      <c r="G4" s="270"/>
    </row>
    <row r="5" spans="1:8">
      <c r="A5" s="314" t="str">
        <f>BDI!A5</f>
        <v>LOCAL: CORREGO DOS BRÁZ - INHAPIM/MG - CEP: 35330-000</v>
      </c>
      <c r="B5" s="270"/>
      <c r="C5" s="270"/>
      <c r="D5" s="270"/>
      <c r="E5" s="270"/>
      <c r="F5" s="270"/>
      <c r="G5" s="270"/>
    </row>
    <row r="6" spans="1:8">
      <c r="A6" s="314" t="str">
        <f>BDI!A6</f>
        <v>MUNICIPIO:  INHAPIM/MG - CEP: 35330-000</v>
      </c>
      <c r="B6" s="270"/>
      <c r="C6" s="270"/>
      <c r="D6" s="270"/>
      <c r="E6" s="270"/>
      <c r="F6" s="270"/>
      <c r="G6" s="270"/>
    </row>
    <row r="7" spans="1:8">
      <c r="A7" s="118" t="s">
        <v>112</v>
      </c>
      <c r="B7" s="171">
        <f ca="1">TODAY()</f>
        <v>46184</v>
      </c>
      <c r="C7" s="119"/>
      <c r="D7" s="119"/>
      <c r="E7" s="116"/>
      <c r="F7" s="116"/>
      <c r="G7" s="117"/>
    </row>
    <row r="8" spans="1:8" ht="6" customHeight="1">
      <c r="A8" s="118"/>
      <c r="B8" s="115"/>
      <c r="C8" s="119"/>
      <c r="D8" s="119"/>
      <c r="E8" s="116"/>
      <c r="F8" s="116"/>
      <c r="G8" s="117"/>
    </row>
    <row r="9" spans="1:8" ht="15.6">
      <c r="A9" s="404" t="s">
        <v>76</v>
      </c>
      <c r="B9" s="404"/>
      <c r="C9" s="404"/>
      <c r="D9" s="404"/>
      <c r="E9" s="404"/>
      <c r="F9" s="404"/>
      <c r="G9" s="404"/>
    </row>
    <row r="10" spans="1:8" ht="6" customHeight="1">
      <c r="A10" s="163"/>
      <c r="G10" s="114"/>
    </row>
    <row r="11" spans="1:8">
      <c r="A11" s="154" t="s">
        <v>72</v>
      </c>
      <c r="B11" s="154" t="s">
        <v>73</v>
      </c>
      <c r="C11" s="154" t="s">
        <v>125</v>
      </c>
      <c r="D11" s="154" t="s">
        <v>90</v>
      </c>
      <c r="E11" s="155"/>
      <c r="F11" s="156">
        <f>IF(ISERROR(#REF!),0,#REF!)</f>
        <v>0</v>
      </c>
      <c r="G11" s="156">
        <f>ROUND((G12*E12+G13*E13+G14*E14+G15*E15+G16*E16+G17*E17+G18*E18+G19*E19+G20*E20+G21*E21+G22*E22),2)</f>
        <v>3825.73</v>
      </c>
    </row>
    <row r="12" spans="1:8" ht="20.399999999999999">
      <c r="A12" s="157" t="s">
        <v>143</v>
      </c>
      <c r="B12" s="157" t="s">
        <v>89</v>
      </c>
      <c r="C12" s="158" t="s">
        <v>88</v>
      </c>
      <c r="D12" s="158" t="s">
        <v>90</v>
      </c>
      <c r="E12" s="159">
        <v>2</v>
      </c>
      <c r="F12" s="160">
        <f ca="1">IF(ISNUMBER($J12),VALUE(OFFSET([2]Banco!$A$1,[2]Composições!$L22-1,COLUMN([2]Composições!H22)-4)),0)</f>
        <v>0</v>
      </c>
      <c r="G12" s="167">
        <v>694.5</v>
      </c>
    </row>
    <row r="13" spans="1:8" ht="20.399999999999999">
      <c r="A13" s="157" t="s">
        <v>143</v>
      </c>
      <c r="B13" s="157" t="s">
        <v>108</v>
      </c>
      <c r="C13" s="158" t="s">
        <v>91</v>
      </c>
      <c r="D13" s="158" t="s">
        <v>7</v>
      </c>
      <c r="E13" s="159">
        <v>6.12</v>
      </c>
      <c r="F13" s="160">
        <f ca="1">IF(ISNUMBER($J13),VALUE(OFFSET([2]Banco!$A$1,[2]Composições!$L23-1,COLUMN([2]Composições!H23)-4)),0)</f>
        <v>0</v>
      </c>
      <c r="G13" s="168">
        <v>260.66000000000003</v>
      </c>
    </row>
    <row r="14" spans="1:8">
      <c r="A14" s="157" t="s">
        <v>143</v>
      </c>
      <c r="B14" s="157" t="s">
        <v>107</v>
      </c>
      <c r="C14" s="158" t="s">
        <v>98</v>
      </c>
      <c r="D14" s="158" t="s">
        <v>12</v>
      </c>
      <c r="E14" s="159">
        <v>0.11</v>
      </c>
      <c r="F14" s="160">
        <f ca="1">IF(ISNUMBER($J14),VALUE(OFFSET([2]Banco!$A$1,[2]Composições!$L24-1,COLUMN([2]Composições!H24)-4)),0)</f>
        <v>0</v>
      </c>
      <c r="G14" s="168">
        <v>672.15</v>
      </c>
    </row>
    <row r="15" spans="1:8">
      <c r="A15" s="157" t="s">
        <v>143</v>
      </c>
      <c r="B15" s="157" t="s">
        <v>106</v>
      </c>
      <c r="C15" s="158" t="s">
        <v>97</v>
      </c>
      <c r="D15" s="158" t="s">
        <v>12</v>
      </c>
      <c r="E15" s="159">
        <v>3.19</v>
      </c>
      <c r="F15" s="160">
        <f ca="1">IF(ISNUMBER($J15),VALUE(OFFSET([2]Banco!$A$1,[2]Composições!$L25-1,COLUMN([2]Composições!H25)-4)),0)</f>
        <v>0</v>
      </c>
      <c r="G15" s="168">
        <v>3.42</v>
      </c>
    </row>
    <row r="16" spans="1:8" ht="20.399999999999999">
      <c r="A16" s="157" t="s">
        <v>143</v>
      </c>
      <c r="B16" s="157" t="s">
        <v>105</v>
      </c>
      <c r="C16" s="158" t="s">
        <v>96</v>
      </c>
      <c r="D16" s="158" t="s">
        <v>12</v>
      </c>
      <c r="E16" s="159">
        <v>0.4</v>
      </c>
      <c r="F16" s="160">
        <f ca="1">IF(ISNUMBER($J16),VALUE(OFFSET([2]Banco!$A$1,[2]Composições!$L26-1,COLUMN([2]Composições!H26)-4)),0)</f>
        <v>0</v>
      </c>
      <c r="G16" s="168">
        <v>610.47</v>
      </c>
    </row>
    <row r="17" spans="1:7">
      <c r="A17" s="157" t="s">
        <v>143</v>
      </c>
      <c r="B17" s="157" t="s">
        <v>104</v>
      </c>
      <c r="C17" s="158" t="s">
        <v>95</v>
      </c>
      <c r="D17" s="158" t="s">
        <v>12</v>
      </c>
      <c r="E17" s="159">
        <v>3.19</v>
      </c>
      <c r="F17" s="160">
        <f ca="1">IF(ISNUMBER($J17),VALUE(OFFSET([2]Banco!$A$1,[2]Composições!$L27-1,COLUMN([2]Composições!H27)-4)),0)</f>
        <v>0</v>
      </c>
      <c r="G17" s="168">
        <v>77.290000000000006</v>
      </c>
    </row>
    <row r="18" spans="1:7">
      <c r="A18" s="157" t="s">
        <v>143</v>
      </c>
      <c r="B18" s="157" t="s">
        <v>103</v>
      </c>
      <c r="C18" s="158" t="s">
        <v>94</v>
      </c>
      <c r="D18" s="158" t="s">
        <v>7</v>
      </c>
      <c r="E18" s="159">
        <v>0.79</v>
      </c>
      <c r="F18" s="160">
        <f ca="1">IF(ISNUMBER($J18),VALUE(OFFSET([2]Banco!$A$1,[2]Composições!$L28-1,COLUMN([2]Composições!H28)-4)),0)</f>
        <v>0</v>
      </c>
      <c r="G18" s="168">
        <v>79.680000000000007</v>
      </c>
    </row>
    <row r="19" spans="1:7">
      <c r="A19" s="157" t="s">
        <v>143</v>
      </c>
      <c r="B19" s="157" t="s">
        <v>102</v>
      </c>
      <c r="C19" s="158" t="s">
        <v>74</v>
      </c>
      <c r="D19" s="158" t="s">
        <v>109</v>
      </c>
      <c r="E19" s="159">
        <v>2.5</v>
      </c>
      <c r="F19" s="160">
        <f ca="1">IF(ISNUMBER($J19),VALUE(OFFSET([2]Banco!$A$1,[2]Composições!$L29-1,COLUMN([2]Composições!H29)-4)),0)</f>
        <v>0</v>
      </c>
      <c r="G19" s="168">
        <v>31.22</v>
      </c>
    </row>
    <row r="20" spans="1:7">
      <c r="A20" s="157" t="s">
        <v>143</v>
      </c>
      <c r="B20" s="157" t="s">
        <v>101</v>
      </c>
      <c r="C20" s="158" t="s">
        <v>75</v>
      </c>
      <c r="D20" s="158" t="s">
        <v>109</v>
      </c>
      <c r="E20" s="159">
        <v>2.5</v>
      </c>
      <c r="F20" s="160">
        <f ca="1">IF(ISNUMBER($J20),VALUE(OFFSET([2]Banco!$A$1,[2]Composições!$L24-1,COLUMN([2]Composições!H24)-4)),0)</f>
        <v>0</v>
      </c>
      <c r="G20" s="168">
        <v>22.66</v>
      </c>
    </row>
    <row r="21" spans="1:7" ht="20.399999999999999">
      <c r="A21" s="157" t="s">
        <v>143</v>
      </c>
      <c r="B21" s="157" t="s">
        <v>100</v>
      </c>
      <c r="C21" s="158" t="s">
        <v>93</v>
      </c>
      <c r="D21" s="158" t="s">
        <v>12</v>
      </c>
      <c r="E21" s="159">
        <v>3.19</v>
      </c>
      <c r="F21" s="160">
        <f ca="1">IF(ISNUMBER($J21),VALUE(OFFSET([2]Banco!$A$1,[2]Composições!$L25-1,COLUMN([2]Composições!H25)-4)),0)</f>
        <v>0</v>
      </c>
      <c r="G21" s="168">
        <v>6.28</v>
      </c>
    </row>
    <row r="22" spans="1:7" ht="20.399999999999999">
      <c r="A22" s="157" t="s">
        <v>143</v>
      </c>
      <c r="B22" s="157" t="s">
        <v>99</v>
      </c>
      <c r="C22" s="158" t="s">
        <v>92</v>
      </c>
      <c r="D22" s="158" t="s">
        <v>12</v>
      </c>
      <c r="E22" s="159">
        <v>0.4</v>
      </c>
      <c r="F22" s="160">
        <f ca="1">IF(ISNUMBER($J22),VALUE(OFFSET([2]Banco!$A$1,[2]Composições!$L26-1,COLUMN([2]Composições!H26)-4)),0)</f>
        <v>0</v>
      </c>
      <c r="G22" s="168">
        <v>120.56</v>
      </c>
    </row>
    <row r="23" spans="1:7" ht="13.5" customHeight="1">
      <c r="A23" s="225"/>
      <c r="B23" s="262"/>
      <c r="C23" s="263"/>
      <c r="D23" s="263"/>
      <c r="E23" s="264"/>
      <c r="F23" s="265"/>
      <c r="G23" s="226"/>
    </row>
    <row r="24" spans="1:7">
      <c r="A24" s="154" t="s">
        <v>72</v>
      </c>
      <c r="B24" s="154" t="s">
        <v>126</v>
      </c>
      <c r="C24" s="154" t="s">
        <v>145</v>
      </c>
      <c r="D24" s="154" t="s">
        <v>90</v>
      </c>
      <c r="E24" s="155"/>
      <c r="F24" s="156">
        <f>IF(ISERROR(#REF!),0,#REF!)</f>
        <v>0</v>
      </c>
      <c r="G24" s="156">
        <f>ROUND((G25*E25+G26*E26+G27*E27+G28*E28+G29*E29+G30*E30+G31*E31+G32*E32+G33*E33+G34*E34+G35*E35),2)</f>
        <v>2156.37</v>
      </c>
    </row>
    <row r="25" spans="1:7" ht="20.399999999999999">
      <c r="A25" s="157" t="s">
        <v>143</v>
      </c>
      <c r="B25" s="157" t="s">
        <v>89</v>
      </c>
      <c r="C25" s="158" t="s">
        <v>88</v>
      </c>
      <c r="D25" s="158" t="s">
        <v>90</v>
      </c>
      <c r="E25" s="159">
        <v>1</v>
      </c>
      <c r="F25" s="160">
        <f ca="1">IF(ISNUMBER($J25),VALUE(OFFSET([2]Banco!$A$1,[2]Composições!$L35-1,COLUMN([2]Composições!H35)-4)),0)</f>
        <v>0</v>
      </c>
      <c r="G25" s="167">
        <v>694.5</v>
      </c>
    </row>
    <row r="26" spans="1:7" ht="20.399999999999999">
      <c r="A26" s="157" t="s">
        <v>143</v>
      </c>
      <c r="B26" s="157" t="s">
        <v>108</v>
      </c>
      <c r="C26" s="158" t="s">
        <v>91</v>
      </c>
      <c r="D26" s="158" t="s">
        <v>7</v>
      </c>
      <c r="E26" s="159">
        <v>3.72</v>
      </c>
      <c r="F26" s="160">
        <f ca="1">IF(ISNUMBER($J26),VALUE(OFFSET([2]Banco!$A$1,[2]Composições!$L36-1,COLUMN([2]Composições!H36)-4)),0)</f>
        <v>0</v>
      </c>
      <c r="G26" s="168">
        <v>260.66000000000003</v>
      </c>
    </row>
    <row r="27" spans="1:7">
      <c r="A27" s="157" t="s">
        <v>143</v>
      </c>
      <c r="B27" s="157" t="s">
        <v>107</v>
      </c>
      <c r="C27" s="158" t="s">
        <v>98</v>
      </c>
      <c r="D27" s="158" t="s">
        <v>12</v>
      </c>
      <c r="E27" s="159">
        <v>0.06</v>
      </c>
      <c r="F27" s="160">
        <f ca="1">IF(ISNUMBER($J27),VALUE(OFFSET([2]Banco!$A$1,[2]Composições!$L37-1,COLUMN([2]Composições!H37)-4)),0)</f>
        <v>0</v>
      </c>
      <c r="G27" s="168">
        <v>672.15</v>
      </c>
    </row>
    <row r="28" spans="1:7">
      <c r="A28" s="157" t="s">
        <v>143</v>
      </c>
      <c r="B28" s="157" t="s">
        <v>106</v>
      </c>
      <c r="C28" s="158" t="s">
        <v>97</v>
      </c>
      <c r="D28" s="158" t="s">
        <v>12</v>
      </c>
      <c r="E28" s="159">
        <v>1.68</v>
      </c>
      <c r="F28" s="160">
        <f ca="1">IF(ISNUMBER($J28),VALUE(OFFSET([2]Banco!$A$1,[2]Composições!$L38-1,COLUMN([2]Composições!H38)-4)),0)</f>
        <v>0</v>
      </c>
      <c r="G28" s="168">
        <v>3.42</v>
      </c>
    </row>
    <row r="29" spans="1:7" ht="20.399999999999999">
      <c r="A29" s="157" t="s">
        <v>143</v>
      </c>
      <c r="B29" s="157" t="s">
        <v>105</v>
      </c>
      <c r="C29" s="158" t="s">
        <v>96</v>
      </c>
      <c r="D29" s="158" t="s">
        <v>12</v>
      </c>
      <c r="E29" s="159">
        <v>0.21</v>
      </c>
      <c r="F29" s="160">
        <f ca="1">IF(ISNUMBER($J29),VALUE(OFFSET([2]Banco!$A$1,[2]Composições!$L39-1,COLUMN([2]Composições!H39)-4)),0)</f>
        <v>0</v>
      </c>
      <c r="G29" s="168">
        <v>610.47</v>
      </c>
    </row>
    <row r="30" spans="1:7">
      <c r="A30" s="157" t="s">
        <v>143</v>
      </c>
      <c r="B30" s="157" t="s">
        <v>104</v>
      </c>
      <c r="C30" s="158" t="s">
        <v>95</v>
      </c>
      <c r="D30" s="158" t="s">
        <v>12</v>
      </c>
      <c r="E30" s="159">
        <v>1.68</v>
      </c>
      <c r="F30" s="160">
        <f ca="1">IF(ISNUMBER($J30),VALUE(OFFSET([2]Banco!$A$1,[2]Composições!$L40-1,COLUMN([2]Composições!H40)-4)),0)</f>
        <v>0</v>
      </c>
      <c r="G30" s="168">
        <v>77.290000000000006</v>
      </c>
    </row>
    <row r="31" spans="1:7">
      <c r="A31" s="157" t="s">
        <v>143</v>
      </c>
      <c r="B31" s="157" t="s">
        <v>103</v>
      </c>
      <c r="C31" s="158" t="s">
        <v>94</v>
      </c>
      <c r="D31" s="158" t="s">
        <v>7</v>
      </c>
      <c r="E31" s="159">
        <v>0.22</v>
      </c>
      <c r="F31" s="160">
        <f ca="1">IF(ISNUMBER($J31),VALUE(OFFSET([2]Banco!$A$1,[2]Composições!$L41-1,COLUMN([2]Composições!H41)-4)),0)</f>
        <v>0</v>
      </c>
      <c r="G31" s="168">
        <v>79.680000000000007</v>
      </c>
    </row>
    <row r="32" spans="1:7">
      <c r="A32" s="157" t="s">
        <v>143</v>
      </c>
      <c r="B32" s="157" t="s">
        <v>102</v>
      </c>
      <c r="C32" s="158" t="s">
        <v>74</v>
      </c>
      <c r="D32" s="158" t="s">
        <v>109</v>
      </c>
      <c r="E32" s="159">
        <v>2.5</v>
      </c>
      <c r="F32" s="160">
        <f ca="1">IF(ISNUMBER($J32),VALUE(OFFSET([2]Banco!$A$1,[2]Composições!$L42-1,COLUMN([2]Composições!H42)-4)),0)</f>
        <v>0</v>
      </c>
      <c r="G32" s="168">
        <v>31.22</v>
      </c>
    </row>
    <row r="33" spans="1:7">
      <c r="A33" s="157" t="s">
        <v>143</v>
      </c>
      <c r="B33" s="157" t="s">
        <v>101</v>
      </c>
      <c r="C33" s="158" t="s">
        <v>75</v>
      </c>
      <c r="D33" s="158" t="s">
        <v>109</v>
      </c>
      <c r="E33" s="159">
        <v>2.5</v>
      </c>
      <c r="F33" s="160">
        <f ca="1">IF(ISNUMBER($J33),VALUE(OFFSET([2]Banco!$A$1,[2]Composições!$L37-1,COLUMN([2]Composições!H37)-4)),0)</f>
        <v>0</v>
      </c>
      <c r="G33" s="168">
        <v>22.66</v>
      </c>
    </row>
    <row r="34" spans="1:7" ht="20.399999999999999">
      <c r="A34" s="157" t="s">
        <v>143</v>
      </c>
      <c r="B34" s="157" t="s">
        <v>100</v>
      </c>
      <c r="C34" s="158" t="s">
        <v>93</v>
      </c>
      <c r="D34" s="158" t="s">
        <v>12</v>
      </c>
      <c r="E34" s="159">
        <v>1.68</v>
      </c>
      <c r="F34" s="160">
        <f ca="1">IF(ISNUMBER($J34),VALUE(OFFSET([2]Banco!$A$1,[2]Composições!$L38-1,COLUMN([2]Composições!H38)-4)),0)</f>
        <v>0</v>
      </c>
      <c r="G34" s="168">
        <v>6.28</v>
      </c>
    </row>
    <row r="35" spans="1:7" ht="20.399999999999999">
      <c r="A35" s="157" t="s">
        <v>143</v>
      </c>
      <c r="B35" s="157" t="s">
        <v>99</v>
      </c>
      <c r="C35" s="158" t="s">
        <v>92</v>
      </c>
      <c r="D35" s="158" t="s">
        <v>12</v>
      </c>
      <c r="E35" s="159">
        <v>0.21</v>
      </c>
      <c r="F35" s="160">
        <f ca="1">IF(ISNUMBER($J35),VALUE(OFFSET([2]Banco!$A$1,[2]Composições!$L39-1,COLUMN([2]Composições!H39)-4)),0)</f>
        <v>0</v>
      </c>
      <c r="G35" s="168">
        <v>120.56</v>
      </c>
    </row>
    <row r="36" spans="1:7" ht="12.75" customHeight="1">
      <c r="A36" s="163"/>
      <c r="G36" s="114"/>
    </row>
    <row r="37" spans="1:7">
      <c r="A37" s="192" t="s">
        <v>72</v>
      </c>
      <c r="B37" s="154" t="s">
        <v>149</v>
      </c>
      <c r="C37" s="192" t="s">
        <v>187</v>
      </c>
      <c r="D37" s="192" t="s">
        <v>13</v>
      </c>
      <c r="E37" s="193"/>
      <c r="F37" s="194">
        <v>0</v>
      </c>
      <c r="G37" s="194">
        <f>ROUND((E38*G38+E39*G39+E40*G40+E41*G41+E42*G42),2)</f>
        <v>160.35</v>
      </c>
    </row>
    <row r="38" spans="1:7" ht="20.399999999999999">
      <c r="A38" s="195" t="s">
        <v>127</v>
      </c>
      <c r="B38" s="196">
        <v>94970</v>
      </c>
      <c r="C38" s="158" t="s">
        <v>128</v>
      </c>
      <c r="D38" s="197" t="s">
        <v>12</v>
      </c>
      <c r="E38" s="196">
        <v>8.3999789999999991E-2</v>
      </c>
      <c r="F38" s="198">
        <v>0</v>
      </c>
      <c r="G38" s="199">
        <v>560.29999999999995</v>
      </c>
    </row>
    <row r="39" spans="1:7">
      <c r="A39" s="195" t="s">
        <v>127</v>
      </c>
      <c r="B39" s="196">
        <v>93358</v>
      </c>
      <c r="C39" s="158" t="s">
        <v>129</v>
      </c>
      <c r="D39" s="197" t="s">
        <v>12</v>
      </c>
      <c r="E39" s="196">
        <v>8.3999789999999991E-2</v>
      </c>
      <c r="F39" s="198">
        <v>0</v>
      </c>
      <c r="G39" s="200">
        <v>98.41</v>
      </c>
    </row>
    <row r="40" spans="1:7">
      <c r="A40" s="195" t="s">
        <v>127</v>
      </c>
      <c r="B40" s="196">
        <v>92802</v>
      </c>
      <c r="C40" s="158" t="s">
        <v>130</v>
      </c>
      <c r="D40" s="197" t="s">
        <v>131</v>
      </c>
      <c r="E40" s="196">
        <v>2.9493259599999999</v>
      </c>
      <c r="F40" s="198">
        <v>0</v>
      </c>
      <c r="G40" s="200">
        <v>8.61</v>
      </c>
    </row>
    <row r="41" spans="1:7">
      <c r="A41" s="195" t="s">
        <v>127</v>
      </c>
      <c r="B41" s="196">
        <v>92800</v>
      </c>
      <c r="C41" s="158" t="s">
        <v>132</v>
      </c>
      <c r="D41" s="197" t="s">
        <v>131</v>
      </c>
      <c r="E41" s="196">
        <v>1.43732974</v>
      </c>
      <c r="F41" s="198">
        <v>0</v>
      </c>
      <c r="G41" s="200">
        <v>9.07</v>
      </c>
    </row>
    <row r="42" spans="1:7" ht="20.399999999999999">
      <c r="A42" s="195" t="s">
        <v>127</v>
      </c>
      <c r="B42" s="196">
        <v>103796</v>
      </c>
      <c r="C42" s="158" t="s">
        <v>133</v>
      </c>
      <c r="D42" s="197" t="s">
        <v>7</v>
      </c>
      <c r="E42" s="196">
        <v>1.1199971999999998</v>
      </c>
      <c r="F42" s="198">
        <v>0</v>
      </c>
      <c r="G42" s="200">
        <v>59.45</v>
      </c>
    </row>
    <row r="43" spans="1:7" ht="11.25" customHeight="1">
      <c r="A43" s="163"/>
      <c r="G43" s="114"/>
    </row>
    <row r="44" spans="1:7" ht="11.25" customHeight="1">
      <c r="A44" s="163"/>
      <c r="G44" s="114"/>
    </row>
    <row r="45" spans="1:7" ht="102.75" customHeight="1">
      <c r="A45" s="163"/>
      <c r="G45" s="114"/>
    </row>
    <row r="46" spans="1:7">
      <c r="A46" s="401" t="s">
        <v>77</v>
      </c>
      <c r="B46" s="386"/>
      <c r="C46" s="386"/>
      <c r="D46" s="386"/>
      <c r="E46" s="386"/>
      <c r="F46" s="386"/>
      <c r="G46" s="387"/>
    </row>
    <row r="47" spans="1:7">
      <c r="A47" s="402" t="s">
        <v>117</v>
      </c>
      <c r="B47" s="308"/>
      <c r="C47" s="308"/>
      <c r="D47" s="308"/>
      <c r="E47" s="308"/>
      <c r="F47" s="308"/>
      <c r="G47" s="403"/>
    </row>
    <row r="48" spans="1:7">
      <c r="A48" s="402" t="s">
        <v>118</v>
      </c>
      <c r="B48" s="308"/>
      <c r="C48" s="308"/>
      <c r="D48" s="308"/>
      <c r="E48" s="308"/>
      <c r="F48" s="308"/>
      <c r="G48" s="403"/>
    </row>
    <row r="49" spans="1:7">
      <c r="A49" s="163"/>
      <c r="G49" s="114"/>
    </row>
    <row r="50" spans="1:7">
      <c r="A50" s="164"/>
      <c r="B50" s="116"/>
      <c r="C50" s="116"/>
      <c r="D50" s="116"/>
      <c r="E50" s="116"/>
      <c r="F50" s="116"/>
      <c r="G50" s="117"/>
    </row>
  </sheetData>
  <mergeCells count="8">
    <mergeCell ref="A1:G3"/>
    <mergeCell ref="A46:G46"/>
    <mergeCell ref="A47:G47"/>
    <mergeCell ref="A48:G48"/>
    <mergeCell ref="A9:G9"/>
    <mergeCell ref="A4:G4"/>
    <mergeCell ref="A5:G5"/>
    <mergeCell ref="A6:G6"/>
  </mergeCells>
  <phoneticPr fontId="65" type="noConversion"/>
  <pageMargins left="0.23622047244094491" right="0.23622047244094491" top="0.74803149606299213" bottom="0.74803149606299213" header="0.31496062992125984" footer="0.31496062992125984"/>
  <pageSetup paperSize="9" scale="80" orientation="portrait" r:id="rId1"/>
  <ignoredErrors>
    <ignoredError sqref="B11 B37 B24"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Planilha Orcamentária</vt:lpstr>
      <vt:lpstr>Memória de Cálculo</vt:lpstr>
      <vt:lpstr>Cronograma</vt:lpstr>
      <vt:lpstr>Memorial Descritivo</vt:lpstr>
      <vt:lpstr>BDI</vt:lpstr>
      <vt:lpstr>Composição</vt:lpstr>
      <vt:lpstr>BDI!Area_de_impressao</vt:lpstr>
      <vt:lpstr>Cronograma!Area_de_impressao</vt:lpstr>
      <vt:lpstr>'Memória de Cálculo'!Area_de_impressao</vt:lpstr>
      <vt:lpstr>'Planilha Orcamentária'!Area_de_impressao</vt:lpstr>
      <vt:lpstr>Composição!Titulos_de_impressao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Caio Henrique da Silva Carvalho</cp:lastModifiedBy>
  <cp:lastPrinted>2026-06-11T13:48:28Z</cp:lastPrinted>
  <dcterms:created xsi:type="dcterms:W3CDTF">2006-09-22T13:55:22Z</dcterms:created>
  <dcterms:modified xsi:type="dcterms:W3CDTF">2026-06-11T13:48:46Z</dcterms:modified>
</cp:coreProperties>
</file>