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no.rodrigues\Desktop\Breno\PREFEITURA\CAMPO SINTETICO\CAMPO RIACHINHO\"/>
    </mc:Choice>
  </mc:AlternateContent>
  <xr:revisionPtr revIDLastSave="0" documentId="13_ncr:1_{9EE570DC-E4B8-41EA-899B-37EF03D8F3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çamentária" sheetId="3" r:id="rId1"/>
    <sheet name="Cronograma Fisico Financeiro" sheetId="6" r:id="rId2"/>
  </sheets>
  <definedNames>
    <definedName name="_xlnm.Print_Area" localSheetId="1">'Cronograma Fisico Financeiro'!$A$1:$H$15</definedName>
    <definedName name="_xlnm.Print_Area" localSheetId="0">'Planilha Orçamentária'!$A$1:$J$45</definedName>
    <definedName name="_xlnm.Print_Titles" localSheetId="0">'Planilha Orçamentária'!$1:$8</definedName>
  </definedNames>
  <calcPr calcId="181029"/>
</workbook>
</file>

<file path=xl/calcChain.xml><?xml version="1.0" encoding="utf-8"?>
<calcChain xmlns="http://schemas.openxmlformats.org/spreadsheetml/2006/main">
  <c r="H10" i="3" l="1"/>
  <c r="E10" i="3"/>
  <c r="A6" i="6" l="1"/>
  <c r="E37" i="3"/>
  <c r="H37" i="3" s="1"/>
  <c r="E35" i="3"/>
  <c r="H35" i="3" s="1"/>
  <c r="E34" i="3"/>
  <c r="H34" i="3" s="1"/>
  <c r="E15" i="3" l="1"/>
  <c r="H15" i="3" s="1"/>
  <c r="E16" i="3"/>
  <c r="H16" i="3" s="1"/>
  <c r="E17" i="3"/>
  <c r="H17" i="3" s="1"/>
  <c r="E40" i="3"/>
  <c r="H40" i="3" s="1"/>
  <c r="E36" i="3" l="1"/>
  <c r="H36" i="3" s="1"/>
  <c r="E32" i="3"/>
  <c r="H32" i="3" s="1"/>
  <c r="E33" i="3"/>
  <c r="H33" i="3" s="1"/>
  <c r="E24" i="3"/>
  <c r="H24" i="3" s="1"/>
  <c r="E23" i="3"/>
  <c r="H23" i="3" s="1"/>
  <c r="E27" i="3" l="1"/>
  <c r="H27" i="3" s="1"/>
  <c r="E28" i="3"/>
  <c r="H28" i="3" s="1"/>
  <c r="E14" i="3"/>
  <c r="H14" i="3" s="1"/>
  <c r="E22" i="3" l="1"/>
  <c r="H22" i="3" s="1"/>
  <c r="E11" i="3" l="1"/>
  <c r="E39" i="3" l="1"/>
  <c r="H39" i="3" s="1"/>
  <c r="E29" i="3" l="1"/>
  <c r="H29" i="3" s="1"/>
  <c r="E26" i="3"/>
  <c r="H26" i="3" s="1"/>
  <c r="E25" i="3"/>
  <c r="H25" i="3" s="1"/>
  <c r="E21" i="3"/>
  <c r="H21" i="3" s="1"/>
  <c r="E19" i="3"/>
  <c r="H19" i="3" s="1"/>
  <c r="E18" i="3"/>
  <c r="H18" i="3" s="1"/>
  <c r="H20" i="3" l="1"/>
  <c r="G5" i="6" l="1"/>
  <c r="F5" i="6"/>
  <c r="C5" i="6"/>
  <c r="A5" i="6"/>
  <c r="A4" i="6"/>
  <c r="A3" i="6"/>
  <c r="E41" i="3" l="1"/>
  <c r="H41" i="3" l="1"/>
  <c r="H5" i="6" l="1"/>
  <c r="E38" i="3" l="1"/>
  <c r="E31" i="3"/>
  <c r="E13" i="3"/>
  <c r="H38" i="3" l="1"/>
  <c r="H31" i="3"/>
  <c r="H13" i="3"/>
  <c r="H12" i="3" s="1"/>
  <c r="H30" i="3" l="1"/>
  <c r="C6" i="6" s="1"/>
  <c r="G4" i="6"/>
  <c r="C4" i="6"/>
  <c r="F4" i="6"/>
  <c r="D6" i="6" l="1"/>
  <c r="E6" i="6" s="1"/>
  <c r="H11" i="3"/>
  <c r="H9" i="3" l="1"/>
  <c r="H42" i="3" s="1"/>
  <c r="F6" i="6"/>
  <c r="F7" i="6" s="1"/>
  <c r="G6" i="6"/>
  <c r="G7" i="6" s="1"/>
  <c r="E7" i="6"/>
  <c r="H4" i="6"/>
  <c r="C3" i="6" l="1"/>
  <c r="H6" i="6"/>
  <c r="C7" i="6"/>
  <c r="C16" i="6"/>
  <c r="D3" i="6"/>
  <c r="H3" i="6" l="1"/>
  <c r="H7" i="6" s="1"/>
  <c r="D7" i="6"/>
  <c r="D8" i="6" l="1"/>
  <c r="D9" i="6" s="1"/>
  <c r="B7" i="6"/>
  <c r="F8" i="6"/>
  <c r="E8" i="6"/>
  <c r="G8" i="6"/>
  <c r="H8" i="6"/>
  <c r="D10" i="6"/>
  <c r="E10" i="6" s="1"/>
  <c r="F10" i="6" s="1"/>
  <c r="G10" i="6" s="1"/>
  <c r="H10" i="6" s="1"/>
  <c r="E9" i="6" l="1"/>
  <c r="F9" i="6" s="1"/>
  <c r="G9" i="6" s="1"/>
  <c r="H9" i="6" s="1"/>
</calcChain>
</file>

<file path=xl/sharedStrings.xml><?xml version="1.0" encoding="utf-8"?>
<sst xmlns="http://schemas.openxmlformats.org/spreadsheetml/2006/main" count="164" uniqueCount="141">
  <si>
    <t>Descriçao do item</t>
  </si>
  <si>
    <t>Quantidade</t>
  </si>
  <si>
    <t>Unidade</t>
  </si>
  <si>
    <t>Valor Unitário</t>
  </si>
  <si>
    <t xml:space="preserve">Prefeitura Municipal de Januária </t>
  </si>
  <si>
    <t>BDI=</t>
  </si>
  <si>
    <t>DESCRIÇÃO</t>
  </si>
  <si>
    <t>FÍSICO</t>
  </si>
  <si>
    <t>FINANCEIRO</t>
  </si>
  <si>
    <t>Total</t>
  </si>
  <si>
    <t>SOMA</t>
  </si>
  <si>
    <t>PORCENTAGEM</t>
  </si>
  <si>
    <t>PORCENTAGEM ACUMULADA</t>
  </si>
  <si>
    <t>1º Mês</t>
  </si>
  <si>
    <t>2º Mês</t>
  </si>
  <si>
    <t>3º Mês</t>
  </si>
  <si>
    <t>Valor Unitário sem BDI</t>
  </si>
  <si>
    <t>Valor unitário com BDI</t>
  </si>
  <si>
    <t>Valor Total</t>
  </si>
  <si>
    <t>____________________________________</t>
  </si>
  <si>
    <t>____________________________________________</t>
  </si>
  <si>
    <t>Item</t>
  </si>
  <si>
    <t xml:space="preserve"> SERVIÇOS PRELIMINARES</t>
  </si>
  <si>
    <t>Fonte / Código</t>
  </si>
  <si>
    <t>FINANCEIRO ACUMULADO</t>
  </si>
  <si>
    <t>TOTAL</t>
  </si>
  <si>
    <t>4º Mês</t>
  </si>
  <si>
    <t>1.1</t>
  </si>
  <si>
    <t>2.1</t>
  </si>
  <si>
    <t>M3</t>
  </si>
  <si>
    <t>2.2</t>
  </si>
  <si>
    <t>UNID.</t>
  </si>
  <si>
    <t>M2</t>
  </si>
  <si>
    <t>3.1</t>
  </si>
  <si>
    <t>4.1</t>
  </si>
  <si>
    <t>4.2</t>
  </si>
  <si>
    <t>4.3</t>
  </si>
  <si>
    <t>M</t>
  </si>
  <si>
    <t>2.3</t>
  </si>
  <si>
    <t>LIMPEZA FINAL PARA ENTREGA DA OBRA</t>
  </si>
  <si>
    <t>Local : Januária- MG</t>
  </si>
  <si>
    <t>ALAMBRADO</t>
  </si>
  <si>
    <t>ILUMINAÇÃO</t>
  </si>
  <si>
    <t>UND</t>
  </si>
  <si>
    <t>QUADRO DE DISTRIBUIÇÃO DE ENERGIA EM PVC, DE EMBUTIR, SEM BARRAMENTO, PARA 6 DISJUNTORES - FORNECIMENTO E INSTALAÇÃO. AF_10/2020</t>
  </si>
  <si>
    <t xml:space="preserve"> SINAPI - 101876</t>
  </si>
  <si>
    <t>DISJUNTOR BIPOLAR TIPO DIN, CORRENTE NOMINAL DE 50A - FORNECIMENTO E INSTALAÇÃO. AF_04/2016</t>
  </si>
  <si>
    <t>SINAPI - 93666</t>
  </si>
  <si>
    <t>CAMPO DE JOGO</t>
  </si>
  <si>
    <t>LASTRO COM MATERIAL GRANULAR, APLICADO EM PISOS OU LAJES SOBRE SOLO, ESPESSURA DE *5 CM*. AF_08/2017</t>
  </si>
  <si>
    <t>SINAPI - 96622</t>
  </si>
  <si>
    <t>3.2</t>
  </si>
  <si>
    <t>3.3</t>
  </si>
  <si>
    <t>4.4</t>
  </si>
  <si>
    <t xml:space="preserve">                                                                                                         PLANILHA ORÇAMENTÁRIA </t>
  </si>
  <si>
    <t>4.5</t>
  </si>
  <si>
    <t>4.6</t>
  </si>
  <si>
    <t xml:space="preserve">Engenheiro Civil </t>
  </si>
  <si>
    <t xml:space="preserve">                                                                                         CRONOGRAMA FÍSICO FINANCEIRO - CAMPO DE GRAMA SINTÉTICA - 30X50 MT</t>
  </si>
  <si>
    <t>ORSE - 13524</t>
  </si>
  <si>
    <t xml:space="preserve">PINTURA ESMALTE EM ESTRUTURA DE AÇO CARBONO, DUAS (2) DEMÃOS, EXCLUSIVE FUNDO ANTICORROSIVO. </t>
  </si>
  <si>
    <t>FORNECIMENTO E INSTALAÇÃO DE GRAMA SINTÉTICA 42MM, ALTA DURABILIDADE, COR VERDE, PROTEÇÃO RAIOS UV E LUZ SOLAR, INCLUSO COLA, TYPE, AREIA TRATADA, BORRACHA E MÃO DE OBRA ESPECIALIZADA</t>
  </si>
  <si>
    <t>ORSE - 10505</t>
  </si>
  <si>
    <t xml:space="preserve">  Engenheiro Civil </t>
  </si>
  <si>
    <t xml:space="preserve"> </t>
  </si>
  <si>
    <t>;</t>
  </si>
  <si>
    <t>ED-50492</t>
  </si>
  <si>
    <t>ED-50266</t>
  </si>
  <si>
    <t>PORTÃO EM TUBO GALVANIZADO 1 1/2" COM TELA FIO 12 # 1/2" E CADEADO</t>
  </si>
  <si>
    <t>ED-28427</t>
  </si>
  <si>
    <t>ED-50986</t>
  </si>
  <si>
    <t>ENTRADA DE ENERGIA AÉREA, TIPO B2, PADRÃO CEMIG, CARGA
INSTALADA DE 10,1KW ATÉ 15KW, BIFÁSICO, COM SAÍDA
SUBTERRÂNEA, INCLUSIVE POSTE, CAIXA PARA MEDIDOR,
DISJUNTOR, BARRAMENTO, ATERRAMENTO E ACESSÓRIOS</t>
  </si>
  <si>
    <t>ED-20580</t>
  </si>
  <si>
    <t>um</t>
  </si>
  <si>
    <t>3.4</t>
  </si>
  <si>
    <t>3.5</t>
  </si>
  <si>
    <t>Secretário Municipal DE ESPORTE</t>
  </si>
  <si>
    <t xml:space="preserve">Secretária Municipal DE ESPORTE </t>
  </si>
  <si>
    <t xml:space="preserve">Breno Rodrigues de matos Crea 330.781/D MG </t>
  </si>
  <si>
    <t>REFLETOR SLIM LED 200W DE POTÊNCIA, BRANCO FRIO, 6500K, AUTOVOLT, MARCA G-LIGHT OU SIMILAR - INCLUSO FIAÇÃO (SUBTERRANEA) E INSTALAÇÃO. Sendo 04 (QUATRO) Refletores por poste.</t>
  </si>
  <si>
    <t>TRAVE DE FUTEBOL DE CAMPO OFICIAL COM REDE, EM TUBO DE AÇO, DIÂMETRO DE 3", COMPRIMENTO 732CM, ALTURA 244CM, INCLUSIVE TRATAMENTO ANTICORROSIVO E PINTURA</t>
  </si>
  <si>
    <t>ED-49570</t>
  </si>
  <si>
    <t>ALAMBRADO PARA QUADRA ESPORTIVA, EM TELA DE ARAME
GALVANIZADO COM TRAMA LOSANGULAR DE 2" (50,8MM) E FIO
BWG12 (2,77MM), ALTURA 6M, EXCLUSIVE PINTURA, INCLUSIVE
FIXAÇÃO E FORNECIMENTO EM QUADROS DE TUBOS DE AÇO
CARBONO GALVANIZADO DIÂMETRO DE 50MM (2")</t>
  </si>
  <si>
    <t>ED-50922</t>
  </si>
  <si>
    <t>2.4</t>
  </si>
  <si>
    <t>ALAMBRADO PARA QUADRA ESPORTIVA, EM TELA DE ARAME
GALVANIZADO COM TRAMA LOSANGULAR DE 2" (50,8MM) E FIO
BWG12 (2,77MM), EXCLUSIVE PINTURA, INCLUSIVE FIXAÇÃO E
FORNECIMENTO EM QUADROS DE TUBOS DE AÇO CARBONO
GALVANIZADO DIÂMETRO DE 50MM (2")</t>
  </si>
  <si>
    <t>ED-9100</t>
  </si>
  <si>
    <t>13895/ORSE</t>
  </si>
  <si>
    <t xml:space="preserve"> Poste de concreto duplo T (DT) 12/600 - fornecimento e assentamento</t>
  </si>
  <si>
    <t>DISJUNTOR BIPOLAR TIPO DIN, CORRENTE NOMINAL DE 63A,
FORNECIMENTO E INSTALAÇÃO, INCLUSIVE TERMINAL ILHÓS</t>
  </si>
  <si>
    <t>ED-34480</t>
  </si>
  <si>
    <t>DISJUNTOR DE PROTEÇÃO DIFERENCIAL RESIDUAL (DR),
TETRAPOLAR TIPO DIN, CORRENTE NOMINAL DE 100A,
SENSIBILIDADE DE 30MA, FORNECIMENTO E INSTALAÇÃO,
INCLUSIVE TERMINAL ILHÓS</t>
  </si>
  <si>
    <t>ED-5443</t>
  </si>
  <si>
    <t>CABO ISOLADO DE COBRE FLEXÍVEL, CLASSE 5, ISOLAMENTO
TIPO LSHF/ATOX, NÃO HALOGENADO E ANTICHAMA, DIÂMETRO
DA SEÇÃO DE 10MM2, TEMPERATURA DE TRABALHO 70°C,
TENSÃO NOMINAL DE OPERAÇÃO 450/750V</t>
  </si>
  <si>
    <t>ED-48966</t>
  </si>
  <si>
    <t>ED-7252</t>
  </si>
  <si>
    <t>PILAR EM CONCRETO APARENTE 20 MPa, INCLUSIVE ARMAÇÃO,
FÔRMA PLASTIFICADA E DESFORMA</t>
  </si>
  <si>
    <t>ED-50842</t>
  </si>
  <si>
    <t>VIGA 0,10 A 0,20 M DE LARGURA, CONCRETO 1:2:4 COM ARMAÇÃOE FORMA RESINADA</t>
  </si>
  <si>
    <t>ED-48336</t>
  </si>
  <si>
    <t>ALVENARIA DE VEDAÇÃO COM BLOCO DE CONCRETO, ESP. 14CM,
INCLUSIVE ARGAMASSA PARA ASSENTAMENTO</t>
  </si>
  <si>
    <t>ED-48195</t>
  </si>
  <si>
    <t>REBOCO COM ARGAMASSA, TRAÇO 1:2:8 (CIMENTO, CAL E AREIA), ESP. 20MM, APLICAÇÃO MANUAL, INCLUSIVE ARGAMASSA COM PREPARO MECANIZADO, EXCLUSIVE CHAPISCO</t>
  </si>
  <si>
    <t>ED-50761</t>
  </si>
  <si>
    <t>m2</t>
  </si>
  <si>
    <t>4.7</t>
  </si>
  <si>
    <t>4.8</t>
  </si>
  <si>
    <t>4.9</t>
  </si>
  <si>
    <t>4.10</t>
  </si>
  <si>
    <t>REGULARIZAÇÃO E COMPACTAÇÃO MECÂNICA DE TERRENO COM ROLO VIBRATÓRIO, EXCLUSIVE DESMATAMENTO,
DESTOCAMENTO, LIMPEZA/ROÇADA DO TERRENO</t>
  </si>
  <si>
    <t>ED-51124</t>
  </si>
  <si>
    <t>TUBO ACO GALVANIZADO COM COSTURA, CLASSE MEDIA, DN 3", E = *4,05* MM,PESO *8,47* KG/M (NBR 5580)</t>
  </si>
  <si>
    <t>INSUMO SINAP 007694</t>
  </si>
  <si>
    <t>SERRALHEIRO COM ENCARGOS COMPLEMENTARES</t>
  </si>
  <si>
    <t>ED-7830</t>
  </si>
  <si>
    <t>HORA</t>
  </si>
  <si>
    <t>Solda tipo MIG/MAG semiautomática</t>
  </si>
  <si>
    <t>RO-17519</t>
  </si>
  <si>
    <t>KG</t>
  </si>
  <si>
    <t>2.5</t>
  </si>
  <si>
    <t>2.6</t>
  </si>
  <si>
    <t>2.7</t>
  </si>
  <si>
    <t>ELETRODUTO FLEXÍVEL, EM AÇO GALVANIZADO, DIÂMETRO DE
50MM (2"), REVESTIDO EXTERNAMENTE COM PVC, NA COR PRETA, INCLUSIVE ACESSÓRIOS PARA FIXAÇÃO E CONEXÕES</t>
  </si>
  <si>
    <t>PINTURA ACRÍLICA EM PAREDE, DUAS (2) DEMÃOS, COM
APLICAÇÃO MANUAL, EXCLUSIVE SELADOR ACRÍLICO E MASSA
ACRÍLICA/CORRIDA (PVA)</t>
  </si>
  <si>
    <t>ED-50451</t>
  </si>
  <si>
    <t>4.11</t>
  </si>
  <si>
    <t>Vladimir Caldeira de Souza</t>
  </si>
  <si>
    <t>Preço base: Setop 07-2025,SINAP 07-2025 - orse Setembro 2025</t>
  </si>
  <si>
    <r>
      <t xml:space="preserve">Obra: </t>
    </r>
    <r>
      <rPr>
        <b/>
        <sz val="12"/>
        <color theme="1"/>
        <rFont val="Calibri"/>
        <family val="2"/>
        <scheme val="minor"/>
      </rPr>
      <t xml:space="preserve">Construção de 01 campos em grama sintética - Society 30X50 mt - </t>
    </r>
  </si>
  <si>
    <t xml:space="preserve">CONSTRUÇÃO CAMPO SINTETICO NO RIACHINHO </t>
  </si>
  <si>
    <t>3.6</t>
  </si>
  <si>
    <t>3.7</t>
  </si>
  <si>
    <t>3.8</t>
  </si>
  <si>
    <t>3.9</t>
  </si>
  <si>
    <t>Data: 14/11/2025</t>
  </si>
  <si>
    <t>DRENO ESPINHA DE PEIXE (SEÇÃO 0,40 X 0,40 M), COM TUBO DE PVC CORRUGADO RÍGIDO PERFURADO, DN 100
MM, ENCHIMENTO COM BRITA, ENVOLVIDO COM MANTA GEOTÊXTIL, INCLUSIVE CONEXÕES. AF_07/2021</t>
  </si>
  <si>
    <t xml:space="preserve">                                   Breno rodrigues de matos CREA: 330.781/D</t>
  </si>
  <si>
    <t>FORNECIMENTO E COLOCAÇÃO DE PLACA DE OBRA EM CHAPA
GALVANIZADA #26, ESP. 0,45MM, DIMENSÃO (3X1,5)M, PLOTADA COM ADESIVO VINÍLICO, AFIXADA COM REBITES 4,8X40MM, EM ESTRUTURA METÁLICA DE METALON 20X20MM, ESP. 1,25MM, INCLUSIVE SUPORTE EM EUCALIPTO AUTOCLAVADO PINTADO COM TINTA PVA DUAS (2) DEMÃOS</t>
  </si>
  <si>
    <t>1.2</t>
  </si>
  <si>
    <t>ED-50135</t>
  </si>
  <si>
    <t>BARRACÃO DE OBRA, EM CHAPA DE COMPENSADO RESINADO,
INCLUSIVE INSTALAÇÕES SANITÁRIAS E MOBILIÁRIO - PADRÃO
DER-MG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</si>
</sst>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2E2E2E"/>
      <name val="Calibri"/>
      <family val="2"/>
      <scheme val="minor"/>
    </font>
    <font>
      <b/>
      <sz val="8"/>
      <color rgb="FF2E2E2E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3">
    <xf numFmtId="0" fontId="0" fillId="0" borderId="0" xfId="0"/>
    <xf numFmtId="4" fontId="0" fillId="0" borderId="0" xfId="0" applyNumberFormat="1"/>
    <xf numFmtId="0" fontId="0" fillId="0" borderId="0" xfId="0" applyAlignment="1">
      <alignment horizontal="left"/>
    </xf>
    <xf numFmtId="44" fontId="2" fillId="0" borderId="0" xfId="1" applyFont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3" fillId="2" borderId="0" xfId="0" applyFont="1" applyFill="1"/>
    <xf numFmtId="0" fontId="4" fillId="2" borderId="2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10" fontId="0" fillId="0" borderId="0" xfId="0" applyNumberFormat="1"/>
    <xf numFmtId="10" fontId="6" fillId="4" borderId="1" xfId="0" applyNumberFormat="1" applyFont="1" applyFill="1" applyBorder="1"/>
    <xf numFmtId="0" fontId="6" fillId="4" borderId="1" xfId="0" applyFont="1" applyFill="1" applyBorder="1"/>
    <xf numFmtId="164" fontId="6" fillId="4" borderId="1" xfId="0" applyNumberFormat="1" applyFont="1" applyFill="1" applyBorder="1"/>
    <xf numFmtId="164" fontId="6" fillId="4" borderId="1" xfId="1" applyNumberFormat="1" applyFont="1" applyFill="1" applyBorder="1"/>
    <xf numFmtId="4" fontId="0" fillId="0" borderId="0" xfId="0" applyNumberFormat="1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0" fillId="2" borderId="2" xfId="0" applyFill="1" applyBorder="1" applyAlignment="1">
      <alignment wrapText="1"/>
    </xf>
    <xf numFmtId="0" fontId="0" fillId="2" borderId="4" xfId="0" applyFill="1" applyBorder="1" applyAlignment="1">
      <alignment wrapText="1"/>
    </xf>
    <xf numFmtId="44" fontId="9" fillId="2" borderId="1" xfId="1" applyFont="1" applyFill="1" applyBorder="1" applyAlignment="1">
      <alignment horizontal="center" wrapText="1"/>
    </xf>
    <xf numFmtId="0" fontId="6" fillId="0" borderId="0" xfId="0" applyFont="1"/>
    <xf numFmtId="44" fontId="11" fillId="2" borderId="1" xfId="1" applyFont="1" applyFill="1" applyBorder="1" applyAlignment="1">
      <alignment horizontal="center" wrapText="1"/>
    </xf>
    <xf numFmtId="8" fontId="9" fillId="2" borderId="1" xfId="1" applyNumberFormat="1" applyFont="1" applyFill="1" applyBorder="1" applyAlignment="1">
      <alignment horizontal="right" wrapText="1"/>
    </xf>
    <xf numFmtId="44" fontId="9" fillId="2" borderId="1" xfId="1" applyFont="1" applyFill="1" applyBorder="1" applyAlignment="1">
      <alignment horizontal="right" wrapText="1"/>
    </xf>
    <xf numFmtId="44" fontId="9" fillId="2" borderId="2" xfId="1" applyFont="1" applyFill="1" applyBorder="1" applyAlignment="1">
      <alignment horizontal="right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44" fontId="10" fillId="2" borderId="5" xfId="1" applyFont="1" applyFill="1" applyBorder="1" applyAlignment="1">
      <alignment horizontal="right" wrapText="1"/>
    </xf>
    <xf numFmtId="0" fontId="10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10" fontId="14" fillId="3" borderId="1" xfId="0" applyNumberFormat="1" applyFont="1" applyFill="1" applyBorder="1" applyAlignment="1">
      <alignment horizontal="center"/>
    </xf>
    <xf numFmtId="44" fontId="14" fillId="3" borderId="1" xfId="1" applyFont="1" applyFill="1" applyBorder="1" applyAlignment="1">
      <alignment horizontal="center"/>
    </xf>
    <xf numFmtId="0" fontId="16" fillId="4" borderId="1" xfId="2" applyFont="1" applyFill="1" applyBorder="1" applyAlignment="1">
      <alignment horizontal="left"/>
    </xf>
    <xf numFmtId="0" fontId="15" fillId="5" borderId="1" xfId="0" applyFont="1" applyFill="1" applyBorder="1"/>
    <xf numFmtId="10" fontId="0" fillId="5" borderId="1" xfId="4" applyNumberFormat="1" applyFont="1" applyFill="1" applyBorder="1"/>
    <xf numFmtId="164" fontId="0" fillId="5" borderId="1" xfId="3" applyNumberFormat="1" applyFont="1" applyFill="1" applyBorder="1"/>
    <xf numFmtId="164" fontId="0" fillId="5" borderId="1" xfId="0" applyNumberFormat="1" applyFill="1" applyBorder="1"/>
    <xf numFmtId="164" fontId="0" fillId="5" borderId="1" xfId="1" applyNumberFormat="1" applyFont="1" applyFill="1" applyBorder="1"/>
    <xf numFmtId="0" fontId="0" fillId="5" borderId="1" xfId="0" applyFill="1" applyBorder="1"/>
    <xf numFmtId="0" fontId="17" fillId="5" borderId="1" xfId="2" applyFont="1" applyFill="1" applyBorder="1" applyAlignment="1">
      <alignment horizontal="left"/>
    </xf>
    <xf numFmtId="10" fontId="0" fillId="5" borderId="1" xfId="0" applyNumberFormat="1" applyFill="1" applyBorder="1"/>
    <xf numFmtId="10" fontId="0" fillId="5" borderId="1" xfId="3" applyNumberFormat="1" applyFont="1" applyFill="1" applyBorder="1"/>
    <xf numFmtId="0" fontId="17" fillId="5" borderId="1" xfId="2" applyFont="1" applyFill="1" applyBorder="1"/>
    <xf numFmtId="44" fontId="0" fillId="2" borderId="0" xfId="0" applyNumberFormat="1" applyFill="1"/>
    <xf numFmtId="44" fontId="0" fillId="0" borderId="0" xfId="0" applyNumberFormat="1"/>
    <xf numFmtId="0" fontId="12" fillId="2" borderId="1" xfId="0" applyFont="1" applyFill="1" applyBorder="1" applyAlignment="1">
      <alignment horizontal="center" vertical="center" wrapText="1"/>
    </xf>
    <xf numFmtId="44" fontId="12" fillId="2" borderId="1" xfId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44" fontId="0" fillId="2" borderId="6" xfId="1" applyFont="1" applyFill="1" applyBorder="1"/>
    <xf numFmtId="44" fontId="8" fillId="2" borderId="6" xfId="1" applyFont="1" applyFill="1" applyBorder="1"/>
    <xf numFmtId="0" fontId="8" fillId="2" borderId="6" xfId="0" applyFont="1" applyFill="1" applyBorder="1"/>
    <xf numFmtId="44" fontId="8" fillId="2" borderId="6" xfId="1" applyFont="1" applyFill="1" applyBorder="1" applyAlignment="1"/>
    <xf numFmtId="44" fontId="8" fillId="2" borderId="13" xfId="1" applyFont="1" applyFill="1" applyBorder="1" applyAlignment="1"/>
    <xf numFmtId="0" fontId="8" fillId="2" borderId="0" xfId="0" applyFont="1" applyFill="1" applyAlignment="1">
      <alignment horizontal="left"/>
    </xf>
    <xf numFmtId="0" fontId="8" fillId="2" borderId="7" xfId="0" applyFont="1" applyFill="1" applyBorder="1" applyAlignment="1">
      <alignment horizontal="left"/>
    </xf>
    <xf numFmtId="44" fontId="6" fillId="2" borderId="0" xfId="1" applyFont="1" applyFill="1" applyBorder="1"/>
    <xf numFmtId="44" fontId="10" fillId="2" borderId="0" xfId="1" applyFont="1" applyFill="1" applyBorder="1" applyAlignment="1">
      <alignment horizontal="right"/>
    </xf>
    <xf numFmtId="10" fontId="10" fillId="2" borderId="0" xfId="3" applyNumberFormat="1" applyFont="1" applyFill="1" applyBorder="1" applyAlignment="1">
      <alignment horizontal="left"/>
    </xf>
    <xf numFmtId="4" fontId="10" fillId="2" borderId="0" xfId="0" applyNumberFormat="1" applyFont="1" applyFill="1"/>
    <xf numFmtId="44" fontId="10" fillId="2" borderId="7" xfId="1" applyFont="1" applyFill="1" applyBorder="1"/>
    <xf numFmtId="44" fontId="0" fillId="2" borderId="0" xfId="1" applyFont="1" applyFill="1" applyBorder="1"/>
    <xf numFmtId="44" fontId="8" fillId="2" borderId="0" xfId="1" applyFont="1" applyFill="1" applyBorder="1"/>
    <xf numFmtId="0" fontId="8" fillId="2" borderId="0" xfId="0" applyFont="1" applyFill="1"/>
    <xf numFmtId="4" fontId="8" fillId="2" borderId="0" xfId="0" applyNumberFormat="1" applyFont="1" applyFill="1"/>
    <xf numFmtId="44" fontId="8" fillId="2" borderId="7" xfId="1" applyFont="1" applyFill="1" applyBorder="1"/>
    <xf numFmtId="0" fontId="10" fillId="2" borderId="11" xfId="0" applyFont="1" applyFill="1" applyBorder="1" applyAlignment="1">
      <alignment horizontal="left"/>
    </xf>
    <xf numFmtId="4" fontId="0" fillId="2" borderId="0" xfId="0" applyNumberFormat="1" applyFill="1"/>
    <xf numFmtId="44" fontId="0" fillId="2" borderId="7" xfId="1" applyFont="1" applyFill="1" applyBorder="1"/>
    <xf numFmtId="44" fontId="0" fillId="2" borderId="8" xfId="1" applyFont="1" applyFill="1" applyBorder="1"/>
    <xf numFmtId="0" fontId="0" fillId="2" borderId="8" xfId="0" applyFill="1" applyBorder="1"/>
    <xf numFmtId="4" fontId="0" fillId="2" borderId="8" xfId="0" applyNumberFormat="1" applyFill="1" applyBorder="1"/>
    <xf numFmtId="44" fontId="0" fillId="2" borderId="9" xfId="1" applyFont="1" applyFill="1" applyBorder="1"/>
    <xf numFmtId="0" fontId="13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left" vertical="center" wrapText="1"/>
    </xf>
    <xf numFmtId="44" fontId="10" fillId="2" borderId="15" xfId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4" fontId="10" fillId="2" borderId="15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/>
    </xf>
    <xf numFmtId="44" fontId="13" fillId="2" borderId="4" xfId="0" applyNumberFormat="1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44" fontId="3" fillId="2" borderId="0" xfId="0" applyNumberFormat="1" applyFont="1" applyFill="1"/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center" wrapText="1"/>
    </xf>
    <xf numFmtId="164" fontId="0" fillId="0" borderId="0" xfId="0" applyNumberFormat="1"/>
    <xf numFmtId="0" fontId="10" fillId="2" borderId="1" xfId="0" applyFont="1" applyFill="1" applyBorder="1" applyAlignment="1">
      <alignment vertical="center"/>
    </xf>
    <xf numFmtId="0" fontId="8" fillId="2" borderId="11" xfId="0" applyFont="1" applyFill="1" applyBorder="1" applyAlignment="1">
      <alignment vertical="top" wrapText="1"/>
    </xf>
    <xf numFmtId="0" fontId="13" fillId="2" borderId="3" xfId="0" applyFont="1" applyFill="1" applyBorder="1" applyAlignment="1">
      <alignment horizontal="left"/>
    </xf>
    <xf numFmtId="0" fontId="13" fillId="2" borderId="9" xfId="0" applyFont="1" applyFill="1" applyBorder="1" applyAlignment="1">
      <alignment horizontal="left"/>
    </xf>
    <xf numFmtId="0" fontId="8" fillId="0" borderId="10" xfId="0" applyFont="1" applyBorder="1" applyAlignment="1">
      <alignment horizontal="center"/>
    </xf>
    <xf numFmtId="0" fontId="8" fillId="0" borderId="6" xfId="0" applyFont="1" applyBorder="1"/>
    <xf numFmtId="0" fontId="8" fillId="0" borderId="11" xfId="0" applyFont="1" applyBorder="1"/>
    <xf numFmtId="0" fontId="8" fillId="0" borderId="0" xfId="0" applyFont="1"/>
    <xf numFmtId="0" fontId="8" fillId="0" borderId="12" xfId="0" applyFont="1" applyBorder="1"/>
    <xf numFmtId="0" fontId="8" fillId="0" borderId="8" xfId="0" applyFont="1" applyBorder="1"/>
    <xf numFmtId="0" fontId="8" fillId="2" borderId="13" xfId="0" applyFont="1" applyFill="1" applyBorder="1" applyAlignment="1">
      <alignment horizontal="center" wrapText="1"/>
    </xf>
    <xf numFmtId="0" fontId="8" fillId="0" borderId="7" xfId="0" applyFont="1" applyBorder="1"/>
    <xf numFmtId="0" fontId="10" fillId="0" borderId="1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8" fillId="2" borderId="10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8" fillId="2" borderId="11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right" wrapText="1"/>
    </xf>
    <xf numFmtId="0" fontId="10" fillId="2" borderId="2" xfId="0" applyFont="1" applyFill="1" applyBorder="1" applyAlignment="1">
      <alignment horizontal="right" wrapText="1"/>
    </xf>
    <xf numFmtId="0" fontId="10" fillId="2" borderId="4" xfId="0" applyFont="1" applyFill="1" applyBorder="1" applyAlignment="1">
      <alignment horizontal="right" wrapText="1"/>
    </xf>
    <xf numFmtId="0" fontId="10" fillId="0" borderId="1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/>
    </xf>
    <xf numFmtId="0" fontId="8" fillId="2" borderId="12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left"/>
    </xf>
    <xf numFmtId="0" fontId="12" fillId="2" borderId="11" xfId="0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12" fillId="2" borderId="7" xfId="0" applyFont="1" applyFill="1" applyBorder="1" applyAlignment="1">
      <alignment horizontal="left"/>
    </xf>
    <xf numFmtId="0" fontId="0" fillId="2" borderId="0" xfId="0" applyFill="1"/>
    <xf numFmtId="0" fontId="0" fillId="2" borderId="7" xfId="0" applyFill="1" applyBorder="1"/>
    <xf numFmtId="0" fontId="8" fillId="2" borderId="10" xfId="0" applyFont="1" applyFill="1" applyBorder="1" applyAlignment="1">
      <alignment horizontal="left"/>
    </xf>
    <xf numFmtId="0" fontId="8" fillId="2" borderId="6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8" fillId="2" borderId="7" xfId="0" applyFont="1" applyFill="1" applyBorder="1" applyAlignment="1">
      <alignment horizontal="left"/>
    </xf>
    <xf numFmtId="0" fontId="6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11" xfId="0" applyFill="1" applyBorder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7" xfId="0" applyFill="1" applyBorder="1" applyAlignment="1">
      <alignment horizontal="center" wrapText="1"/>
    </xf>
  </cellXfs>
  <cellStyles count="5">
    <cellStyle name="Moeda" xfId="1" builtinId="4"/>
    <cellStyle name="Normal" xfId="0" builtinId="0"/>
    <cellStyle name="Normal 2" xfId="2" xr:uid="{00000000-0005-0000-0000-000002000000}"/>
    <cellStyle name="Porcentagem" xfId="3" builtinId="5"/>
    <cellStyle name="Vírgula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436562</xdr:colOff>
      <xdr:row>41</xdr:row>
      <xdr:rowOff>0</xdr:rowOff>
    </xdr:from>
    <xdr:ext cx="184731" cy="264560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20000" y="35004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pt-BR"/>
        </a:p>
      </xdr:txBody>
    </xdr:sp>
    <xdr:clientData/>
  </xdr:oneCellAnchor>
  <xdr:twoCellAnchor editAs="oneCell">
    <xdr:from>
      <xdr:col>1</xdr:col>
      <xdr:colOff>28575</xdr:colOff>
      <xdr:row>0</xdr:row>
      <xdr:rowOff>102394</xdr:rowOff>
    </xdr:from>
    <xdr:to>
      <xdr:col>2</xdr:col>
      <xdr:colOff>2705099</xdr:colOff>
      <xdr:row>0</xdr:row>
      <xdr:rowOff>1082040</xdr:rowOff>
    </xdr:to>
    <xdr:pic>
      <xdr:nvPicPr>
        <xdr:cNvPr id="6" name="Imagem 5" descr="C:\Users\Usuário\Desktop\2021\LOGO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91" t="14742" r="3993" b="7271"/>
        <a:stretch/>
      </xdr:blipFill>
      <xdr:spPr bwMode="auto">
        <a:xfrm>
          <a:off x="638175" y="102394"/>
          <a:ext cx="3952874" cy="97393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1</xdr:row>
      <xdr:rowOff>9524</xdr:rowOff>
    </xdr:to>
    <xdr:pic>
      <xdr:nvPicPr>
        <xdr:cNvPr id="4" name="Imagem 3" descr="C:\Users\Usuário\Desktop\2021\LOGO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91" t="14742" r="3993" b="7271"/>
        <a:stretch/>
      </xdr:blipFill>
      <xdr:spPr bwMode="auto">
        <a:xfrm>
          <a:off x="0" y="0"/>
          <a:ext cx="3943350" cy="98107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2</xdr:col>
      <xdr:colOff>762000</xdr:colOff>
      <xdr:row>0</xdr:row>
      <xdr:rowOff>123825</xdr:rowOff>
    </xdr:from>
    <xdr:to>
      <xdr:col>7</xdr:col>
      <xdr:colOff>571500</xdr:colOff>
      <xdr:row>0</xdr:row>
      <xdr:rowOff>619991</xdr:rowOff>
    </xdr:to>
    <xdr:sp macro="" textlink="">
      <xdr:nvSpPr>
        <xdr:cNvPr id="5" name="WordArt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4695825" y="123825"/>
          <a:ext cx="5400675" cy="496166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r" rtl="0"/>
          <a:r>
            <a:rPr lang="pt-BR" sz="1600" kern="10" spc="320" baseline="0">
              <a:ln w="9525">
                <a:noFill/>
                <a:round/>
                <a:headEnd/>
                <a:tailEnd/>
              </a:ln>
              <a:gradFill rotWithShape="0">
                <a:gsLst>
                  <a:gs pos="0">
                    <a:srgbClr val="AAAAAA"/>
                  </a:gs>
                  <a:gs pos="100000">
                    <a:srgbClr val="FFFFFF"/>
                  </a:gs>
                </a:gsLst>
                <a:lin ang="5400000" scaled="1"/>
              </a:gradFill>
              <a:effectLst>
                <a:outerShdw dist="45791" dir="3378596" algn="ctr" rotWithShape="0">
                  <a:srgbClr val="4D4D4D">
                    <a:alpha val="80000"/>
                  </a:srgbClr>
                </a:outerShdw>
              </a:effectLst>
              <a:latin typeface="Arial Black"/>
            </a:rPr>
            <a:t>SECRETARIA </a:t>
          </a:r>
          <a:r>
            <a:rPr lang="pt-BR" sz="1600" kern="10" spc="320">
              <a:ln w="9525">
                <a:noFill/>
                <a:round/>
                <a:headEnd/>
                <a:tailEnd/>
              </a:ln>
              <a:gradFill rotWithShape="0">
                <a:gsLst>
                  <a:gs pos="0">
                    <a:srgbClr val="AAAAAA"/>
                  </a:gs>
                  <a:gs pos="100000">
                    <a:srgbClr val="FFFFFF"/>
                  </a:gs>
                </a:gsLst>
                <a:lin ang="5400000" scaled="1"/>
              </a:gradFill>
              <a:effectLst>
                <a:outerShdw dist="45791" dir="3378596" algn="ctr" rotWithShape="0">
                  <a:srgbClr val="4D4D4D">
                    <a:alpha val="80000"/>
                  </a:srgbClr>
                </a:outerShdw>
              </a:effectLst>
              <a:latin typeface="Arial Black"/>
            </a:rPr>
            <a:t>MUNICIPAL DE ESPORTES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40" zoomScale="80" zoomScaleNormal="80" zoomScaleSheetLayoutView="100" zoomScalePageLayoutView="90" workbookViewId="0">
      <selection activeCell="B15" sqref="B15"/>
    </sheetView>
  </sheetViews>
  <sheetFormatPr defaultRowHeight="14.4" x14ac:dyDescent="0.3"/>
  <cols>
    <col min="1" max="1" width="8.88671875" style="8" bestFit="1" customWidth="1"/>
    <col min="2" max="2" width="18.5546875" style="11" customWidth="1"/>
    <col min="3" max="3" width="59.5546875" style="2" customWidth="1"/>
    <col min="4" max="4" width="14.88671875" style="3" bestFit="1" customWidth="1"/>
    <col min="5" max="5" width="15.33203125" style="3" bestFit="1" customWidth="1"/>
    <col min="6" max="6" width="9.33203125" customWidth="1"/>
    <col min="7" max="7" width="14.44140625" style="1" customWidth="1"/>
    <col min="8" max="8" width="22" style="3" customWidth="1"/>
    <col min="9" max="9" width="8.21875" hidden="1" customWidth="1"/>
    <col min="10" max="10" width="1.109375" hidden="1" customWidth="1"/>
    <col min="11" max="11" width="9.109375" customWidth="1"/>
    <col min="12" max="12" width="21.109375" customWidth="1"/>
  </cols>
  <sheetData>
    <row r="1" spans="1:12" s="9" customFormat="1" ht="92.25" customHeight="1" x14ac:dyDescent="0.3">
      <c r="A1" s="111" t="s">
        <v>54</v>
      </c>
      <c r="B1" s="129"/>
      <c r="C1" s="129"/>
      <c r="D1" s="129"/>
      <c r="E1" s="129"/>
      <c r="F1" s="129"/>
      <c r="G1" s="129"/>
      <c r="H1" s="130"/>
      <c r="I1"/>
      <c r="J1" s="22">
        <v>50</v>
      </c>
    </row>
    <row r="2" spans="1:12" s="9" customFormat="1" ht="15.75" customHeight="1" x14ac:dyDescent="0.3">
      <c r="A2" s="131" t="s">
        <v>4</v>
      </c>
      <c r="B2" s="132"/>
      <c r="C2" s="133"/>
      <c r="D2" s="55"/>
      <c r="E2" s="56"/>
      <c r="F2" s="57"/>
      <c r="G2" s="58" t="s">
        <v>134</v>
      </c>
      <c r="H2" s="59"/>
      <c r="I2"/>
      <c r="J2" s="22">
        <v>145</v>
      </c>
    </row>
    <row r="3" spans="1:12" s="10" customFormat="1" ht="15.75" customHeight="1" x14ac:dyDescent="0.3">
      <c r="A3" s="134"/>
      <c r="B3" s="135"/>
      <c r="C3" s="136"/>
      <c r="D3" s="62"/>
      <c r="E3" s="63" t="s">
        <v>5</v>
      </c>
      <c r="F3" s="64">
        <v>0.27639999999999998</v>
      </c>
      <c r="G3" s="65"/>
      <c r="H3" s="66"/>
      <c r="I3" s="23"/>
      <c r="J3" s="24">
        <v>129.30000000000001</v>
      </c>
    </row>
    <row r="4" spans="1:12" s="9" customFormat="1" ht="17.25" customHeight="1" x14ac:dyDescent="0.3">
      <c r="A4" s="134" t="s">
        <v>128</v>
      </c>
      <c r="B4" s="135"/>
      <c r="C4" s="136"/>
      <c r="D4" s="67"/>
      <c r="E4" s="68"/>
      <c r="F4" s="69"/>
      <c r="G4" s="70"/>
      <c r="H4" s="71"/>
      <c r="I4"/>
      <c r="J4" s="22">
        <v>2.64</v>
      </c>
    </row>
    <row r="5" spans="1:12" s="9" customFormat="1" ht="17.25" customHeight="1" x14ac:dyDescent="0.3">
      <c r="A5" s="72" t="s">
        <v>129</v>
      </c>
      <c r="B5" s="60"/>
      <c r="C5" s="61"/>
      <c r="D5" s="67"/>
      <c r="E5" s="68"/>
      <c r="F5" s="69"/>
      <c r="G5" s="70"/>
      <c r="H5" s="71"/>
      <c r="I5"/>
      <c r="J5" s="22"/>
    </row>
    <row r="6" spans="1:12" s="9" customFormat="1" ht="15.75" customHeight="1" x14ac:dyDescent="0.3">
      <c r="A6" s="126" t="s">
        <v>127</v>
      </c>
      <c r="B6" s="127"/>
      <c r="C6" s="128"/>
      <c r="D6" s="67"/>
      <c r="E6" s="67"/>
      <c r="F6" s="4"/>
      <c r="G6" s="73"/>
      <c r="H6" s="74"/>
      <c r="I6"/>
      <c r="J6" s="22"/>
    </row>
    <row r="7" spans="1:12" s="9" customFormat="1" ht="15.75" customHeight="1" x14ac:dyDescent="0.3">
      <c r="A7" s="123" t="s">
        <v>40</v>
      </c>
      <c r="B7" s="124"/>
      <c r="C7" s="125"/>
      <c r="D7" s="75"/>
      <c r="E7" s="75"/>
      <c r="F7" s="76"/>
      <c r="G7" s="77"/>
      <c r="H7" s="78"/>
      <c r="I7"/>
      <c r="J7" s="25">
        <v>11.12</v>
      </c>
    </row>
    <row r="8" spans="1:12" s="5" customFormat="1" ht="31.2" x14ac:dyDescent="0.3">
      <c r="A8" s="79" t="s">
        <v>21</v>
      </c>
      <c r="B8" s="80" t="s">
        <v>23</v>
      </c>
      <c r="C8" s="81" t="s">
        <v>0</v>
      </c>
      <c r="D8" s="82" t="s">
        <v>16</v>
      </c>
      <c r="E8" s="82" t="s">
        <v>17</v>
      </c>
      <c r="F8" s="83" t="s">
        <v>2</v>
      </c>
      <c r="G8" s="84" t="s">
        <v>1</v>
      </c>
      <c r="H8" s="82" t="s">
        <v>18</v>
      </c>
      <c r="I8" s="17" t="s">
        <v>3</v>
      </c>
    </row>
    <row r="9" spans="1:12" s="4" customFormat="1" ht="19.5" customHeight="1" x14ac:dyDescent="0.3">
      <c r="A9" s="95">
        <v>1</v>
      </c>
      <c r="B9" s="96"/>
      <c r="C9" s="93" t="s">
        <v>22</v>
      </c>
      <c r="D9" s="85"/>
      <c r="E9" s="85"/>
      <c r="F9" s="85"/>
      <c r="G9" s="85"/>
      <c r="H9" s="86">
        <f>SUM(H11+H10)</f>
        <v>7974.8833799999993</v>
      </c>
      <c r="J9" s="26">
        <v>29.22</v>
      </c>
      <c r="L9" s="48"/>
    </row>
    <row r="10" spans="1:12" s="4" customFormat="1" ht="95.4" customHeight="1" x14ac:dyDescent="0.3">
      <c r="A10" s="53" t="s">
        <v>27</v>
      </c>
      <c r="B10" s="50" t="s">
        <v>69</v>
      </c>
      <c r="C10" s="94" t="s">
        <v>137</v>
      </c>
      <c r="D10" s="51">
        <v>1130.67</v>
      </c>
      <c r="E10" s="51">
        <f>(D10*$F$3)+ D10</f>
        <v>1443.1871880000001</v>
      </c>
      <c r="F10" s="50" t="s">
        <v>31</v>
      </c>
      <c r="G10" s="52">
        <v>1</v>
      </c>
      <c r="H10" s="51">
        <f>G10*E10</f>
        <v>1443.1871880000001</v>
      </c>
      <c r="J10" s="27"/>
      <c r="L10" s="48"/>
    </row>
    <row r="11" spans="1:12" s="6" customFormat="1" ht="53.4" customHeight="1" x14ac:dyDescent="0.25">
      <c r="A11" s="53" t="s">
        <v>138</v>
      </c>
      <c r="B11" s="50" t="s">
        <v>139</v>
      </c>
      <c r="C11" s="90" t="s">
        <v>140</v>
      </c>
      <c r="D11" s="51">
        <v>639.66</v>
      </c>
      <c r="E11" s="51">
        <f>(D11*$F$3)+ D11</f>
        <v>816.46202399999993</v>
      </c>
      <c r="F11" s="50" t="s">
        <v>32</v>
      </c>
      <c r="G11" s="52">
        <v>8</v>
      </c>
      <c r="H11" s="51">
        <f>G11*E11</f>
        <v>6531.6961919999994</v>
      </c>
      <c r="J11" s="7"/>
      <c r="L11" s="6" t="s">
        <v>64</v>
      </c>
    </row>
    <row r="12" spans="1:12" s="6" customFormat="1" ht="15.6" x14ac:dyDescent="0.3">
      <c r="A12" s="95">
        <v>2</v>
      </c>
      <c r="B12" s="122"/>
      <c r="C12" s="87" t="s">
        <v>41</v>
      </c>
      <c r="D12" s="85"/>
      <c r="E12" s="85"/>
      <c r="F12" s="85"/>
      <c r="G12" s="85"/>
      <c r="H12" s="86">
        <f>SUM(H13:H19)</f>
        <v>165597.71849840003</v>
      </c>
      <c r="J12" s="7"/>
      <c r="L12" s="6" t="s">
        <v>65</v>
      </c>
    </row>
    <row r="13" spans="1:12" s="6" customFormat="1" ht="82.8" customHeight="1" x14ac:dyDescent="0.25">
      <c r="A13" s="53" t="s">
        <v>28</v>
      </c>
      <c r="B13" s="50" t="s">
        <v>86</v>
      </c>
      <c r="C13" s="90" t="s">
        <v>85</v>
      </c>
      <c r="D13" s="51">
        <v>149.16</v>
      </c>
      <c r="E13" s="51">
        <f>(D13*$F$3)+ D13</f>
        <v>190.38782399999999</v>
      </c>
      <c r="F13" s="50" t="s">
        <v>32</v>
      </c>
      <c r="G13" s="52">
        <v>215.2</v>
      </c>
      <c r="H13" s="51">
        <f>G13*E13</f>
        <v>40971.459724799999</v>
      </c>
      <c r="J13" s="7"/>
      <c r="L13" s="88"/>
    </row>
    <row r="14" spans="1:12" s="6" customFormat="1" ht="84" customHeight="1" x14ac:dyDescent="0.3">
      <c r="A14" s="53" t="s">
        <v>30</v>
      </c>
      <c r="B14" s="50" t="s">
        <v>83</v>
      </c>
      <c r="C14" s="89" t="s">
        <v>82</v>
      </c>
      <c r="D14" s="51">
        <v>857.85</v>
      </c>
      <c r="E14" s="51">
        <f>(D14*$F$3)+ D14</f>
        <v>1094.95974</v>
      </c>
      <c r="F14" s="50" t="s">
        <v>37</v>
      </c>
      <c r="G14" s="52">
        <v>65.2</v>
      </c>
      <c r="H14" s="51">
        <f>G14*E14</f>
        <v>71391.375048000002</v>
      </c>
      <c r="J14" s="7"/>
    </row>
    <row r="15" spans="1:12" s="6" customFormat="1" ht="40.200000000000003" customHeight="1" x14ac:dyDescent="0.25">
      <c r="A15" s="53" t="s">
        <v>38</v>
      </c>
      <c r="B15" s="50" t="s">
        <v>112</v>
      </c>
      <c r="C15" s="90" t="s">
        <v>111</v>
      </c>
      <c r="D15" s="51">
        <v>176.46</v>
      </c>
      <c r="E15" s="51">
        <f t="shared" ref="E15:E17" si="0">(D15*$F$3)+ D15</f>
        <v>225.23354399999999</v>
      </c>
      <c r="F15" s="50" t="s">
        <v>37</v>
      </c>
      <c r="G15" s="52">
        <v>144</v>
      </c>
      <c r="H15" s="51">
        <f>G15*E15</f>
        <v>32433.630335999998</v>
      </c>
      <c r="J15" s="7"/>
    </row>
    <row r="16" spans="1:12" s="6" customFormat="1" ht="30" customHeight="1" x14ac:dyDescent="0.25">
      <c r="A16" s="53" t="s">
        <v>84</v>
      </c>
      <c r="B16" s="50" t="s">
        <v>114</v>
      </c>
      <c r="C16" s="90" t="s">
        <v>113</v>
      </c>
      <c r="D16" s="51">
        <v>28.4</v>
      </c>
      <c r="E16" s="51">
        <f t="shared" si="0"/>
        <v>36.249759999999995</v>
      </c>
      <c r="F16" s="50" t="s">
        <v>115</v>
      </c>
      <c r="G16" s="52">
        <v>25</v>
      </c>
      <c r="H16" s="51">
        <f t="shared" ref="H16:H17" si="1">G16*E16</f>
        <v>906.24399999999991</v>
      </c>
      <c r="J16" s="7"/>
    </row>
    <row r="17" spans="1:12" s="6" customFormat="1" ht="28.8" customHeight="1" x14ac:dyDescent="0.25">
      <c r="A17" s="53" t="s">
        <v>119</v>
      </c>
      <c r="B17" s="50" t="s">
        <v>117</v>
      </c>
      <c r="C17" s="90" t="s">
        <v>116</v>
      </c>
      <c r="D17" s="51">
        <v>74.290000000000006</v>
      </c>
      <c r="E17" s="51">
        <f t="shared" si="0"/>
        <v>94.823756000000003</v>
      </c>
      <c r="F17" s="50" t="s">
        <v>118</v>
      </c>
      <c r="G17" s="52">
        <v>10</v>
      </c>
      <c r="H17" s="51">
        <f t="shared" si="1"/>
        <v>948.23756000000003</v>
      </c>
      <c r="J17" s="7"/>
    </row>
    <row r="18" spans="1:12" s="6" customFormat="1" ht="31.2" x14ac:dyDescent="0.3">
      <c r="A18" s="53" t="s">
        <v>120</v>
      </c>
      <c r="B18" s="50" t="s">
        <v>66</v>
      </c>
      <c r="C18" s="89" t="s">
        <v>60</v>
      </c>
      <c r="D18" s="51">
        <v>21.13</v>
      </c>
      <c r="E18" s="51">
        <f>(D18*$F$3)+ D18</f>
        <v>26.970331999999999</v>
      </c>
      <c r="F18" s="50" t="s">
        <v>32</v>
      </c>
      <c r="G18" s="52">
        <v>109</v>
      </c>
      <c r="H18" s="51">
        <f>G18*E18</f>
        <v>2939.7661880000001</v>
      </c>
      <c r="J18" s="7"/>
    </row>
    <row r="19" spans="1:12" s="4" customFormat="1" ht="36" customHeight="1" x14ac:dyDescent="0.3">
      <c r="A19" s="53" t="s">
        <v>121</v>
      </c>
      <c r="B19" s="50" t="s">
        <v>70</v>
      </c>
      <c r="C19" s="89" t="s">
        <v>68</v>
      </c>
      <c r="D19" s="51">
        <v>580.59</v>
      </c>
      <c r="E19" s="51">
        <f>(D19*$F$3)+ D19</f>
        <v>741.06507600000009</v>
      </c>
      <c r="F19" s="50" t="s">
        <v>32</v>
      </c>
      <c r="G19" s="52">
        <v>21.6</v>
      </c>
      <c r="H19" s="51">
        <f>G19*E19</f>
        <v>16007.005641600002</v>
      </c>
      <c r="J19" s="26">
        <v>29.22</v>
      </c>
      <c r="L19" s="48"/>
    </row>
    <row r="20" spans="1:12" s="4" customFormat="1" ht="15.6" x14ac:dyDescent="0.3">
      <c r="A20" s="95">
        <v>3</v>
      </c>
      <c r="B20" s="122"/>
      <c r="C20" s="87" t="s">
        <v>42</v>
      </c>
      <c r="D20" s="85"/>
      <c r="E20" s="85"/>
      <c r="F20" s="85"/>
      <c r="G20" s="85"/>
      <c r="H20" s="86">
        <f>SUM(H21:H29)</f>
        <v>33309.062039999997</v>
      </c>
      <c r="J20" s="27"/>
    </row>
    <row r="21" spans="1:12" s="4" customFormat="1" ht="38.4" customHeight="1" x14ac:dyDescent="0.3">
      <c r="A21" s="53" t="s">
        <v>33</v>
      </c>
      <c r="B21" s="50" t="s">
        <v>87</v>
      </c>
      <c r="C21" s="89" t="s">
        <v>88</v>
      </c>
      <c r="D21" s="51">
        <v>2099.13</v>
      </c>
      <c r="E21" s="51">
        <f>(D21*$F$3)+ D21</f>
        <v>2679.3295320000002</v>
      </c>
      <c r="F21" s="50" t="s">
        <v>43</v>
      </c>
      <c r="G21" s="52">
        <v>4</v>
      </c>
      <c r="H21" s="51">
        <f t="shared" ref="H21:H24" si="2">G21*E21</f>
        <v>10717.318128000001</v>
      </c>
      <c r="J21" s="27"/>
    </row>
    <row r="22" spans="1:12" s="4" customFormat="1" ht="71.400000000000006" customHeight="1" x14ac:dyDescent="0.3">
      <c r="A22" s="53" t="s">
        <v>51</v>
      </c>
      <c r="B22" s="50" t="s">
        <v>72</v>
      </c>
      <c r="C22" s="89" t="s">
        <v>71</v>
      </c>
      <c r="D22" s="51">
        <v>2641.16</v>
      </c>
      <c r="E22" s="51">
        <f>(D22*$F$3)+ D22</f>
        <v>3371.1766239999997</v>
      </c>
      <c r="F22" s="50" t="s">
        <v>73</v>
      </c>
      <c r="G22" s="52">
        <v>1</v>
      </c>
      <c r="H22" s="51">
        <f t="shared" si="2"/>
        <v>3371.1766239999997</v>
      </c>
      <c r="J22" s="27"/>
    </row>
    <row r="23" spans="1:12" s="4" customFormat="1" ht="71.400000000000006" customHeight="1" x14ac:dyDescent="0.3">
      <c r="A23" s="53" t="s">
        <v>52</v>
      </c>
      <c r="B23" s="50" t="s">
        <v>94</v>
      </c>
      <c r="C23" s="89" t="s">
        <v>93</v>
      </c>
      <c r="D23" s="51">
        <v>14.95</v>
      </c>
      <c r="E23" s="51">
        <f>(D23*$F$3)+ D23</f>
        <v>19.082179999999997</v>
      </c>
      <c r="F23" s="50" t="s">
        <v>37</v>
      </c>
      <c r="G23" s="52">
        <v>320</v>
      </c>
      <c r="H23" s="51">
        <f t="shared" si="2"/>
        <v>6106.297599999999</v>
      </c>
      <c r="J23" s="27"/>
    </row>
    <row r="24" spans="1:12" s="4" customFormat="1" ht="51.6" customHeight="1" x14ac:dyDescent="0.3">
      <c r="A24" s="53" t="s">
        <v>74</v>
      </c>
      <c r="B24" s="50" t="s">
        <v>95</v>
      </c>
      <c r="C24" s="90" t="s">
        <v>122</v>
      </c>
      <c r="D24" s="51">
        <v>42.62</v>
      </c>
      <c r="E24" s="51">
        <f>(D24*$F$3)+ D24</f>
        <v>54.400167999999994</v>
      </c>
      <c r="F24" s="50" t="s">
        <v>37</v>
      </c>
      <c r="G24" s="52">
        <v>180</v>
      </c>
      <c r="H24" s="51">
        <f t="shared" si="2"/>
        <v>9792.0302399999982</v>
      </c>
      <c r="J24" s="27"/>
    </row>
    <row r="25" spans="1:12" s="4" customFormat="1" ht="65.400000000000006" customHeight="1" x14ac:dyDescent="0.3">
      <c r="A25" s="53" t="s">
        <v>75</v>
      </c>
      <c r="B25" s="50" t="s">
        <v>59</v>
      </c>
      <c r="C25" s="89" t="s">
        <v>79</v>
      </c>
      <c r="D25" s="51">
        <v>125.99</v>
      </c>
      <c r="E25" s="51">
        <f t="shared" ref="E25" si="3">(D25*$F$3)+ D25</f>
        <v>160.81363599999997</v>
      </c>
      <c r="F25" s="50" t="s">
        <v>43</v>
      </c>
      <c r="G25" s="52">
        <v>16</v>
      </c>
      <c r="H25" s="51">
        <f>G25*E25</f>
        <v>2573.0181759999996</v>
      </c>
      <c r="J25" s="27"/>
    </row>
    <row r="26" spans="1:12" s="4" customFormat="1" ht="57.6" customHeight="1" x14ac:dyDescent="0.3">
      <c r="A26" s="53" t="s">
        <v>130</v>
      </c>
      <c r="B26" s="50" t="s">
        <v>45</v>
      </c>
      <c r="C26" s="89" t="s">
        <v>44</v>
      </c>
      <c r="D26" s="51">
        <v>119.06</v>
      </c>
      <c r="E26" s="51">
        <f t="shared" ref="E26:E29" si="4">(D26*$F$3)+ D26</f>
        <v>151.96818400000001</v>
      </c>
      <c r="F26" s="50" t="s">
        <v>43</v>
      </c>
      <c r="G26" s="52">
        <v>1</v>
      </c>
      <c r="H26" s="51">
        <f t="shared" ref="H26:H29" si="5">G26*E26</f>
        <v>151.96818400000001</v>
      </c>
      <c r="J26" s="27"/>
    </row>
    <row r="27" spans="1:12" s="4" customFormat="1" ht="64.2" customHeight="1" x14ac:dyDescent="0.3">
      <c r="A27" s="53" t="s">
        <v>131</v>
      </c>
      <c r="B27" s="50" t="s">
        <v>92</v>
      </c>
      <c r="C27" s="89" t="s">
        <v>91</v>
      </c>
      <c r="D27" s="51">
        <v>278.57</v>
      </c>
      <c r="E27" s="51">
        <f t="shared" si="4"/>
        <v>355.56674799999996</v>
      </c>
      <c r="F27" s="50" t="s">
        <v>43</v>
      </c>
      <c r="G27" s="52">
        <v>1</v>
      </c>
      <c r="H27" s="51">
        <f t="shared" si="5"/>
        <v>355.56674799999996</v>
      </c>
      <c r="J27" s="27"/>
    </row>
    <row r="28" spans="1:12" s="4" customFormat="1" ht="40.799999999999997" customHeight="1" x14ac:dyDescent="0.3">
      <c r="A28" s="53" t="s">
        <v>132</v>
      </c>
      <c r="B28" s="50" t="s">
        <v>90</v>
      </c>
      <c r="C28" s="89" t="s">
        <v>89</v>
      </c>
      <c r="D28" s="51">
        <v>50.2</v>
      </c>
      <c r="E28" s="51">
        <f t="shared" si="4"/>
        <v>64.075280000000006</v>
      </c>
      <c r="F28" s="50" t="s">
        <v>43</v>
      </c>
      <c r="G28" s="52">
        <v>2</v>
      </c>
      <c r="H28" s="51">
        <f t="shared" si="5"/>
        <v>128.15056000000001</v>
      </c>
      <c r="J28" s="27"/>
    </row>
    <row r="29" spans="1:12" s="4" customFormat="1" ht="42" customHeight="1" x14ac:dyDescent="0.3">
      <c r="A29" s="53" t="s">
        <v>133</v>
      </c>
      <c r="B29" s="50" t="s">
        <v>47</v>
      </c>
      <c r="C29" s="89" t="s">
        <v>46</v>
      </c>
      <c r="D29" s="51">
        <v>88.95</v>
      </c>
      <c r="E29" s="51">
        <f t="shared" si="4"/>
        <v>113.53578</v>
      </c>
      <c r="F29" s="50" t="s">
        <v>43</v>
      </c>
      <c r="G29" s="52">
        <v>1</v>
      </c>
      <c r="H29" s="51">
        <f t="shared" si="5"/>
        <v>113.53578</v>
      </c>
      <c r="J29" s="26">
        <v>29.22</v>
      </c>
      <c r="L29" s="48"/>
    </row>
    <row r="30" spans="1:12" s="6" customFormat="1" ht="15.6" x14ac:dyDescent="0.3">
      <c r="A30" s="95">
        <v>4</v>
      </c>
      <c r="B30" s="122"/>
      <c r="C30" s="87" t="s">
        <v>48</v>
      </c>
      <c r="D30" s="85"/>
      <c r="E30" s="85"/>
      <c r="F30" s="85"/>
      <c r="G30" s="85"/>
      <c r="H30" s="86">
        <f>SUM(+H31+H32+H33+H34+H35+H36+H37+H38+H39+H40+H41)</f>
        <v>283413.43235399999</v>
      </c>
      <c r="J30" s="7"/>
    </row>
    <row r="31" spans="1:12" s="6" customFormat="1" ht="62.4" x14ac:dyDescent="0.3">
      <c r="A31" s="53" t="s">
        <v>34</v>
      </c>
      <c r="B31" s="54" t="s">
        <v>62</v>
      </c>
      <c r="C31" s="89" t="s">
        <v>61</v>
      </c>
      <c r="D31" s="51">
        <v>61.9</v>
      </c>
      <c r="E31" s="51">
        <f t="shared" ref="E31:E40" si="6">(D31*$F$3)+ D31</f>
        <v>79.009159999999994</v>
      </c>
      <c r="F31" s="50" t="s">
        <v>32</v>
      </c>
      <c r="G31" s="52">
        <v>1750</v>
      </c>
      <c r="H31" s="51">
        <f t="shared" ref="H31:H40" si="7">G31*E31</f>
        <v>138266.03</v>
      </c>
      <c r="J31" s="7"/>
    </row>
    <row r="32" spans="1:12" s="6" customFormat="1" ht="38.4" customHeight="1" x14ac:dyDescent="0.3">
      <c r="A32" s="53" t="s">
        <v>35</v>
      </c>
      <c r="B32" s="54" t="s">
        <v>97</v>
      </c>
      <c r="C32" s="89" t="s">
        <v>96</v>
      </c>
      <c r="D32" s="51">
        <v>3197.22</v>
      </c>
      <c r="E32" s="51">
        <f t="shared" si="6"/>
        <v>4080.9316079999999</v>
      </c>
      <c r="F32" s="50" t="s">
        <v>29</v>
      </c>
      <c r="G32" s="52">
        <v>1.95</v>
      </c>
      <c r="H32" s="51">
        <f t="shared" si="7"/>
        <v>7957.8166355999992</v>
      </c>
      <c r="J32" s="7"/>
    </row>
    <row r="33" spans="1:12" s="6" customFormat="1" ht="35.4" customHeight="1" x14ac:dyDescent="0.3">
      <c r="A33" s="53" t="s">
        <v>36</v>
      </c>
      <c r="B33" s="54" t="s">
        <v>99</v>
      </c>
      <c r="C33" s="89" t="s">
        <v>98</v>
      </c>
      <c r="D33" s="51">
        <v>2483.2800000000002</v>
      </c>
      <c r="E33" s="51">
        <f t="shared" si="6"/>
        <v>3169.6585920000002</v>
      </c>
      <c r="F33" s="50" t="s">
        <v>29</v>
      </c>
      <c r="G33" s="52">
        <v>7.2</v>
      </c>
      <c r="H33" s="51">
        <f t="shared" si="7"/>
        <v>22821.541862400001</v>
      </c>
      <c r="J33" s="7"/>
    </row>
    <row r="34" spans="1:12" s="6" customFormat="1" ht="30.6" customHeight="1" x14ac:dyDescent="0.3">
      <c r="A34" s="53" t="s">
        <v>53</v>
      </c>
      <c r="B34" s="54" t="s">
        <v>101</v>
      </c>
      <c r="C34" s="89" t="s">
        <v>100</v>
      </c>
      <c r="D34" s="51">
        <v>74.86</v>
      </c>
      <c r="E34" s="51">
        <f t="shared" si="6"/>
        <v>95.551304000000002</v>
      </c>
      <c r="F34" s="50" t="s">
        <v>32</v>
      </c>
      <c r="G34" s="52">
        <v>220</v>
      </c>
      <c r="H34" s="51">
        <f t="shared" si="7"/>
        <v>21021.28688</v>
      </c>
      <c r="J34" s="7"/>
    </row>
    <row r="35" spans="1:12" s="6" customFormat="1" ht="30.6" customHeight="1" x14ac:dyDescent="0.3">
      <c r="A35" s="53" t="s">
        <v>55</v>
      </c>
      <c r="B35" s="54" t="s">
        <v>124</v>
      </c>
      <c r="C35" s="89" t="s">
        <v>123</v>
      </c>
      <c r="D35" s="51">
        <v>15.43</v>
      </c>
      <c r="E35" s="51">
        <f t="shared" si="6"/>
        <v>19.694851999999997</v>
      </c>
      <c r="F35" s="50" t="s">
        <v>29</v>
      </c>
      <c r="G35" s="52">
        <v>440</v>
      </c>
      <c r="H35" s="51">
        <f t="shared" si="7"/>
        <v>8665.7348799999982</v>
      </c>
      <c r="J35" s="7"/>
    </row>
    <row r="36" spans="1:12" s="6" customFormat="1" ht="66" customHeight="1" x14ac:dyDescent="0.3">
      <c r="A36" s="53" t="s">
        <v>56</v>
      </c>
      <c r="B36" s="54" t="s">
        <v>103</v>
      </c>
      <c r="C36" s="89" t="s">
        <v>102</v>
      </c>
      <c r="D36" s="51">
        <v>36.590000000000003</v>
      </c>
      <c r="E36" s="51">
        <f t="shared" si="6"/>
        <v>46.703476000000002</v>
      </c>
      <c r="F36" s="50" t="s">
        <v>104</v>
      </c>
      <c r="G36" s="52">
        <v>440</v>
      </c>
      <c r="H36" s="51">
        <f t="shared" si="7"/>
        <v>20549.529440000002</v>
      </c>
      <c r="J36" s="7"/>
    </row>
    <row r="37" spans="1:12" s="6" customFormat="1" ht="62.4" x14ac:dyDescent="0.3">
      <c r="A37" s="53" t="s">
        <v>105</v>
      </c>
      <c r="B37" s="54">
        <v>102693</v>
      </c>
      <c r="C37" s="89" t="s">
        <v>135</v>
      </c>
      <c r="D37" s="51">
        <v>126.98</v>
      </c>
      <c r="E37" s="51">
        <f t="shared" si="6"/>
        <v>162.07727199999999</v>
      </c>
      <c r="F37" s="50" t="s">
        <v>37</v>
      </c>
      <c r="G37" s="52">
        <v>120</v>
      </c>
      <c r="H37" s="51">
        <f t="shared" si="7"/>
        <v>19449.272639999999</v>
      </c>
      <c r="J37" s="7"/>
    </row>
    <row r="38" spans="1:12" s="6" customFormat="1" ht="31.2" x14ac:dyDescent="0.3">
      <c r="A38" s="53" t="s">
        <v>106</v>
      </c>
      <c r="B38" s="54" t="s">
        <v>50</v>
      </c>
      <c r="C38" s="89" t="s">
        <v>49</v>
      </c>
      <c r="D38" s="51">
        <v>254.3</v>
      </c>
      <c r="E38" s="51">
        <f t="shared" si="6"/>
        <v>324.58852000000002</v>
      </c>
      <c r="F38" s="50" t="s">
        <v>29</v>
      </c>
      <c r="G38" s="52">
        <v>87</v>
      </c>
      <c r="H38" s="51">
        <f t="shared" si="7"/>
        <v>28239.201240000002</v>
      </c>
      <c r="J38" s="7"/>
    </row>
    <row r="39" spans="1:12" s="4" customFormat="1" ht="52.8" customHeight="1" x14ac:dyDescent="0.3">
      <c r="A39" s="53" t="s">
        <v>107</v>
      </c>
      <c r="B39" s="54" t="s">
        <v>81</v>
      </c>
      <c r="C39" s="90" t="s">
        <v>80</v>
      </c>
      <c r="D39" s="51">
        <v>3689.17</v>
      </c>
      <c r="E39" s="51">
        <f t="shared" si="6"/>
        <v>4708.8565879999996</v>
      </c>
      <c r="F39" s="50" t="s">
        <v>43</v>
      </c>
      <c r="G39" s="52">
        <v>2</v>
      </c>
      <c r="H39" s="51">
        <f t="shared" si="7"/>
        <v>9417.7131759999993</v>
      </c>
      <c r="J39" s="26">
        <v>29.22</v>
      </c>
      <c r="L39" s="48"/>
    </row>
    <row r="40" spans="1:12" ht="46.8" x14ac:dyDescent="0.3">
      <c r="A40" s="53" t="s">
        <v>108</v>
      </c>
      <c r="B40" s="54" t="s">
        <v>110</v>
      </c>
      <c r="C40" s="90" t="s">
        <v>109</v>
      </c>
      <c r="D40" s="51">
        <v>2.74</v>
      </c>
      <c r="E40" s="51">
        <f t="shared" si="6"/>
        <v>3.4973360000000002</v>
      </c>
      <c r="F40" s="50" t="s">
        <v>32</v>
      </c>
      <c r="G40" s="52">
        <v>1750</v>
      </c>
      <c r="H40" s="51">
        <f t="shared" si="7"/>
        <v>6120.3380000000006</v>
      </c>
      <c r="L40" s="49"/>
    </row>
    <row r="41" spans="1:12" ht="15" customHeight="1" x14ac:dyDescent="0.3">
      <c r="A41" s="53" t="s">
        <v>125</v>
      </c>
      <c r="B41" s="54" t="s">
        <v>67</v>
      </c>
      <c r="C41" s="91" t="s">
        <v>39</v>
      </c>
      <c r="D41" s="51">
        <v>7.09</v>
      </c>
      <c r="E41" s="51">
        <f t="shared" ref="E41" si="8">(D41*$F$3)+ D41</f>
        <v>9.0496759999999998</v>
      </c>
      <c r="F41" s="50" t="s">
        <v>32</v>
      </c>
      <c r="G41" s="52">
        <v>100</v>
      </c>
      <c r="H41" s="51">
        <f t="shared" ref="H41" si="9">G41*E41</f>
        <v>904.96759999999995</v>
      </c>
      <c r="I41" s="18"/>
      <c r="J41" s="19"/>
      <c r="L41" s="49"/>
    </row>
    <row r="42" spans="1:12" ht="15" customHeight="1" x14ac:dyDescent="0.3">
      <c r="A42" s="28"/>
      <c r="B42" s="29"/>
      <c r="C42" s="113" t="s">
        <v>25</v>
      </c>
      <c r="D42" s="114"/>
      <c r="E42" s="114"/>
      <c r="F42" s="114"/>
      <c r="G42" s="115"/>
      <c r="H42" s="30">
        <f>H30+H20+H12+H9</f>
        <v>490295.0962724</v>
      </c>
      <c r="I42" s="20"/>
      <c r="J42" s="21"/>
    </row>
    <row r="43" spans="1:12" x14ac:dyDescent="0.3">
      <c r="A43" s="97"/>
      <c r="B43" s="98"/>
      <c r="C43" s="103" t="s">
        <v>19</v>
      </c>
      <c r="D43" s="108" t="s">
        <v>20</v>
      </c>
      <c r="E43" s="109"/>
      <c r="F43" s="109"/>
      <c r="G43" s="109"/>
      <c r="H43" s="103"/>
      <c r="I43" s="18"/>
      <c r="J43" s="19"/>
    </row>
    <row r="44" spans="1:12" ht="15.75" customHeight="1" x14ac:dyDescent="0.3">
      <c r="A44" s="99"/>
      <c r="B44" s="100"/>
      <c r="C44" s="104"/>
      <c r="D44" s="110"/>
      <c r="E44" s="111"/>
      <c r="F44" s="111"/>
      <c r="G44" s="111"/>
      <c r="H44" s="112"/>
      <c r="I44" s="18"/>
      <c r="J44" s="19"/>
    </row>
    <row r="45" spans="1:12" ht="15.75" customHeight="1" x14ac:dyDescent="0.3">
      <c r="A45" s="99"/>
      <c r="B45" s="100"/>
      <c r="C45" s="31" t="s">
        <v>126</v>
      </c>
      <c r="D45" s="105" t="s">
        <v>63</v>
      </c>
      <c r="E45" s="106"/>
      <c r="F45" s="106"/>
      <c r="G45" s="106"/>
      <c r="H45" s="107"/>
      <c r="I45" s="18"/>
      <c r="J45" s="19"/>
    </row>
    <row r="46" spans="1:12" ht="27" customHeight="1" x14ac:dyDescent="0.3">
      <c r="A46" s="99"/>
      <c r="B46" s="100"/>
      <c r="C46" s="32" t="s">
        <v>76</v>
      </c>
      <c r="D46" s="116" t="s">
        <v>136</v>
      </c>
      <c r="E46" s="117"/>
      <c r="F46" s="117"/>
      <c r="G46" s="117"/>
      <c r="H46" s="118"/>
    </row>
    <row r="47" spans="1:12" ht="15.6" x14ac:dyDescent="0.3">
      <c r="A47" s="101"/>
      <c r="B47" s="102"/>
      <c r="C47" s="33"/>
      <c r="D47" s="119"/>
      <c r="E47" s="120"/>
      <c r="F47" s="120"/>
      <c r="G47" s="120"/>
      <c r="H47" s="121"/>
    </row>
  </sheetData>
  <mergeCells count="16">
    <mergeCell ref="A7:C7"/>
    <mergeCell ref="A6:C6"/>
    <mergeCell ref="A1:H1"/>
    <mergeCell ref="A2:C2"/>
    <mergeCell ref="A3:C3"/>
    <mergeCell ref="A4:C4"/>
    <mergeCell ref="A9:B9"/>
    <mergeCell ref="A43:B47"/>
    <mergeCell ref="C43:C44"/>
    <mergeCell ref="D45:H45"/>
    <mergeCell ref="D43:H44"/>
    <mergeCell ref="C42:G42"/>
    <mergeCell ref="D46:H47"/>
    <mergeCell ref="A12:B12"/>
    <mergeCell ref="A30:B30"/>
    <mergeCell ref="A20:B20"/>
  </mergeCells>
  <phoneticPr fontId="9" type="noConversion"/>
  <pageMargins left="0.98425196850393704" right="0.59055118110236227" top="0.59055118110236227" bottom="0.59055118110236227" header="0.31496062992125984" footer="0.31496062992125984"/>
  <pageSetup paperSize="9" scale="52" fitToHeight="0" orientation="portrait" r:id="rId1"/>
  <headerFooter>
    <oddHeader>&amp;L</oddHeader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D15" sqref="A1:H15"/>
    </sheetView>
  </sheetViews>
  <sheetFormatPr defaultRowHeight="14.4" x14ac:dyDescent="0.3"/>
  <cols>
    <col min="1" max="1" width="43.88671875" customWidth="1"/>
    <col min="2" max="2" width="15.109375" style="12" customWidth="1"/>
    <col min="3" max="3" width="19.33203125" customWidth="1"/>
    <col min="4" max="7" width="16.109375" customWidth="1"/>
    <col min="8" max="8" width="16.109375" style="3" customWidth="1"/>
  </cols>
  <sheetData>
    <row r="1" spans="1:8" ht="76.5" customHeight="1" x14ac:dyDescent="0.3">
      <c r="A1" s="143" t="s">
        <v>58</v>
      </c>
      <c r="B1" s="144"/>
      <c r="C1" s="144"/>
      <c r="D1" s="144"/>
      <c r="E1" s="144"/>
      <c r="F1" s="144"/>
      <c r="G1" s="144"/>
      <c r="H1" s="144"/>
    </row>
    <row r="2" spans="1:8" ht="19.5" customHeight="1" x14ac:dyDescent="0.3">
      <c r="A2" s="34" t="s">
        <v>6</v>
      </c>
      <c r="B2" s="35" t="s">
        <v>7</v>
      </c>
      <c r="C2" s="34" t="s">
        <v>8</v>
      </c>
      <c r="D2" s="34" t="s">
        <v>13</v>
      </c>
      <c r="E2" s="34" t="s">
        <v>14</v>
      </c>
      <c r="F2" s="34" t="s">
        <v>15</v>
      </c>
      <c r="G2" s="34" t="s">
        <v>26</v>
      </c>
      <c r="H2" s="36" t="s">
        <v>9</v>
      </c>
    </row>
    <row r="3" spans="1:8" x14ac:dyDescent="0.3">
      <c r="A3" s="38" t="str">
        <f>'Planilha Orçamentária'!C9</f>
        <v xml:space="preserve"> SERVIÇOS PRELIMINARES</v>
      </c>
      <c r="B3" s="39">
        <v>4.1000000000000003E-3</v>
      </c>
      <c r="C3" s="40">
        <f>'Planilha Orçamentária'!H9</f>
        <v>7974.8833799999993</v>
      </c>
      <c r="D3" s="41">
        <f>C3</f>
        <v>7974.8833799999993</v>
      </c>
      <c r="E3" s="41"/>
      <c r="F3" s="41"/>
      <c r="G3" s="41"/>
      <c r="H3" s="42">
        <f>SUM(D3:G3)</f>
        <v>7974.8833799999993</v>
      </c>
    </row>
    <row r="4" spans="1:8" x14ac:dyDescent="0.3">
      <c r="A4" s="38" t="str">
        <f>'Planilha Orçamentária'!C12</f>
        <v>ALAMBRADO</v>
      </c>
      <c r="B4" s="39">
        <v>0.42920000000000003</v>
      </c>
      <c r="C4" s="40">
        <f>'Planilha Orçamentária'!H12</f>
        <v>165597.71849840003</v>
      </c>
      <c r="D4" s="41"/>
      <c r="E4" s="41"/>
      <c r="F4" s="41">
        <f>'Planilha Orçamentária'!$H$12/2</f>
        <v>82798.859249200017</v>
      </c>
      <c r="G4" s="41">
        <f>'Planilha Orçamentária'!$H$12/2</f>
        <v>82798.859249200017</v>
      </c>
      <c r="H4" s="42">
        <f t="shared" ref="H4:H5" si="0">SUM(D4:G4)</f>
        <v>165597.71849840003</v>
      </c>
    </row>
    <row r="5" spans="1:8" x14ac:dyDescent="0.3">
      <c r="A5" s="38" t="str">
        <f>'Planilha Orçamentária'!C20</f>
        <v>ILUMINAÇÃO</v>
      </c>
      <c r="B5" s="39">
        <v>7.1900000000000006E-2</v>
      </c>
      <c r="C5" s="40">
        <f>'Planilha Orçamentária'!H20</f>
        <v>33309.062039999997</v>
      </c>
      <c r="D5" s="41"/>
      <c r="E5" s="41"/>
      <c r="F5" s="41">
        <f>'Planilha Orçamentária'!$H$20/2</f>
        <v>16654.531019999999</v>
      </c>
      <c r="G5" s="41">
        <f>'Planilha Orçamentária'!$H$20/2</f>
        <v>16654.531019999999</v>
      </c>
      <c r="H5" s="42">
        <f t="shared" si="0"/>
        <v>33309.062039999997</v>
      </c>
    </row>
    <row r="6" spans="1:8" x14ac:dyDescent="0.3">
      <c r="A6" s="38" t="str">
        <f>'Planilha Orçamentária'!C30</f>
        <v>CAMPO DE JOGO</v>
      </c>
      <c r="B6" s="39">
        <v>0.49480000000000002</v>
      </c>
      <c r="C6" s="40">
        <f>'Planilha Orçamentária'!H30</f>
        <v>283413.43235399999</v>
      </c>
      <c r="D6" s="41">
        <f>'Planilha Orçamentária'!$H$30*0.1</f>
        <v>28341.3432354</v>
      </c>
      <c r="E6" s="41">
        <f>('Planilha Orçamentária'!$H$30-$D$6)/3</f>
        <v>85024.029706199988</v>
      </c>
      <c r="F6" s="41">
        <f>('Planilha Orçamentária'!$H$30-$D$6)/3</f>
        <v>85024.029706199988</v>
      </c>
      <c r="G6" s="41">
        <f>('Planilha Orçamentária'!$H$30-$D$6)/3</f>
        <v>85024.029706199988</v>
      </c>
      <c r="H6" s="42">
        <f>SUM(D6:G6)</f>
        <v>283413.43235399999</v>
      </c>
    </row>
    <row r="7" spans="1:8" x14ac:dyDescent="0.3">
      <c r="A7" s="37" t="s">
        <v>10</v>
      </c>
      <c r="B7" s="13">
        <f>SUM(B3:B6)</f>
        <v>1</v>
      </c>
      <c r="C7" s="15">
        <f>C3+C4+C5+C6</f>
        <v>490295.0962724</v>
      </c>
      <c r="D7" s="15">
        <f>SUM(D3:D6)</f>
        <v>36316.226615399995</v>
      </c>
      <c r="E7" s="15">
        <f>SUM(E3:E6)</f>
        <v>85024.029706199988</v>
      </c>
      <c r="F7" s="15">
        <f>SUM(F3:F6)</f>
        <v>184477.4199754</v>
      </c>
      <c r="G7" s="15">
        <f>SUM(G3:G6)</f>
        <v>184477.4199754</v>
      </c>
      <c r="H7" s="15">
        <f>SUM(H3:H6)</f>
        <v>490295.0962724</v>
      </c>
    </row>
    <row r="8" spans="1:8" x14ac:dyDescent="0.3">
      <c r="A8" s="44" t="s">
        <v>11</v>
      </c>
      <c r="B8" s="45"/>
      <c r="C8" s="43"/>
      <c r="D8" s="46">
        <f>D7/$H$7</f>
        <v>7.4070140394027706E-2</v>
      </c>
      <c r="E8" s="46">
        <f t="shared" ref="E8:H8" si="1">E7/$H$7</f>
        <v>0.17341399159938164</v>
      </c>
      <c r="F8" s="46">
        <f t="shared" si="1"/>
        <v>0.37625793400329532</v>
      </c>
      <c r="G8" s="46">
        <f t="shared" si="1"/>
        <v>0.37625793400329532</v>
      </c>
      <c r="H8" s="46">
        <f t="shared" si="1"/>
        <v>1</v>
      </c>
    </row>
    <row r="9" spans="1:8" x14ac:dyDescent="0.3">
      <c r="A9" s="47" t="s">
        <v>12</v>
      </c>
      <c r="B9" s="45"/>
      <c r="C9" s="43"/>
      <c r="D9" s="45">
        <f>D8</f>
        <v>7.4070140394027706E-2</v>
      </c>
      <c r="E9" s="45">
        <f>D9+E8</f>
        <v>0.24748413199340935</v>
      </c>
      <c r="F9" s="45">
        <f t="shared" ref="F9:G9" si="2">E9+F8</f>
        <v>0.62374206599670468</v>
      </c>
      <c r="G9" s="45">
        <f t="shared" si="2"/>
        <v>1</v>
      </c>
      <c r="H9" s="45">
        <f>G9</f>
        <v>1</v>
      </c>
    </row>
    <row r="10" spans="1:8" x14ac:dyDescent="0.3">
      <c r="A10" s="37" t="s">
        <v>24</v>
      </c>
      <c r="B10" s="13"/>
      <c r="C10" s="14"/>
      <c r="D10" s="15">
        <f>D7</f>
        <v>36316.226615399995</v>
      </c>
      <c r="E10" s="15">
        <f>D10+E7</f>
        <v>121340.25632159998</v>
      </c>
      <c r="F10" s="15">
        <f t="shared" ref="F10:G10" si="3">E10+F7</f>
        <v>305817.67629699997</v>
      </c>
      <c r="G10" s="15">
        <f t="shared" si="3"/>
        <v>490295.0962724</v>
      </c>
      <c r="H10" s="16">
        <f>G10</f>
        <v>490295.0962724</v>
      </c>
    </row>
    <row r="11" spans="1:8" x14ac:dyDescent="0.3">
      <c r="A11" s="145" t="s">
        <v>19</v>
      </c>
      <c r="B11" s="146"/>
      <c r="C11" s="146"/>
      <c r="D11" s="149"/>
      <c r="E11" s="150"/>
      <c r="F11" s="150"/>
      <c r="G11" s="150"/>
      <c r="H11" s="151"/>
    </row>
    <row r="12" spans="1:8" ht="75.75" customHeight="1" x14ac:dyDescent="0.3">
      <c r="A12" s="147"/>
      <c r="B12" s="148"/>
      <c r="C12" s="148"/>
      <c r="D12" s="147" t="s">
        <v>20</v>
      </c>
      <c r="E12" s="148"/>
      <c r="F12" s="148"/>
      <c r="G12" s="148"/>
      <c r="H12" s="152"/>
    </row>
    <row r="13" spans="1:8" ht="15" customHeight="1" x14ac:dyDescent="0.3">
      <c r="A13" s="137" t="s">
        <v>126</v>
      </c>
      <c r="B13" s="138"/>
      <c r="C13" s="138"/>
      <c r="D13" s="137" t="s">
        <v>57</v>
      </c>
      <c r="E13" s="138"/>
      <c r="F13" s="138"/>
      <c r="G13" s="138"/>
      <c r="H13" s="139"/>
    </row>
    <row r="14" spans="1:8" ht="20.25" customHeight="1" x14ac:dyDescent="0.3">
      <c r="A14" s="137" t="s">
        <v>77</v>
      </c>
      <c r="B14" s="138"/>
      <c r="C14" s="138"/>
      <c r="D14" s="137" t="s">
        <v>78</v>
      </c>
      <c r="E14" s="138"/>
      <c r="F14" s="138"/>
      <c r="G14" s="138"/>
      <c r="H14" s="139"/>
    </row>
    <row r="15" spans="1:8" x14ac:dyDescent="0.3">
      <c r="A15" s="140"/>
      <c r="B15" s="141"/>
      <c r="C15" s="141"/>
      <c r="D15" s="140"/>
      <c r="E15" s="141"/>
      <c r="F15" s="141"/>
      <c r="G15" s="141"/>
      <c r="H15" s="142"/>
    </row>
    <row r="16" spans="1:8" x14ac:dyDescent="0.3">
      <c r="C16" s="92">
        <f>C3+C4+C5+C6</f>
        <v>490295.0962724</v>
      </c>
    </row>
  </sheetData>
  <mergeCells count="10">
    <mergeCell ref="A14:C14"/>
    <mergeCell ref="D14:H14"/>
    <mergeCell ref="A15:C15"/>
    <mergeCell ref="D15:H15"/>
    <mergeCell ref="A1:H1"/>
    <mergeCell ref="A11:C12"/>
    <mergeCell ref="D11:H11"/>
    <mergeCell ref="D12:H12"/>
    <mergeCell ref="A13:C13"/>
    <mergeCell ref="D13:H13"/>
  </mergeCells>
  <pageMargins left="0.78740157480314965" right="0.78740157480314965" top="0.31496062992125984" bottom="0.55118110236220474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 Orçamentária</vt:lpstr>
      <vt:lpstr>Cronograma Fisico Financeiro</vt:lpstr>
      <vt:lpstr>'Cronograma Fisico Financeiro'!Area_de_impressao</vt:lpstr>
      <vt:lpstr>'Planilha Orçamentária'!Area_de_impressao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BRENO RODRIGUES</cp:lastModifiedBy>
  <cp:lastPrinted>2025-11-17T13:21:24Z</cp:lastPrinted>
  <dcterms:created xsi:type="dcterms:W3CDTF">2013-10-16T11:57:03Z</dcterms:created>
  <dcterms:modified xsi:type="dcterms:W3CDTF">2025-11-19T20:00:34Z</dcterms:modified>
</cp:coreProperties>
</file>