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servidor-pc\Dados\doc_rede\LICITAÇÃO\PROCESSOS 2026\04 - CONCORRRÊNCIA 1 - OBRA\PROJETO\"/>
    </mc:Choice>
  </mc:AlternateContent>
  <xr:revisionPtr revIDLastSave="0" documentId="13_ncr:1_{AB2EB56D-8B40-44E4-BA46-182E6DC6F469}" xr6:coauthVersionLast="47" xr6:coauthVersionMax="47" xr10:uidLastSave="{00000000-0000-0000-0000-000000000000}"/>
  <bookViews>
    <workbookView xWindow="-120" yWindow="-120" windowWidth="29040" windowHeight="15720" xr2:uid="{00000000-000D-0000-FFFF-FFFF00000000}"/>
  </bookViews>
  <sheets>
    <sheet name="PLANILHA COM VALORES" sheetId="39" r:id="rId1"/>
    <sheet name="CURVA ABC SERVIÇOS" sheetId="51" r:id="rId2"/>
    <sheet name="MEMÓRIA DE CÁLCULO" sheetId="47" r:id="rId3"/>
    <sheet name="CPU's" sheetId="50" r:id="rId4"/>
    <sheet name="CRONOGRAMA FÍSICO-FINANCEIRO" sheetId="48" r:id="rId5"/>
    <sheet name="AMBIENTES" sheetId="44" r:id="rId6"/>
  </sheets>
  <definedNames>
    <definedName name="_xlnm._FilterDatabase" localSheetId="4" hidden="1">'CRONOGRAMA FÍSICO-FINANCEIRO'!$A$6:$F$54</definedName>
    <definedName name="_xlnm._FilterDatabase" localSheetId="1" hidden="1">'CURVA ABC SERVIÇOS'!$A$5:$L$176</definedName>
    <definedName name="_xlnm._FilterDatabase" localSheetId="2" hidden="1">'MEMÓRIA DE CÁLCULO'!$A$29:$H$707</definedName>
    <definedName name="_xlnm._FilterDatabase" localSheetId="0" hidden="1">'PLANILHA COM VALORES'!#REF!</definedName>
    <definedName name="_xlnm.Print_Area" localSheetId="5">AMBIENTES!$A$1:$E$27</definedName>
    <definedName name="_xlnm.Print_Area" localSheetId="4">'CRONOGRAMA FÍSICO-FINANCEIRO'!$A$1:$F$61</definedName>
    <definedName name="_xlnm.Print_Area" localSheetId="1">'CURVA ABC SERVIÇOS'!$A$1:$I$176</definedName>
    <definedName name="_xlnm.Print_Area" localSheetId="2">'MEMÓRIA DE CÁLCULO'!$A$1:$H$707</definedName>
    <definedName name="_xlnm.Print_Area" localSheetId="0">'PLANILHA COM VALORES'!$A$1:$I$307</definedName>
    <definedName name="_xlnm.Print_Titles" localSheetId="4">'CRONOGRAMA FÍSICO-FINANCEIRO'!$1:$7</definedName>
    <definedName name="_xlnm.Print_Titles" localSheetId="1">'CURVA ABC SERVIÇOS'!$1:$7</definedName>
    <definedName name="_xlnm.Print_Titles" localSheetId="0">'PLANILHA COM VALORES'!$1:$7</definedName>
  </definedNames>
  <calcPr calcId="19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508" i="47" l="1"/>
  <c r="B508" i="47"/>
  <c r="C508" i="47"/>
  <c r="H173" i="51"/>
  <c r="H172" i="51"/>
  <c r="H171" i="51"/>
  <c r="H170" i="51"/>
  <c r="H169" i="51"/>
  <c r="H168" i="51"/>
  <c r="H167" i="51"/>
  <c r="H166" i="51"/>
  <c r="H165" i="51"/>
  <c r="H164" i="51"/>
  <c r="H163" i="51"/>
  <c r="H162" i="51"/>
  <c r="H161" i="51"/>
  <c r="H160" i="51"/>
  <c r="H159" i="51"/>
  <c r="H158" i="51"/>
  <c r="H157" i="51"/>
  <c r="H156" i="51"/>
  <c r="H155" i="51"/>
  <c r="H154" i="51"/>
  <c r="H153" i="51"/>
  <c r="H152" i="51"/>
  <c r="H151" i="51"/>
  <c r="H150" i="51"/>
  <c r="H149" i="51"/>
  <c r="H148" i="51"/>
  <c r="H147" i="51"/>
  <c r="H146" i="51"/>
  <c r="H145" i="51"/>
  <c r="H144" i="51"/>
  <c r="H143" i="51"/>
  <c r="H142" i="51"/>
  <c r="H141" i="51"/>
  <c r="H140" i="51"/>
  <c r="H139" i="51"/>
  <c r="H138" i="51"/>
  <c r="H137" i="51"/>
  <c r="H136" i="51"/>
  <c r="H135" i="51"/>
  <c r="H134" i="51"/>
  <c r="H133" i="51"/>
  <c r="H132" i="51"/>
  <c r="H131" i="51"/>
  <c r="H130" i="51"/>
  <c r="H129" i="51"/>
  <c r="H128" i="51"/>
  <c r="H127" i="51"/>
  <c r="H126" i="51"/>
  <c r="H125" i="51"/>
  <c r="H124" i="51"/>
  <c r="H123" i="51"/>
  <c r="H122" i="51"/>
  <c r="H121" i="51"/>
  <c r="H120" i="51"/>
  <c r="H119" i="51"/>
  <c r="H118" i="51"/>
  <c r="H117" i="51"/>
  <c r="H116" i="51"/>
  <c r="H115" i="51"/>
  <c r="H114" i="51"/>
  <c r="H113" i="51"/>
  <c r="H112" i="51"/>
  <c r="H111" i="51"/>
  <c r="H110" i="51"/>
  <c r="H109" i="51"/>
  <c r="H108" i="51"/>
  <c r="H107" i="51"/>
  <c r="H106" i="51"/>
  <c r="H105" i="51"/>
  <c r="H104" i="51"/>
  <c r="H103" i="51"/>
  <c r="H102" i="51"/>
  <c r="H101" i="51"/>
  <c r="H100" i="51"/>
  <c r="H99" i="51"/>
  <c r="H98" i="51"/>
  <c r="H97" i="51"/>
  <c r="H96" i="51"/>
  <c r="H95" i="51"/>
  <c r="H94" i="51"/>
  <c r="H93" i="51"/>
  <c r="H92" i="51"/>
  <c r="H91" i="51"/>
  <c r="H90" i="51"/>
  <c r="H89" i="51"/>
  <c r="H88" i="51"/>
  <c r="H87" i="51"/>
  <c r="H86" i="51"/>
  <c r="H85" i="51"/>
  <c r="H84" i="51"/>
  <c r="H83" i="51"/>
  <c r="H82" i="51"/>
  <c r="H81" i="51"/>
  <c r="H80" i="51"/>
  <c r="H79" i="51"/>
  <c r="H78" i="51"/>
  <c r="H77" i="51"/>
  <c r="H76" i="51"/>
  <c r="H75" i="51"/>
  <c r="H74" i="51"/>
  <c r="H73" i="51"/>
  <c r="H72" i="51"/>
  <c r="H71" i="51"/>
  <c r="H70" i="51"/>
  <c r="H69" i="51"/>
  <c r="H68" i="51"/>
  <c r="H67" i="51"/>
  <c r="H66" i="51"/>
  <c r="H65" i="51"/>
  <c r="H64" i="51"/>
  <c r="H63" i="51"/>
  <c r="H62" i="51"/>
  <c r="H61" i="51"/>
  <c r="H60" i="51"/>
  <c r="H59" i="51"/>
  <c r="H58" i="51"/>
  <c r="H57" i="51"/>
  <c r="H56" i="51"/>
  <c r="H55" i="51"/>
  <c r="H54" i="51"/>
  <c r="H53" i="51"/>
  <c r="H52" i="51"/>
  <c r="H51" i="51"/>
  <c r="H50" i="51"/>
  <c r="H49" i="51"/>
  <c r="H48" i="51"/>
  <c r="H47" i="51"/>
  <c r="H46" i="51"/>
  <c r="H45" i="51"/>
  <c r="H44" i="51"/>
  <c r="H43" i="51"/>
  <c r="H42" i="51"/>
  <c r="H41" i="51"/>
  <c r="H40" i="51"/>
  <c r="H39" i="51"/>
  <c r="H38" i="51"/>
  <c r="H37" i="51"/>
  <c r="H36" i="51"/>
  <c r="H35" i="51"/>
  <c r="H34" i="51"/>
  <c r="H33" i="51"/>
  <c r="H32" i="51"/>
  <c r="H31" i="51"/>
  <c r="H30" i="51"/>
  <c r="H29" i="51"/>
  <c r="H28" i="51"/>
  <c r="H27" i="51"/>
  <c r="H26" i="51"/>
  <c r="H25" i="51"/>
  <c r="H24" i="51"/>
  <c r="H23" i="51"/>
  <c r="H22" i="51"/>
  <c r="H21" i="51"/>
  <c r="H20" i="51"/>
  <c r="H19" i="51"/>
  <c r="H18" i="51"/>
  <c r="H17" i="51"/>
  <c r="H16" i="51"/>
  <c r="H15" i="51"/>
  <c r="H14" i="51"/>
  <c r="H13" i="51"/>
  <c r="H12" i="51"/>
  <c r="H11" i="51"/>
  <c r="H10" i="51"/>
  <c r="H9" i="51"/>
  <c r="H8" i="51"/>
  <c r="I8" i="51" s="1"/>
  <c r="J163" i="51"/>
  <c r="J162" i="51"/>
  <c r="J161" i="51"/>
  <c r="J160" i="51"/>
  <c r="J159" i="51"/>
  <c r="J158" i="51"/>
  <c r="J156" i="51"/>
  <c r="J155" i="51"/>
  <c r="J154" i="51"/>
  <c r="J153" i="51"/>
  <c r="J152" i="51"/>
  <c r="E216" i="39"/>
  <c r="E217" i="39"/>
  <c r="E218" i="39"/>
  <c r="E219" i="39"/>
  <c r="E223" i="39"/>
  <c r="E224" i="39"/>
  <c r="E222" i="39"/>
  <c r="E220" i="39"/>
  <c r="E221" i="39"/>
  <c r="J209" i="39"/>
  <c r="J208" i="39"/>
  <c r="J207" i="39"/>
  <c r="J204" i="39"/>
  <c r="J205" i="39"/>
  <c r="J203" i="39"/>
  <c r="J187" i="39"/>
  <c r="J186" i="39"/>
  <c r="J185" i="39"/>
  <c r="J184" i="39"/>
  <c r="J183" i="39"/>
  <c r="J182" i="39"/>
  <c r="J176" i="39"/>
  <c r="J177" i="39"/>
  <c r="J178" i="39"/>
  <c r="J179" i="39"/>
  <c r="J180" i="39"/>
  <c r="E129" i="39"/>
  <c r="E128" i="39"/>
  <c r="E262" i="39"/>
  <c r="E261" i="39"/>
  <c r="E258" i="39"/>
  <c r="E260" i="39"/>
  <c r="E259" i="39"/>
  <c r="E192" i="39"/>
  <c r="E201" i="39"/>
  <c r="E48" i="39"/>
  <c r="E300" i="39"/>
  <c r="D311" i="47"/>
  <c r="L11" i="39"/>
  <c r="K11" i="39"/>
  <c r="E528" i="47"/>
  <c r="E529" i="47"/>
  <c r="E530" i="47"/>
  <c r="E531" i="47"/>
  <c r="E532" i="47"/>
  <c r="E533" i="47"/>
  <c r="E534" i="47"/>
  <c r="E535" i="47"/>
  <c r="E527" i="47"/>
  <c r="B535" i="47"/>
  <c r="B534" i="47"/>
  <c r="B533" i="47"/>
  <c r="B532" i="47"/>
  <c r="B531" i="47"/>
  <c r="B530" i="47"/>
  <c r="B529" i="47"/>
  <c r="B528" i="47"/>
  <c r="B527" i="47"/>
  <c r="E517" i="47"/>
  <c r="E518" i="47"/>
  <c r="E519" i="47"/>
  <c r="E520" i="47"/>
  <c r="E521" i="47"/>
  <c r="E522" i="47"/>
  <c r="E523" i="47"/>
  <c r="E524" i="47"/>
  <c r="E525" i="47"/>
  <c r="E516" i="47"/>
  <c r="B525" i="47"/>
  <c r="B524" i="47"/>
  <c r="B523" i="47"/>
  <c r="B522" i="47"/>
  <c r="B521" i="47"/>
  <c r="B520" i="47"/>
  <c r="B519" i="47"/>
  <c r="B518" i="47"/>
  <c r="B517" i="47"/>
  <c r="B516" i="47"/>
  <c r="F21" i="44"/>
  <c r="F20" i="44"/>
  <c r="F17" i="44"/>
  <c r="F12" i="44"/>
  <c r="F10" i="44"/>
  <c r="F9" i="44"/>
  <c r="F6" i="44"/>
  <c r="F5" i="44"/>
  <c r="F3" i="44"/>
  <c r="F2" i="44"/>
  <c r="I9" i="51" l="1"/>
  <c r="I10" i="51"/>
  <c r="I11" i="51" s="1"/>
  <c r="I12" i="51" s="1"/>
  <c r="I13" i="51" s="1"/>
  <c r="I14" i="51" s="1"/>
  <c r="I15" i="51" s="1"/>
  <c r="I16" i="51" s="1"/>
  <c r="I17" i="51" s="1"/>
  <c r="I18" i="51" s="1"/>
  <c r="I19" i="51" s="1"/>
  <c r="I20" i="51" s="1"/>
  <c r="I21" i="51" s="1"/>
  <c r="I22" i="51" s="1"/>
  <c r="I23" i="51" s="1"/>
  <c r="I24" i="51" s="1"/>
  <c r="I25" i="51" s="1"/>
  <c r="I26" i="51" s="1"/>
  <c r="I27" i="51" s="1"/>
  <c r="I28" i="51" s="1"/>
  <c r="I29" i="51" s="1"/>
  <c r="I30" i="51" s="1"/>
  <c r="I31" i="51" s="1"/>
  <c r="I32" i="51" s="1"/>
  <c r="I33" i="51" s="1"/>
  <c r="I34" i="51" s="1"/>
  <c r="I35" i="51" s="1"/>
  <c r="I36" i="51" s="1"/>
  <c r="I37" i="51" s="1"/>
  <c r="I38" i="51" s="1"/>
  <c r="I39" i="51" s="1"/>
  <c r="I40" i="51" s="1"/>
  <c r="I41" i="51" s="1"/>
  <c r="I42" i="51" s="1"/>
  <c r="I43" i="51" s="1"/>
  <c r="I44" i="51" s="1"/>
  <c r="I45" i="51" s="1"/>
  <c r="I46" i="51" s="1"/>
  <c r="I47" i="51" s="1"/>
  <c r="I48" i="51" s="1"/>
  <c r="I49" i="51" s="1"/>
  <c r="I50" i="51" s="1"/>
  <c r="I51" i="51" s="1"/>
  <c r="I52" i="51" s="1"/>
  <c r="I53" i="51" s="1"/>
  <c r="I54" i="51" s="1"/>
  <c r="I55" i="51" s="1"/>
  <c r="I56" i="51" s="1"/>
  <c r="I57" i="51" s="1"/>
  <c r="I58" i="51" s="1"/>
  <c r="I59" i="51" s="1"/>
  <c r="I60" i="51" s="1"/>
  <c r="I61" i="51" s="1"/>
  <c r="I62" i="51" s="1"/>
  <c r="I63" i="51" s="1"/>
  <c r="I64" i="51" s="1"/>
  <c r="I65" i="51" s="1"/>
  <c r="I66" i="51" s="1"/>
  <c r="I67" i="51" s="1"/>
  <c r="I68" i="51" s="1"/>
  <c r="I69" i="51" s="1"/>
  <c r="I70" i="51" s="1"/>
  <c r="I71" i="51" s="1"/>
  <c r="I72" i="51" s="1"/>
  <c r="I73" i="51" s="1"/>
  <c r="I74" i="51" s="1"/>
  <c r="I75" i="51" s="1"/>
  <c r="I76" i="51" s="1"/>
  <c r="I77" i="51" s="1"/>
  <c r="I78" i="51" s="1"/>
  <c r="I79" i="51" s="1"/>
  <c r="I80" i="51" s="1"/>
  <c r="I81" i="51" s="1"/>
  <c r="I82" i="51" s="1"/>
  <c r="I83" i="51" s="1"/>
  <c r="I84" i="51" s="1"/>
  <c r="I85" i="51" s="1"/>
  <c r="I86" i="51" s="1"/>
  <c r="I87" i="51" s="1"/>
  <c r="I88" i="51" s="1"/>
  <c r="I89" i="51" s="1"/>
  <c r="I90" i="51" s="1"/>
  <c r="I91" i="51" s="1"/>
  <c r="I92" i="51" s="1"/>
  <c r="I93" i="51" s="1"/>
  <c r="I94" i="51" s="1"/>
  <c r="I95" i="51" s="1"/>
  <c r="I96" i="51" s="1"/>
  <c r="I97" i="51" s="1"/>
  <c r="I98" i="51" s="1"/>
  <c r="I99" i="51" s="1"/>
  <c r="I100" i="51" s="1"/>
  <c r="I101" i="51" s="1"/>
  <c r="I102" i="51" s="1"/>
  <c r="I103" i="51" s="1"/>
  <c r="I104" i="51" s="1"/>
  <c r="I105" i="51" s="1"/>
  <c r="I106" i="51" s="1"/>
  <c r="I107" i="51" s="1"/>
  <c r="I108" i="51" s="1"/>
  <c r="I109" i="51" s="1"/>
  <c r="I110" i="51" s="1"/>
  <c r="I111" i="51" s="1"/>
  <c r="I112" i="51" s="1"/>
  <c r="I113" i="51" s="1"/>
  <c r="I114" i="51" s="1"/>
  <c r="I115" i="51" s="1"/>
  <c r="I116" i="51" s="1"/>
  <c r="I117" i="51" s="1"/>
  <c r="I118" i="51" s="1"/>
  <c r="I119" i="51" s="1"/>
  <c r="I120" i="51" s="1"/>
  <c r="I121" i="51" s="1"/>
  <c r="I122" i="51" s="1"/>
  <c r="I123" i="51" s="1"/>
  <c r="I124" i="51" s="1"/>
  <c r="I125" i="51" s="1"/>
  <c r="I126" i="51" s="1"/>
  <c r="I127" i="51" s="1"/>
  <c r="I128" i="51" s="1"/>
  <c r="I129" i="51" s="1"/>
  <c r="I130" i="51" s="1"/>
  <c r="I131" i="51" s="1"/>
  <c r="I132" i="51" s="1"/>
  <c r="I133" i="51" s="1"/>
  <c r="I134" i="51" s="1"/>
  <c r="I135" i="51" s="1"/>
  <c r="I136" i="51" s="1"/>
  <c r="I137" i="51" s="1"/>
  <c r="I138" i="51" s="1"/>
  <c r="I139" i="51" s="1"/>
  <c r="I140" i="51" s="1"/>
  <c r="I141" i="51" s="1"/>
  <c r="I142" i="51" s="1"/>
  <c r="I143" i="51" s="1"/>
  <c r="I144" i="51" s="1"/>
  <c r="I145" i="51" s="1"/>
  <c r="I146" i="51" s="1"/>
  <c r="I147" i="51" s="1"/>
  <c r="I148" i="51" s="1"/>
  <c r="I149" i="51" s="1"/>
  <c r="I150" i="51" s="1"/>
  <c r="I151" i="51" s="1"/>
  <c r="I152" i="51" s="1"/>
  <c r="I153" i="51" s="1"/>
  <c r="I154" i="51" s="1"/>
  <c r="I155" i="51" s="1"/>
  <c r="I156" i="51" s="1"/>
  <c r="I157" i="51" s="1"/>
  <c r="I158" i="51" s="1"/>
  <c r="I159" i="51" s="1"/>
  <c r="I160" i="51" s="1"/>
  <c r="I161" i="51" s="1"/>
  <c r="I162" i="51" s="1"/>
  <c r="I163" i="51" s="1"/>
  <c r="I164" i="51" s="1"/>
  <c r="I165" i="51" s="1"/>
  <c r="I166" i="51" s="1"/>
  <c r="I167" i="51" s="1"/>
  <c r="I168" i="51" s="1"/>
  <c r="I169" i="51" s="1"/>
  <c r="I170" i="51" s="1"/>
  <c r="I171" i="51" s="1"/>
  <c r="I172" i="51" s="1"/>
  <c r="I173" i="51" s="1"/>
  <c r="D526" i="47"/>
  <c r="E235" i="39" s="1"/>
  <c r="D515" i="47"/>
  <c r="E234" i="39" s="1"/>
  <c r="E286" i="39"/>
  <c r="E284" i="39" s="1"/>
  <c r="E285" i="39"/>
  <c r="E283" i="39" s="1"/>
  <c r="F222" i="47"/>
  <c r="F221" i="47"/>
  <c r="F225" i="47"/>
  <c r="F224" i="47"/>
  <c r="E227" i="47"/>
  <c r="F227" i="47" s="1"/>
  <c r="D226" i="47" s="1"/>
  <c r="E92" i="39" s="1"/>
  <c r="C229" i="47"/>
  <c r="F229" i="47" s="1"/>
  <c r="D228" i="47" s="1"/>
  <c r="E93" i="39" s="1"/>
  <c r="B615" i="47"/>
  <c r="C615" i="47"/>
  <c r="D615" i="47"/>
  <c r="E615" i="47"/>
  <c r="B616" i="47"/>
  <c r="C616" i="47"/>
  <c r="D616" i="47"/>
  <c r="E616" i="47"/>
  <c r="B617" i="47"/>
  <c r="C617" i="47"/>
  <c r="D617" i="47"/>
  <c r="E617" i="47"/>
  <c r="B618" i="47"/>
  <c r="C618" i="47"/>
  <c r="D618" i="47"/>
  <c r="E618" i="47"/>
  <c r="B619" i="47"/>
  <c r="C619" i="47"/>
  <c r="D619" i="47"/>
  <c r="E619" i="47"/>
  <c r="B620" i="47"/>
  <c r="C620" i="47"/>
  <c r="D620" i="47"/>
  <c r="E620" i="47"/>
  <c r="B621" i="47"/>
  <c r="C621" i="47"/>
  <c r="D621" i="47"/>
  <c r="E621" i="47"/>
  <c r="B622" i="47"/>
  <c r="C622" i="47"/>
  <c r="D622" i="47"/>
  <c r="E622" i="47"/>
  <c r="B623" i="47"/>
  <c r="C623" i="47"/>
  <c r="D623" i="47"/>
  <c r="E623" i="47"/>
  <c r="B624" i="47"/>
  <c r="C624" i="47"/>
  <c r="D624" i="47"/>
  <c r="E624" i="47"/>
  <c r="B625" i="47"/>
  <c r="C625" i="47"/>
  <c r="D625" i="47"/>
  <c r="E625" i="47"/>
  <c r="B626" i="47"/>
  <c r="C626" i="47"/>
  <c r="D626" i="47"/>
  <c r="E626" i="47"/>
  <c r="B627" i="47"/>
  <c r="C627" i="47"/>
  <c r="D627" i="47"/>
  <c r="E627" i="47"/>
  <c r="B628" i="47"/>
  <c r="C628" i="47"/>
  <c r="D628" i="47"/>
  <c r="E628" i="47"/>
  <c r="B629" i="47"/>
  <c r="C629" i="47"/>
  <c r="D629" i="47"/>
  <c r="E629" i="47"/>
  <c r="B630" i="47"/>
  <c r="C630" i="47"/>
  <c r="D630" i="47"/>
  <c r="E630" i="47"/>
  <c r="B631" i="47"/>
  <c r="C631" i="47"/>
  <c r="D631" i="47"/>
  <c r="E631" i="47"/>
  <c r="B632" i="47"/>
  <c r="C632" i="47"/>
  <c r="D632" i="47"/>
  <c r="E632" i="47"/>
  <c r="B633" i="47"/>
  <c r="C633" i="47"/>
  <c r="D633" i="47"/>
  <c r="E633" i="47"/>
  <c r="B634" i="47"/>
  <c r="C634" i="47"/>
  <c r="D634" i="47"/>
  <c r="E634" i="47"/>
  <c r="B635" i="47"/>
  <c r="C635" i="47"/>
  <c r="D635" i="47"/>
  <c r="E635" i="47"/>
  <c r="B636" i="47"/>
  <c r="C636" i="47"/>
  <c r="D636" i="47"/>
  <c r="E636" i="47"/>
  <c r="B637" i="47"/>
  <c r="C637" i="47"/>
  <c r="D637" i="47"/>
  <c r="E637" i="47"/>
  <c r="A514" i="47"/>
  <c r="B514" i="47"/>
  <c r="C514" i="47"/>
  <c r="A515" i="47"/>
  <c r="B515" i="47"/>
  <c r="C515" i="47"/>
  <c r="A509" i="47"/>
  <c r="B509" i="47"/>
  <c r="C509" i="47"/>
  <c r="A510" i="47"/>
  <c r="B510" i="47"/>
  <c r="C510" i="47"/>
  <c r="A507" i="47"/>
  <c r="B507" i="47"/>
  <c r="C507" i="47"/>
  <c r="A491" i="47"/>
  <c r="B491" i="47"/>
  <c r="C491" i="47"/>
  <c r="A492" i="47"/>
  <c r="B492" i="47"/>
  <c r="C492" i="47"/>
  <c r="A493" i="47"/>
  <c r="B493" i="47"/>
  <c r="C493" i="47"/>
  <c r="A494" i="47"/>
  <c r="B494" i="47"/>
  <c r="C494" i="47"/>
  <c r="A495" i="47"/>
  <c r="B495" i="47"/>
  <c r="C495" i="47"/>
  <c r="A496" i="47"/>
  <c r="B496" i="47"/>
  <c r="C496" i="47"/>
  <c r="A497" i="47"/>
  <c r="B497" i="47"/>
  <c r="C497" i="47"/>
  <c r="A498" i="47"/>
  <c r="B498" i="47"/>
  <c r="C498" i="47"/>
  <c r="A499" i="47"/>
  <c r="B499" i="47"/>
  <c r="C499" i="47"/>
  <c r="A500" i="47"/>
  <c r="B500" i="47"/>
  <c r="C500" i="47"/>
  <c r="A501" i="47"/>
  <c r="B501" i="47"/>
  <c r="C501" i="47"/>
  <c r="A502" i="47"/>
  <c r="B502" i="47"/>
  <c r="C502" i="47"/>
  <c r="A503" i="47"/>
  <c r="B503" i="47"/>
  <c r="C503" i="47"/>
  <c r="A504" i="47"/>
  <c r="B504" i="47"/>
  <c r="C504" i="47"/>
  <c r="A505" i="47"/>
  <c r="B505" i="47"/>
  <c r="C505" i="47"/>
  <c r="A506" i="47"/>
  <c r="B506" i="47"/>
  <c r="C506" i="47"/>
  <c r="A485" i="47"/>
  <c r="B485" i="47"/>
  <c r="C485" i="47"/>
  <c r="A486" i="47"/>
  <c r="B486" i="47"/>
  <c r="C486" i="47"/>
  <c r="A487" i="47"/>
  <c r="B487" i="47"/>
  <c r="C487" i="47"/>
  <c r="A488" i="47"/>
  <c r="B488" i="47"/>
  <c r="C488" i="47"/>
  <c r="A489" i="47"/>
  <c r="B489" i="47"/>
  <c r="C489" i="47"/>
  <c r="A490" i="47"/>
  <c r="B490" i="47"/>
  <c r="C490" i="47"/>
  <c r="A483" i="47"/>
  <c r="B483" i="47"/>
  <c r="C483" i="47"/>
  <c r="A484" i="47"/>
  <c r="B484" i="47"/>
  <c r="C484" i="47"/>
  <c r="A481" i="47"/>
  <c r="B481" i="47"/>
  <c r="C481" i="47"/>
  <c r="A482" i="47"/>
  <c r="B482" i="47"/>
  <c r="C482" i="47"/>
  <c r="A474" i="47"/>
  <c r="B474" i="47"/>
  <c r="C474" i="47"/>
  <c r="A475" i="47"/>
  <c r="B475" i="47"/>
  <c r="C475" i="47"/>
  <c r="A476" i="47"/>
  <c r="B476" i="47"/>
  <c r="C476" i="47"/>
  <c r="A477" i="47"/>
  <c r="B477" i="47"/>
  <c r="C477" i="47"/>
  <c r="A478" i="47"/>
  <c r="B478" i="47"/>
  <c r="C478" i="47"/>
  <c r="A479" i="47"/>
  <c r="B479" i="47"/>
  <c r="C479" i="47"/>
  <c r="A471" i="47"/>
  <c r="B471" i="47"/>
  <c r="C471" i="47"/>
  <c r="A472" i="47"/>
  <c r="B472" i="47"/>
  <c r="C472" i="47"/>
  <c r="A473" i="47"/>
  <c r="B473" i="47"/>
  <c r="C473" i="47"/>
  <c r="E29" i="48"/>
  <c r="E13" i="48"/>
  <c r="D335" i="47"/>
  <c r="C335" i="47"/>
  <c r="B335" i="47"/>
  <c r="D334" i="47"/>
  <c r="C334" i="47"/>
  <c r="B334" i="47"/>
  <c r="D333" i="47"/>
  <c r="C333" i="47"/>
  <c r="B333" i="47"/>
  <c r="D332" i="47"/>
  <c r="C332" i="47"/>
  <c r="B332" i="47"/>
  <c r="D331" i="47"/>
  <c r="C331" i="47"/>
  <c r="B331" i="47"/>
  <c r="D330" i="47"/>
  <c r="C330" i="47"/>
  <c r="B330" i="47"/>
  <c r="D329" i="47"/>
  <c r="C329" i="47"/>
  <c r="B329" i="47"/>
  <c r="D328" i="47"/>
  <c r="C328" i="47"/>
  <c r="B328" i="47"/>
  <c r="D327" i="47"/>
  <c r="C327" i="47"/>
  <c r="B327" i="47"/>
  <c r="D326" i="47"/>
  <c r="C326" i="47"/>
  <c r="B326" i="47"/>
  <c r="D325" i="47"/>
  <c r="C325" i="47"/>
  <c r="B325" i="47"/>
  <c r="D324" i="47"/>
  <c r="C324" i="47"/>
  <c r="B324" i="47"/>
  <c r="D323" i="47"/>
  <c r="C323" i="47"/>
  <c r="B323" i="47"/>
  <c r="D322" i="47"/>
  <c r="C322" i="47"/>
  <c r="B322" i="47"/>
  <c r="D321" i="47"/>
  <c r="C321" i="47"/>
  <c r="B321" i="47"/>
  <c r="D320" i="47"/>
  <c r="C320" i="47"/>
  <c r="B320" i="47"/>
  <c r="D319" i="47"/>
  <c r="C319" i="47"/>
  <c r="B319" i="47"/>
  <c r="D318" i="47"/>
  <c r="C318" i="47"/>
  <c r="B318" i="47"/>
  <c r="D317" i="47"/>
  <c r="C317" i="47"/>
  <c r="B317" i="47"/>
  <c r="D405" i="47"/>
  <c r="D401" i="47"/>
  <c r="D393" i="47"/>
  <c r="C367" i="47"/>
  <c r="B367" i="47"/>
  <c r="A367" i="47"/>
  <c r="C370" i="47"/>
  <c r="B370" i="47"/>
  <c r="C369" i="47"/>
  <c r="B369" i="47"/>
  <c r="C368" i="47"/>
  <c r="B368" i="47"/>
  <c r="C411" i="47"/>
  <c r="B411" i="47"/>
  <c r="C410" i="47"/>
  <c r="B410" i="47"/>
  <c r="C409" i="47"/>
  <c r="B409" i="47"/>
  <c r="C408" i="47"/>
  <c r="B408" i="47"/>
  <c r="D359" i="47"/>
  <c r="C359" i="47"/>
  <c r="B359" i="47"/>
  <c r="D358" i="47"/>
  <c r="B358" i="47"/>
  <c r="D357" i="47"/>
  <c r="C357" i="47"/>
  <c r="B357" i="47"/>
  <c r="D356" i="47"/>
  <c r="C356" i="47"/>
  <c r="B356" i="47"/>
  <c r="B361" i="47"/>
  <c r="C361" i="47"/>
  <c r="B362" i="47"/>
  <c r="C362" i="47"/>
  <c r="B363" i="47"/>
  <c r="C363" i="47"/>
  <c r="B364" i="47"/>
  <c r="C364" i="47"/>
  <c r="D380" i="47"/>
  <c r="C380" i="47"/>
  <c r="B380" i="47"/>
  <c r="D379" i="47"/>
  <c r="B379" i="47"/>
  <c r="D378" i="47"/>
  <c r="C378" i="47"/>
  <c r="B378" i="47"/>
  <c r="D377" i="47"/>
  <c r="C377" i="47"/>
  <c r="B377" i="47"/>
  <c r="C384" i="47"/>
  <c r="B384" i="47"/>
  <c r="C383" i="47"/>
  <c r="B383" i="47"/>
  <c r="C382" i="47"/>
  <c r="B382" i="47"/>
  <c r="C381" i="47"/>
  <c r="B381" i="47"/>
  <c r="D267" i="47"/>
  <c r="C198" i="47"/>
  <c r="B198" i="47"/>
  <c r="C197" i="47"/>
  <c r="B197" i="47"/>
  <c r="C196" i="47"/>
  <c r="B196" i="47"/>
  <c r="C213" i="47"/>
  <c r="B213" i="47"/>
  <c r="C212" i="47"/>
  <c r="B212" i="47"/>
  <c r="C211" i="47"/>
  <c r="B211" i="47"/>
  <c r="C144" i="47"/>
  <c r="B144" i="47"/>
  <c r="C143" i="47"/>
  <c r="B143" i="47"/>
  <c r="C142" i="47"/>
  <c r="B142" i="47"/>
  <c r="C136" i="47"/>
  <c r="B136" i="47"/>
  <c r="C135" i="47"/>
  <c r="B135" i="47"/>
  <c r="C134" i="47"/>
  <c r="B134" i="47"/>
  <c r="B689" i="47"/>
  <c r="C689" i="47"/>
  <c r="D665" i="47"/>
  <c r="E288" i="39" s="1"/>
  <c r="D605" i="47"/>
  <c r="E277" i="39" s="1"/>
  <c r="D511" i="47"/>
  <c r="E228" i="39" s="1"/>
  <c r="B512" i="47"/>
  <c r="C511" i="47"/>
  <c r="B511" i="47"/>
  <c r="A511" i="47"/>
  <c r="D440" i="47"/>
  <c r="E160" i="39" s="1"/>
  <c r="E270" i="47"/>
  <c r="D269" i="47" s="1"/>
  <c r="E110" i="39" s="1"/>
  <c r="F242" i="47"/>
  <c r="F243" i="47"/>
  <c r="F244" i="47"/>
  <c r="F245" i="47"/>
  <c r="F246" i="47"/>
  <c r="F247" i="47"/>
  <c r="F241" i="47"/>
  <c r="G165" i="47"/>
  <c r="G164" i="47"/>
  <c r="E702" i="47"/>
  <c r="H702" i="47"/>
  <c r="E703" i="47"/>
  <c r="H703" i="47"/>
  <c r="E704" i="47"/>
  <c r="H704" i="47"/>
  <c r="E705" i="47"/>
  <c r="H705" i="47"/>
  <c r="E706" i="47"/>
  <c r="H706" i="47"/>
  <c r="E707" i="47"/>
  <c r="H707" i="47"/>
  <c r="E701" i="47"/>
  <c r="H701" i="47"/>
  <c r="F694" i="47"/>
  <c r="F702" i="47" s="1"/>
  <c r="F695" i="47"/>
  <c r="F703" i="47" s="1"/>
  <c r="F696" i="47"/>
  <c r="F704" i="47" s="1"/>
  <c r="F697" i="47"/>
  <c r="F705" i="47" s="1"/>
  <c r="F698" i="47"/>
  <c r="F706" i="47" s="1"/>
  <c r="F699" i="47"/>
  <c r="F707" i="47" s="1"/>
  <c r="F693" i="47"/>
  <c r="F701" i="47" s="1"/>
  <c r="D601" i="47"/>
  <c r="E275" i="39" s="1"/>
  <c r="D598" i="47"/>
  <c r="E274" i="39" s="1"/>
  <c r="D594" i="47"/>
  <c r="E273" i="39" s="1"/>
  <c r="C592" i="47"/>
  <c r="F593" i="47"/>
  <c r="D592" i="47" s="1"/>
  <c r="E269" i="39" s="1"/>
  <c r="D590" i="47"/>
  <c r="E267" i="39" s="1"/>
  <c r="C590" i="47"/>
  <c r="D587" i="47"/>
  <c r="E266" i="39" s="1"/>
  <c r="D551" i="47"/>
  <c r="E252" i="39" s="1"/>
  <c r="C551" i="47"/>
  <c r="D547" i="47"/>
  <c r="E250" i="39" s="1"/>
  <c r="C547" i="47"/>
  <c r="D543" i="47"/>
  <c r="E248" i="39" s="1"/>
  <c r="D540" i="47"/>
  <c r="E247" i="39" s="1"/>
  <c r="D537" i="47"/>
  <c r="E245" i="39" s="1"/>
  <c r="D466" i="47"/>
  <c r="E172" i="39" s="1"/>
  <c r="D463" i="47"/>
  <c r="E171" i="39" s="1"/>
  <c r="D460" i="47"/>
  <c r="E170" i="39" s="1"/>
  <c r="D456" i="47"/>
  <c r="E168" i="39" s="1"/>
  <c r="D453" i="47"/>
  <c r="E167" i="39" s="1"/>
  <c r="D449" i="47"/>
  <c r="E165" i="39" s="1"/>
  <c r="B459" i="47"/>
  <c r="B458" i="47"/>
  <c r="B457" i="47"/>
  <c r="B455" i="47"/>
  <c r="B454" i="47"/>
  <c r="B452" i="47"/>
  <c r="B451" i="47"/>
  <c r="B450" i="47"/>
  <c r="B449" i="47"/>
  <c r="C449" i="47"/>
  <c r="D446" i="47"/>
  <c r="E164" i="39" s="1"/>
  <c r="C446" i="47"/>
  <c r="D443" i="47"/>
  <c r="E162" i="39" s="1"/>
  <c r="D436" i="47"/>
  <c r="E158" i="39" s="1"/>
  <c r="B439" i="47"/>
  <c r="B438" i="47"/>
  <c r="B437" i="47"/>
  <c r="D432" i="47"/>
  <c r="E156" i="39" s="1"/>
  <c r="D430" i="47"/>
  <c r="E152" i="39" s="1"/>
  <c r="C429" i="47"/>
  <c r="F429" i="47" s="1"/>
  <c r="D428" i="47" s="1"/>
  <c r="E150" i="39" s="1"/>
  <c r="B429" i="47"/>
  <c r="G427" i="47"/>
  <c r="B427" i="47"/>
  <c r="G426" i="47"/>
  <c r="B426" i="47"/>
  <c r="G425" i="47"/>
  <c r="B425" i="47"/>
  <c r="G424" i="47"/>
  <c r="B424" i="47"/>
  <c r="G423" i="47"/>
  <c r="B423" i="47"/>
  <c r="G422" i="47"/>
  <c r="B422" i="47"/>
  <c r="G421" i="47"/>
  <c r="B421" i="47"/>
  <c r="G420" i="47"/>
  <c r="B420" i="47"/>
  <c r="G419" i="47"/>
  <c r="B419" i="47"/>
  <c r="G418" i="47"/>
  <c r="B418" i="47"/>
  <c r="G417" i="47"/>
  <c r="B417" i="47"/>
  <c r="G416" i="47"/>
  <c r="B416" i="47"/>
  <c r="D406" i="47"/>
  <c r="C406" i="47"/>
  <c r="B406" i="47"/>
  <c r="C405" i="47"/>
  <c r="B405" i="47"/>
  <c r="D404" i="47"/>
  <c r="C404" i="47"/>
  <c r="B404" i="47"/>
  <c r="D403" i="47"/>
  <c r="C403" i="47"/>
  <c r="B403" i="47"/>
  <c r="D402" i="47"/>
  <c r="C402" i="47"/>
  <c r="B402" i="47"/>
  <c r="C401" i="47"/>
  <c r="B401" i="47"/>
  <c r="D400" i="47"/>
  <c r="C400" i="47"/>
  <c r="B400" i="47"/>
  <c r="D399" i="47"/>
  <c r="C399" i="47"/>
  <c r="B399" i="47"/>
  <c r="D398" i="47"/>
  <c r="C398" i="47"/>
  <c r="B398" i="47"/>
  <c r="D397" i="47"/>
  <c r="C397" i="47"/>
  <c r="B397" i="47"/>
  <c r="D396" i="47"/>
  <c r="C396" i="47"/>
  <c r="B396" i="47"/>
  <c r="D395" i="47"/>
  <c r="C395" i="47"/>
  <c r="B395" i="47"/>
  <c r="D394" i="47"/>
  <c r="C394" i="47"/>
  <c r="B394" i="47"/>
  <c r="C393" i="47"/>
  <c r="B393" i="47"/>
  <c r="D392" i="47"/>
  <c r="C392" i="47"/>
  <c r="B392" i="47"/>
  <c r="D391" i="47"/>
  <c r="C391" i="47"/>
  <c r="B391" i="47"/>
  <c r="D390" i="47"/>
  <c r="C390" i="47"/>
  <c r="B390" i="47"/>
  <c r="D389" i="47"/>
  <c r="C389" i="47"/>
  <c r="B389" i="47"/>
  <c r="D388" i="47"/>
  <c r="C388" i="47"/>
  <c r="B388" i="47"/>
  <c r="D366" i="47"/>
  <c r="F366" i="47" s="1"/>
  <c r="B366" i="47"/>
  <c r="D365" i="47"/>
  <c r="F365" i="47" s="1"/>
  <c r="B365" i="47"/>
  <c r="D386" i="47"/>
  <c r="F386" i="47" s="1"/>
  <c r="B386" i="47"/>
  <c r="D385" i="47"/>
  <c r="F385" i="47" s="1"/>
  <c r="B385" i="47"/>
  <c r="C350" i="47"/>
  <c r="F350" i="47" s="1"/>
  <c r="D349" i="47" s="1"/>
  <c r="E135" i="39" s="1"/>
  <c r="B350" i="47"/>
  <c r="B337" i="47"/>
  <c r="G337" i="47"/>
  <c r="G338" i="47"/>
  <c r="G339" i="47"/>
  <c r="G340" i="47"/>
  <c r="G341" i="47"/>
  <c r="G342" i="47"/>
  <c r="G343" i="47"/>
  <c r="G344" i="47"/>
  <c r="G345" i="47"/>
  <c r="G346" i="47"/>
  <c r="G347" i="47"/>
  <c r="G348" i="47"/>
  <c r="B315" i="47"/>
  <c r="B314" i="47"/>
  <c r="B312" i="47"/>
  <c r="G310" i="47"/>
  <c r="G309" i="47"/>
  <c r="G308" i="47"/>
  <c r="G307" i="47"/>
  <c r="G305" i="47"/>
  <c r="G304" i="47"/>
  <c r="E302" i="47"/>
  <c r="D301" i="47" s="1"/>
  <c r="E123" i="39" s="1"/>
  <c r="C284" i="47"/>
  <c r="C283" i="47"/>
  <c r="C282" i="47"/>
  <c r="C281" i="47"/>
  <c r="D274" i="47"/>
  <c r="C274" i="47"/>
  <c r="B274" i="47"/>
  <c r="D273" i="47"/>
  <c r="C273" i="47"/>
  <c r="B273" i="47"/>
  <c r="D272" i="47"/>
  <c r="C272" i="47"/>
  <c r="B272" i="47"/>
  <c r="G263" i="47"/>
  <c r="G262" i="47"/>
  <c r="C261" i="47"/>
  <c r="G261" i="47" s="1"/>
  <c r="B262" i="47"/>
  <c r="D268" i="47"/>
  <c r="C268" i="47"/>
  <c r="D266" i="47"/>
  <c r="C266" i="47"/>
  <c r="D265" i="47"/>
  <c r="C265" i="47"/>
  <c r="B265" i="47"/>
  <c r="B266" i="47"/>
  <c r="B267" i="47"/>
  <c r="B268" i="47"/>
  <c r="D259" i="47"/>
  <c r="C259" i="47"/>
  <c r="D258" i="47"/>
  <c r="C258" i="47"/>
  <c r="D257" i="47"/>
  <c r="C257" i="47"/>
  <c r="D255" i="47"/>
  <c r="D254" i="47"/>
  <c r="D253" i="47"/>
  <c r="D252" i="47"/>
  <c r="D251" i="47"/>
  <c r="D250" i="47"/>
  <c r="D249" i="47"/>
  <c r="C255" i="47"/>
  <c r="C254" i="47"/>
  <c r="C253" i="47"/>
  <c r="C252" i="47"/>
  <c r="C250" i="47"/>
  <c r="C238" i="47" s="1"/>
  <c r="C249" i="47"/>
  <c r="B242" i="47"/>
  <c r="C239" i="47"/>
  <c r="C251" i="47" s="1"/>
  <c r="E232" i="47"/>
  <c r="E233" i="47"/>
  <c r="E231" i="47"/>
  <c r="E215" i="47"/>
  <c r="D214" i="47" s="1"/>
  <c r="E86" i="39" s="1"/>
  <c r="C182" i="47"/>
  <c r="F182" i="47" s="1"/>
  <c r="B593" i="47"/>
  <c r="B592" i="47"/>
  <c r="A592" i="47"/>
  <c r="H117" i="47"/>
  <c r="F178" i="47"/>
  <c r="F179" i="47"/>
  <c r="F180" i="47"/>
  <c r="F181" i="47"/>
  <c r="F183" i="47"/>
  <c r="F184" i="47"/>
  <c r="F185" i="47"/>
  <c r="F186" i="47"/>
  <c r="F187" i="47"/>
  <c r="F188" i="47"/>
  <c r="F189" i="47"/>
  <c r="F177" i="47"/>
  <c r="B178" i="47"/>
  <c r="D171" i="47"/>
  <c r="E74" i="39" s="1"/>
  <c r="C170" i="47"/>
  <c r="E170" i="47" s="1"/>
  <c r="D169" i="47" s="1"/>
  <c r="E72" i="39" s="1"/>
  <c r="D168" i="47"/>
  <c r="E168" i="47" s="1"/>
  <c r="D167" i="47"/>
  <c r="E167" i="47" s="1"/>
  <c r="E161" i="47"/>
  <c r="E162" i="47"/>
  <c r="E160" i="47"/>
  <c r="B161" i="47"/>
  <c r="B162" i="47"/>
  <c r="C156" i="47"/>
  <c r="D155" i="47" s="1"/>
  <c r="E53" i="39" s="1"/>
  <c r="D154" i="47"/>
  <c r="C154" i="47"/>
  <c r="B154" i="47"/>
  <c r="D153" i="47"/>
  <c r="C153" i="47"/>
  <c r="D150" i="47"/>
  <c r="E43" i="39" s="1"/>
  <c r="D148" i="47"/>
  <c r="E42" i="39" s="1"/>
  <c r="E147" i="47"/>
  <c r="E146" i="47"/>
  <c r="C139" i="47"/>
  <c r="B139" i="47"/>
  <c r="C138" i="47"/>
  <c r="B138" i="47"/>
  <c r="D128" i="47"/>
  <c r="E128" i="47" s="1"/>
  <c r="D127" i="47"/>
  <c r="E127" i="47" s="1"/>
  <c r="D126" i="47"/>
  <c r="C126" i="47"/>
  <c r="B126" i="47"/>
  <c r="F124" i="47"/>
  <c r="C119" i="47"/>
  <c r="H119" i="47" s="1"/>
  <c r="C118" i="47"/>
  <c r="H118" i="47" s="1"/>
  <c r="C116" i="47"/>
  <c r="C695" i="47" s="1"/>
  <c r="C703" i="47" s="1"/>
  <c r="F114" i="47"/>
  <c r="F115" i="47"/>
  <c r="F113" i="47"/>
  <c r="B113" i="47"/>
  <c r="D102" i="47"/>
  <c r="E27" i="39" s="1"/>
  <c r="B103" i="47"/>
  <c r="D86" i="47"/>
  <c r="E26" i="39" s="1"/>
  <c r="D76" i="47"/>
  <c r="E25" i="39" s="1"/>
  <c r="F75" i="47"/>
  <c r="F74" i="47"/>
  <c r="D54" i="47"/>
  <c r="E18" i="39" s="1"/>
  <c r="D40" i="47"/>
  <c r="E17" i="39" s="1"/>
  <c r="E212" i="39" s="1"/>
  <c r="B41" i="47"/>
  <c r="D32" i="47"/>
  <c r="E16" i="39" s="1"/>
  <c r="E211" i="39" s="1"/>
  <c r="B215" i="47"/>
  <c r="C214" i="47"/>
  <c r="B214" i="47"/>
  <c r="A214" i="47"/>
  <c r="E666" i="47"/>
  <c r="B666" i="47"/>
  <c r="I127" i="50"/>
  <c r="I128" i="50" s="1"/>
  <c r="I124" i="50"/>
  <c r="I125" i="50" s="1"/>
  <c r="B614" i="47"/>
  <c r="B613" i="47"/>
  <c r="B612" i="47"/>
  <c r="B611" i="47"/>
  <c r="B610" i="47"/>
  <c r="B609" i="47"/>
  <c r="B597" i="47"/>
  <c r="B596" i="47"/>
  <c r="B595" i="47"/>
  <c r="B591" i="47"/>
  <c r="B589" i="47"/>
  <c r="B588" i="47"/>
  <c r="I41" i="50"/>
  <c r="I40" i="50"/>
  <c r="C414" i="47"/>
  <c r="B414" i="47"/>
  <c r="C413" i="47"/>
  <c r="B413" i="47"/>
  <c r="C412" i="47"/>
  <c r="B412" i="47"/>
  <c r="B340" i="47"/>
  <c r="B341" i="47"/>
  <c r="B342" i="47"/>
  <c r="B309" i="47"/>
  <c r="B308" i="47"/>
  <c r="B307" i="47"/>
  <c r="E300" i="47"/>
  <c r="D300" i="47"/>
  <c r="C300" i="47"/>
  <c r="B300" i="47"/>
  <c r="E299" i="47"/>
  <c r="D299" i="47"/>
  <c r="C299" i="47"/>
  <c r="B299" i="47"/>
  <c r="E298" i="47"/>
  <c r="D298" i="47"/>
  <c r="C298" i="47"/>
  <c r="B298" i="47"/>
  <c r="E297" i="47"/>
  <c r="D297" i="47"/>
  <c r="C297" i="47"/>
  <c r="B297" i="47"/>
  <c r="E296" i="47"/>
  <c r="D296" i="47"/>
  <c r="C296" i="47"/>
  <c r="B296" i="47"/>
  <c r="E295" i="47"/>
  <c r="D295" i="47"/>
  <c r="C295" i="47"/>
  <c r="B295" i="47"/>
  <c r="E294" i="47"/>
  <c r="D294" i="47"/>
  <c r="C294" i="47"/>
  <c r="B294" i="47"/>
  <c r="E293" i="47"/>
  <c r="D293" i="47"/>
  <c r="C293" i="47"/>
  <c r="B293" i="47"/>
  <c r="E292" i="47"/>
  <c r="D292" i="47"/>
  <c r="C292" i="47"/>
  <c r="B292" i="47"/>
  <c r="E291" i="47"/>
  <c r="D291" i="47"/>
  <c r="C291" i="47"/>
  <c r="B291" i="47"/>
  <c r="E290" i="47"/>
  <c r="D290" i="47"/>
  <c r="C290" i="47"/>
  <c r="B290" i="47"/>
  <c r="E289" i="47"/>
  <c r="D289" i="47"/>
  <c r="C289" i="47"/>
  <c r="B289" i="47"/>
  <c r="E288" i="47"/>
  <c r="D288" i="47"/>
  <c r="C288" i="47"/>
  <c r="B288" i="47"/>
  <c r="E287" i="47"/>
  <c r="D287" i="47"/>
  <c r="C287" i="47"/>
  <c r="B287" i="47"/>
  <c r="E286" i="47"/>
  <c r="D286" i="47"/>
  <c r="C286" i="47"/>
  <c r="B286" i="47"/>
  <c r="B284" i="47"/>
  <c r="B283" i="47"/>
  <c r="B282" i="47"/>
  <c r="B281" i="47"/>
  <c r="B257" i="47"/>
  <c r="B261" i="47"/>
  <c r="B259" i="47"/>
  <c r="B258" i="47"/>
  <c r="B252" i="47"/>
  <c r="C260" i="47"/>
  <c r="B260" i="47"/>
  <c r="A260" i="47"/>
  <c r="B263" i="47"/>
  <c r="D536" i="47" l="1"/>
  <c r="E237" i="39" s="1"/>
  <c r="E279" i="39" s="1"/>
  <c r="D220" i="47"/>
  <c r="E90" i="39" s="1"/>
  <c r="D223" i="47"/>
  <c r="E91" i="39" s="1"/>
  <c r="E317" i="47"/>
  <c r="E321" i="47"/>
  <c r="E325" i="47"/>
  <c r="E329" i="47"/>
  <c r="E333" i="47"/>
  <c r="E318" i="47"/>
  <c r="E322" i="47"/>
  <c r="E326" i="47"/>
  <c r="E330" i="47"/>
  <c r="E334" i="47"/>
  <c r="E319" i="47"/>
  <c r="E323" i="47"/>
  <c r="E331" i="47"/>
  <c r="E335" i="47"/>
  <c r="E357" i="47"/>
  <c r="E320" i="47"/>
  <c r="D367" i="47"/>
  <c r="E140" i="39" s="1"/>
  <c r="E324" i="47"/>
  <c r="E328" i="47"/>
  <c r="E332" i="47"/>
  <c r="E327" i="47"/>
  <c r="D407" i="47"/>
  <c r="E146" i="39" s="1"/>
  <c r="E380" i="47"/>
  <c r="E359" i="47"/>
  <c r="E356" i="47"/>
  <c r="E378" i="47"/>
  <c r="D303" i="47"/>
  <c r="E125" i="39" s="1"/>
  <c r="E377" i="47"/>
  <c r="C267" i="47"/>
  <c r="D137" i="47"/>
  <c r="D415" i="47"/>
  <c r="E148" i="39" s="1"/>
  <c r="D176" i="47"/>
  <c r="E76" i="39" s="1"/>
  <c r="D306" i="47"/>
  <c r="E126" i="39" s="1"/>
  <c r="D163" i="47"/>
  <c r="E66" i="39" s="1"/>
  <c r="D240" i="47"/>
  <c r="E101" i="39" s="1"/>
  <c r="E389" i="47"/>
  <c r="E393" i="47"/>
  <c r="E397" i="47"/>
  <c r="E401" i="47"/>
  <c r="E405" i="47"/>
  <c r="E388" i="47"/>
  <c r="E392" i="47"/>
  <c r="E396" i="47"/>
  <c r="E400" i="47"/>
  <c r="E404" i="47"/>
  <c r="E268" i="47"/>
  <c r="D360" i="47"/>
  <c r="E139" i="39" s="1"/>
  <c r="E390" i="47"/>
  <c r="E394" i="47"/>
  <c r="E398" i="47"/>
  <c r="E402" i="47"/>
  <c r="E406" i="47"/>
  <c r="E391" i="47"/>
  <c r="E395" i="47"/>
  <c r="E399" i="47"/>
  <c r="E403" i="47"/>
  <c r="D336" i="47"/>
  <c r="E134" i="39" s="1"/>
  <c r="E259" i="47"/>
  <c r="E274" i="47"/>
  <c r="E272" i="47"/>
  <c r="E258" i="47"/>
  <c r="D145" i="47"/>
  <c r="E40" i="39" s="1"/>
  <c r="D280" i="47"/>
  <c r="E117" i="39" s="1"/>
  <c r="E254" i="47"/>
  <c r="E257" i="47"/>
  <c r="E266" i="47"/>
  <c r="D285" i="47"/>
  <c r="E119" i="39" s="1"/>
  <c r="E251" i="47"/>
  <c r="D260" i="47"/>
  <c r="E107" i="39" s="1"/>
  <c r="E255" i="47"/>
  <c r="E252" i="47"/>
  <c r="E249" i="47"/>
  <c r="E253" i="47"/>
  <c r="E154" i="47"/>
  <c r="E250" i="47"/>
  <c r="E273" i="47"/>
  <c r="E265" i="47"/>
  <c r="D230" i="47"/>
  <c r="E95" i="39" s="1"/>
  <c r="D234" i="47"/>
  <c r="E99" i="39" s="1"/>
  <c r="E153" i="47"/>
  <c r="D116" i="47"/>
  <c r="D166" i="47"/>
  <c r="E68" i="39" s="1"/>
  <c r="D159" i="47"/>
  <c r="E64" i="39" s="1"/>
  <c r="E126" i="47"/>
  <c r="D125" i="47" s="1"/>
  <c r="D112" i="47"/>
  <c r="D73" i="47"/>
  <c r="I129" i="50"/>
  <c r="B236" i="47"/>
  <c r="B222" i="47"/>
  <c r="B221" i="47"/>
  <c r="A159" i="47"/>
  <c r="B159" i="47"/>
  <c r="C159" i="47"/>
  <c r="B160" i="47"/>
  <c r="B77" i="47"/>
  <c r="B87" i="47"/>
  <c r="D142" i="50"/>
  <c r="I142" i="50" s="1"/>
  <c r="I141" i="50"/>
  <c r="I138" i="50"/>
  <c r="I139" i="50" s="1"/>
  <c r="I112" i="50"/>
  <c r="I111" i="50"/>
  <c r="I99" i="50"/>
  <c r="I98" i="50"/>
  <c r="I87" i="50"/>
  <c r="I86" i="50"/>
  <c r="I85" i="50"/>
  <c r="I74" i="50"/>
  <c r="I75" i="50" s="1"/>
  <c r="I76" i="50" s="1"/>
  <c r="I63" i="50"/>
  <c r="I64" i="50" s="1"/>
  <c r="I65" i="50" s="1"/>
  <c r="I52" i="50"/>
  <c r="I53" i="50" s="1"/>
  <c r="I39" i="50"/>
  <c r="I38" i="50"/>
  <c r="I42" i="50" s="1"/>
  <c r="I27" i="50"/>
  <c r="I26" i="50"/>
  <c r="I14" i="50"/>
  <c r="I13" i="50"/>
  <c r="I10" i="50"/>
  <c r="I9" i="50"/>
  <c r="C24" i="44"/>
  <c r="C21" i="44"/>
  <c r="C18" i="44"/>
  <c r="C13" i="44"/>
  <c r="B13" i="44"/>
  <c r="C678" i="47"/>
  <c r="C11" i="44"/>
  <c r="C8" i="44"/>
  <c r="E50" i="39"/>
  <c r="C691" i="47"/>
  <c r="B691" i="47"/>
  <c r="C690" i="47"/>
  <c r="B690" i="47"/>
  <c r="C688" i="47"/>
  <c r="B688" i="47"/>
  <c r="C687" i="47"/>
  <c r="B687" i="47"/>
  <c r="C686" i="47"/>
  <c r="B686" i="47"/>
  <c r="C685" i="47"/>
  <c r="B685" i="47"/>
  <c r="C684" i="47"/>
  <c r="B684" i="47"/>
  <c r="C683" i="47"/>
  <c r="B683" i="47"/>
  <c r="C682" i="47"/>
  <c r="B682" i="47"/>
  <c r="C681" i="47"/>
  <c r="B681" i="47"/>
  <c r="C680" i="47"/>
  <c r="B680" i="47"/>
  <c r="C679" i="47"/>
  <c r="B679" i="47"/>
  <c r="B678" i="47"/>
  <c r="C677" i="47"/>
  <c r="B677" i="47"/>
  <c r="C676" i="47"/>
  <c r="B676" i="47"/>
  <c r="C675" i="47"/>
  <c r="B675" i="47"/>
  <c r="C674" i="47"/>
  <c r="B674" i="47"/>
  <c r="C673" i="47"/>
  <c r="B673" i="47"/>
  <c r="C672" i="47"/>
  <c r="B672" i="47"/>
  <c r="C671" i="47"/>
  <c r="B671" i="47"/>
  <c r="C670" i="47"/>
  <c r="B670" i="47"/>
  <c r="C669" i="47"/>
  <c r="B669" i="47"/>
  <c r="C668" i="47"/>
  <c r="B668" i="47"/>
  <c r="C667" i="47"/>
  <c r="B667" i="47"/>
  <c r="E659" i="47"/>
  <c r="D659" i="47"/>
  <c r="C659" i="47"/>
  <c r="B659" i="47"/>
  <c r="E658" i="47"/>
  <c r="D658" i="47"/>
  <c r="C658" i="47"/>
  <c r="B658" i="47"/>
  <c r="E657" i="47"/>
  <c r="D657" i="47"/>
  <c r="C657" i="47"/>
  <c r="B657" i="47"/>
  <c r="E656" i="47"/>
  <c r="D656" i="47"/>
  <c r="C656" i="47"/>
  <c r="B656" i="47"/>
  <c r="E655" i="47"/>
  <c r="D655" i="47"/>
  <c r="C655" i="47"/>
  <c r="B655" i="47"/>
  <c r="E654" i="47"/>
  <c r="D654" i="47"/>
  <c r="C654" i="47"/>
  <c r="B654" i="47"/>
  <c r="E653" i="47"/>
  <c r="D653" i="47"/>
  <c r="C653" i="47"/>
  <c r="B653" i="47"/>
  <c r="E652" i="47"/>
  <c r="D652" i="47"/>
  <c r="C652" i="47"/>
  <c r="B652" i="47"/>
  <c r="E651" i="47"/>
  <c r="D651" i="47"/>
  <c r="C651" i="47"/>
  <c r="B651" i="47"/>
  <c r="E650" i="47"/>
  <c r="D650" i="47"/>
  <c r="C650" i="47"/>
  <c r="B650" i="47"/>
  <c r="E649" i="47"/>
  <c r="D649" i="47"/>
  <c r="C649" i="47"/>
  <c r="B649" i="47"/>
  <c r="E648" i="47"/>
  <c r="D648" i="47"/>
  <c r="C648" i="47"/>
  <c r="B648" i="47"/>
  <c r="E647" i="47"/>
  <c r="D647" i="47"/>
  <c r="C647" i="47"/>
  <c r="B647" i="47"/>
  <c r="E646" i="47"/>
  <c r="D646" i="47"/>
  <c r="C646" i="47"/>
  <c r="B646" i="47"/>
  <c r="E645" i="47"/>
  <c r="D645" i="47"/>
  <c r="C645" i="47"/>
  <c r="B645" i="47"/>
  <c r="E644" i="47"/>
  <c r="D644" i="47"/>
  <c r="C644" i="47"/>
  <c r="B644" i="47"/>
  <c r="E643" i="47"/>
  <c r="D643" i="47"/>
  <c r="C643" i="47"/>
  <c r="B643" i="47"/>
  <c r="E642" i="47"/>
  <c r="D642" i="47"/>
  <c r="C642" i="47"/>
  <c r="B642" i="47"/>
  <c r="E641" i="47"/>
  <c r="D641" i="47"/>
  <c r="C641" i="47"/>
  <c r="B641" i="47"/>
  <c r="E640" i="47"/>
  <c r="D640" i="47"/>
  <c r="C640" i="47"/>
  <c r="B640" i="47"/>
  <c r="E639" i="47"/>
  <c r="D639" i="47"/>
  <c r="C639" i="47"/>
  <c r="B639" i="47"/>
  <c r="E638" i="47"/>
  <c r="D638" i="47"/>
  <c r="C638" i="47"/>
  <c r="B638" i="47"/>
  <c r="B608" i="47"/>
  <c r="B607" i="47"/>
  <c r="B606" i="47"/>
  <c r="B604" i="47"/>
  <c r="B603" i="47"/>
  <c r="B602" i="47"/>
  <c r="B600" i="47"/>
  <c r="B599" i="47"/>
  <c r="E580" i="47"/>
  <c r="D580" i="47"/>
  <c r="C580" i="47"/>
  <c r="B580" i="47"/>
  <c r="E579" i="47"/>
  <c r="D579" i="47"/>
  <c r="C579" i="47"/>
  <c r="B579" i="47"/>
  <c r="E578" i="47"/>
  <c r="D578" i="47"/>
  <c r="C578" i="47"/>
  <c r="B578" i="47"/>
  <c r="E577" i="47"/>
  <c r="D577" i="47"/>
  <c r="C577" i="47"/>
  <c r="B577" i="47"/>
  <c r="E576" i="47"/>
  <c r="D576" i="47"/>
  <c r="C576" i="47"/>
  <c r="B576" i="47"/>
  <c r="E575" i="47"/>
  <c r="D575" i="47"/>
  <c r="C575" i="47"/>
  <c r="B575" i="47"/>
  <c r="E574" i="47"/>
  <c r="C574" i="47"/>
  <c r="B574" i="47"/>
  <c r="E573" i="47"/>
  <c r="D573" i="47"/>
  <c r="C573" i="47"/>
  <c r="B573" i="47"/>
  <c r="E572" i="47"/>
  <c r="D572" i="47"/>
  <c r="C572" i="47"/>
  <c r="B572" i="47"/>
  <c r="E571" i="47"/>
  <c r="D571" i="47"/>
  <c r="C571" i="47"/>
  <c r="B571" i="47"/>
  <c r="E570" i="47"/>
  <c r="D570" i="47"/>
  <c r="C570" i="47"/>
  <c r="B570" i="47"/>
  <c r="E569" i="47"/>
  <c r="D569" i="47"/>
  <c r="C569" i="47"/>
  <c r="B569" i="47"/>
  <c r="E568" i="47"/>
  <c r="D568" i="47"/>
  <c r="C568" i="47"/>
  <c r="B568" i="47"/>
  <c r="E567" i="47"/>
  <c r="D567" i="47"/>
  <c r="C567" i="47"/>
  <c r="B567" i="47"/>
  <c r="E566" i="47"/>
  <c r="D566" i="47"/>
  <c r="C566" i="47"/>
  <c r="B566" i="47"/>
  <c r="E565" i="47"/>
  <c r="D565" i="47"/>
  <c r="C565" i="47"/>
  <c r="B565" i="47"/>
  <c r="E564" i="47"/>
  <c r="D564" i="47"/>
  <c r="C564" i="47"/>
  <c r="B564" i="47"/>
  <c r="E563" i="47"/>
  <c r="D563" i="47"/>
  <c r="C563" i="47"/>
  <c r="B563" i="47"/>
  <c r="E562" i="47"/>
  <c r="D562" i="47"/>
  <c r="C562" i="47"/>
  <c r="B562" i="47"/>
  <c r="E561" i="47"/>
  <c r="D561" i="47"/>
  <c r="C561" i="47"/>
  <c r="B561" i="47"/>
  <c r="E560" i="47"/>
  <c r="D560" i="47"/>
  <c r="C560" i="47"/>
  <c r="B560" i="47"/>
  <c r="E559" i="47"/>
  <c r="D559" i="47"/>
  <c r="C559" i="47"/>
  <c r="B559" i="47"/>
  <c r="E558" i="47"/>
  <c r="D558" i="47"/>
  <c r="C558" i="47"/>
  <c r="B558" i="47"/>
  <c r="E557" i="47"/>
  <c r="D557" i="47"/>
  <c r="C557" i="47"/>
  <c r="B557" i="47"/>
  <c r="E556" i="47"/>
  <c r="D556" i="47"/>
  <c r="C556" i="47"/>
  <c r="B556" i="47"/>
  <c r="E555" i="47"/>
  <c r="D555" i="47"/>
  <c r="C555" i="47"/>
  <c r="B555" i="47"/>
  <c r="B554" i="47"/>
  <c r="B553" i="47"/>
  <c r="B552" i="47"/>
  <c r="B550" i="47"/>
  <c r="B549" i="47"/>
  <c r="B548" i="47"/>
  <c r="B546" i="47"/>
  <c r="B545" i="47"/>
  <c r="B544" i="47"/>
  <c r="B542" i="47"/>
  <c r="B541" i="47"/>
  <c r="B539" i="47"/>
  <c r="B538" i="47"/>
  <c r="B56" i="47"/>
  <c r="B55" i="47"/>
  <c r="A54" i="47"/>
  <c r="B54" i="47"/>
  <c r="C54" i="47"/>
  <c r="E232" i="39" l="1"/>
  <c r="D8" i="48"/>
  <c r="D54" i="48"/>
  <c r="E54" i="48" s="1"/>
  <c r="D387" i="47"/>
  <c r="E145" i="39" s="1"/>
  <c r="E267" i="47"/>
  <c r="D264" i="47" s="1"/>
  <c r="E108" i="39" s="1"/>
  <c r="C358" i="47"/>
  <c r="D48" i="48"/>
  <c r="D42" i="48"/>
  <c r="D44" i="48"/>
  <c r="D32" i="48"/>
  <c r="D46" i="48"/>
  <c r="D40" i="48"/>
  <c r="D18" i="48"/>
  <c r="D694" i="47"/>
  <c r="D702" i="47" s="1"/>
  <c r="E29" i="39"/>
  <c r="D697" i="47"/>
  <c r="G697" i="47" s="1"/>
  <c r="G705" i="47" s="1"/>
  <c r="E35" i="39"/>
  <c r="D699" i="47"/>
  <c r="G699" i="47" s="1"/>
  <c r="G707" i="47" s="1"/>
  <c r="E38" i="39"/>
  <c r="D695" i="47"/>
  <c r="G695" i="47" s="1"/>
  <c r="G703" i="47" s="1"/>
  <c r="E31" i="39"/>
  <c r="D693" i="47"/>
  <c r="D701" i="47" s="1"/>
  <c r="E23" i="39"/>
  <c r="D316" i="47"/>
  <c r="E133" i="39" s="1"/>
  <c r="D256" i="47"/>
  <c r="E106" i="39" s="1"/>
  <c r="D271" i="47"/>
  <c r="E111" i="39" s="1"/>
  <c r="D248" i="47"/>
  <c r="E105" i="39" s="1"/>
  <c r="D152" i="47"/>
  <c r="E44" i="39" s="1"/>
  <c r="I143" i="50"/>
  <c r="I144" i="50" s="1"/>
  <c r="I113" i="50"/>
  <c r="I114" i="50" s="1"/>
  <c r="I100" i="50"/>
  <c r="I101" i="50" s="1"/>
  <c r="I88" i="50"/>
  <c r="I89" i="50" s="1"/>
  <c r="I54" i="50"/>
  <c r="I15" i="50"/>
  <c r="I43" i="50"/>
  <c r="I11" i="50"/>
  <c r="I28" i="50"/>
  <c r="I29" i="50" s="1"/>
  <c r="D574" i="47"/>
  <c r="D12" i="48"/>
  <c r="B468" i="47"/>
  <c r="B467" i="47"/>
  <c r="B465" i="47"/>
  <c r="B464" i="47"/>
  <c r="B462" i="47"/>
  <c r="B461" i="47"/>
  <c r="B448" i="47"/>
  <c r="B447" i="47"/>
  <c r="B445" i="47"/>
  <c r="B444" i="47"/>
  <c r="B442" i="47"/>
  <c r="B441" i="47"/>
  <c r="B435" i="47"/>
  <c r="B434" i="47"/>
  <c r="B433" i="47"/>
  <c r="D431" i="47"/>
  <c r="B431" i="47"/>
  <c r="C375" i="47"/>
  <c r="B375" i="47"/>
  <c r="C374" i="47"/>
  <c r="B374" i="47"/>
  <c r="C373" i="47"/>
  <c r="B373" i="47"/>
  <c r="C372" i="47"/>
  <c r="B372" i="47"/>
  <c r="C354" i="47"/>
  <c r="B354" i="47"/>
  <c r="C353" i="47"/>
  <c r="B353" i="47"/>
  <c r="C352" i="47"/>
  <c r="B352" i="47"/>
  <c r="B348" i="47"/>
  <c r="B347" i="47"/>
  <c r="B346" i="47"/>
  <c r="B345" i="47"/>
  <c r="B344" i="47"/>
  <c r="B343" i="47"/>
  <c r="B339" i="47"/>
  <c r="B338" i="47"/>
  <c r="B313" i="47"/>
  <c r="B305" i="47"/>
  <c r="B304" i="47"/>
  <c r="B302" i="47"/>
  <c r="C279" i="47"/>
  <c r="B279" i="47"/>
  <c r="C278" i="47"/>
  <c r="B278" i="47"/>
  <c r="C277" i="47"/>
  <c r="B277" i="47"/>
  <c r="C276" i="47"/>
  <c r="B276" i="47"/>
  <c r="B270" i="47"/>
  <c r="B255" i="47"/>
  <c r="B254" i="47"/>
  <c r="B253" i="47"/>
  <c r="B251" i="47"/>
  <c r="B250" i="47"/>
  <c r="B249" i="47"/>
  <c r="B247" i="47"/>
  <c r="B246" i="47"/>
  <c r="B245" i="47"/>
  <c r="B244" i="47"/>
  <c r="B243" i="47"/>
  <c r="B241" i="47"/>
  <c r="B239" i="47"/>
  <c r="B238" i="47"/>
  <c r="B237" i="47"/>
  <c r="B235" i="47"/>
  <c r="D30" i="47"/>
  <c r="E14" i="39" s="1"/>
  <c r="B233" i="47"/>
  <c r="B232" i="47"/>
  <c r="B231" i="47"/>
  <c r="B229" i="47"/>
  <c r="B227" i="47"/>
  <c r="B225" i="47"/>
  <c r="B224" i="47"/>
  <c r="E219" i="47"/>
  <c r="C219" i="47"/>
  <c r="B219" i="47"/>
  <c r="E218" i="47"/>
  <c r="C218" i="47"/>
  <c r="B218" i="47"/>
  <c r="E217" i="47"/>
  <c r="C217" i="47"/>
  <c r="B217" i="47"/>
  <c r="C210" i="47"/>
  <c r="B210" i="47"/>
  <c r="C209" i="47"/>
  <c r="B209" i="47"/>
  <c r="C208" i="47"/>
  <c r="B208" i="47"/>
  <c r="C207" i="47"/>
  <c r="B207" i="47"/>
  <c r="C206" i="47"/>
  <c r="B206" i="47"/>
  <c r="C204" i="47"/>
  <c r="B204" i="47"/>
  <c r="C203" i="47"/>
  <c r="B203" i="47"/>
  <c r="C202" i="47"/>
  <c r="B202" i="47"/>
  <c r="C201" i="47"/>
  <c r="B201" i="47"/>
  <c r="C200" i="47"/>
  <c r="B200" i="47"/>
  <c r="C195" i="47"/>
  <c r="B195" i="47"/>
  <c r="C194" i="47"/>
  <c r="B194" i="47"/>
  <c r="C193" i="47"/>
  <c r="B193" i="47"/>
  <c r="C192" i="47"/>
  <c r="B192" i="47"/>
  <c r="C191" i="47"/>
  <c r="B191" i="47"/>
  <c r="B189" i="47"/>
  <c r="B188" i="47"/>
  <c r="B187" i="47"/>
  <c r="B186" i="47"/>
  <c r="B185" i="47"/>
  <c r="B184" i="47"/>
  <c r="B183" i="47"/>
  <c r="B182" i="47"/>
  <c r="B181" i="47"/>
  <c r="B180" i="47"/>
  <c r="B179" i="47"/>
  <c r="B177" i="47"/>
  <c r="B175" i="47"/>
  <c r="B174" i="47"/>
  <c r="B173" i="47"/>
  <c r="B172" i="47"/>
  <c r="B170" i="47"/>
  <c r="B168" i="47"/>
  <c r="B167" i="47"/>
  <c r="B165" i="47"/>
  <c r="B164" i="47"/>
  <c r="C158" i="47"/>
  <c r="D157" i="47" s="1"/>
  <c r="E60" i="39" s="1"/>
  <c r="B158" i="47"/>
  <c r="E156" i="47"/>
  <c r="B156" i="47"/>
  <c r="B153" i="47"/>
  <c r="B151" i="47"/>
  <c r="B149" i="47"/>
  <c r="A145" i="47"/>
  <c r="B145" i="47"/>
  <c r="C145" i="47"/>
  <c r="A148" i="47"/>
  <c r="B148" i="47"/>
  <c r="C148" i="47"/>
  <c r="A150" i="47"/>
  <c r="B150" i="47"/>
  <c r="C150" i="47"/>
  <c r="A152" i="47"/>
  <c r="B152" i="47"/>
  <c r="C152" i="47"/>
  <c r="A155" i="47"/>
  <c r="B155" i="47"/>
  <c r="C155" i="47"/>
  <c r="A157" i="47"/>
  <c r="B157" i="47"/>
  <c r="C157" i="47"/>
  <c r="A163" i="47"/>
  <c r="B163" i="47"/>
  <c r="C163" i="47"/>
  <c r="A166" i="47"/>
  <c r="B166" i="47"/>
  <c r="C166" i="47"/>
  <c r="A169" i="47"/>
  <c r="B169" i="47"/>
  <c r="C169" i="47"/>
  <c r="A171" i="47"/>
  <c r="B171" i="47"/>
  <c r="C171" i="47"/>
  <c r="A176" i="47"/>
  <c r="B176" i="47"/>
  <c r="C176" i="47"/>
  <c r="A190" i="47"/>
  <c r="B190" i="47"/>
  <c r="C190" i="47"/>
  <c r="A199" i="47"/>
  <c r="B199" i="47"/>
  <c r="C199" i="47"/>
  <c r="C131" i="47"/>
  <c r="B131" i="47"/>
  <c r="C130" i="47"/>
  <c r="B130" i="47"/>
  <c r="F123" i="47"/>
  <c r="C122" i="47"/>
  <c r="B122" i="47"/>
  <c r="C121" i="47"/>
  <c r="B121" i="47"/>
  <c r="B119" i="47"/>
  <c r="B118" i="47"/>
  <c r="B75" i="47"/>
  <c r="B74" i="47"/>
  <c r="C72" i="47"/>
  <c r="B72" i="47"/>
  <c r="C71" i="47"/>
  <c r="B71" i="47"/>
  <c r="C70" i="47"/>
  <c r="B70" i="47"/>
  <c r="C69" i="47"/>
  <c r="B69" i="47"/>
  <c r="C68" i="47"/>
  <c r="B68" i="47"/>
  <c r="C67" i="47"/>
  <c r="B67" i="47"/>
  <c r="C66" i="47"/>
  <c r="B66" i="47"/>
  <c r="C65" i="47"/>
  <c r="B65" i="47"/>
  <c r="C64" i="47"/>
  <c r="B64" i="47"/>
  <c r="C63" i="47"/>
  <c r="B63" i="47"/>
  <c r="C62" i="47"/>
  <c r="B62" i="47"/>
  <c r="C61" i="47"/>
  <c r="B61" i="47"/>
  <c r="C60" i="47"/>
  <c r="B60" i="47"/>
  <c r="C59" i="47"/>
  <c r="B59" i="47"/>
  <c r="C58" i="47"/>
  <c r="B58" i="47"/>
  <c r="B53" i="47"/>
  <c r="B52" i="47"/>
  <c r="B51" i="47"/>
  <c r="B50" i="47"/>
  <c r="B49" i="47"/>
  <c r="B48" i="47"/>
  <c r="B47" i="47"/>
  <c r="B46" i="47"/>
  <c r="B45" i="47"/>
  <c r="B44" i="47"/>
  <c r="B43" i="47"/>
  <c r="B42" i="47"/>
  <c r="B39" i="47"/>
  <c r="B36" i="47"/>
  <c r="B35" i="47"/>
  <c r="B34" i="47"/>
  <c r="B33" i="47"/>
  <c r="E31" i="47"/>
  <c r="D31" i="47"/>
  <c r="E27" i="47"/>
  <c r="E26" i="47"/>
  <c r="E25" i="47"/>
  <c r="E24" i="47"/>
  <c r="E23" i="47"/>
  <c r="E22" i="47"/>
  <c r="E21" i="47"/>
  <c r="E20" i="47"/>
  <c r="E19" i="47"/>
  <c r="E18" i="47"/>
  <c r="E17" i="47"/>
  <c r="E16" i="47"/>
  <c r="E15" i="47"/>
  <c r="E14" i="47"/>
  <c r="E13" i="47"/>
  <c r="E12" i="47"/>
  <c r="E11" i="47"/>
  <c r="E10" i="47"/>
  <c r="E9" i="47"/>
  <c r="E8" i="47"/>
  <c r="E7" i="47"/>
  <c r="E6" i="47"/>
  <c r="E5" i="47"/>
  <c r="E4" i="47"/>
  <c r="E3" i="47"/>
  <c r="E2" i="47"/>
  <c r="D27" i="47"/>
  <c r="D26" i="47"/>
  <c r="D25" i="47"/>
  <c r="D24" i="47"/>
  <c r="D23" i="47"/>
  <c r="D22" i="47"/>
  <c r="D21" i="47"/>
  <c r="D20" i="47"/>
  <c r="D19" i="47"/>
  <c r="D18" i="47"/>
  <c r="D17" i="47"/>
  <c r="D16" i="47"/>
  <c r="D15" i="47"/>
  <c r="D14" i="47"/>
  <c r="D13" i="47"/>
  <c r="D12" i="47"/>
  <c r="D11" i="47"/>
  <c r="D10" i="47"/>
  <c r="D9" i="47"/>
  <c r="D8" i="47"/>
  <c r="D7" i="47"/>
  <c r="D6" i="47"/>
  <c r="D5" i="47"/>
  <c r="D4" i="47"/>
  <c r="D3" i="47"/>
  <c r="D2" i="47"/>
  <c r="C27" i="47"/>
  <c r="C26" i="47"/>
  <c r="C25" i="47"/>
  <c r="C24" i="47"/>
  <c r="C23" i="47"/>
  <c r="C22" i="47"/>
  <c r="C21" i="47"/>
  <c r="C20" i="47"/>
  <c r="C19" i="47"/>
  <c r="C18" i="47"/>
  <c r="C17" i="47"/>
  <c r="C16" i="47"/>
  <c r="C15" i="47"/>
  <c r="C14" i="47"/>
  <c r="C13" i="47"/>
  <c r="C12" i="47"/>
  <c r="C11" i="47"/>
  <c r="C10" i="47"/>
  <c r="C9" i="47"/>
  <c r="C8" i="47"/>
  <c r="C7" i="47"/>
  <c r="C6" i="47"/>
  <c r="C5" i="47"/>
  <c r="C4" i="47"/>
  <c r="C3" i="47"/>
  <c r="C2" i="47"/>
  <c r="B27" i="47"/>
  <c r="B26" i="47"/>
  <c r="B25" i="47"/>
  <c r="B24" i="47"/>
  <c r="B23" i="47"/>
  <c r="B22" i="47"/>
  <c r="B21" i="47"/>
  <c r="B20" i="47"/>
  <c r="B19" i="47"/>
  <c r="B18" i="47"/>
  <c r="B17" i="47"/>
  <c r="B16" i="47"/>
  <c r="B15" i="47"/>
  <c r="B14" i="47"/>
  <c r="B13" i="47"/>
  <c r="B12" i="47"/>
  <c r="B11" i="47"/>
  <c r="B10" i="47"/>
  <c r="B9" i="47"/>
  <c r="B8" i="47"/>
  <c r="B7" i="47"/>
  <c r="B6" i="47"/>
  <c r="B5" i="47"/>
  <c r="B4" i="47"/>
  <c r="B3" i="47"/>
  <c r="B2" i="47"/>
  <c r="D27" i="44"/>
  <c r="A40" i="47"/>
  <c r="B40" i="47"/>
  <c r="C40" i="47"/>
  <c r="A57" i="47"/>
  <c r="B57" i="47"/>
  <c r="C57" i="47"/>
  <c r="A73" i="47"/>
  <c r="A693" i="47" s="1"/>
  <c r="A701" i="47" s="1"/>
  <c r="B73" i="47"/>
  <c r="B693" i="47" s="1"/>
  <c r="B701" i="47" s="1"/>
  <c r="C73" i="47"/>
  <c r="C693" i="47" s="1"/>
  <c r="C701" i="47" s="1"/>
  <c r="A76" i="47"/>
  <c r="B76" i="47"/>
  <c r="C76" i="47"/>
  <c r="A86" i="47"/>
  <c r="B86" i="47"/>
  <c r="C86" i="47"/>
  <c r="A102" i="47"/>
  <c r="B102" i="47"/>
  <c r="C102" i="47"/>
  <c r="A112" i="47"/>
  <c r="A694" i="47" s="1"/>
  <c r="A702" i="47" s="1"/>
  <c r="B112" i="47"/>
  <c r="B694" i="47" s="1"/>
  <c r="B702" i="47" s="1"/>
  <c r="C112" i="47"/>
  <c r="C694" i="47" s="1"/>
  <c r="C702" i="47" s="1"/>
  <c r="A116" i="47"/>
  <c r="A695" i="47" s="1"/>
  <c r="A703" i="47" s="1"/>
  <c r="B116" i="47"/>
  <c r="B695" i="47" s="1"/>
  <c r="B703" i="47" s="1"/>
  <c r="A120" i="47"/>
  <c r="A696" i="47" s="1"/>
  <c r="A704" i="47" s="1"/>
  <c r="B120" i="47"/>
  <c r="B696" i="47" s="1"/>
  <c r="B704" i="47" s="1"/>
  <c r="C120" i="47"/>
  <c r="C696" i="47" s="1"/>
  <c r="C704" i="47" s="1"/>
  <c r="A125" i="47"/>
  <c r="A697" i="47" s="1"/>
  <c r="A705" i="47" s="1"/>
  <c r="B125" i="47"/>
  <c r="B697" i="47" s="1"/>
  <c r="B705" i="47" s="1"/>
  <c r="C125" i="47"/>
  <c r="C697" i="47" s="1"/>
  <c r="C705" i="47" s="1"/>
  <c r="A129" i="47"/>
  <c r="A698" i="47" s="1"/>
  <c r="A706" i="47" s="1"/>
  <c r="B129" i="47"/>
  <c r="B698" i="47" s="1"/>
  <c r="B706" i="47" s="1"/>
  <c r="C129" i="47"/>
  <c r="C698" i="47" s="1"/>
  <c r="C706" i="47" s="1"/>
  <c r="A137" i="47"/>
  <c r="A699" i="47" s="1"/>
  <c r="A707" i="47" s="1"/>
  <c r="B137" i="47"/>
  <c r="B699" i="47" s="1"/>
  <c r="B707" i="47" s="1"/>
  <c r="C137" i="47"/>
  <c r="C699" i="47" s="1"/>
  <c r="C707" i="47" s="1"/>
  <c r="A205" i="47"/>
  <c r="B205" i="47"/>
  <c r="C205" i="47"/>
  <c r="A216" i="47"/>
  <c r="B216" i="47"/>
  <c r="C216" i="47"/>
  <c r="A220" i="47"/>
  <c r="B220" i="47"/>
  <c r="C220" i="47"/>
  <c r="A223" i="47"/>
  <c r="B223" i="47"/>
  <c r="C223" i="47"/>
  <c r="A226" i="47"/>
  <c r="B226" i="47"/>
  <c r="C226" i="47"/>
  <c r="A228" i="47"/>
  <c r="B228" i="47"/>
  <c r="C228" i="47"/>
  <c r="A230" i="47"/>
  <c r="B230" i="47"/>
  <c r="C230" i="47"/>
  <c r="A234" i="47"/>
  <c r="B234" i="47"/>
  <c r="C234" i="47"/>
  <c r="A240" i="47"/>
  <c r="B240" i="47"/>
  <c r="C240" i="47"/>
  <c r="A248" i="47"/>
  <c r="B248" i="47"/>
  <c r="C248" i="47"/>
  <c r="A256" i="47"/>
  <c r="B256" i="47"/>
  <c r="C256" i="47"/>
  <c r="A264" i="47"/>
  <c r="B264" i="47"/>
  <c r="C264" i="47"/>
  <c r="A269" i="47"/>
  <c r="B269" i="47"/>
  <c r="C269" i="47"/>
  <c r="A271" i="47"/>
  <c r="B271" i="47"/>
  <c r="C271" i="47"/>
  <c r="A275" i="47"/>
  <c r="B275" i="47"/>
  <c r="C275" i="47"/>
  <c r="A280" i="47"/>
  <c r="B280" i="47"/>
  <c r="C280" i="47"/>
  <c r="A285" i="47"/>
  <c r="B285" i="47"/>
  <c r="C285" i="47"/>
  <c r="A301" i="47"/>
  <c r="B301" i="47"/>
  <c r="C301" i="47"/>
  <c r="A303" i="47"/>
  <c r="B303" i="47"/>
  <c r="C303" i="47"/>
  <c r="A306" i="47"/>
  <c r="B306" i="47"/>
  <c r="C306" i="47"/>
  <c r="A311" i="47"/>
  <c r="B311" i="47"/>
  <c r="C311" i="47"/>
  <c r="A316" i="47"/>
  <c r="B316" i="47"/>
  <c r="C316" i="47"/>
  <c r="A336" i="47"/>
  <c r="B336" i="47"/>
  <c r="C336" i="47"/>
  <c r="A349" i="47"/>
  <c r="B349" i="47"/>
  <c r="C349" i="47"/>
  <c r="A351" i="47"/>
  <c r="B351" i="47"/>
  <c r="C351" i="47"/>
  <c r="A355" i="47"/>
  <c r="B355" i="47"/>
  <c r="C355" i="47"/>
  <c r="A360" i="47"/>
  <c r="B360" i="47"/>
  <c r="C360" i="47"/>
  <c r="A371" i="47"/>
  <c r="B371" i="47"/>
  <c r="C371" i="47"/>
  <c r="A376" i="47"/>
  <c r="B376" i="47"/>
  <c r="C376" i="47"/>
  <c r="A387" i="47"/>
  <c r="B387" i="47"/>
  <c r="C387" i="47"/>
  <c r="A407" i="47"/>
  <c r="B407" i="47"/>
  <c r="C407" i="47"/>
  <c r="A415" i="47"/>
  <c r="B415" i="47"/>
  <c r="C415" i="47"/>
  <c r="A428" i="47"/>
  <c r="B428" i="47"/>
  <c r="C428" i="47"/>
  <c r="A430" i="47"/>
  <c r="B430" i="47"/>
  <c r="C430" i="47"/>
  <c r="A432" i="47"/>
  <c r="B432" i="47"/>
  <c r="C432" i="47"/>
  <c r="A436" i="47"/>
  <c r="B436" i="47"/>
  <c r="C436" i="47"/>
  <c r="A440" i="47"/>
  <c r="B440" i="47"/>
  <c r="C440" i="47"/>
  <c r="A443" i="47"/>
  <c r="B443" i="47"/>
  <c r="C443" i="47"/>
  <c r="A446" i="47"/>
  <c r="B446" i="47"/>
  <c r="A449" i="47"/>
  <c r="A453" i="47"/>
  <c r="B453" i="47"/>
  <c r="C453" i="47"/>
  <c r="A456" i="47"/>
  <c r="B456" i="47"/>
  <c r="C456" i="47"/>
  <c r="A460" i="47"/>
  <c r="B460" i="47"/>
  <c r="C460" i="47"/>
  <c r="A463" i="47"/>
  <c r="B463" i="47"/>
  <c r="C463" i="47"/>
  <c r="A466" i="47"/>
  <c r="B466" i="47"/>
  <c r="C466" i="47"/>
  <c r="A469" i="47"/>
  <c r="B469" i="47"/>
  <c r="C469" i="47"/>
  <c r="A470" i="47"/>
  <c r="B470" i="47"/>
  <c r="C470" i="47"/>
  <c r="A480" i="47"/>
  <c r="B480" i="47"/>
  <c r="C480" i="47"/>
  <c r="A513" i="47"/>
  <c r="B513" i="47"/>
  <c r="C513" i="47"/>
  <c r="A526" i="47"/>
  <c r="B526" i="47"/>
  <c r="C526" i="47"/>
  <c r="A536" i="47"/>
  <c r="B536" i="47"/>
  <c r="C536" i="47"/>
  <c r="A537" i="47"/>
  <c r="B537" i="47"/>
  <c r="C537" i="47"/>
  <c r="A540" i="47"/>
  <c r="B540" i="47"/>
  <c r="C540" i="47"/>
  <c r="A543" i="47"/>
  <c r="B543" i="47"/>
  <c r="C543" i="47"/>
  <c r="A547" i="47"/>
  <c r="B547" i="47"/>
  <c r="A551" i="47"/>
  <c r="B551" i="47"/>
  <c r="A581" i="47"/>
  <c r="B581" i="47"/>
  <c r="C581" i="47"/>
  <c r="A582" i="47"/>
  <c r="B582" i="47"/>
  <c r="C582" i="47"/>
  <c r="A583" i="47"/>
  <c r="B583" i="47"/>
  <c r="C583" i="47"/>
  <c r="A584" i="47"/>
  <c r="B584" i="47"/>
  <c r="C584" i="47"/>
  <c r="A585" i="47"/>
  <c r="B585" i="47"/>
  <c r="C585" i="47"/>
  <c r="A586" i="47"/>
  <c r="B586" i="47"/>
  <c r="C586" i="47"/>
  <c r="A587" i="47"/>
  <c r="B587" i="47"/>
  <c r="C587" i="47"/>
  <c r="A590" i="47"/>
  <c r="B590" i="47"/>
  <c r="A594" i="47"/>
  <c r="B594" i="47"/>
  <c r="C594" i="47"/>
  <c r="A598" i="47"/>
  <c r="B598" i="47"/>
  <c r="C598" i="47"/>
  <c r="A601" i="47"/>
  <c r="B601" i="47"/>
  <c r="C601" i="47"/>
  <c r="A605" i="47"/>
  <c r="B605" i="47"/>
  <c r="C605" i="47"/>
  <c r="A660" i="47"/>
  <c r="B660" i="47"/>
  <c r="C660" i="47"/>
  <c r="A661" i="47"/>
  <c r="B661" i="47"/>
  <c r="C661" i="47"/>
  <c r="A662" i="47"/>
  <c r="B662" i="47"/>
  <c r="C662" i="47"/>
  <c r="A663" i="47"/>
  <c r="B663" i="47"/>
  <c r="C663" i="47"/>
  <c r="A664" i="47"/>
  <c r="B664" i="47"/>
  <c r="C664" i="47"/>
  <c r="A665" i="47"/>
  <c r="B665" i="47"/>
  <c r="C665" i="47"/>
  <c r="A692" i="47"/>
  <c r="B692" i="47"/>
  <c r="C692" i="47"/>
  <c r="A700" i="47"/>
  <c r="B700" i="47"/>
  <c r="C700" i="47"/>
  <c r="A30" i="47"/>
  <c r="B30" i="47"/>
  <c r="C30" i="47"/>
  <c r="A32" i="47"/>
  <c r="B32" i="47"/>
  <c r="C32" i="47"/>
  <c r="D36" i="48" l="1"/>
  <c r="E36" i="48" s="1"/>
  <c r="F8" i="48"/>
  <c r="E8" i="48"/>
  <c r="F54" i="48"/>
  <c r="E42" i="48"/>
  <c r="F42" i="48"/>
  <c r="F40" i="48"/>
  <c r="E40" i="48"/>
  <c r="E12" i="48"/>
  <c r="F12" i="48"/>
  <c r="F46" i="48"/>
  <c r="E46" i="48"/>
  <c r="E48" i="48"/>
  <c r="F48" i="48"/>
  <c r="F32" i="48"/>
  <c r="E32" i="48"/>
  <c r="F44" i="48"/>
  <c r="E44" i="48"/>
  <c r="F18" i="48"/>
  <c r="E18" i="48"/>
  <c r="D52" i="48"/>
  <c r="C379" i="47"/>
  <c r="E379" i="47" s="1"/>
  <c r="D376" i="47" s="1"/>
  <c r="E143" i="39" s="1"/>
  <c r="E358" i="47"/>
  <c r="D355" i="47" s="1"/>
  <c r="E138" i="39" s="1"/>
  <c r="D190" i="47"/>
  <c r="E80" i="39" s="1"/>
  <c r="D205" i="47"/>
  <c r="E85" i="39" s="1"/>
  <c r="D129" i="47"/>
  <c r="D22" i="48"/>
  <c r="D16" i="48"/>
  <c r="G694" i="47"/>
  <c r="G702" i="47" s="1"/>
  <c r="G693" i="47"/>
  <c r="G701" i="47" s="1"/>
  <c r="D705" i="47"/>
  <c r="E112" i="39"/>
  <c r="D703" i="47"/>
  <c r="D707" i="47"/>
  <c r="D14" i="48"/>
  <c r="F121" i="47"/>
  <c r="F122" i="47"/>
  <c r="D371" i="47"/>
  <c r="E142" i="39" s="1"/>
  <c r="D351" i="47"/>
  <c r="E136" i="39" s="1"/>
  <c r="D275" i="47"/>
  <c r="E116" i="39" s="1"/>
  <c r="D216" i="47"/>
  <c r="E88" i="39" s="1"/>
  <c r="D199" i="47"/>
  <c r="E82" i="39" s="1"/>
  <c r="D57" i="47"/>
  <c r="E21" i="39" s="1"/>
  <c r="D38" i="48"/>
  <c r="I16" i="50"/>
  <c r="E23" i="44"/>
  <c r="E22" i="44"/>
  <c r="E21" i="44"/>
  <c r="E20" i="44"/>
  <c r="E19" i="44"/>
  <c r="E18" i="44"/>
  <c r="E17" i="44"/>
  <c r="E16" i="44"/>
  <c r="E15" i="44"/>
  <c r="E14" i="44"/>
  <c r="E13" i="44"/>
  <c r="E12" i="44"/>
  <c r="E11" i="44"/>
  <c r="E10" i="44"/>
  <c r="E9" i="44"/>
  <c r="E8" i="44"/>
  <c r="E7" i="44"/>
  <c r="E6" i="44"/>
  <c r="E5" i="44"/>
  <c r="E4" i="44"/>
  <c r="E3" i="44"/>
  <c r="C1" i="47"/>
  <c r="D1" i="47"/>
  <c r="E1" i="47"/>
  <c r="B1" i="47"/>
  <c r="E2" i="44"/>
  <c r="F36" i="48" l="1"/>
  <c r="D34" i="48"/>
  <c r="F52" i="48"/>
  <c r="E52" i="48"/>
  <c r="E38" i="48"/>
  <c r="F38" i="48"/>
  <c r="F16" i="48"/>
  <c r="E16" i="48"/>
  <c r="E14" i="48"/>
  <c r="F14" i="48"/>
  <c r="F22" i="48"/>
  <c r="E22" i="48"/>
  <c r="D24" i="48"/>
  <c r="D698" i="47"/>
  <c r="G698" i="47" s="1"/>
  <c r="G706" i="47" s="1"/>
  <c r="E37" i="39"/>
  <c r="E83" i="39"/>
  <c r="D26" i="48"/>
  <c r="D120" i="47"/>
  <c r="D28" i="48" l="1"/>
  <c r="E34" i="48"/>
  <c r="F34" i="48"/>
  <c r="E24" i="48"/>
  <c r="F24" i="48"/>
  <c r="F26" i="48"/>
  <c r="E26" i="48"/>
  <c r="D30" i="48"/>
  <c r="D706" i="47"/>
  <c r="D696" i="47"/>
  <c r="G696" i="47" s="1"/>
  <c r="E33" i="39"/>
  <c r="D20" i="48"/>
  <c r="D704" i="47" l="1"/>
  <c r="E28" i="48"/>
  <c r="F28" i="48"/>
  <c r="F30" i="48"/>
  <c r="E30" i="48"/>
  <c r="F20" i="48"/>
  <c r="E20" i="48"/>
  <c r="D692" i="47"/>
  <c r="E292" i="39" s="1"/>
  <c r="G704" i="47"/>
  <c r="D700" i="47" s="1"/>
  <c r="E293" i="39" s="1"/>
  <c r="D10" i="48" l="1"/>
  <c r="F10" i="48" l="1"/>
  <c r="E10" i="48"/>
  <c r="D50" i="48" l="1"/>
  <c r="D56" i="48" l="1"/>
  <c r="D11" i="48" s="1"/>
  <c r="D58" i="48"/>
  <c r="E50" i="48"/>
  <c r="F50" i="48"/>
  <c r="F58" i="48" s="1"/>
  <c r="E58" i="48" l="1"/>
  <c r="E60" i="48" s="1"/>
  <c r="E61" i="48" s="1"/>
  <c r="D29" i="48"/>
  <c r="D51" i="48"/>
  <c r="D17" i="48"/>
  <c r="D23" i="48"/>
  <c r="D41" i="48"/>
  <c r="D31" i="48"/>
  <c r="D25" i="48"/>
  <c r="D21" i="48"/>
  <c r="D13" i="48"/>
  <c r="F60" i="48"/>
  <c r="D27" i="48"/>
  <c r="D43" i="48"/>
  <c r="D47" i="48"/>
  <c r="D37" i="48"/>
  <c r="D49" i="48"/>
  <c r="D9" i="48"/>
  <c r="D33" i="48"/>
  <c r="D55" i="48"/>
  <c r="D19" i="48"/>
  <c r="D53" i="48"/>
  <c r="D39" i="48"/>
  <c r="D45" i="48"/>
  <c r="D15" i="48"/>
  <c r="D35" i="48"/>
  <c r="E59" i="48" l="1"/>
  <c r="F59" i="48" s="1"/>
  <c r="D57" i="48"/>
  <c r="F61" i="48"/>
</calcChain>
</file>

<file path=xl/sharedStrings.xml><?xml version="1.0" encoding="utf-8"?>
<sst xmlns="http://schemas.openxmlformats.org/spreadsheetml/2006/main" count="2108" uniqueCount="837">
  <si>
    <t>OBRA:</t>
  </si>
  <si>
    <t xml:space="preserve">CLIENTE: </t>
  </si>
  <si>
    <t>ITEM</t>
  </si>
  <si>
    <t>DESCRIÇÃO DOS SERVIÇOS</t>
  </si>
  <si>
    <t>UNID</t>
  </si>
  <si>
    <t>1.1</t>
  </si>
  <si>
    <t>SUB-TOTAL 01</t>
  </si>
  <si>
    <t>SUB-TOTAL 06</t>
  </si>
  <si>
    <t>SUB-TOTAL 07</t>
  </si>
  <si>
    <t>SUB-TOTAL 08</t>
  </si>
  <si>
    <t>9.2</t>
  </si>
  <si>
    <t>SUB-TOTAL 12</t>
  </si>
  <si>
    <t>4.1</t>
  </si>
  <si>
    <t>5.1</t>
  </si>
  <si>
    <t>6.1</t>
  </si>
  <si>
    <t>7.1</t>
  </si>
  <si>
    <t>8.1</t>
  </si>
  <si>
    <t>9.1</t>
  </si>
  <si>
    <t>12.1</t>
  </si>
  <si>
    <t>2.1</t>
  </si>
  <si>
    <t>SUB-TOTAL 02</t>
  </si>
  <si>
    <t>2.2</t>
  </si>
  <si>
    <t>8.2</t>
  </si>
  <si>
    <t>QUANT.</t>
  </si>
  <si>
    <t>13.1</t>
  </si>
  <si>
    <t>SUB-TOTAL 13</t>
  </si>
  <si>
    <t>2.3</t>
  </si>
  <si>
    <t>2.4</t>
  </si>
  <si>
    <t>2.5</t>
  </si>
  <si>
    <t>SUB-TOTAL 14</t>
  </si>
  <si>
    <t>MESES</t>
  </si>
  <si>
    <t>PRAZO:</t>
  </si>
  <si>
    <t>PINTURA</t>
  </si>
  <si>
    <t/>
  </si>
  <si>
    <t>LAJE DE TRANSIÇÃO E = 6 CM, SEM JUNTA, FCK = 10 MPA (MANUAL)</t>
  </si>
  <si>
    <t>ÁREA</t>
  </si>
  <si>
    <t>COZINHA</t>
  </si>
  <si>
    <t>2.6</t>
  </si>
  <si>
    <t>2.7</t>
  </si>
  <si>
    <t>10.1</t>
  </si>
  <si>
    <t>REMOÇÃO DE LOUÇAS (LAVATÓRIO, BANHEIRA, PIA, VASO SANITÁRIO, TANQUE), COM REAPROVEITAMENTO, INCLUSIVE AFASTAMENTO E EMPILHAMENTO, EXCLUSIVE TRANSPORTE E RETIRADA DO MATERIAL REMOVIDO NÃO REAPROVEITÁVEL</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</si>
  <si>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</si>
  <si>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</si>
  <si>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TRANSPORTE DE MATERIAL DE QUALQUER NATUREZA COM CARRINHO DE MÃO, COM DISTÂNCIAS MENORES OU IGUAIS A 50M, INCLUSIVE CARGA/DESCARGA</t>
  </si>
  <si>
    <t>SUB-TOTAL 04</t>
  </si>
  <si>
    <t>SUB-TOTAL 05</t>
  </si>
  <si>
    <t>11.1</t>
  </si>
  <si>
    <t>11.2</t>
  </si>
  <si>
    <t>14.1</t>
  </si>
  <si>
    <t>SUB-TOTAL 10</t>
  </si>
  <si>
    <t>SUB-TOTAL 11</t>
  </si>
  <si>
    <t>SERVIÇOS PRELIMINARES</t>
  </si>
  <si>
    <t>ESQUADRIAS E FERRAGENS</t>
  </si>
  <si>
    <t>14.2</t>
  </si>
  <si>
    <t>5.3</t>
  </si>
  <si>
    <t>SUB-TOTAL 09</t>
  </si>
  <si>
    <t>12.2</t>
  </si>
  <si>
    <t>14.3</t>
  </si>
  <si>
    <t>14.4</t>
  </si>
  <si>
    <t>14.7</t>
  </si>
  <si>
    <t>14.8</t>
  </si>
  <si>
    <t>15.1</t>
  </si>
  <si>
    <t>15.2</t>
  </si>
  <si>
    <t>15.3</t>
  </si>
  <si>
    <t>SUB-TOTAL 15</t>
  </si>
  <si>
    <t>16.1</t>
  </si>
  <si>
    <t>SUB-TOTAL 16</t>
  </si>
  <si>
    <t>17.1</t>
  </si>
  <si>
    <t>SUB-TOTAL 17</t>
  </si>
  <si>
    <t>DEMOLIÇÃO MANUAL DE PISO CIMENTADO OU CONTRAPISO DE ARGAMASSA, COM ESPESSURA MÁXIMA DE 10CM, INCLUSIVE AFASTAMENTO E EMPILHAMENTO, EXCLUSIVE TRANSPORTE E RETIRADA DO MATERIAL DEMOLIDO</t>
  </si>
  <si>
    <t>DUCHA HIGIÊNICA COM REGISTRO PARA CONTROLE DE FLUXO DE ÁGUA, DIÂMETRO 1/2" (20MM), INCLUSIVE FORNECIMENTO E INSTALAÇÃO</t>
  </si>
  <si>
    <t>17.2</t>
  </si>
  <si>
    <t>2.8</t>
  </si>
  <si>
    <t>2.10</t>
  </si>
  <si>
    <t>2.11</t>
  </si>
  <si>
    <t>REMOÇÃO MANUAL DE METAIS EMBUTIDOS (BASE DE REGISTRO, VÁLVULA DE DESCARGA, TORNEIRA ANTIVANDALISMO, ETC.), COM REAPROVEITAMENTO, INCLUSIVE AFASTAMENTO E EMPILHAMENTO, EXCLUSIVE TRANSPORTE E RETIRADA DO MATERIAL REMOVIDO NÃO REAPROVEITÁVEL</t>
  </si>
  <si>
    <t>DEMOLIÇÃO MANUAL DE ALVENARIA DE TIJOLO CERÂMICO OU BLOCO DE CONCRETO, INCLUSIVE AFASTAMENTO E EMPILHAMENTO, EXCLUSIVE TRANSPORTE E RETIRADA DO MATERIAL DEMOLIDO</t>
  </si>
  <si>
    <t>TRANSPORTE DE MATERIAL DEMOLIDO EM CAÇAMBA, EXCLUSIVE CARGA MANUAL OU MECÂNICA</t>
  </si>
  <si>
    <t>6.2</t>
  </si>
  <si>
    <t>6.3</t>
  </si>
  <si>
    <t>CHAPISCO COM ARGAMASSA, TRAÇO 1:3 (CIMENTO E AREIA), ESP. 5MM, APLICADO EM ALVENARIA/ESTRUTURA DE CONCRETO COM COLHER, INCLUSIVE ARGAMASSA COM PREPARO MECANIZADO</t>
  </si>
  <si>
    <t>7.2</t>
  </si>
  <si>
    <t>7.3</t>
  </si>
  <si>
    <t>7.4</t>
  </si>
  <si>
    <t>7.5</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</si>
  <si>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</si>
  <si>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</si>
  <si>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</si>
  <si>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EMBUTIR PARA ÁGUA FRIA EM TUBO DE PVC RÍGIDO SOLDÁVEL, DN 20MM (1/2"), EMBUTIDO NA ALVENARIA COM DISTÂNCIA DE ATÉ CINCO (5) METROS DA TOMADA DE ÁGUA, INCLUSIVE CONEXÕES E FIXAÇÃO DO TUBO COM ENCHIMENTO DO RASGO NA ALVENARIA/CONCRETO COM ARGAMASSA</t>
  </si>
  <si>
    <t>12.3</t>
  </si>
  <si>
    <t>12.5</t>
  </si>
  <si>
    <t>12.6</t>
  </si>
  <si>
    <t>12.7</t>
  </si>
  <si>
    <t>LIXAMENTO MANUAL EM SUPERFÍCIE METÁLICA PARA REMOÇÃO DE TINTA</t>
  </si>
  <si>
    <t>14.9</t>
  </si>
  <si>
    <t>PINTURA ESMALTE EM ESQUADRIAS DE FERRO, DUAS (2) DEMÃOS, INCLUSIVE UMA (1) DEMÃO DE FUNDO ANTICORROSIVO</t>
  </si>
  <si>
    <t>11.3</t>
  </si>
  <si>
    <t>13.2</t>
  </si>
  <si>
    <t>13.3</t>
  </si>
  <si>
    <t>13.4</t>
  </si>
  <si>
    <t>13.5</t>
  </si>
  <si>
    <t>13.6</t>
  </si>
  <si>
    <t>13.7</t>
  </si>
  <si>
    <t>Câmara Municipal de Caetanópolis/MG</t>
  </si>
  <si>
    <t>BDI:</t>
  </si>
  <si>
    <t>REFERÊNCIA:</t>
  </si>
  <si>
    <t>CÓDIGO</t>
  </si>
  <si>
    <t>Obras de reforma elétrica e estrutural das dependências da Câmara Municipal de Caetanópolis/MG</t>
  </si>
  <si>
    <t>SETOP - 07/2025</t>
  </si>
  <si>
    <t>PLENÁRIO</t>
  </si>
  <si>
    <t>RECEPÇÃO</t>
  </si>
  <si>
    <t>HALL PRESIDÊNCIA</t>
  </si>
  <si>
    <t>SALA DE SOM</t>
  </si>
  <si>
    <t>SALA DA PRESIDÊNCIA</t>
  </si>
  <si>
    <t>CIRCULAÇÃO 1</t>
  </si>
  <si>
    <t>ARQUIVO</t>
  </si>
  <si>
    <t>SECRETARIA</t>
  </si>
  <si>
    <t>CIRCULAÇÃO 2</t>
  </si>
  <si>
    <t>SALA ADMINISTRATIVA</t>
  </si>
  <si>
    <t>CIRCULAÇÃO 3</t>
  </si>
  <si>
    <t>PD</t>
  </si>
  <si>
    <t>PER.</t>
  </si>
  <si>
    <t>DML</t>
  </si>
  <si>
    <t>POLÍCIA CIVIL</t>
  </si>
  <si>
    <t>ATENDIMENTO CAC</t>
  </si>
  <si>
    <t>RECEPÇÃO CAC</t>
  </si>
  <si>
    <t>LAVABO CAC</t>
  </si>
  <si>
    <t>LAVABO S.PRESIDÊNCIA</t>
  </si>
  <si>
    <t>SALA DE REUNIÃO</t>
  </si>
  <si>
    <t>PLANILHA DE PREÇO UNITÁRIO</t>
  </si>
  <si>
    <t>CUSTO</t>
  </si>
  <si>
    <t>VENDA</t>
  </si>
  <si>
    <t>HORISTA</t>
  </si>
  <si>
    <t>ENC. SOCIAIS:</t>
  </si>
  <si>
    <t>MOBILIZAÇÃO E DESMOBILIZAÇÃO DE OBRA</t>
  </si>
  <si>
    <t>OBRAS EM CENTRO URBANO OU REGIÃO LIMÍTROFE</t>
  </si>
  <si>
    <t>ED-50394</t>
  </si>
  <si>
    <t>MOBILIZAÇÃO E DESMOBILIZAÇÃO DE OBRA EM CENTRO URBANO OU REGIÃO LIMÍTROFE COM VALOR ACIMA DE 3.000.000,01</t>
  </si>
  <si>
    <t>%</t>
  </si>
  <si>
    <t>SUPRESSÃO DE ÁRVORE</t>
  </si>
  <si>
    <t>ED-50699</t>
  </si>
  <si>
    <t>CORTE DE ÁRVORE COM MOTOSSERRA, DIÂMETRO DO TRONCO ACIMA DE TRINTA (30) CENTÍMETROS ATÉ CINQUENTA (50) CENTÍMETROS, EXCLUSIVE DESTOCAMENTO E AFASTAMENTO</t>
  </si>
  <si>
    <t>un</t>
  </si>
  <si>
    <t>DEMOLIÇÃO E REMOÇÃO DE INSTALAÇÃO</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</si>
  <si>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</si>
  <si>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</si>
  <si>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</si>
  <si>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</si>
  <si>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m</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</si>
  <si>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</si>
  <si>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</si>
  <si>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</si>
  <si>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m2</t>
  </si>
  <si>
    <t>REMOÇÃO DE ESQUADRIA</t>
  </si>
  <si>
    <t>ED-48493</t>
  </si>
  <si>
    <t>REMOÇÃO MANUAL DE ESQUADRIA EM MADEIRA, COM REAPROVEITAMENTO, INCLUSIVE REMOÇÃO DE MARCO/ALIZAR/GUARNIÇÕES, AFASTAMENTO E EMPILHAMENTO, EXCLUSIVE TRANSPORTE E RETIRADA DO MATERIAL REMOVIDO NÃO REAPROVEITÁVEL</t>
  </si>
  <si>
    <t>REMOÇÃO DE LOUÇA E ACESSÓRIOS</t>
  </si>
  <si>
    <t>ED-48467</t>
  </si>
  <si>
    <t>ED-48470</t>
  </si>
  <si>
    <t>ED-48471</t>
  </si>
  <si>
    <t>DEMOLIÇÃO E REMOÇÃO DE DIVISÓRIA E BANCADA</t>
  </si>
  <si>
    <t>ED-48437</t>
  </si>
  <si>
    <t>DEMOLIÇÃO DE ALVENARIA</t>
  </si>
  <si>
    <t>ED-48435</t>
  </si>
  <si>
    <t>m3</t>
  </si>
  <si>
    <t>DEMOLIÇÃO DE CONCRETO</t>
  </si>
  <si>
    <t>ED-48440</t>
  </si>
  <si>
    <t>DEMOLIÇÃO MANUAL DE CONCRETO, SEM ARMAÇÃO, INCLUSIVE AFASTAMENTO E EMPILHAMENTO, EXCLUSIVE TRANSPORTE E RETIRADA DO MATERIAL DEMOLIDO</t>
  </si>
  <si>
    <t>DEMOLIÇÃO E REMOÇÃO DE REVESTIMENTO</t>
  </si>
  <si>
    <t>ED-48502</t>
  </si>
  <si>
    <t>DEMOLIÇÃO MANUAL DE REVESTIMENTO CERÂMICO, AZULEJO OU LADRILHO HIDRÁULICO, INCLUSIVE AFASTAMENTO E EMPILHAMENTO, EXCLUSIVE DEMOLIÇÃO DO REBOCO OU EMBOÇO, TRANSPORTE E RETIRADA DO MATERIAL DEMOLIDO</t>
  </si>
  <si>
    <t>DEMOLIÇÃO E REMOÇÃO DE PISO</t>
  </si>
  <si>
    <t>ED-48480</t>
  </si>
  <si>
    <t>DEMOLIÇÃO MANUAL DE PISO CERÂMICO OU LADRILHO HIDRÁULICO, INCLUSIVE AFASTAMENTO E EMPILHAMENTO, EXCLUSIVE DEMOLIÇÃO DE CONTRAPISO, TRANSPORTE E RETIRADA DO MATERIAL DEMOLIDO</t>
  </si>
  <si>
    <t>ED-48479</t>
  </si>
  <si>
    <t>REMOÇÃO DE VIDRO</t>
  </si>
  <si>
    <t>ED-48516</t>
  </si>
  <si>
    <t>REMOÇÃO MANUAL DE VIDRO EM ESQUADRIAS, COM REAPROVEITAMENTO, INCLUSIVE LIMPEZA DO ENCAIXE,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</si>
  <si>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</si>
  <si>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</si>
  <si>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</si>
  <si>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</si>
  <si>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ESCRITÓRIO DE OBRA</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</si>
  <si>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</si>
  <si>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</si>
  <si>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mês</t>
  </si>
  <si>
    <t>ED-50137</t>
  </si>
  <si>
    <t>MOBILIZAÇÃO E DESMOBILIZAÇÃO DE CONTAINER, INCLUSIVE CARGA, DESCARGA E TRANSPORTE EM CAMINHÃO CARROCERIA COM GUINDAUTO (MUNCK), EXCLUSIVE LOCAÇÃO DO CONTAINER</t>
  </si>
  <si>
    <t>TAPUME E CERCA</t>
  </si>
  <si>
    <t>ED-50163</t>
  </si>
  <si>
    <t>TAPUME DE PROTEÇÃO PARA TRANSEUNTE EM TELA DE POLIETILENO, COM MÓDULO NA DIMENSÃO DE (150X150)CM, INCLUSIVE PONTALETE COM BASE DE APOIO EM CONCRETO MAGRO, FORNECIMENTO E MOVIMENTAÇÃO</t>
  </si>
  <si>
    <t>PROTEÇÃO DE TRANSEUNTE</t>
  </si>
  <si>
    <t>ED-27006</t>
  </si>
  <si>
    <t>CONE PARA SINALIZAÇÃO/ISOLAMENTO DE ÁREAS, ALTURA 75CM, INCLUSIVE FORNECIMENTO E MOVIMENTAÇÃO</t>
  </si>
  <si>
    <t>ED-50156</t>
  </si>
  <si>
    <t>TERRAPLENAGEM/TRABALHOS EM TERRA</t>
  </si>
  <si>
    <t>REGULARIZAÇÃO E COMPACTAÇÃO DE SOLO</t>
  </si>
  <si>
    <t>ED-51122</t>
  </si>
  <si>
    <t>REGULARIZAÇÃO E COMPACTAÇÃO DE TERRENO MANUAL COM SOQUETE, EXCLUSIVE DESMATAMENTO, DESTOCAMENTO, LIMPEZA/ROÇADA DO TERRENO</t>
  </si>
  <si>
    <t>ALVENARIAS E DIVISÓRIAS</t>
  </si>
  <si>
    <t>ALVENARIA DE TIJOLO CERÂMICO</t>
  </si>
  <si>
    <t>ED-48231</t>
  </si>
  <si>
    <t>ALVENARIA DE VEDAÇÃO COM TIJOLO CERÂMICO FURADO, ESP. 9CM, PARA REVESTIMENTO, INCLUSIVE ARGAMASSA PARA ASSENTAMENTO</t>
  </si>
  <si>
    <t>VERGA E CONTRA-VERGA</t>
  </si>
  <si>
    <t>ED-9903</t>
  </si>
  <si>
    <t>VERGA OU CONTRAVERGA EM CONCRETO ESTRUTURAL PARA VÃOS DE ATÉ 150CM, PREPARADO EM OBRA COM BETONEIRA, CONTROLE "A", COM FCK 20 MPA, MOLDADA IN LOCO, INCLUSIVE ARMAÇÃO</t>
  </si>
  <si>
    <t>PAREDE DE GESSO ACARTONADO</t>
  </si>
  <si>
    <t>ED-48211</t>
  </si>
  <si>
    <t>PAREDE EM CHAPA DE GESSO ACARTONADO (DRYWALL), DIVISÃO ENTRE ÁREAS UMIDAS DE UMA MESMA UNIDADE (RU/RU), ESP. 115 MM, INCLUSIVE MONTANTES, GUIAS E ACESSÓRIOS, EXCLUSIVE ISOLANTE TÉRMICO/ACÚSTICO</t>
  </si>
  <si>
    <t>ESQUADRIA METÁLICA</t>
  </si>
  <si>
    <t>ED-50983</t>
  </si>
  <si>
    <t>PORTÃO DE GRADE, EXCLUSIVE CADEADO E PINTURA</t>
  </si>
  <si>
    <t>PORTA DE MADEIRA DE LEI</t>
  </si>
  <si>
    <t>ED-49603</t>
  </si>
  <si>
    <t>PORTA DE MADEIRA COMPLETA, DIMENSÃO (90X210)CM, TIPO DE ABRIR, UMA (1) FOLHA, ACABAMENTO NATURAL PARA PINTURA/VERNIZ, TIPO PRANCHETA/SARRAFEADA, INCLUSIVE MARCO, ALIZAR E FERRAGENS, EXCLUSIVE PINTURA/VERNIZ</t>
  </si>
  <si>
    <t>VEDAÇÃO E CALAFETAGEM</t>
  </si>
  <si>
    <t>ED-50992</t>
  </si>
  <si>
    <t>VEDAÇÃO DE ESQUADRIAS COM APLICAÇÃO DE SELANTE À BASE DE SILICONE</t>
  </si>
  <si>
    <t>PISOS</t>
  </si>
  <si>
    <t>CONTRAPISO</t>
  </si>
  <si>
    <t>ED-50567</t>
  </si>
  <si>
    <t>CONTRAPISO DESEMPENADO COM ARGAMASSA, TRAÇO 1:3 (CIMENTO E AREIA), ESP. 25MM</t>
  </si>
  <si>
    <t>PISO EM PORCELANATO</t>
  </si>
  <si>
    <t>ED-50753</t>
  </si>
  <si>
    <t>LAJE DE TRANSIÇÃO</t>
  </si>
  <si>
    <t>ED-50589</t>
  </si>
  <si>
    <t>PISO EM TIJOLO MACIÇO</t>
  </si>
  <si>
    <t>ED-50631</t>
  </si>
  <si>
    <t>PISO PODOTÁTIL (TÁTIL)</t>
  </si>
  <si>
    <t>PISO PODOTÁTIL DE BORRACHA, ALERTA, ESP. 5MM, COLORIDA, ASSENTAMENTO COM COLA DE CONTATO, INCLUSIVE FORNECIMENTO E INSTALAÇÃO</t>
  </si>
  <si>
    <t>ED-50624</t>
  </si>
  <si>
    <t>PISO PODOTÁTIL DE BORRACHA, DIRECIONAL, ESP. 5MM, COLORIDA, ASSENTAMENTO COM COLA DE CONTATO, INCLUSIVE FORNECIMENTO E INSTALAÇÃO</t>
  </si>
  <si>
    <t>ED-50586</t>
  </si>
  <si>
    <t>PISO PODOTÁTIL DE CONCRETO, ALERTA, APLICADO EM PISO (40X40CM) COM JUNTA SECA, COR VERMELHO/AMARELO, ASSENTAMENTO COM ARGAMASSA INDUSTRIALIZADA, INCLUSIVE FORNECIMENTO E INSTALAÇÃO</t>
  </si>
  <si>
    <t>PISO PODOTÁTIL DE CONCRETO, DIRECIONAL, APLICADO EM PISO (40X40CM) COM JUNTA SECA, COR VERMELHO/AMARELO, ASSENTAMENTO COM ARGAMASSA INDUSTRIALIZADA, INCLUSIVE FORNECIMENTO E INSTALAÇÃO</t>
  </si>
  <si>
    <t>DEGRAU E PATAMAR</t>
  </si>
  <si>
    <t>ED-50574</t>
  </si>
  <si>
    <t>APLICAÇÃO DE FAIXA/FITA ADESIVA ANTIDERRAPANTE, LARGURA 50MM, EM DEGRAUS DE ESCADA, INCLUSIVE FORNECIMENTO</t>
  </si>
  <si>
    <t>RODAPÉ, SOLEIRA E PEITORIL</t>
  </si>
  <si>
    <t>RODAPÉ CERÂMICO</t>
  </si>
  <si>
    <t>ED-50771</t>
  </si>
  <si>
    <t>RODAPÉ COM REVESTIMENTO EM CERÂMICA ESMALTADA COMERCIAL, ALTURA 10CM, PEI IV, ASSENTAMENTO COM ARGAMASSA INDUSTRIALIZADA, INCLUSIVE REJUNTAMENTO</t>
  </si>
  <si>
    <t>SOLEIRA DE GRANITO</t>
  </si>
  <si>
    <t>ED-51002</t>
  </si>
  <si>
    <t>SOLEIRA EM GRANITO, NA COR CINZA ANDORINHA, ESP. 2CM, INCLUSIVE REJUNTAMENTO</t>
  </si>
  <si>
    <t>REVESTIMENTOS</t>
  </si>
  <si>
    <t xml:space="preserve">REVESTIMENTO DE ARGAMASSA </t>
  </si>
  <si>
    <t>ED-50727</t>
  </si>
  <si>
    <t>ED-50732</t>
  </si>
  <si>
    <t>EMBOÇO COM ARGAMASSA, TRAÇO 1:6 (CIMENTO E AREIA), ESP. 20MM, APLICAÇÃO MANUAL, INCLUSIVE ARGAMASSA COM PREPARO MECANIZADO, EXCLUSIVE CHAPISCO</t>
  </si>
  <si>
    <t>ED-50759</t>
  </si>
  <si>
    <t>REBOCO COM ARGAMASSA, TRAÇO 1:7 (CIMENTO E AREIA), ESP. 20MM, APLICAÇÃO MANUAL, INCLUSIVE ARGAMASSA COM PREPARO MECANIZADO, EXCLUSIVE CHAPISCO</t>
  </si>
  <si>
    <t>REVESTIMENTO EM CERÂMICA</t>
  </si>
  <si>
    <t>ED-50721</t>
  </si>
  <si>
    <t>CANTONEIRA DE ALUMÍNIO PARA ACABAMENTO DE QUINAS</t>
  </si>
  <si>
    <t>ED-9081</t>
  </si>
  <si>
    <t>REVESTIMENTO COM CERÂMICA APLICADO EM PAREDE, ACABAMENTO ESMALTADO, AMBIENTE INTERNO/EXTERNO, PADRÃO EXTRA, DIMENSÃO DA PEÇA ATÉ 2025 CM2, PEI III, ASSENTAMENTO COM ARGAMASSA INDUSTRIALIZADA, INCLUSIVE REJUNTAMENTO</t>
  </si>
  <si>
    <t>FORROS</t>
  </si>
  <si>
    <t>FORRO DE GESSO</t>
  </si>
  <si>
    <t>ED-49686</t>
  </si>
  <si>
    <t>FORRO EM CHAPA DE GESSO ACARTONADA, ESP. 12,5MM, COM FIXAÇÃO DO TIPO ESTRUTURADA EM PERFIL METÁLICO, EXCLUSIVE PERFIL TABICA, SANCA E MOLDURA, INCLUSIVE ACESSÓRIOS E FIXAÇÃO</t>
  </si>
  <si>
    <t>ED-28454</t>
  </si>
  <si>
    <t>PERFIL TABICA GALVANIZADO, TIPO LISA, COM ACABAMENTO EM PINTURA, NA COR BRANCA, PARA FORRO EM CHAPA DE GESSO ACARTONADO, INCLUSIVE ACESSÓRIOS DE FIXAÇÃO</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</si>
  <si>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</si>
  <si>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</si>
  <si>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</si>
  <si>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</si>
  <si>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</si>
  <si>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</si>
  <si>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LIXAMENTO PARA PINTURA</t>
  </si>
  <si>
    <t>ED-50505</t>
  </si>
  <si>
    <t>LIXAMENTO MANUAL EM PAREDE PARA REMOÇÃO DE TINTA</t>
  </si>
  <si>
    <t>ED-50507</t>
  </si>
  <si>
    <t>LIXAMENTO MANUAL EM SUPERFÍCIE DE MADEIRA PARA REMOÇÃO DE TINTA</t>
  </si>
  <si>
    <t>ED-50508</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</si>
  <si>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</si>
  <si>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</si>
  <si>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</si>
  <si>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</si>
  <si>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</si>
  <si>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</si>
  <si>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</si>
  <si>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MASSA CORRIDA (PVA E ACRÍLICA)</t>
  </si>
  <si>
    <t>ED-50486</t>
  </si>
  <si>
    <t>EMASSAMENTO EM FORRO DE GESSO COM MASSA CORRIDA (PVA), UMA (1) DEMÃO, INCLUSIVE LIXAMENTO PARA PINTURA</t>
  </si>
  <si>
    <t>ED-50478</t>
  </si>
  <si>
    <t>EMASSAMENTO EM PAREDE COM MASSA CORRIDA (PVA), DUAS (2) DEMÃOS, INCLUSIVE LIXAMENTO PARA PINTURA</t>
  </si>
  <si>
    <t>PINTURA ACRÍLICA</t>
  </si>
  <si>
    <t>ED-50451</t>
  </si>
  <si>
    <t>PINTURA ACRÍLICA EM PAREDE, DUAS (2) DEMÃOS, EXCLUSIVE SELADOR ACRÍLICO E MASSA ACRÍLICA/CORRIDA (PVA)</t>
  </si>
  <si>
    <t>ED-50452</t>
  </si>
  <si>
    <t>PINTURA ACRÍLICA EM TETO, DUAS (2) DEMÃOS, EXCLUSIVE SELADOR ACRÍLICO E MASSA ACRÍLICA/CORRIDA (PVA)</t>
  </si>
  <si>
    <t>PINTURA VERNIZ SOBRE MADEIRA</t>
  </si>
  <si>
    <t>ED-50528</t>
  </si>
  <si>
    <t>PINTURA COM VERNIZ SINTÉTICO MARÍTIMO EM ESQUADRIAS DE MADEIRA, DUAS (2) DEMÃOS, ACABAMENTO TIPO FOSCO</t>
  </si>
  <si>
    <t>PINTURA ESMALTE SOBRE FERRO</t>
  </si>
  <si>
    <t>ED-50491</t>
  </si>
  <si>
    <t>PINTURA PARA VAGA DE GARAGEM</t>
  </si>
  <si>
    <t>ED-50518</t>
  </si>
  <si>
    <t>PINTURA PARA SINALIZAÇÃO DE VAGA DE ESTACIONAMENTO PARA PORTADORES DE NECESSIDADES ESPECIAIS SOBRE PAVIMENTAÇÃO URBANA</t>
  </si>
  <si>
    <t>U</t>
  </si>
  <si>
    <t>LOUÇAS, METAIS E ACESSÓRIOS</t>
  </si>
  <si>
    <t>CUBA</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</si>
  <si>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</si>
  <si>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</si>
  <si>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TORNEIRA</t>
  </si>
  <si>
    <t>ED-50329</t>
  </si>
  <si>
    <t>TORNEIRA METÁLICA PARA LAVATÓRIO, FECHAMENTO AUTOMÁTICO, ACABAMENTO CROMADO, COM AREJADOR, APLICAÇÃO DE MESA, INCLUSIVE ENGATE FLEXÍVEL METÁLICO, FORNECIMENTO E INSTALAÇÃO</t>
  </si>
  <si>
    <t>BACIA SANITÁRIA</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</si>
  <si>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</si>
  <si>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</si>
  <si>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DUCHA HIGIÊNICA</t>
  </si>
  <si>
    <t>ED-50316</t>
  </si>
  <si>
    <t>COMPLEMENTO DE LOUÇA</t>
  </si>
  <si>
    <t>ED-48157</t>
  </si>
  <si>
    <t>ASSENTO PARA VASO PNE (NBR 9050)</t>
  </si>
  <si>
    <t>ED-48182</t>
  </si>
  <si>
    <t>DISPENSER EM PLÁSTICO PARA PAPEL TOALHA 2 OU 3 FOLHAS</t>
  </si>
  <si>
    <t>DISPENSADOR</t>
  </si>
  <si>
    <t>ED-48183</t>
  </si>
  <si>
    <t>PAPELEIRA PLASTICA TIPO DISPENSER PARA PAPEL HIGIENICO ROLAO</t>
  </si>
  <si>
    <t>ED-48189</t>
  </si>
  <si>
    <t>SABONETEIRA PLASTICA TIPO DISPENSER PARA SABONETE LIQUIDO COM RESERVATORIO 1500 ML</t>
  </si>
  <si>
    <t>EQUIPAMENTO PARA ACESSIBILIDADE (PMR/PCR)</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</si>
  <si>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</si>
  <si>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</si>
  <si>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</si>
  <si>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</si>
  <si>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</si>
  <si>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</si>
  <si>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INSTALAÇÕES ELÉTRICAS</t>
  </si>
  <si>
    <t>CABO DE COBRE FLEXÍVEL (450/750V)</t>
  </si>
  <si>
    <t>ED-48946</t>
  </si>
  <si>
    <t>CABO DE COBRE FLEXÍVEL, CLASSE 5, ISOLAMENTO TIPO LSHF/ATOX, NÃO HALOGENADO, ANTICHAMA, TERMOPLÁSTICO, UNIPOLAR, SEÇÃO 1,5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</si>
  <si>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</si>
  <si>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</si>
  <si>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</si>
  <si>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</si>
  <si>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</si>
  <si>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</si>
  <si>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</si>
  <si>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</si>
  <si>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</si>
  <si>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ED-49001</t>
  </si>
  <si>
    <t>CABO DE COBRE FLEXÍVEL, CLASSE 5, ISOLAMENTO TIPO EPR/HEPR, NÃO HALOGENADO, ANTICHAMA, TERMOFIXO, UNIPOLAR, SEÇÃO 16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</si>
  <si>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</si>
  <si>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</si>
  <si>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</si>
  <si>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</si>
  <si>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</si>
  <si>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</si>
  <si>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</si>
  <si>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</si>
  <si>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</si>
  <si>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</si>
  <si>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CAIXA EM PVC LIGAÇÃO E PASSAGEM</t>
  </si>
  <si>
    <t>ED-49187</t>
  </si>
  <si>
    <t>CAIXA DE LIGAÇÃO/PASSAGEM EM PVC RÍGIDO PARA ELETRODUTO, DIMENSÕES 4"X2", EMBUTIDA EM ALVENARIA - FORNECIMENTO E INSTALAÇÃO</t>
  </si>
  <si>
    <t>ED-49188</t>
  </si>
  <si>
    <t>CAIXA DE LIGAÇÃO/PASSAGEM EM PVC RÍGIDO PARA ELETRODUTO, DIMENSÕES 4"X4", EMBUTIDA EM ALVENARIA - FORNECIMENTO E INSTALAÇÃO</t>
  </si>
  <si>
    <t>INTERRUPTOR, TOMADA E ACESSÓRIOS</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</si>
  <si>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</si>
  <si>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</si>
  <si>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</si>
  <si>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</si>
  <si>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</si>
  <si>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</si>
  <si>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</si>
  <si>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</si>
  <si>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</si>
  <si>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</si>
  <si>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</si>
  <si>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</si>
  <si>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</si>
  <si>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</si>
  <si>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</si>
  <si>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</si>
  <si>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</si>
  <si>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</si>
  <si>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ED-5623</t>
  </si>
  <si>
    <t>PLACA 4"X4" PARA DOIS (2) MÓDULOS, INCLUSIVE FORNECIMENTO E INSTALAÇÃO, EXCLUSIVE SUPORTE E MÓDULO</t>
  </si>
  <si>
    <t>ELETRODUTO FLEXÍVEL</t>
  </si>
  <si>
    <t>ED-17952</t>
  </si>
  <si>
    <t>ELETRODUTO FLEXÍVEL CORRUGADO, PVC, ANTI-CHAMA, DN 25MM (3/4"), APLICADO EM ALVENARIA, EXCLUSIVE RASGO</t>
  </si>
  <si>
    <t>ED-17953</t>
  </si>
  <si>
    <t>ELETRODUTO FLEXÍVEL CORRUGADO, PVC, ANTI-CHAMA, DN 32MM (1"), APLICADO EM ALVENARIA, EXCLUSIVE RASGO</t>
  </si>
  <si>
    <t>ED-7251</t>
  </si>
  <si>
    <t>ELETRODUTO FLEXÍVEL, EM AÇO GALVANIZADO, REVESTIDO EXTERNAMENTE COM PVC PRETO (1.1/2"), INCLUSIVE CONEXÕES, SUPORTES E FIXAÇÃO</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</si>
  <si>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</si>
  <si>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</si>
  <si>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</si>
  <si>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</si>
  <si>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</si>
  <si>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LUMINÁRIA</t>
  </si>
  <si>
    <t>ED-49404</t>
  </si>
  <si>
    <t>LUMINÁRIA ARANDELA TIPO TARTARUGA BLINDADA, PARA UMA (1) LÂMPADA BASE E-27, POTÊNCIA MÁXIMA 60W, FORNECIMENTO E INSTALAÇÃO, EXCLUSIVE BASE E LÂMPADA</t>
  </si>
  <si>
    <t>DISJUNTOR</t>
  </si>
  <si>
    <t>ILUMINAÇÃO PÚBLICA E EXTERNA</t>
  </si>
  <si>
    <t>ED-49524</t>
  </si>
  <si>
    <t>RELÉ FOTOELÉTRICO, TENSÃO 220V COM CAPACIDADE DE CARGA 1800VA, INCLUSIVE BASE E INSTALAÇÃO</t>
  </si>
  <si>
    <t>INSTALAÇÕES DE REDE LÓGICA E TELEFONIA</t>
  </si>
  <si>
    <t>FIO E CABO PARA REDE LÓGICA</t>
  </si>
  <si>
    <t>TOMADA PARA REDE LÓGICA E TELEFONIA</t>
  </si>
  <si>
    <t>ED-15762</t>
  </si>
  <si>
    <t>CONJUNTO DE DUAS (2) TOMADAS DE DADOS (CONECTOR RJ45 CAT.6E), COM PLACA 4"X2" DE DOIS (2) POSTOS, INCLUSIVE FORNECIMENTO, INSTALAÇÃO, SUPORTE, MÓDULO E PLACA</t>
  </si>
  <si>
    <t>ED-15752</t>
  </si>
  <si>
    <t>CONJUNTO DE UMA (1) TOMADA DE DADOS (CONECTOR RJ45 CAT.6E), COM PLACA 4"X2" DE UM (1) POSTO, INCLUSIVE FORNECIMENTO, INSTALAÇÃO, SUPORTE, MÓDULO E PLACA</t>
  </si>
  <si>
    <t>CERTIFICAÇÃO DE REDE LÓGICA</t>
  </si>
  <si>
    <t>ED-48368</t>
  </si>
  <si>
    <t>INSTALAÇÕES DE SPDA</t>
  </si>
  <si>
    <t>PROTEÇÃO CONTRA SURTO</t>
  </si>
  <si>
    <t>VLC SLIM CLASSE 1 275V 12,5/60kA</t>
  </si>
  <si>
    <t>INSTALAÇÕES HIDROSSANITÁRIAS</t>
  </si>
  <si>
    <t>REGISTRO E VÁLVULA</t>
  </si>
  <si>
    <t>ED-49993</t>
  </si>
  <si>
    <t>REGISTRO DE GAVETA, TIPO BASE, ROSCÁVEL 1.1/4" (PARA TUBO SOLDÁVEL OU PPR DN 40MM/CPVC DN 35MM), INCLUSIVE ACABAMENTO (PADRÃO MÉDIO) E CANOPLA CROMADOS</t>
  </si>
  <si>
    <t>ED-49989</t>
  </si>
  <si>
    <t>REGISTRO DE GAVETA, TIPO BASE, ROSCÁVEL 3/4" (PARA TUBO SOLDÁVEL OU PPR DN 25MM/CPVC DN 22MM), INCLUSIVE ACABAMENTO (PADRÃO MÉDIO) E CANOPLA CROMADO</t>
  </si>
  <si>
    <t>CAIXA SIFONADA E RALO EM PVC</t>
  </si>
  <si>
    <t>ED-50007</t>
  </si>
  <si>
    <t>CAIXA SIFONADA EM PVC COM GRELHA QUADRADA150 X 150 X 50 MM</t>
  </si>
  <si>
    <t>GRELHA E RALO METÁLICO</t>
  </si>
  <si>
    <t>ED-49946</t>
  </si>
  <si>
    <t>GRELHA/PORTA GRELHA AÇO INOX, FECHO GIRATÓRIO 150 X 150 MM</t>
  </si>
  <si>
    <t>PREVENÇÃO E COMBATE A INCÊNDIO</t>
  </si>
  <si>
    <t>LUMINÁRIA DE EMERGÊNCIA</t>
  </si>
  <si>
    <t>ED-26989</t>
  </si>
  <si>
    <t>LUMINÁRIA DE EMERGÊNCIA AUTÔNOMA, TIPO LED POTÊNCIA TOTAL DE 2W, FORNECIMENTO E INSTALAÇÃO</t>
  </si>
  <si>
    <t>PLACA DE SINALIZAÇÃO</t>
  </si>
  <si>
    <t>ED-29387</t>
  </si>
  <si>
    <t>PLACA FOTOLUMINESCENTE PARA SINALIZAÇÃO DE EMERGÊNCIA, TIPO "A5", DIMENSÃO DA BASE 300MM, INCLUSIVE FIXAÇÃO</t>
  </si>
  <si>
    <t>ED-32247</t>
  </si>
  <si>
    <t>PLACA FOTOLUMINESCENTE PARA SINALIZAÇÃO DE EMERGÊNCIA, TIPO "M2", DIMENSÃO (380X190)MM, INCLUSIVE FIXAÇÃO</t>
  </si>
  <si>
    <t>ED-32250</t>
  </si>
  <si>
    <t>PLACA FOTOLUMINESCENTE PARA SINALIZAÇÃO DE EMERGÊNCIA, TIPO "M7", DIMENSÃO (380X190)MM, INCLUSIVE FIXAÇÃO</t>
  </si>
  <si>
    <t>ED-50202</t>
  </si>
  <si>
    <t>PLACA FOTOLUMINESCENTE PARA SINALIZAÇÃO DE EMERGÊNCIA, TIPO "S1", DIMENSÃO (380X190)MM, INCLUSIVE FIXAÇÃO</t>
  </si>
  <si>
    <t>ED-50205</t>
  </si>
  <si>
    <t>PLACA FOTOLUMINESCENTE PARA SINALIZAÇÃO DE EMERGÊNCIA, TIPO "S12", DIMENSÃO (380X190)MM, INCLUSIVE FIXAÇÃO</t>
  </si>
  <si>
    <t>VIDROS E ESPELHOS</t>
  </si>
  <si>
    <t>ESPELHO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</si>
  <si>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</si>
  <si>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</si>
  <si>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</si>
  <si>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</si>
  <si>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PONTOS DE INSTALAÇÕES</t>
  </si>
  <si>
    <t>PONTO DE ESGOTO</t>
  </si>
  <si>
    <t>ED-50223</t>
  </si>
  <si>
    <t>ED-50225</t>
  </si>
  <si>
    <t>ED-50224</t>
  </si>
  <si>
    <t>PONTO DE ÁGUA FRIA</t>
  </si>
  <si>
    <t>ED-50221</t>
  </si>
  <si>
    <t>PONTO DE REDE (LÓGICA/SOM/CFT)</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</si>
  <si>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</si>
  <si>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</si>
  <si>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</si>
  <si>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</si>
  <si>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</si>
  <si>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</si>
  <si>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</si>
  <si>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</si>
  <si>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</si>
  <si>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</si>
  <si>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</si>
  <si>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</si>
  <si>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RAMPA DE ACESSO</t>
  </si>
  <si>
    <t>ED-51148</t>
  </si>
  <si>
    <t>RAMPA PARA ACESSO DE DEFICIENTE, EM CONCRETO SIMPLES FCK = 25 MPA, DESEMPENADA, COM PINTURA INDICATIVA, 02 DEMÃOS</t>
  </si>
  <si>
    <t>TRANSPORTES</t>
  </si>
  <si>
    <t>TRANSPORTE DE MATERIAL</t>
  </si>
  <si>
    <t>ED-51133</t>
  </si>
  <si>
    <t>ED-51125</t>
  </si>
  <si>
    <t>MÃO DE OBRA COM ENCARGOS COMPLEMENTARES</t>
  </si>
  <si>
    <t>ED-50361</t>
  </si>
  <si>
    <t>AJUDANTE DE CARPINTEIRO COM ENCARGOS COMPLEMENTARES</t>
  </si>
  <si>
    <t>hora</t>
  </si>
  <si>
    <t>ED-50362</t>
  </si>
  <si>
    <t>AJUDANTE DE ELETRICISTA COM ENCARGOS COMPLEMENTARES</t>
  </si>
  <si>
    <t>ED-50372</t>
  </si>
  <si>
    <t>CARPINTEIRO DE FORMA COM ENCARGOS COMPLEMENTARES</t>
  </si>
  <si>
    <t>ED-50373</t>
  </si>
  <si>
    <t>ELETRICISTA COM ENCARGOS COMPLEMENTARES</t>
  </si>
  <si>
    <t>PROTEÇÃO PARA TRANSEUNTE OU ISOLAMENTO DE ÁREA COM FITA ZEBRADA AMARELA, INCLUSIVE PONTALETE COM BASE DE APOIO EM CONCRETO MAGRO, ALTURA DE 150CM, FORNECIMENTO E MOVIMENTAÇÃO</t>
  </si>
  <si>
    <t>CPU 001</t>
  </si>
  <si>
    <t>CPU 002</t>
  </si>
  <si>
    <t>FORRO REMOVÍVEL</t>
  </si>
  <si>
    <t>REINSTALAÇÃO DE FORRO DE PLACAS DE ISOPOR, EXCLUSIVE ESTRUTURA DE SUSTENTAÇÃO</t>
  </si>
  <si>
    <t>REINSTALAÇÃO DE LUMINÁRIA COMERCIAL, EMBUTIDA OU SOBREPOR</t>
  </si>
  <si>
    <t>REINSTALAÇÃO DE LUMINÁRIA COMPACTA (PLAFON, PAINEL LED, ETC.) EMBUTIDA OU SOBREPOR</t>
  </si>
  <si>
    <t>CPU 003</t>
  </si>
  <si>
    <t>1.1.1</t>
  </si>
  <si>
    <t>2.1.1</t>
  </si>
  <si>
    <t>2.2.1</t>
  </si>
  <si>
    <t>2.2.2</t>
  </si>
  <si>
    <t>2.2.3</t>
  </si>
  <si>
    <t>2.3.1</t>
  </si>
  <si>
    <t>2.4.1</t>
  </si>
  <si>
    <t>2.5.1</t>
  </si>
  <si>
    <t>2.5.2</t>
  </si>
  <si>
    <t>2.5.3</t>
  </si>
  <si>
    <t>2.6.1</t>
  </si>
  <si>
    <t>2.7.1</t>
  </si>
  <si>
    <t>2.8.1</t>
  </si>
  <si>
    <t>2.9</t>
  </si>
  <si>
    <t>2.12</t>
  </si>
  <si>
    <t>2.10.1</t>
  </si>
  <si>
    <t>2.10.2</t>
  </si>
  <si>
    <t>2.11.1</t>
  </si>
  <si>
    <t>3.1</t>
  </si>
  <si>
    <t>3.1.1</t>
  </si>
  <si>
    <t>3.2</t>
  </si>
  <si>
    <t>3.2.1</t>
  </si>
  <si>
    <t>3.2.2</t>
  </si>
  <si>
    <t>3.3</t>
  </si>
  <si>
    <t>3.3.1</t>
  </si>
  <si>
    <t>3.4</t>
  </si>
  <si>
    <t>3.4.1</t>
  </si>
  <si>
    <t>3.4.2</t>
  </si>
  <si>
    <t>4.1.1</t>
  </si>
  <si>
    <t>6.1.1</t>
  </si>
  <si>
    <t>6.2.1</t>
  </si>
  <si>
    <t>6.3.1</t>
  </si>
  <si>
    <t>7.1.1</t>
  </si>
  <si>
    <t>7.2.1</t>
  </si>
  <si>
    <t>7.3.1</t>
  </si>
  <si>
    <t>7.4.1</t>
  </si>
  <si>
    <t>7.6</t>
  </si>
  <si>
    <t>7.5.1</t>
  </si>
  <si>
    <t>7.5.2</t>
  </si>
  <si>
    <t>7.5.3</t>
  </si>
  <si>
    <t>7.5.4</t>
  </si>
  <si>
    <t>7.6.1</t>
  </si>
  <si>
    <t>8.1.1</t>
  </si>
  <si>
    <t>8.2.1</t>
  </si>
  <si>
    <t>9.1.1</t>
  </si>
  <si>
    <t>9.1.2</t>
  </si>
  <si>
    <t>9.2.1</t>
  </si>
  <si>
    <t>9.2.2</t>
  </si>
  <si>
    <t>10.1.1</t>
  </si>
  <si>
    <t>10.1.2</t>
  </si>
  <si>
    <t>10.2</t>
  </si>
  <si>
    <t>10.2.1</t>
  </si>
  <si>
    <t>11.1.1</t>
  </si>
  <si>
    <t>12.1.1</t>
  </si>
  <si>
    <t>12.1.2</t>
  </si>
  <si>
    <t>12.1.3</t>
  </si>
  <si>
    <t>12.1.4</t>
  </si>
  <si>
    <t>12.2.1</t>
  </si>
  <si>
    <t>12.2.2</t>
  </si>
  <si>
    <t>12.3.1</t>
  </si>
  <si>
    <t>12.3.2</t>
  </si>
  <si>
    <t>12.4</t>
  </si>
  <si>
    <t>12.4.1</t>
  </si>
  <si>
    <t>12.4.2</t>
  </si>
  <si>
    <t>12.5.1</t>
  </si>
  <si>
    <t>12.6.1</t>
  </si>
  <si>
    <t>12.7.1</t>
  </si>
  <si>
    <t>13.1.1</t>
  </si>
  <si>
    <t>13.2.1</t>
  </si>
  <si>
    <t>13.3.1</t>
  </si>
  <si>
    <t>13.4.1</t>
  </si>
  <si>
    <t>13.5.1</t>
  </si>
  <si>
    <t>13.6.1</t>
  </si>
  <si>
    <t>13.6.2</t>
  </si>
  <si>
    <t>13.7.1</t>
  </si>
  <si>
    <t>13.7.2</t>
  </si>
  <si>
    <t>14.8.1</t>
  </si>
  <si>
    <t>14.1.1</t>
  </si>
  <si>
    <t>14.1.2</t>
  </si>
  <si>
    <t>14.1.3</t>
  </si>
  <si>
    <t>14.1.4</t>
  </si>
  <si>
    <t>14.1.5</t>
  </si>
  <si>
    <t>14.2.1</t>
  </si>
  <si>
    <t>14.2.2</t>
  </si>
  <si>
    <t>14.2.3</t>
  </si>
  <si>
    <t>14.2.4</t>
  </si>
  <si>
    <t>14.2.5</t>
  </si>
  <si>
    <t>14.2.6</t>
  </si>
  <si>
    <t>14.3.1</t>
  </si>
  <si>
    <t>14.3.2</t>
  </si>
  <si>
    <t>14.4.1</t>
  </si>
  <si>
    <t>14.4.2</t>
  </si>
  <si>
    <t>14.4.3</t>
  </si>
  <si>
    <t>14.4.4</t>
  </si>
  <si>
    <t>14.4.5</t>
  </si>
  <si>
    <t>14.4.6</t>
  </si>
  <si>
    <t>14.4.7</t>
  </si>
  <si>
    <t>14.4.8</t>
  </si>
  <si>
    <t>14.4.9</t>
  </si>
  <si>
    <t>14.4.10</t>
  </si>
  <si>
    <t>14.7.1</t>
  </si>
  <si>
    <t>14.7.2</t>
  </si>
  <si>
    <t>14.8.2</t>
  </si>
  <si>
    <t>14.8.3</t>
  </si>
  <si>
    <t>14.8.4</t>
  </si>
  <si>
    <t>14.9.1</t>
  </si>
  <si>
    <t>14.9.2</t>
  </si>
  <si>
    <t>14.9.3</t>
  </si>
  <si>
    <t>14.9.4</t>
  </si>
  <si>
    <t>14.9.5</t>
  </si>
  <si>
    <t>14.9.6</t>
  </si>
  <si>
    <t>14.9.7</t>
  </si>
  <si>
    <t>14.9.8</t>
  </si>
  <si>
    <t>14.9.9</t>
  </si>
  <si>
    <t>14.10</t>
  </si>
  <si>
    <t>14.10.1</t>
  </si>
  <si>
    <t>14.11</t>
  </si>
  <si>
    <t>14.11.1</t>
  </si>
  <si>
    <t>15.1.1</t>
  </si>
  <si>
    <t>15.2.1</t>
  </si>
  <si>
    <t>15.2.4</t>
  </si>
  <si>
    <t>15.3.1</t>
  </si>
  <si>
    <t>16.1.1</t>
  </si>
  <si>
    <t>17.1.1</t>
  </si>
  <si>
    <t>17.3</t>
  </si>
  <si>
    <t>13.5.2</t>
  </si>
  <si>
    <t>13.7.3</t>
  </si>
  <si>
    <t>RELATÓRIO TÉCNICO</t>
  </si>
  <si>
    <t>CO-27389</t>
  </si>
  <si>
    <t>COMO CONSTRUÍDO ("AS BUILT") DE PROJETOS COM ÁREA ATÉ 10.000 M2</t>
  </si>
  <si>
    <t>ED-21770</t>
  </si>
  <si>
    <t>TUBULAÇÃO DE PVC SOLDÁVEL</t>
  </si>
  <si>
    <t>ED-50021</t>
  </si>
  <si>
    <t>FORNECIMENTO E ASSENTAMENTO DE TUBO PVC RÍGIDO SOLDÁVEL, ÁGUA FRIA, DN 40 MM (1.1/4"), INCLUSIVE CONEXÕES</t>
  </si>
  <si>
    <t>17.2.1</t>
  </si>
  <si>
    <t>17.2.2</t>
  </si>
  <si>
    <t>17.3.1</t>
  </si>
  <si>
    <t>17.4</t>
  </si>
  <si>
    <t>17.4.1</t>
  </si>
  <si>
    <t>18.1</t>
  </si>
  <si>
    <t>18.1.1</t>
  </si>
  <si>
    <t>18.2</t>
  </si>
  <si>
    <t>18.2.1</t>
  </si>
  <si>
    <t>19.1</t>
  </si>
  <si>
    <t>19.1.1</t>
  </si>
  <si>
    <t>19.1.2</t>
  </si>
  <si>
    <t>20.1</t>
  </si>
  <si>
    <t>20.1.1</t>
  </si>
  <si>
    <t>20.1.2</t>
  </si>
  <si>
    <t>20.1.3</t>
  </si>
  <si>
    <t>20.2</t>
  </si>
  <si>
    <t>20.2.1</t>
  </si>
  <si>
    <t>20.3</t>
  </si>
  <si>
    <t>20.3.1</t>
  </si>
  <si>
    <t>21.1</t>
  </si>
  <si>
    <t>21.1.1</t>
  </si>
  <si>
    <t>21.1.2</t>
  </si>
  <si>
    <t>21.1.3</t>
  </si>
  <si>
    <t>21.1.4</t>
  </si>
  <si>
    <t>21.2</t>
  </si>
  <si>
    <t>21.2.1</t>
  </si>
  <si>
    <t>22.1</t>
  </si>
  <si>
    <t>22.1.1</t>
  </si>
  <si>
    <t>23.1</t>
  </si>
  <si>
    <t>23.1.1</t>
  </si>
  <si>
    <t>23.1.2</t>
  </si>
  <si>
    <t>24.1</t>
  </si>
  <si>
    <t>MÓVEIS PLANEJADOS</t>
  </si>
  <si>
    <t>11.2.1</t>
  </si>
  <si>
    <t>11.2.2</t>
  </si>
  <si>
    <t>CPU 004</t>
  </si>
  <si>
    <t>CPU 005</t>
  </si>
  <si>
    <t>PROJETO, CONFECÇÃO, ENTREGA E INSTALAÇÃO DE MÓVEIS PLANEJADOS EM MADEIRA MDF (MEDIUM DENSITY FIBERBOARD) COM, NO MINIMO, 18 MM DE ESPESSURA, REVESTIDA EM LAMINADO MELANÍMICO DE BAIXA PRESSÃO TEXTURIZADO EM AMBAS AS FAIXAS, EM COR MADEIRADO FOSCO, CONTEMPLANDO TODOS OS COMPONENTES E ESTRUTURAS NECESSÁRIAS AO MÓVEL (FITA BORDA, CORREDIÇAS, DOBRADIÇAS, PUXADORES, PÉS, RODAS, ESTRUTURAS METÁLICAS, ETC). GARANTIA DE, NO MÍNIMO, TRÊS ANOS.</t>
  </si>
  <si>
    <t>LETRAS EM CAIXA</t>
  </si>
  <si>
    <t>11.3.1</t>
  </si>
  <si>
    <t>CPU 006</t>
  </si>
  <si>
    <t>SUB-TOTAL 03</t>
  </si>
  <si>
    <t>SUB-TOTAL 18</t>
  </si>
  <si>
    <t>SUB-TOTAL 19</t>
  </si>
  <si>
    <t>SUB-TOTAL 20</t>
  </si>
  <si>
    <t>SUB-TOTAL 21</t>
  </si>
  <si>
    <t>SUB-TOTAL 22</t>
  </si>
  <si>
    <t>SUB-TOTAL 23</t>
  </si>
  <si>
    <t>REV.</t>
  </si>
  <si>
    <t>2.12.1</t>
  </si>
  <si>
    <t>2.12.2</t>
  </si>
  <si>
    <t>REMOÇÃO E RECOLOCAÇÃO DE CADEIRAS FIXAS</t>
  </si>
  <si>
    <t>REMOÇÃO E RECOLOCAÇÃO DE MESAS</t>
  </si>
  <si>
    <t>CPU 008</t>
  </si>
  <si>
    <t>MOVIMENTAÇÃO E PROTEÇÃO DE MOBILIÁRIO</t>
  </si>
  <si>
    <t>2.12.3</t>
  </si>
  <si>
    <t>ED-50600</t>
  </si>
  <si>
    <t>APLICAÇÃO DE LONA PRETA, ESP. 150 MICRAS, INCLUSIVE FORNECIMENTO</t>
  </si>
  <si>
    <t>7.2.2</t>
  </si>
  <si>
    <t>9.2.3</t>
  </si>
  <si>
    <t>CERÂMICA ACABAMENTO ESMALTADO, AMBIENTE INTERNO/EXTERNO, PADRÃO EXTRA, DIMENSÃO DA PEÇA ATÉ 2025 CM2, PEI III, SOMENTE AS PEÇAS</t>
  </si>
  <si>
    <t>CALÇADA</t>
  </si>
  <si>
    <t>PISO EXTERNO FRENTE</t>
  </si>
  <si>
    <t>FACHADA</t>
  </si>
  <si>
    <t>DESCRIÇÃO</t>
  </si>
  <si>
    <t>UNID. / ÁREA</t>
  </si>
  <si>
    <t>2.2.4</t>
  </si>
  <si>
    <t>REMOÇÃO MANUAL DE QUADRO DE DISTRIBUIÇÃO, COM REAPROVEITAMENTO, REMOÇÃO DE ACESSÓRIOS DE FIXAÇÃO, AFASTAMENTO E EMPILHAMENTO, EXCLUSIVE TRANSPORTE E RETIRADA DO MATERIAL REMOVIDO NÃO REAPROVEITÁVEL</t>
  </si>
  <si>
    <t>CPU 009</t>
  </si>
  <si>
    <t>REMOÇÃO MANUAL DE TUBULAÇÕES, CABEAMENTO, TOMADAS, ELETROCALHAS, ELETRODUTOS, CONDULETES, EMBUTIDAS E/OU APARENTES EM TETO E PAREDES DE REDE (ÁGUA, ELÉTRICA, GASES, ETC.), COM REAPROVEITAMENTO, INCLUSIVE RASGO EM ALVENARIA, REMOÇÃO DE ACESSÓRIOS DE FIXAÇÃO, AFASTAMENTO E EMPILHAMENTO, EXCLUSIVE TRANSPORTE E RETIRADA DO MATERIAL REMOVIDO NÃO REAPROVEITÁVEL</t>
  </si>
  <si>
    <t>vb</t>
  </si>
  <si>
    <t>CPU 010</t>
  </si>
  <si>
    <t>UNIT. (R$)</t>
  </si>
  <si>
    <t>TOTAL (R$)</t>
  </si>
  <si>
    <t>MÊS 1</t>
  </si>
  <si>
    <t>MÊS 2</t>
  </si>
  <si>
    <t>SUB-TOTAL 24</t>
  </si>
  <si>
    <t>TOTAL GERAL</t>
  </si>
  <si>
    <t>VALOR</t>
  </si>
  <si>
    <t>PESO</t>
  </si>
  <si>
    <t>PERCENTUAL MÊS</t>
  </si>
  <si>
    <t>PERCENTUAL ACUMULADO</t>
  </si>
  <si>
    <t>TOTAL MÊS</t>
  </si>
  <si>
    <t>TOTAL ACUMULADO</t>
  </si>
  <si>
    <t>TOTAL GERAL (R$)</t>
  </si>
  <si>
    <t>TOTAL GERAL (%)</t>
  </si>
  <si>
    <t>CRONOGRAMA FÍSICO-FINANCEIRO</t>
  </si>
  <si>
    <t>MATED-9094</t>
  </si>
  <si>
    <t xml:space="preserve">MATED-9082	</t>
  </si>
  <si>
    <t>CERTIFICAÇÃO DE GARANTIA DE TRANSMISSÃO DE CABOS LÓGICOS, CAT. 5E/6/6A</t>
  </si>
  <si>
    <t>ADMINISTRAÇÃO DA OBRA</t>
  </si>
  <si>
    <t>LIMPEZA COM REMOÇÃO DE FOLHAS E SUJIDADES DIVERSAS E REVISÃO PONTUAL DE TELHADO EM FIBROCIMENTO E CALHAS</t>
  </si>
  <si>
    <t>ED-34474</t>
  </si>
  <si>
    <t>ED-34475</t>
  </si>
  <si>
    <t>ED-34477</t>
  </si>
  <si>
    <t>DISJUNTOR BIPOLAR TIPO DIN, CORRENTE NOMINAL DE 16A, FORNECIMENTO E INSTALAÇÃO, INCLUSIVE TERMINAL ILHÓS</t>
  </si>
  <si>
    <t>DISJUNTOR BIPOLAR TIPO DIN, CORRENTE NOMINAL DE 20A, FORNECIMENTO E INSTALAÇÃO, INCLUSIVE TERMINAL ILHÓS</t>
  </si>
  <si>
    <t>DISJUNTOR BIPOLAR TIPO DIN, CORRENTE NOMINAL DE 32A, FORNECIMENTO E INSTALAÇÃO, INCLUSIVE TERMINAL ILHÓS</t>
  </si>
  <si>
    <t>ED-9194</t>
  </si>
  <si>
    <t>CABO UTP COM QUATRO (4) PARES, CATEGORIA 6, CLASSIFICAÇÃO LSZH, COM ISOLAMENTO NÃO HALOGENADO E ANTICHAMA, EXCLUSIVE CONECTOR/PLUG MACHO RJ45 E CRIMPAGEM</t>
  </si>
  <si>
    <t>CPU 011</t>
  </si>
  <si>
    <t>AMBIENTES</t>
  </si>
  <si>
    <t>PISO EXTERNO LATERAL DIREITA</t>
  </si>
  <si>
    <t>PISO COM TIJOLO CERÂMICO MACIÇO PRENSADO, ASSENTAMENTO COM ARGAMASSA SECA, TRAÇO 1:4 (CIMENTO E AREIA), INCLUSIVE REJUNTAMENTO COM ARGAMASSA SECA DE TRAÇO 1:4 (CIMENTO E AREIA), FORNECIMENTO E INSTALAÇÃO, INCLUSIVE RODAPÉ</t>
  </si>
  <si>
    <t>Custo Direto Total (E) + (F) + (G) + (H):</t>
  </si>
  <si>
    <t>(G)Total:</t>
  </si>
  <si>
    <t>0,45833</t>
  </si>
  <si>
    <t>Custo Horário</t>
  </si>
  <si>
    <t>Preço Unitário</t>
  </si>
  <si>
    <t>Unidade</t>
  </si>
  <si>
    <t>Quant.</t>
  </si>
  <si>
    <t>SERVIÇOS</t>
  </si>
  <si>
    <t>G</t>
  </si>
  <si>
    <t>(F)Total</t>
  </si>
  <si>
    <t>1,00000</t>
  </si>
  <si>
    <t>QUADRO DE DISTRIBUIÇÃO (CAPACIDADE: 12 DISJUNTORES DIN|MATERIAL: PVC|BARRAMENTO NÃO INCLUSO|TIPO: SOBREPOR)</t>
  </si>
  <si>
    <t>MATED-17098</t>
  </si>
  <si>
    <t>2,00000</t>
  </si>
  <si>
    <t>BARRAMENTO COM SUPORTE PARA QUADRO (PADRÃO: DIN|TIPO: NEUTRO/TERRA|POLOS/TERMINAIS: 12)</t>
  </si>
  <si>
    <t>MATED-11922</t>
  </si>
  <si>
    <t>Material</t>
  </si>
  <si>
    <t>F</t>
  </si>
  <si>
    <t>0,0000</t>
  </si>
  <si>
    <t>(E) Custo Unitário da Execução [(A) + (B) + (C)] / (D):</t>
  </si>
  <si>
    <t>1,0000</t>
  </si>
  <si>
    <t>(D) Produção de equipe</t>
  </si>
  <si>
    <t>Custo Horário da Execução (A) + (B) + (C)</t>
  </si>
  <si>
    <t>(B) Total</t>
  </si>
  <si>
    <t>1,0 un</t>
  </si>
  <si>
    <t>Produção de Equipe</t>
  </si>
  <si>
    <t>Código</t>
  </si>
  <si>
    <t>ED-50367</t>
  </si>
  <si>
    <t>SERVENTE COM ENCARGOS COMPLEMENTARES</t>
  </si>
  <si>
    <t>MERCADO</t>
  </si>
  <si>
    <t>PROJETO, CONFECÇÃO, ENTREGA E INSTALAÇÃO DE MÓVEIS PLANEJADOS EM MADEIRA MDF (MEDIUM DENSITY FIBERBOARD) COM, NO MINIMO, 18 MM DE ESPESSURA, REVESTIDA EM LAMINADO MELANÍMICO DE BAIXA PRESSÃO TEXTURIZADO EM AMBAS AS FAIXAS, EM COR MADEIRADO FOSCO</t>
  </si>
  <si>
    <t>um</t>
  </si>
  <si>
    <t>ED-31651</t>
  </si>
  <si>
    <t>ESPALA EM CAMADA ÚNICA COM ARGAMASSA, TRAÇO 1:3 (CIMENTO E AREIA), COM ADITIVO IMPERMEABILIZANTE, ESP. 20MM, APLICAÇÃO MANUAL, INCLUSIVE ARGAMASSA COM PREPARO MECANIZADO</t>
  </si>
  <si>
    <t>ED-50374</t>
  </si>
  <si>
    <t>BOMBEIRO/ENCANADOR COM ENCARGOS COMPLEMENTARES</t>
  </si>
  <si>
    <t>AJUDANTE DE BOMBEIRO/ENCANADOR COM ENCARGOS COMPLEMENTARES</t>
  </si>
  <si>
    <t>ED-50363</t>
  </si>
  <si>
    <t>FORNECIMENTO E INSTALAÇÃO DE AR-CONDICIONADO SPLIT INVERTER 12000 BTUS HIGH WALL SÓ FRIO</t>
  </si>
  <si>
    <t>AR-CONDICIONADO SPLIT INVERTER 12000 BTUS HIGH WALL SÓ FRIO</t>
  </si>
  <si>
    <t>INSTALAÇÃO DE EQUIPAMENTO DE AR-CONDICIONADO 12000 BTUS COM TUBULAÇÃO ATÉ 10 METROS</t>
  </si>
  <si>
    <t>7.3.2</t>
  </si>
  <si>
    <t>ED-50590</t>
  </si>
  <si>
    <t>LAJE DE TRANSIÇÃO EM CONCRETO PREPARADO EM OBRA COM BETONEIRA COM FCK DE 10MPA, ESP. 8CM, EXCLUSIVE ARMAÇÃO, INCLUSIVE ACABAMENTO SARRAFEADO</t>
  </si>
  <si>
    <t>PRÓXIMO AO HIDRÔMETRO (PROMOVER ACESSIBILIDADE)</t>
  </si>
  <si>
    <t>I.S. PcD MASCULINO</t>
  </si>
  <si>
    <t>I.S. PcD FEMININO</t>
  </si>
  <si>
    <t xml:space="preserve">HALL BANHEIROS PcD </t>
  </si>
  <si>
    <t>BANHEIRO MASCULINO</t>
  </si>
  <si>
    <t>BANHEIRO FEMININO</t>
  </si>
  <si>
    <t>LAVATÓRIO</t>
  </si>
  <si>
    <t>VASO</t>
  </si>
  <si>
    <t>SIFÃO</t>
  </si>
  <si>
    <t>ENGATE FLEXÍVEL</t>
  </si>
  <si>
    <t>REGISTRO</t>
  </si>
  <si>
    <t>BASE DE REGISTRO</t>
  </si>
  <si>
    <t>VÁLVULA DE DESCARGA</t>
  </si>
  <si>
    <t>VIDRO TEMPERADOS</t>
  </si>
  <si>
    <t>19.2</t>
  </si>
  <si>
    <t>19.2.1</t>
  </si>
  <si>
    <t>ED-51159</t>
  </si>
  <si>
    <t>VIDRO TEMPERADO TRANSPARENTE INCOLOR, ESP. 8MM, INCLUSIVE FIXAÇÃO E VEDAÇÃO COM GUARNIÇÃO/GAXETA DE BORRACHA NEOPRENE, FORNECIMENTO E INSTALAÇÃO, EXCLUSIVE CAIXILHO/PERFIL</t>
  </si>
  <si>
    <t>12.2.3</t>
  </si>
  <si>
    <t>ED-50515</t>
  </si>
  <si>
    <t>PREPARAÇÃO PARA EMASSAMENTO OU PINTURA (LÁTEX/ACRÍLICA) EM TETO, INCLUSIVE UMA (1) DEMÃO DE SELADOR ACRÍLICO</t>
  </si>
  <si>
    <t>CLIMATIZAÇÃO</t>
  </si>
  <si>
    <t>ED-49230</t>
  </si>
  <si>
    <t>DISJUNTOR MONOPOLAR TERMOMAGNÉTICO 5KA, DE 16A</t>
  </si>
  <si>
    <t>ED-49231</t>
  </si>
  <si>
    <t>DISJUNTOR MONOPOLAR TERMOMAGNÉTICO 5KA, DE 20A</t>
  </si>
  <si>
    <t>ED-49265</t>
  </si>
  <si>
    <t>DISJUNTOR TRIPOLAR TERMOMAGNÉTICO 10KA, DE 125A</t>
  </si>
  <si>
    <t>ED-49500</t>
  </si>
  <si>
    <t>QUADRO DE DISTRIBUIÇÃO PARA 20 MÓDULOS COM BARRAMENTO 100 A</t>
  </si>
  <si>
    <t>2.9.</t>
  </si>
  <si>
    <t>5.1.1</t>
  </si>
  <si>
    <t>5.2</t>
  </si>
  <si>
    <t>5.2.1</t>
  </si>
  <si>
    <t>5.3.1</t>
  </si>
  <si>
    <t>9.1.3</t>
  </si>
  <si>
    <t>9.1.4</t>
  </si>
  <si>
    <t>14.5</t>
  </si>
  <si>
    <t>14.5.1</t>
  </si>
  <si>
    <t>14.5.2</t>
  </si>
  <si>
    <t>14.5.3</t>
  </si>
  <si>
    <t>REVESTIMENTO COM PORCELANATO APLICADO EM PISO, ACABAMENTO ESMALTADO ACETINADO, AMBIENTE INTERNO/EXTERNO, PADRÃO EXTRA, BORDA RETIFICADA, DIMENSÃO DA PEÇA (80X80CM), ASSENTAMENTO COM ARGAMASSA INDUSTRIALIZADA, INCLUSIVE REJUNTAMENTO</t>
  </si>
  <si>
    <t>PORCELANATO, ACABAMENTO ESMALTADO ACETINADO, AMBIENTE INTERNO/EXTERNO, PADRÃO EXTRA, BORDA RETIFICADA, DIMENSÃO DA PEÇA (80X80CM), SOMENTE AS PEÇAS</t>
  </si>
  <si>
    <t>PROJETO, CONFECÇÃO, ENTREGA E INSTALAÇÃO DE PAINEL EM ACM (ALUMINIUM COMPOSITE MATERIAL) PARA FACHADA COM A LOGOMARCA DA CÂMARA E A DESCRIÇÃO "CÂMARA MUNICIPAL DE CAETANÓPOLIS" EM CAIXA LED CONFORME PADRÃO EXISTENTE</t>
  </si>
  <si>
    <t>18.2.2</t>
  </si>
  <si>
    <t>18.2.3</t>
  </si>
  <si>
    <t>18.2.4</t>
  </si>
  <si>
    <t>18.2.5</t>
  </si>
  <si>
    <t>ENGENHEIRO CIVIL DE OBRA PLENO COM ENCARGOS COMPLEMENTARES (1H POR DIA)</t>
  </si>
  <si>
    <t>22.1.2</t>
  </si>
  <si>
    <t>23.2</t>
  </si>
  <si>
    <t>23.2.1</t>
  </si>
  <si>
    <t>PROJETO, CONFECÇÃO, ENTREGA E INSTALAÇÃO DE PAINEL EM ACM (ALUMINIUM COMPOSITE MATERIAL) PARA FACHADA COM A LOGOMARCA DA CÂMARA E A DESCRIÇÃO "CÂMARA MUNICIPAL DE CAETANÓPOLIS" EM CAIXA LED CONFORME PADRÃO EXISTENTE (6,50x1,00 METROS)</t>
  </si>
  <si>
    <t>PROJETO, CONFECÇÃO, ENTREGA E INSTALAÇÃO DE PAINEL EM ACM (ALUMINIUM COMPOSITE MATERIAL) PARA FACHADA COM A LOGOMARCA DA CÂMARA E A DESCRIÇÃO "CÂMARA MUNICIPAL DE CAETANÓPOLIS" EM CAIXA LED CONFORME PADRÃO EXISTENTE (3,00x0,5 METROS)</t>
  </si>
  <si>
    <t>ED-34501</t>
  </si>
  <si>
    <t>14.9.10</t>
  </si>
  <si>
    <t>DISJUNTOR TRIPOLAR TIPO CAIXA MOLDADA, CORRENTE NOMINAL DE 150A, FORNECIMENTO E INSTALAÇÃO, INCLUSIVE TERMINAL DE COMPRESSÃO</t>
  </si>
  <si>
    <t>ED-16601</t>
  </si>
  <si>
    <t>DISPOSITIVO DE PROTEÇÃO CONTRA SURTOS (DPS) MONOPOLAR, CORRENTE DE INTERRUPÇÃO 45KA, INCLUSIVE TERMINAL ILHÓS</t>
  </si>
  <si>
    <t>DISJUNTOR DE PROTEÇÃO DIFERENCIAL RESIDUAL (DR), BIPOLAR TIPO DIN, CORRENTE NOMINAL DE 25A, SENSIBILIDADE DE 30MA, FORNECIMENTO E INSTALAÇÃO, INCLUSIVE TERMINAL ILHÓS</t>
  </si>
  <si>
    <t>ED-15114</t>
  </si>
  <si>
    <t>ED-15115</t>
  </si>
  <si>
    <t>DISJUNTOR DE PROTEÇÃO DIFERENCIAL RESIDUAL (DR), BIPOLAR TIPO DIN, CORRENTE NOMINAL DE 40A, SENSIBILIDADE DE 30MA, FORNECIMENTO E INSTALAÇÃO, INCLUSIVE TERMINAL ILHÓS</t>
  </si>
  <si>
    <t>% ACUM.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</si>
</sst>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 #,##0.00_-;\-&quot;R$&quot;\ * #,##0.00_-;_-&quot;R$&quot;\ * &quot;-&quot;??_-;_-@_-"/>
    <numFmt numFmtId="43" formatCode="_-* #,##0.00_-;\-* #,##0.00_-;_-* &quot;-&quot;??_-;_-@_-"/>
    <numFmt numFmtId="164" formatCode="00"/>
    <numFmt numFmtId="165" formatCode="_(* #,##0.00_);_(* \(#,##0.00\);_(* &quot;-&quot;??_);_(@_)"/>
    <numFmt numFmtId="166" formatCode="&quot;R$&quot;\ #,##0.00"/>
    <numFmt numFmtId="167" formatCode="#,#0#"/>
    <numFmt numFmtId="168" formatCode="#,##0.000000"/>
  </numFmts>
  <fonts count="4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name val="Calibri"/>
      <family val="2"/>
      <scheme val="minor"/>
    </font>
    <font>
      <sz val="11"/>
      <color rgb="FFFF0000"/>
      <name val="Calibri"/>
      <family val="2"/>
      <scheme val="minor"/>
    </font>
    <font>
      <b/>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color rgb="FF000000"/>
      <name val="Arial"/>
      <family val="2"/>
    </font>
    <font>
      <sz val="12"/>
      <name val="Calibri"/>
      <family val="2"/>
      <scheme val="minor"/>
    </font>
    <font>
      <b/>
      <sz val="12"/>
      <name val="Arial"/>
      <family val="2"/>
    </font>
    <font>
      <sz val="8"/>
      <name val="Arial"/>
      <family val="2"/>
    </font>
    <font>
      <b/>
      <sz val="22"/>
      <name val="Calibri"/>
      <family val="2"/>
      <scheme val="minor"/>
    </font>
    <font>
      <b/>
      <sz val="10"/>
      <name val="Arial"/>
      <family val="2"/>
    </font>
    <font>
      <sz val="10"/>
      <color theme="1"/>
      <name val="Calibri"/>
      <family val="2"/>
      <scheme val="minor"/>
    </font>
    <font>
      <sz val="11"/>
      <name val="Arial"/>
      <family val="1"/>
    </font>
    <font>
      <b/>
      <sz val="10"/>
      <name val="Arial"/>
      <family val="1"/>
    </font>
    <font>
      <sz val="10"/>
      <name val="Arial"/>
      <family val="1"/>
    </font>
    <font>
      <b/>
      <sz val="11"/>
      <name val="Arial"/>
      <family val="1"/>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gray125">
        <bgColor theme="0"/>
      </patternFill>
    </fill>
    <fill>
      <patternFill patternType="solid">
        <fgColor rgb="FFFFFF89"/>
        <bgColor indexed="64"/>
      </patternFill>
    </fill>
    <fill>
      <patternFill patternType="solid">
        <fgColor rgb="FFFFFFFF"/>
        <bgColor rgb="FFFFFFFF"/>
      </patternFill>
    </fill>
    <fill>
      <patternFill patternType="solid">
        <fgColor rgb="FFD6D6D6"/>
        <bgColor rgb="FFD6D6D6"/>
      </patternFill>
    </fill>
    <fill>
      <patternFill patternType="solid">
        <fgColor rgb="FFEFEFEF"/>
        <bgColor rgb="FFEFEFEF"/>
      </patternFill>
    </fill>
  </fills>
  <borders count="4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bottom/>
      <diagonal/>
    </border>
    <border>
      <left/>
      <right style="medium">
        <color indexed="64"/>
      </right>
      <top/>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rgb="FFCCCCCC"/>
      </left>
      <right style="thin">
        <color rgb="FFCCCCCC"/>
      </right>
      <top style="thin">
        <color rgb="FFCCCCCC"/>
      </top>
      <bottom style="thin">
        <color rgb="FFCCCCCC"/>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s>
  <cellStyleXfs count="11025">
    <xf numFmtId="0" fontId="0" fillId="0" borderId="0"/>
    <xf numFmtId="0" fontId="13" fillId="0" borderId="0"/>
    <xf numFmtId="0" fontId="16" fillId="0" borderId="0" applyNumberFormat="0" applyFill="0" applyBorder="0" applyAlignment="0" applyProtection="0"/>
    <xf numFmtId="0" fontId="17" fillId="0" borderId="1" applyNumberFormat="0" applyFill="0" applyAlignment="0" applyProtection="0"/>
    <xf numFmtId="0" fontId="18" fillId="0" borderId="2" applyNumberFormat="0" applyFill="0" applyAlignment="0" applyProtection="0"/>
    <xf numFmtId="0" fontId="19" fillId="0" borderId="3" applyNumberFormat="0" applyFill="0" applyAlignment="0" applyProtection="0"/>
    <xf numFmtId="0" fontId="19" fillId="0" borderId="0" applyNumberFormat="0" applyFill="0" applyBorder="0" applyAlignment="0" applyProtection="0"/>
    <xf numFmtId="0" fontId="20" fillId="2" borderId="0" applyNumberFormat="0" applyBorder="0" applyAlignment="0" applyProtection="0"/>
    <xf numFmtId="0" fontId="21" fillId="3" borderId="0" applyNumberFormat="0" applyBorder="0" applyAlignment="0" applyProtection="0"/>
    <xf numFmtId="0" fontId="22" fillId="4" borderId="0" applyNumberFormat="0" applyBorder="0" applyAlignment="0" applyProtection="0"/>
    <xf numFmtId="0" fontId="23" fillId="5" borderId="4" applyNumberFormat="0" applyAlignment="0" applyProtection="0"/>
    <xf numFmtId="0" fontId="24" fillId="6" borderId="5" applyNumberFormat="0" applyAlignment="0" applyProtection="0"/>
    <xf numFmtId="0" fontId="25" fillId="6" borderId="4" applyNumberFormat="0" applyAlignment="0" applyProtection="0"/>
    <xf numFmtId="0" fontId="26" fillId="0" borderId="6" applyNumberFormat="0" applyFill="0" applyAlignment="0" applyProtection="0"/>
    <xf numFmtId="0" fontId="27" fillId="7" borderId="7" applyNumberFormat="0" applyAlignment="0" applyProtection="0"/>
    <xf numFmtId="0" fontId="15" fillId="0" borderId="0" applyNumberFormat="0" applyFill="0" applyBorder="0" applyAlignment="0" applyProtection="0"/>
    <xf numFmtId="0" fontId="28" fillId="0" borderId="0" applyNumberFormat="0" applyFill="0" applyBorder="0" applyAlignment="0" applyProtection="0"/>
    <xf numFmtId="0" fontId="29" fillId="0" borderId="9" applyNumberFormat="0" applyFill="0" applyAlignment="0" applyProtection="0"/>
    <xf numFmtId="0" fontId="30"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30" fillId="12" borderId="0" applyNumberFormat="0" applyBorder="0" applyAlignment="0" applyProtection="0"/>
    <xf numFmtId="0" fontId="30"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30" fillId="16" borderId="0" applyNumberFormat="0" applyBorder="0" applyAlignment="0" applyProtection="0"/>
    <xf numFmtId="0" fontId="30"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30" fillId="20" borderId="0" applyNumberFormat="0" applyBorder="0" applyAlignment="0" applyProtection="0"/>
    <xf numFmtId="0" fontId="30"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30" fillId="24" borderId="0" applyNumberFormat="0" applyBorder="0" applyAlignment="0" applyProtection="0"/>
    <xf numFmtId="0" fontId="30"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30" fillId="28" borderId="0" applyNumberFormat="0" applyBorder="0" applyAlignment="0" applyProtection="0"/>
    <xf numFmtId="0" fontId="30" fillId="29"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30" fillId="32" borderId="0" applyNumberFormat="0" applyBorder="0" applyAlignment="0" applyProtection="0"/>
    <xf numFmtId="0" fontId="12" fillId="0" borderId="0"/>
    <xf numFmtId="0" fontId="12" fillId="8" borderId="8" applyNumberFormat="0" applyFont="0" applyAlignment="0" applyProtection="0"/>
    <xf numFmtId="0" fontId="12" fillId="8" borderId="8" applyNumberFormat="0" applyFont="0" applyAlignment="0" applyProtection="0"/>
    <xf numFmtId="0" fontId="11" fillId="0" borderId="0"/>
    <xf numFmtId="0" fontId="10" fillId="0" borderId="0"/>
    <xf numFmtId="164" fontId="31" fillId="0" borderId="0" applyFont="0" applyFill="0" applyBorder="0" applyAlignment="0" applyProtection="0"/>
    <xf numFmtId="0" fontId="10" fillId="0" borderId="0"/>
    <xf numFmtId="0" fontId="31" fillId="0" borderId="0"/>
    <xf numFmtId="0" fontId="10" fillId="0" borderId="0"/>
    <xf numFmtId="164" fontId="31" fillId="0" borderId="0" applyFont="0" applyFill="0" applyBorder="0" applyAlignment="0" applyProtection="0"/>
    <xf numFmtId="164" fontId="31" fillId="0" borderId="0" applyFont="0" applyFill="0" applyBorder="0" applyAlignment="0" applyProtection="0"/>
    <xf numFmtId="165" fontId="31" fillId="0" borderId="0" applyFont="0" applyFill="0" applyBorder="0" applyAlignment="0" applyProtection="0"/>
    <xf numFmtId="0" fontId="9" fillId="0" borderId="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1"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8" borderId="8" applyNumberFormat="0" applyFont="0" applyAlignment="0" applyProtection="0"/>
    <xf numFmtId="0" fontId="9" fillId="8" borderId="8" applyNumberFormat="0" applyFont="0" applyAlignment="0" applyProtection="0"/>
    <xf numFmtId="0" fontId="9" fillId="11" borderId="0" applyNumberFormat="0" applyBorder="0" applyAlignment="0" applyProtection="0"/>
    <xf numFmtId="0" fontId="9" fillId="0" borderId="0"/>
    <xf numFmtId="0" fontId="9" fillId="23"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22" borderId="0" applyNumberFormat="0" applyBorder="0" applyAlignment="0" applyProtection="0"/>
    <xf numFmtId="0" fontId="9" fillId="11"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8" borderId="8" applyNumberFormat="0" applyFont="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18"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1" borderId="0" applyNumberFormat="0" applyBorder="0" applyAlignment="0" applyProtection="0"/>
    <xf numFmtId="0" fontId="9" fillId="23"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8" borderId="8" applyNumberFormat="0" applyFont="0" applyAlignment="0" applyProtection="0"/>
    <xf numFmtId="0" fontId="9" fillId="11"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1" borderId="0" applyNumberFormat="0" applyBorder="0" applyAlignment="0" applyProtection="0"/>
    <xf numFmtId="0" fontId="9" fillId="0" borderId="0"/>
    <xf numFmtId="0" fontId="9" fillId="22" borderId="0" applyNumberFormat="0" applyBorder="0" applyAlignment="0" applyProtection="0"/>
    <xf numFmtId="0" fontId="9" fillId="10"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22"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1" borderId="0" applyNumberFormat="0" applyBorder="0" applyAlignment="0" applyProtection="0"/>
    <xf numFmtId="0" fontId="9" fillId="22" borderId="0" applyNumberFormat="0" applyBorder="0" applyAlignment="0" applyProtection="0"/>
    <xf numFmtId="0" fontId="9" fillId="0" borderId="0"/>
    <xf numFmtId="0" fontId="9" fillId="15" borderId="0" applyNumberFormat="0" applyBorder="0" applyAlignment="0" applyProtection="0"/>
    <xf numFmtId="0" fontId="9" fillId="23" borderId="0" applyNumberFormat="0" applyBorder="0" applyAlignment="0" applyProtection="0"/>
    <xf numFmtId="0" fontId="9" fillId="0" borderId="0"/>
    <xf numFmtId="0" fontId="9" fillId="0" borderId="0"/>
    <xf numFmtId="0" fontId="9" fillId="15" borderId="0" applyNumberFormat="0" applyBorder="0" applyAlignment="0" applyProtection="0"/>
    <xf numFmtId="0" fontId="9" fillId="1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23" borderId="0" applyNumberFormat="0" applyBorder="0" applyAlignment="0" applyProtection="0"/>
    <xf numFmtId="0" fontId="31" fillId="0" borderId="0"/>
    <xf numFmtId="0" fontId="31" fillId="0" borderId="0"/>
    <xf numFmtId="0" fontId="9" fillId="11" borderId="0" applyNumberFormat="0" applyBorder="0" applyAlignment="0" applyProtection="0"/>
    <xf numFmtId="0" fontId="9" fillId="8" borderId="8" applyNumberFormat="0" applyFont="0" applyAlignment="0" applyProtection="0"/>
    <xf numFmtId="0" fontId="9" fillId="0" borderId="0"/>
    <xf numFmtId="0" fontId="9" fillId="0" borderId="0"/>
    <xf numFmtId="0" fontId="9" fillId="1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19"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8" borderId="0" applyNumberFormat="0" applyBorder="0" applyAlignment="0" applyProtection="0"/>
    <xf numFmtId="0" fontId="9" fillId="23"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8" borderId="8" applyNumberFormat="0" applyFont="0" applyAlignment="0" applyProtection="0"/>
    <xf numFmtId="0" fontId="9" fillId="0" borderId="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3" borderId="0" applyNumberFormat="0" applyBorder="0" applyAlignment="0" applyProtection="0"/>
    <xf numFmtId="0" fontId="9" fillId="22"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1"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8" borderId="8" applyNumberFormat="0" applyFont="0" applyAlignment="0" applyProtection="0"/>
    <xf numFmtId="0" fontId="9" fillId="14" borderId="0" applyNumberFormat="0" applyBorder="0" applyAlignment="0" applyProtection="0"/>
    <xf numFmtId="0" fontId="9" fillId="11" borderId="0" applyNumberFormat="0" applyBorder="0" applyAlignment="0" applyProtection="0"/>
    <xf numFmtId="0" fontId="9" fillId="10" borderId="0" applyNumberFormat="0" applyBorder="0" applyAlignment="0" applyProtection="0"/>
    <xf numFmtId="0" fontId="9" fillId="0" borderId="0"/>
    <xf numFmtId="0" fontId="9" fillId="0" borderId="0"/>
    <xf numFmtId="0" fontId="9" fillId="22" borderId="0" applyNumberFormat="0" applyBorder="0" applyAlignment="0" applyProtection="0"/>
    <xf numFmtId="0" fontId="9" fillId="8" borderId="8" applyNumberFormat="0" applyFont="0" applyAlignment="0" applyProtection="0"/>
    <xf numFmtId="0" fontId="9" fillId="26" borderId="0" applyNumberFormat="0" applyBorder="0" applyAlignment="0" applyProtection="0"/>
    <xf numFmtId="0" fontId="9" fillId="27"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4" borderId="0" applyNumberFormat="0" applyBorder="0" applyAlignment="0" applyProtection="0"/>
    <xf numFmtId="0" fontId="31" fillId="0" borderId="0"/>
    <xf numFmtId="0" fontId="31" fillId="0" borderId="0"/>
    <xf numFmtId="0" fontId="9" fillId="11" borderId="0" applyNumberFormat="0" applyBorder="0" applyAlignment="0" applyProtection="0"/>
    <xf numFmtId="0" fontId="9" fillId="0" borderId="0"/>
    <xf numFmtId="0" fontId="9" fillId="22" borderId="0" applyNumberFormat="0" applyBorder="0" applyAlignment="0" applyProtection="0"/>
    <xf numFmtId="0" fontId="9" fillId="15"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10"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0"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0" borderId="0" applyNumberFormat="0" applyBorder="0" applyAlignment="0" applyProtection="0"/>
    <xf numFmtId="0" fontId="9" fillId="22"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23" borderId="0" applyNumberFormat="0" applyBorder="0" applyAlignment="0" applyProtection="0"/>
    <xf numFmtId="0" fontId="9" fillId="11"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5" borderId="0" applyNumberFormat="0" applyBorder="0" applyAlignment="0" applyProtection="0"/>
    <xf numFmtId="0" fontId="9" fillId="0" borderId="0"/>
    <xf numFmtId="0" fontId="9" fillId="8" borderId="8" applyNumberFormat="0" applyFont="0" applyAlignment="0" applyProtection="0"/>
    <xf numFmtId="0" fontId="9" fillId="14"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8" borderId="8" applyNumberFormat="0" applyFont="0" applyAlignment="0" applyProtection="0"/>
    <xf numFmtId="0" fontId="9" fillId="11" borderId="0" applyNumberFormat="0" applyBorder="0" applyAlignment="0" applyProtection="0"/>
    <xf numFmtId="0" fontId="9" fillId="14" borderId="0" applyNumberFormat="0" applyBorder="0" applyAlignment="0" applyProtection="0"/>
    <xf numFmtId="0" fontId="9" fillId="23" borderId="0" applyNumberFormat="0" applyBorder="0" applyAlignment="0" applyProtection="0"/>
    <xf numFmtId="0" fontId="9" fillId="0" borderId="0"/>
    <xf numFmtId="0" fontId="9" fillId="0" borderId="0"/>
    <xf numFmtId="0" fontId="9" fillId="19" borderId="0" applyNumberFormat="0" applyBorder="0" applyAlignment="0" applyProtection="0"/>
    <xf numFmtId="0" fontId="9" fillId="0" borderId="0"/>
    <xf numFmtId="0" fontId="9" fillId="26" borderId="0" applyNumberFormat="0" applyBorder="0" applyAlignment="0" applyProtection="0"/>
    <xf numFmtId="0" fontId="9" fillId="27" borderId="0" applyNumberFormat="0" applyBorder="0" applyAlignment="0" applyProtection="0"/>
    <xf numFmtId="0" fontId="9" fillId="18" borderId="0" applyNumberFormat="0" applyBorder="0" applyAlignment="0" applyProtection="0"/>
    <xf numFmtId="0" fontId="9" fillId="11"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1" borderId="0" applyNumberFormat="0" applyBorder="0" applyAlignment="0" applyProtection="0"/>
    <xf numFmtId="0" fontId="31" fillId="0" borderId="0"/>
    <xf numFmtId="0" fontId="31" fillId="0" borderId="0"/>
    <xf numFmtId="0" fontId="9" fillId="11"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8" borderId="8" applyNumberFormat="0" applyFont="0" applyAlignment="0" applyProtection="0"/>
    <xf numFmtId="0" fontId="9" fillId="22" borderId="0" applyNumberFormat="0" applyBorder="0" applyAlignment="0" applyProtection="0"/>
    <xf numFmtId="0" fontId="9" fillId="0" borderId="0"/>
    <xf numFmtId="0" fontId="9" fillId="0" borderId="0"/>
    <xf numFmtId="0" fontId="9" fillId="23" borderId="0" applyNumberFormat="0" applyBorder="0" applyAlignment="0" applyProtection="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1"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0"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0" borderId="0" applyNumberFormat="0" applyBorder="0" applyAlignment="0" applyProtection="0"/>
    <xf numFmtId="0" fontId="9" fillId="22"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1" borderId="0" applyNumberFormat="0" applyBorder="0" applyAlignment="0" applyProtection="0"/>
    <xf numFmtId="0" fontId="9" fillId="11"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5" borderId="0" applyNumberFormat="0" applyBorder="0" applyAlignment="0" applyProtection="0"/>
    <xf numFmtId="0" fontId="9" fillId="8" borderId="8" applyNumberFormat="0" applyFont="0" applyAlignment="0" applyProtection="0"/>
    <xf numFmtId="0" fontId="9" fillId="14"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23"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5" borderId="0" applyNumberFormat="0" applyBorder="0" applyAlignment="0" applyProtection="0"/>
    <xf numFmtId="0" fontId="9" fillId="8" borderId="8" applyNumberFormat="0" applyFont="0" applyAlignment="0" applyProtection="0"/>
    <xf numFmtId="0" fontId="9" fillId="10" borderId="0" applyNumberFormat="0" applyBorder="0" applyAlignment="0" applyProtection="0"/>
    <xf numFmtId="0" fontId="9" fillId="14" borderId="0" applyNumberFormat="0" applyBorder="0" applyAlignment="0" applyProtection="0"/>
    <xf numFmtId="0" fontId="9" fillId="22" borderId="0" applyNumberFormat="0" applyBorder="0" applyAlignment="0" applyProtection="0"/>
    <xf numFmtId="0" fontId="9" fillId="0" borderId="0"/>
    <xf numFmtId="0" fontId="9" fillId="0" borderId="0"/>
    <xf numFmtId="0" fontId="9" fillId="19" borderId="0" applyNumberFormat="0" applyBorder="0" applyAlignment="0" applyProtection="0"/>
    <xf numFmtId="0" fontId="9" fillId="0" borderId="0"/>
    <xf numFmtId="0" fontId="9" fillId="26" borderId="0" applyNumberFormat="0" applyBorder="0" applyAlignment="0" applyProtection="0"/>
    <xf numFmtId="0" fontId="9" fillId="27"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1" borderId="0" applyNumberFormat="0" applyBorder="0" applyAlignment="0" applyProtection="0"/>
    <xf numFmtId="0" fontId="31" fillId="0" borderId="0"/>
    <xf numFmtId="0" fontId="31" fillId="0" borderId="0"/>
    <xf numFmtId="0" fontId="9" fillId="0" borderId="0"/>
    <xf numFmtId="0" fontId="9" fillId="14" borderId="0" applyNumberFormat="0" applyBorder="0" applyAlignment="0" applyProtection="0"/>
    <xf numFmtId="0" fontId="9" fillId="15" borderId="0" applyNumberFormat="0" applyBorder="0" applyAlignment="0" applyProtection="0"/>
    <xf numFmtId="0" fontId="9" fillId="8" borderId="8" applyNumberFormat="0" applyFont="0" applyAlignment="0" applyProtection="0"/>
    <xf numFmtId="0" fontId="9" fillId="10" borderId="0" applyNumberFormat="0" applyBorder="0" applyAlignment="0" applyProtection="0"/>
    <xf numFmtId="0" fontId="9" fillId="0" borderId="0"/>
    <xf numFmtId="0" fontId="9" fillId="0" borderId="0"/>
    <xf numFmtId="0" fontId="9" fillId="23" borderId="0" applyNumberFormat="0" applyBorder="0" applyAlignment="0" applyProtection="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8" borderId="8" applyNumberFormat="0" applyFont="0" applyAlignment="0" applyProtection="0"/>
    <xf numFmtId="0" fontId="9" fillId="11" borderId="0" applyNumberFormat="0" applyBorder="0" applyAlignment="0" applyProtection="0"/>
    <xf numFmtId="0" fontId="9" fillId="14" borderId="0" applyNumberFormat="0" applyBorder="0" applyAlignment="0" applyProtection="0"/>
    <xf numFmtId="0" fontId="9" fillId="23" borderId="0" applyNumberFormat="0" applyBorder="0" applyAlignment="0" applyProtection="0"/>
    <xf numFmtId="0" fontId="9" fillId="0" borderId="0"/>
    <xf numFmtId="0" fontId="9" fillId="0" borderId="0"/>
    <xf numFmtId="0" fontId="9" fillId="19" borderId="0" applyNumberFormat="0" applyBorder="0" applyAlignment="0" applyProtection="0"/>
    <xf numFmtId="0" fontId="9" fillId="0" borderId="0"/>
    <xf numFmtId="0" fontId="9" fillId="26" borderId="0" applyNumberFormat="0" applyBorder="0" applyAlignment="0" applyProtection="0"/>
    <xf numFmtId="0" fontId="9" fillId="27" borderId="0" applyNumberFormat="0" applyBorder="0" applyAlignment="0" applyProtection="0"/>
    <xf numFmtId="0" fontId="9" fillId="18" borderId="0" applyNumberFormat="0" applyBorder="0" applyAlignment="0" applyProtection="0"/>
    <xf numFmtId="0" fontId="9" fillId="11"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1" borderId="0" applyNumberFormat="0" applyBorder="0" applyAlignment="0" applyProtection="0"/>
    <xf numFmtId="0" fontId="31" fillId="0" borderId="0"/>
    <xf numFmtId="0" fontId="31" fillId="0" borderId="0"/>
    <xf numFmtId="0" fontId="9" fillId="11"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8" borderId="8" applyNumberFormat="0" applyFont="0" applyAlignment="0" applyProtection="0"/>
    <xf numFmtId="0" fontId="9" fillId="22" borderId="0" applyNumberFormat="0" applyBorder="0" applyAlignment="0" applyProtection="0"/>
    <xf numFmtId="0" fontId="9" fillId="0" borderId="0"/>
    <xf numFmtId="0" fontId="9" fillId="0" borderId="0"/>
    <xf numFmtId="0" fontId="9" fillId="23" borderId="0" applyNumberFormat="0" applyBorder="0" applyAlignment="0" applyProtection="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10"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0" borderId="0" applyNumberFormat="0" applyBorder="0" applyAlignment="0" applyProtection="0"/>
    <xf numFmtId="0" fontId="9" fillId="22"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23" borderId="0" applyNumberFormat="0" applyBorder="0" applyAlignment="0" applyProtection="0"/>
    <xf numFmtId="0" fontId="9" fillId="11"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5" borderId="0" applyNumberFormat="0" applyBorder="0" applyAlignment="0" applyProtection="0"/>
    <xf numFmtId="0" fontId="9" fillId="8" borderId="8" applyNumberFormat="0" applyFont="0" applyAlignment="0" applyProtection="0"/>
    <xf numFmtId="0" fontId="9" fillId="14"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8" borderId="8" applyNumberFormat="0" applyFont="0" applyAlignment="0" applyProtection="0"/>
    <xf numFmtId="0" fontId="9" fillId="11" borderId="0" applyNumberFormat="0" applyBorder="0" applyAlignment="0" applyProtection="0"/>
    <xf numFmtId="0" fontId="9" fillId="14" borderId="0" applyNumberFormat="0" applyBorder="0" applyAlignment="0" applyProtection="0"/>
    <xf numFmtId="0" fontId="9" fillId="23" borderId="0" applyNumberFormat="0" applyBorder="0" applyAlignment="0" applyProtection="0"/>
    <xf numFmtId="0" fontId="9" fillId="0" borderId="0"/>
    <xf numFmtId="0" fontId="9" fillId="0" borderId="0"/>
    <xf numFmtId="0" fontId="9" fillId="19" borderId="0" applyNumberFormat="0" applyBorder="0" applyAlignment="0" applyProtection="0"/>
    <xf numFmtId="0" fontId="9" fillId="0" borderId="0"/>
    <xf numFmtId="0" fontId="9" fillId="26" borderId="0" applyNumberFormat="0" applyBorder="0" applyAlignment="0" applyProtection="0"/>
    <xf numFmtId="0" fontId="9" fillId="27" borderId="0" applyNumberFormat="0" applyBorder="0" applyAlignment="0" applyProtection="0"/>
    <xf numFmtId="0" fontId="9" fillId="18" borderId="0" applyNumberFormat="0" applyBorder="0" applyAlignment="0" applyProtection="0"/>
    <xf numFmtId="0" fontId="9" fillId="11"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1" borderId="0" applyNumberFormat="0" applyBorder="0" applyAlignment="0" applyProtection="0"/>
    <xf numFmtId="0" fontId="31" fillId="0" borderId="0"/>
    <xf numFmtId="0" fontId="31" fillId="0" borderId="0"/>
    <xf numFmtId="0" fontId="9" fillId="11"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8" borderId="8" applyNumberFormat="0" applyFont="0" applyAlignment="0" applyProtection="0"/>
    <xf numFmtId="0" fontId="9" fillId="22" borderId="0" applyNumberFormat="0" applyBorder="0" applyAlignment="0" applyProtection="0"/>
    <xf numFmtId="0" fontId="9" fillId="0" borderId="0"/>
    <xf numFmtId="0" fontId="9" fillId="0" borderId="0"/>
    <xf numFmtId="0" fontId="9" fillId="23" borderId="0" applyNumberFormat="0" applyBorder="0" applyAlignment="0" applyProtection="0"/>
    <xf numFmtId="0" fontId="9" fillId="10"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2" borderId="0" applyNumberFormat="0" applyBorder="0" applyAlignment="0" applyProtection="0"/>
    <xf numFmtId="0" fontId="9" fillId="0" borderId="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10"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9" borderId="0" applyNumberFormat="0" applyBorder="0" applyAlignment="0" applyProtection="0"/>
    <xf numFmtId="0" fontId="9" fillId="14" borderId="0" applyNumberFormat="0" applyBorder="0" applyAlignment="0" applyProtection="0"/>
    <xf numFmtId="0" fontId="9" fillId="8" borderId="8" applyNumberFormat="0" applyFont="0" applyAlignment="0" applyProtection="0"/>
    <xf numFmtId="0" fontId="9" fillId="15"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23" borderId="0" applyNumberFormat="0" applyBorder="0" applyAlignment="0" applyProtection="0"/>
    <xf numFmtId="0" fontId="9" fillId="14" borderId="0" applyNumberFormat="0" applyBorder="0" applyAlignment="0" applyProtection="0"/>
    <xf numFmtId="0" fontId="9" fillId="23" borderId="0" applyNumberFormat="0" applyBorder="0" applyAlignment="0" applyProtection="0"/>
    <xf numFmtId="0" fontId="9" fillId="14" borderId="0" applyNumberFormat="0" applyBorder="0" applyAlignment="0" applyProtection="0"/>
    <xf numFmtId="0" fontId="9" fillId="0" borderId="0"/>
    <xf numFmtId="0" fontId="9" fillId="0" borderId="0"/>
    <xf numFmtId="0" fontId="9" fillId="18" borderId="0" applyNumberFormat="0" applyBorder="0" applyAlignment="0" applyProtection="0"/>
    <xf numFmtId="0" fontId="9" fillId="10"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5" borderId="0" applyNumberFormat="0" applyBorder="0" applyAlignment="0" applyProtection="0"/>
    <xf numFmtId="0" fontId="9" fillId="15" borderId="0" applyNumberFormat="0" applyBorder="0" applyAlignment="0" applyProtection="0"/>
    <xf numFmtId="0" fontId="9" fillId="11" borderId="0" applyNumberFormat="0" applyBorder="0" applyAlignment="0" applyProtection="0"/>
    <xf numFmtId="0" fontId="9" fillId="0" borderId="0"/>
    <xf numFmtId="0" fontId="9" fillId="0" borderId="0"/>
    <xf numFmtId="0" fontId="9" fillId="11" borderId="0" applyNumberFormat="0" applyBorder="0" applyAlignment="0" applyProtection="0"/>
    <xf numFmtId="0" fontId="9" fillId="8" borderId="8" applyNumberFormat="0" applyFont="0" applyAlignment="0" applyProtection="0"/>
    <xf numFmtId="0" fontId="9" fillId="26" borderId="0" applyNumberFormat="0" applyBorder="0" applyAlignment="0" applyProtection="0"/>
    <xf numFmtId="0" fontId="9" fillId="27" borderId="0" applyNumberFormat="0" applyBorder="0" applyAlignment="0" applyProtection="0"/>
    <xf numFmtId="0" fontId="9" fillId="22" borderId="0" applyNumberFormat="0" applyBorder="0" applyAlignment="0" applyProtection="0"/>
    <xf numFmtId="0" fontId="9" fillId="8" borderId="8" applyNumberFormat="0" applyFont="0" applyAlignment="0" applyProtection="0"/>
    <xf numFmtId="0" fontId="9" fillId="30" borderId="0" applyNumberFormat="0" applyBorder="0" applyAlignment="0" applyProtection="0"/>
    <xf numFmtId="0" fontId="9" fillId="31" borderId="0" applyNumberFormat="0" applyBorder="0" applyAlignment="0" applyProtection="0"/>
    <xf numFmtId="0" fontId="9" fillId="15" borderId="0" applyNumberFormat="0" applyBorder="0" applyAlignment="0" applyProtection="0"/>
    <xf numFmtId="0" fontId="31" fillId="0" borderId="0"/>
    <xf numFmtId="0" fontId="31" fillId="0" borderId="0"/>
    <xf numFmtId="0" fontId="9" fillId="8" borderId="8" applyNumberFormat="0" applyFont="0" applyAlignment="0" applyProtection="0"/>
    <xf numFmtId="0" fontId="9" fillId="11" borderId="0" applyNumberFormat="0" applyBorder="0" applyAlignment="0" applyProtection="0"/>
    <xf numFmtId="0" fontId="9" fillId="22" borderId="0" applyNumberFormat="0" applyBorder="0" applyAlignment="0" applyProtection="0"/>
    <xf numFmtId="0" fontId="9" fillId="0" borderId="0"/>
    <xf numFmtId="0" fontId="9" fillId="0" borderId="0"/>
    <xf numFmtId="0" fontId="9" fillId="10"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0" borderId="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14" borderId="0" applyNumberFormat="0" applyBorder="0" applyAlignment="0" applyProtection="0"/>
    <xf numFmtId="0" fontId="9" fillId="0" borderId="0"/>
    <xf numFmtId="0" fontId="9" fillId="0" borderId="0"/>
    <xf numFmtId="0" fontId="9" fillId="26" borderId="0" applyNumberFormat="0" applyBorder="0" applyAlignment="0" applyProtection="0"/>
    <xf numFmtId="0" fontId="9" fillId="27" borderId="0" applyNumberFormat="0" applyBorder="0" applyAlignment="0" applyProtection="0"/>
    <xf numFmtId="0" fontId="9" fillId="1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18" borderId="0" applyNumberFormat="0" applyBorder="0" applyAlignment="0" applyProtection="0"/>
    <xf numFmtId="0" fontId="31" fillId="0" borderId="0"/>
    <xf numFmtId="0" fontId="31" fillId="0" borderId="0"/>
    <xf numFmtId="0" fontId="9" fillId="0" borderId="0"/>
    <xf numFmtId="0" fontId="9" fillId="0" borderId="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31" fillId="0" borderId="0"/>
    <xf numFmtId="0" fontId="31" fillId="0" borderId="0"/>
    <xf numFmtId="0" fontId="9" fillId="0" borderId="0"/>
    <xf numFmtId="0" fontId="9" fillId="0" borderId="0"/>
    <xf numFmtId="0" fontId="8" fillId="0" borderId="0"/>
    <xf numFmtId="0" fontId="7" fillId="0" borderId="0"/>
    <xf numFmtId="0" fontId="7" fillId="0" borderId="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31" fillId="0" borderId="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6" fillId="0" borderId="0"/>
    <xf numFmtId="0" fontId="31" fillId="0" borderId="0"/>
    <xf numFmtId="0" fontId="6" fillId="0" borderId="0"/>
    <xf numFmtId="0" fontId="6" fillId="0" borderId="0"/>
    <xf numFmtId="0" fontId="6" fillId="0" borderId="0"/>
    <xf numFmtId="0" fontId="6" fillId="0" borderId="0"/>
    <xf numFmtId="0" fontId="6" fillId="0" borderId="0"/>
    <xf numFmtId="0" fontId="31" fillId="0" borderId="0"/>
    <xf numFmtId="0" fontId="31" fillId="0" borderId="0"/>
    <xf numFmtId="0" fontId="6" fillId="0" borderId="0"/>
    <xf numFmtId="0" fontId="31" fillId="0" borderId="0"/>
    <xf numFmtId="0" fontId="31" fillId="0" borderId="0"/>
    <xf numFmtId="0" fontId="31" fillId="0" borderId="0"/>
    <xf numFmtId="0" fontId="31" fillId="0" borderId="0"/>
    <xf numFmtId="0" fontId="6" fillId="0" borderId="0"/>
    <xf numFmtId="0" fontId="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43" fontId="31" fillId="0" borderId="0" applyFont="0" applyFill="0" applyBorder="0" applyAlignment="0" applyProtection="0"/>
    <xf numFmtId="164" fontId="31" fillId="0" borderId="0" applyFont="0" applyFill="0" applyBorder="0" applyAlignment="0" applyProtection="0"/>
    <xf numFmtId="0" fontId="5" fillId="0" borderId="0"/>
    <xf numFmtId="0" fontId="32" fillId="0" borderId="0"/>
    <xf numFmtId="0" fontId="4" fillId="0" borderId="0"/>
    <xf numFmtId="164" fontId="31" fillId="0" borderId="0" applyFill="0" applyBorder="0" applyAlignment="0" applyProtection="0"/>
    <xf numFmtId="0" fontId="31" fillId="0" borderId="0"/>
    <xf numFmtId="165" fontId="31" fillId="0" borderId="0" applyFont="0" applyFill="0" applyBorder="0" applyAlignment="0" applyProtection="0"/>
    <xf numFmtId="0" fontId="3" fillId="0" borderId="0"/>
    <xf numFmtId="0" fontId="2" fillId="0" borderId="0"/>
    <xf numFmtId="0" fontId="2" fillId="0" borderId="0"/>
    <xf numFmtId="9" fontId="31" fillId="0" borderId="0" applyFont="0" applyFill="0" applyBorder="0" applyAlignment="0" applyProtection="0"/>
    <xf numFmtId="0" fontId="39" fillId="0" borderId="0"/>
  </cellStyleXfs>
  <cellXfs count="192">
    <xf numFmtId="0" fontId="0" fillId="0" borderId="0" xfId="0"/>
    <xf numFmtId="0" fontId="14" fillId="33" borderId="10" xfId="210" applyFont="1" applyFill="1" applyBorder="1" applyAlignment="1">
      <alignment horizontal="right" vertical="center" wrapText="1"/>
    </xf>
    <xf numFmtId="0" fontId="1" fillId="33" borderId="0" xfId="11016" applyFont="1" applyFill="1" applyAlignment="1">
      <alignment vertical="center"/>
    </xf>
    <xf numFmtId="0" fontId="14" fillId="33" borderId="24" xfId="210" applyFont="1" applyFill="1" applyBorder="1" applyAlignment="1">
      <alignment horizontal="right" vertical="center" wrapText="1"/>
    </xf>
    <xf numFmtId="0" fontId="0" fillId="0" borderId="0" xfId="0" applyAlignment="1">
      <alignment vertical="center"/>
    </xf>
    <xf numFmtId="0" fontId="0" fillId="0" borderId="0" xfId="0" applyAlignment="1">
      <alignment horizontal="justify" vertical="center" wrapText="1"/>
    </xf>
    <xf numFmtId="4" fontId="0" fillId="0" borderId="0" xfId="0" applyNumberFormat="1" applyAlignment="1">
      <alignment horizontal="justify" vertical="center" wrapText="1"/>
    </xf>
    <xf numFmtId="4" fontId="31" fillId="0" borderId="0" xfId="0" applyNumberFormat="1" applyFont="1" applyAlignment="1">
      <alignment horizontal="justify" vertical="center" wrapText="1"/>
    </xf>
    <xf numFmtId="4" fontId="37" fillId="0" borderId="0" xfId="0" applyNumberFormat="1" applyFont="1" applyAlignment="1">
      <alignment horizontal="center" vertical="center" wrapText="1"/>
    </xf>
    <xf numFmtId="0" fontId="37" fillId="0" borderId="0" xfId="0" applyFont="1" applyAlignment="1">
      <alignment horizontal="center" vertical="center" wrapText="1"/>
    </xf>
    <xf numFmtId="0" fontId="37" fillId="0" borderId="0" xfId="0" applyFont="1" applyAlignment="1">
      <alignment vertical="center"/>
    </xf>
    <xf numFmtId="0" fontId="31" fillId="0" borderId="0" xfId="0" applyFont="1" applyAlignment="1">
      <alignment horizontal="justify" vertical="center" wrapText="1"/>
    </xf>
    <xf numFmtId="4" fontId="0" fillId="0" borderId="0" xfId="0" applyNumberFormat="1" applyAlignment="1">
      <alignment horizontal="center" vertical="center" wrapText="1"/>
    </xf>
    <xf numFmtId="3" fontId="33" fillId="33" borderId="0" xfId="210" applyNumberFormat="1" applyFont="1" applyFill="1" applyAlignment="1">
      <alignment horizontal="right" vertical="center"/>
    </xf>
    <xf numFmtId="10" fontId="33" fillId="33" borderId="25" xfId="210" applyNumberFormat="1" applyFont="1" applyFill="1" applyBorder="1" applyAlignment="1">
      <alignment horizontal="left" vertical="center" wrapText="1"/>
    </xf>
    <xf numFmtId="49" fontId="1" fillId="33" borderId="0" xfId="11016" applyNumberFormat="1" applyFont="1" applyFill="1" applyAlignment="1">
      <alignment vertical="center"/>
    </xf>
    <xf numFmtId="49" fontId="0" fillId="0" borderId="0" xfId="0" applyNumberFormat="1" applyAlignment="1">
      <alignment vertical="center"/>
    </xf>
    <xf numFmtId="0" fontId="31" fillId="0" borderId="0" xfId="0" applyFont="1" applyAlignment="1">
      <alignment vertical="center"/>
    </xf>
    <xf numFmtId="4" fontId="37" fillId="0" borderId="28" xfId="0" applyNumberFormat="1" applyFont="1" applyBorder="1" applyAlignment="1">
      <alignment horizontal="center" vertical="center" wrapText="1"/>
    </xf>
    <xf numFmtId="4" fontId="31" fillId="0" borderId="29" xfId="0" applyNumberFormat="1" applyFont="1" applyBorder="1" applyAlignment="1">
      <alignment horizontal="justify" vertical="center" wrapText="1"/>
    </xf>
    <xf numFmtId="4" fontId="0" fillId="0" borderId="29" xfId="0" applyNumberFormat="1" applyBorder="1" applyAlignment="1">
      <alignment horizontal="center" vertical="center" wrapText="1"/>
    </xf>
    <xf numFmtId="4" fontId="31" fillId="0" borderId="12" xfId="0" applyNumberFormat="1" applyFont="1" applyBorder="1" applyAlignment="1">
      <alignment horizontal="justify" vertical="center" wrapText="1"/>
    </xf>
    <xf numFmtId="4" fontId="0" fillId="0" borderId="12" xfId="0" applyNumberFormat="1" applyBorder="1" applyAlignment="1">
      <alignment horizontal="center" vertical="center" wrapText="1"/>
    </xf>
    <xf numFmtId="0" fontId="37" fillId="0" borderId="0" xfId="0" applyFont="1" applyAlignment="1">
      <alignment horizontal="justify" vertical="center" wrapText="1"/>
    </xf>
    <xf numFmtId="49" fontId="37" fillId="0" borderId="0" xfId="0" applyNumberFormat="1" applyFont="1" applyAlignment="1">
      <alignment horizontal="center" vertical="center" wrapText="1"/>
    </xf>
    <xf numFmtId="4" fontId="31" fillId="0" borderId="0" xfId="0" applyNumberFormat="1" applyFont="1" applyAlignment="1">
      <alignment horizontal="center" vertical="center" wrapText="1"/>
    </xf>
    <xf numFmtId="0" fontId="31" fillId="0" borderId="0" xfId="0" applyFont="1" applyAlignment="1">
      <alignment horizontal="center" vertical="center" wrapText="1"/>
    </xf>
    <xf numFmtId="4" fontId="14" fillId="33" borderId="0" xfId="210" applyNumberFormat="1" applyFont="1" applyFill="1" applyAlignment="1">
      <alignment horizontal="right" vertical="center" wrapText="1"/>
    </xf>
    <xf numFmtId="4" fontId="14" fillId="0" borderId="25" xfId="210" applyNumberFormat="1" applyFont="1" applyBorder="1" applyAlignment="1" applyProtection="1">
      <alignment horizontal="right" vertical="center"/>
      <protection locked="0"/>
    </xf>
    <xf numFmtId="4" fontId="0" fillId="0" borderId="0" xfId="0" applyNumberFormat="1" applyAlignment="1">
      <alignment vertical="center"/>
    </xf>
    <xf numFmtId="4" fontId="33" fillId="33" borderId="11" xfId="210" applyNumberFormat="1" applyFont="1" applyFill="1" applyBorder="1" applyAlignment="1">
      <alignment horizontal="left" vertical="center" wrapText="1"/>
    </xf>
    <xf numFmtId="4" fontId="33" fillId="33" borderId="26" xfId="210" applyNumberFormat="1" applyFont="1" applyFill="1" applyBorder="1" applyAlignment="1">
      <alignment horizontal="left" vertical="center" wrapText="1"/>
    </xf>
    <xf numFmtId="44" fontId="31" fillId="0" borderId="41" xfId="210" applyNumberFormat="1" applyBorder="1" applyAlignment="1" applyProtection="1">
      <alignment horizontal="center" vertical="center" wrapText="1"/>
      <protection locked="0"/>
    </xf>
    <xf numFmtId="44" fontId="31" fillId="34" borderId="16" xfId="210" applyNumberFormat="1" applyFill="1" applyBorder="1" applyAlignment="1" applyProtection="1">
      <alignment horizontal="center" vertical="center" wrapText="1"/>
      <protection locked="0"/>
    </xf>
    <xf numFmtId="44" fontId="31" fillId="0" borderId="17" xfId="210" applyNumberFormat="1" applyBorder="1" applyAlignment="1" applyProtection="1">
      <alignment horizontal="center" vertical="center" wrapText="1"/>
      <protection locked="0"/>
    </xf>
    <xf numFmtId="10" fontId="31" fillId="0" borderId="42" xfId="210" applyNumberFormat="1" applyBorder="1" applyAlignment="1" applyProtection="1">
      <alignment horizontal="center" vertical="center" wrapText="1"/>
      <protection locked="0"/>
    </xf>
    <xf numFmtId="10" fontId="31" fillId="34" borderId="19" xfId="210" applyNumberFormat="1" applyFill="1" applyBorder="1" applyAlignment="1" applyProtection="1">
      <alignment horizontal="center" vertical="center" wrapText="1"/>
      <protection locked="0"/>
    </xf>
    <xf numFmtId="10" fontId="31" fillId="0" borderId="20" xfId="210" applyNumberFormat="1" applyBorder="1" applyAlignment="1" applyProtection="1">
      <alignment horizontal="center" vertical="center" wrapText="1"/>
      <protection locked="0"/>
    </xf>
    <xf numFmtId="4" fontId="37" fillId="33" borderId="23" xfId="210" applyNumberFormat="1" applyFont="1" applyFill="1" applyBorder="1" applyAlignment="1">
      <alignment horizontal="center" vertical="center" wrapText="1"/>
    </xf>
    <xf numFmtId="4" fontId="37" fillId="33" borderId="26" xfId="210" applyNumberFormat="1" applyFont="1" applyFill="1" applyBorder="1" applyAlignment="1">
      <alignment horizontal="center" vertical="center" wrapText="1"/>
    </xf>
    <xf numFmtId="44" fontId="37" fillId="34" borderId="16" xfId="210" applyNumberFormat="1" applyFont="1" applyFill="1" applyBorder="1" applyAlignment="1" applyProtection="1">
      <alignment horizontal="center" vertical="center" wrapText="1"/>
      <protection locked="0"/>
    </xf>
    <xf numFmtId="44" fontId="37" fillId="0" borderId="16" xfId="210" applyNumberFormat="1" applyFont="1" applyBorder="1" applyAlignment="1" applyProtection="1">
      <alignment horizontal="center" vertical="center" wrapText="1"/>
      <protection locked="0"/>
    </xf>
    <xf numFmtId="44" fontId="37" fillId="34" borderId="12" xfId="210" applyNumberFormat="1" applyFont="1" applyFill="1" applyBorder="1" applyAlignment="1" applyProtection="1">
      <alignment horizontal="center" vertical="center" wrapText="1"/>
      <protection locked="0"/>
    </xf>
    <xf numFmtId="44" fontId="37" fillId="0" borderId="12" xfId="210" applyNumberFormat="1" applyFont="1" applyBorder="1" applyAlignment="1" applyProtection="1">
      <alignment horizontal="center" vertical="center" wrapText="1"/>
      <protection locked="0"/>
    </xf>
    <xf numFmtId="10" fontId="37" fillId="34" borderId="12" xfId="210" applyNumberFormat="1" applyFont="1" applyFill="1" applyBorder="1" applyAlignment="1" applyProtection="1">
      <alignment horizontal="center" vertical="center" wrapText="1"/>
      <protection locked="0"/>
    </xf>
    <xf numFmtId="10" fontId="37" fillId="0" borderId="12" xfId="210" applyNumberFormat="1" applyFont="1" applyBorder="1" applyAlignment="1" applyProtection="1">
      <alignment horizontal="center" vertical="center" wrapText="1"/>
      <protection locked="0"/>
    </xf>
    <xf numFmtId="10" fontId="37" fillId="34" borderId="19" xfId="210" applyNumberFormat="1" applyFont="1" applyFill="1" applyBorder="1" applyAlignment="1" applyProtection="1">
      <alignment horizontal="center" vertical="center" wrapText="1"/>
      <protection locked="0"/>
    </xf>
    <xf numFmtId="10" fontId="37" fillId="0" borderId="19" xfId="210" applyNumberFormat="1" applyFont="1" applyBorder="1" applyAlignment="1" applyProtection="1">
      <alignment horizontal="center" vertical="center" wrapText="1"/>
      <protection locked="0"/>
    </xf>
    <xf numFmtId="4" fontId="37" fillId="33" borderId="27" xfId="11017" applyNumberFormat="1" applyFont="1" applyFill="1" applyBorder="1" applyAlignment="1">
      <alignment horizontal="center" vertical="center" wrapText="1"/>
    </xf>
    <xf numFmtId="0" fontId="38" fillId="33" borderId="0" xfId="11016" applyFont="1" applyFill="1" applyAlignment="1">
      <alignment vertical="center"/>
    </xf>
    <xf numFmtId="49" fontId="38" fillId="33" borderId="0" xfId="11016" applyNumberFormat="1" applyFont="1" applyFill="1" applyAlignment="1">
      <alignment vertical="center"/>
    </xf>
    <xf numFmtId="4" fontId="31" fillId="0" borderId="0" xfId="0" applyNumberFormat="1" applyFont="1" applyAlignment="1">
      <alignment vertical="center"/>
    </xf>
    <xf numFmtId="0" fontId="37" fillId="34" borderId="15" xfId="210" applyFont="1" applyFill="1" applyBorder="1" applyAlignment="1">
      <alignment horizontal="center" vertical="center" wrapText="1"/>
    </xf>
    <xf numFmtId="49" fontId="37" fillId="34" borderId="16" xfId="210" applyNumberFormat="1" applyFont="1" applyFill="1" applyBorder="1" applyAlignment="1">
      <alignment horizontal="center" vertical="center" wrapText="1"/>
    </xf>
    <xf numFmtId="0" fontId="37" fillId="34" borderId="16" xfId="210" applyFont="1" applyFill="1" applyBorder="1" applyAlignment="1">
      <alignment horizontal="justify" vertical="center" wrapText="1"/>
    </xf>
    <xf numFmtId="0" fontId="31" fillId="34" borderId="16" xfId="210" applyFill="1" applyBorder="1" applyAlignment="1">
      <alignment horizontal="center" vertical="center" wrapText="1"/>
    </xf>
    <xf numFmtId="4" fontId="31" fillId="34" borderId="16" xfId="210" applyNumberFormat="1" applyFill="1" applyBorder="1" applyAlignment="1">
      <alignment horizontal="center" vertical="center" wrapText="1"/>
    </xf>
    <xf numFmtId="4" fontId="31" fillId="34" borderId="16" xfId="210" applyNumberFormat="1" applyFill="1" applyBorder="1" applyAlignment="1" applyProtection="1">
      <alignment horizontal="center" vertical="center" wrapText="1"/>
      <protection locked="0"/>
    </xf>
    <xf numFmtId="4" fontId="31" fillId="34" borderId="17" xfId="210" applyNumberFormat="1" applyFill="1" applyBorder="1" applyAlignment="1" applyProtection="1">
      <alignment horizontal="center" vertical="center" wrapText="1"/>
      <protection locked="0"/>
    </xf>
    <xf numFmtId="0" fontId="37" fillId="34" borderId="13" xfId="210" applyFont="1" applyFill="1" applyBorder="1" applyAlignment="1">
      <alignment horizontal="center" vertical="center" wrapText="1"/>
    </xf>
    <xf numFmtId="49" fontId="37" fillId="34" borderId="12" xfId="210" applyNumberFormat="1" applyFont="1" applyFill="1" applyBorder="1" applyAlignment="1">
      <alignment horizontal="center" vertical="center" wrapText="1"/>
    </xf>
    <xf numFmtId="0" fontId="37" fillId="34" borderId="12" xfId="210" applyFont="1" applyFill="1" applyBorder="1" applyAlignment="1">
      <alignment horizontal="justify" vertical="center" wrapText="1"/>
    </xf>
    <xf numFmtId="0" fontId="31" fillId="34" borderId="12" xfId="210" applyFill="1" applyBorder="1" applyAlignment="1">
      <alignment horizontal="center" vertical="center" wrapText="1"/>
    </xf>
    <xf numFmtId="4" fontId="31" fillId="34" borderId="12" xfId="210" applyNumberFormat="1" applyFill="1" applyBorder="1" applyAlignment="1">
      <alignment horizontal="center" vertical="center" wrapText="1"/>
    </xf>
    <xf numFmtId="4" fontId="31" fillId="34" borderId="12" xfId="210" applyNumberFormat="1" applyFill="1" applyBorder="1" applyAlignment="1" applyProtection="1">
      <alignment horizontal="center" vertical="center" wrapText="1"/>
      <protection locked="0"/>
    </xf>
    <xf numFmtId="4" fontId="31" fillId="34" borderId="14" xfId="210" applyNumberFormat="1" applyFill="1" applyBorder="1" applyAlignment="1" applyProtection="1">
      <alignment horizontal="center" vertical="center" wrapText="1"/>
      <protection locked="0"/>
    </xf>
    <xf numFmtId="167" fontId="31" fillId="0" borderId="13" xfId="210" applyNumberFormat="1" applyBorder="1" applyAlignment="1">
      <alignment horizontal="center" vertical="center" wrapText="1"/>
    </xf>
    <xf numFmtId="49" fontId="31" fillId="0" borderId="12" xfId="210" applyNumberFormat="1" applyBorder="1" applyAlignment="1">
      <alignment horizontal="center" vertical="center" wrapText="1"/>
    </xf>
    <xf numFmtId="0" fontId="31" fillId="0" borderId="12" xfId="210" applyBorder="1" applyAlignment="1">
      <alignment horizontal="justify" vertical="center" wrapText="1"/>
    </xf>
    <xf numFmtId="0" fontId="31" fillId="0" borderId="12" xfId="210" applyBorder="1" applyAlignment="1">
      <alignment horizontal="center" vertical="center" wrapText="1"/>
    </xf>
    <xf numFmtId="4" fontId="31" fillId="36" borderId="12" xfId="11017" applyNumberFormat="1" applyFill="1" applyBorder="1" applyAlignment="1" applyProtection="1">
      <alignment horizontal="center" vertical="center" wrapText="1"/>
      <protection locked="0"/>
    </xf>
    <xf numFmtId="4" fontId="31" fillId="0" borderId="12" xfId="210" applyNumberFormat="1" applyBorder="1" applyAlignment="1" applyProtection="1">
      <alignment horizontal="center" vertical="center" wrapText="1"/>
      <protection locked="0"/>
    </xf>
    <xf numFmtId="4" fontId="31" fillId="0" borderId="12" xfId="11017" applyNumberFormat="1" applyFill="1" applyBorder="1" applyAlignment="1" applyProtection="1">
      <alignment horizontal="center" vertical="center" wrapText="1"/>
      <protection locked="0"/>
    </xf>
    <xf numFmtId="4" fontId="31" fillId="0" borderId="14" xfId="11017" applyNumberFormat="1" applyFill="1" applyBorder="1" applyAlignment="1" applyProtection="1">
      <alignment horizontal="center" vertical="center" wrapText="1"/>
      <protection locked="0"/>
    </xf>
    <xf numFmtId="0" fontId="31" fillId="0" borderId="13" xfId="210" applyBorder="1" applyAlignment="1">
      <alignment horizontal="center" vertical="center" wrapText="1"/>
    </xf>
    <xf numFmtId="49" fontId="37" fillId="0" borderId="12" xfId="210" applyNumberFormat="1" applyFont="1" applyBorder="1" applyAlignment="1">
      <alignment horizontal="justify" vertical="center" wrapText="1"/>
    </xf>
    <xf numFmtId="0" fontId="31" fillId="35" borderId="12" xfId="11018" applyFill="1" applyBorder="1" applyAlignment="1">
      <alignment vertical="center" wrapText="1"/>
    </xf>
    <xf numFmtId="4" fontId="31" fillId="35" borderId="12" xfId="11018" applyNumberFormat="1" applyFill="1" applyBorder="1" applyAlignment="1">
      <alignment vertical="center" wrapText="1"/>
    </xf>
    <xf numFmtId="4" fontId="37" fillId="0" borderId="12" xfId="11017" applyNumberFormat="1" applyFont="1" applyBorder="1" applyAlignment="1" applyProtection="1">
      <alignment vertical="center" wrapText="1"/>
      <protection locked="0"/>
    </xf>
    <xf numFmtId="4" fontId="37" fillId="0" borderId="14" xfId="11017" applyNumberFormat="1" applyFont="1" applyBorder="1" applyAlignment="1" applyProtection="1">
      <alignment vertical="center" wrapText="1"/>
      <protection locked="0"/>
    </xf>
    <xf numFmtId="0" fontId="31" fillId="33" borderId="12" xfId="210" applyFill="1" applyBorder="1" applyAlignment="1">
      <alignment horizontal="justify" vertical="center" wrapText="1"/>
    </xf>
    <xf numFmtId="0" fontId="31" fillId="0" borderId="18" xfId="210" applyBorder="1" applyAlignment="1">
      <alignment horizontal="center" vertical="center" wrapText="1"/>
    </xf>
    <xf numFmtId="49" fontId="31" fillId="0" borderId="19" xfId="210" applyNumberFormat="1" applyBorder="1" applyAlignment="1">
      <alignment horizontal="center" vertical="center" wrapText="1"/>
    </xf>
    <xf numFmtId="49" fontId="37" fillId="0" borderId="19" xfId="210" applyNumberFormat="1" applyFont="1" applyBorder="1" applyAlignment="1">
      <alignment horizontal="justify" vertical="center" wrapText="1"/>
    </xf>
    <xf numFmtId="0" fontId="31" fillId="35" borderId="19" xfId="11018" applyFill="1" applyBorder="1" applyAlignment="1">
      <alignment vertical="center" wrapText="1"/>
    </xf>
    <xf numFmtId="4" fontId="31" fillId="35" borderId="19" xfId="11018" applyNumberFormat="1" applyFill="1" applyBorder="1" applyAlignment="1">
      <alignment vertical="center" wrapText="1"/>
    </xf>
    <xf numFmtId="0" fontId="37" fillId="0" borderId="28" xfId="0" applyFont="1" applyBorder="1" applyAlignment="1">
      <alignment horizontal="center" vertical="center" wrapText="1"/>
    </xf>
    <xf numFmtId="0" fontId="39" fillId="0" borderId="0" xfId="11024"/>
    <xf numFmtId="0" fontId="40" fillId="37" borderId="0" xfId="11024" applyFont="1" applyFill="1" applyAlignment="1">
      <alignment horizontal="right" vertical="top" wrapText="1"/>
    </xf>
    <xf numFmtId="0" fontId="41" fillId="38" borderId="43" xfId="11024" applyFont="1" applyFill="1" applyBorder="1" applyAlignment="1">
      <alignment horizontal="center" vertical="top" wrapText="1"/>
    </xf>
    <xf numFmtId="0" fontId="41" fillId="38" borderId="43" xfId="11024" applyFont="1" applyFill="1" applyBorder="1" applyAlignment="1">
      <alignment horizontal="left" vertical="top" wrapText="1"/>
    </xf>
    <xf numFmtId="0" fontId="42" fillId="37" borderId="43" xfId="11024" applyFont="1" applyFill="1" applyBorder="1" applyAlignment="1">
      <alignment horizontal="right" vertical="top" wrapText="1"/>
    </xf>
    <xf numFmtId="0" fontId="42" fillId="37" borderId="43" xfId="11024" applyFont="1" applyFill="1" applyBorder="1" applyAlignment="1">
      <alignment horizontal="center" vertical="top" wrapText="1"/>
    </xf>
    <xf numFmtId="0" fontId="42" fillId="37" borderId="43" xfId="11024" applyFont="1" applyFill="1" applyBorder="1" applyAlignment="1">
      <alignment horizontal="left" vertical="top" wrapText="1"/>
    </xf>
    <xf numFmtId="0" fontId="41" fillId="39" borderId="43" xfId="11024" applyFont="1" applyFill="1" applyBorder="1" applyAlignment="1">
      <alignment horizontal="center" vertical="top" wrapText="1"/>
    </xf>
    <xf numFmtId="0" fontId="41" fillId="39" borderId="43" xfId="11024" applyFont="1" applyFill="1" applyBorder="1" applyAlignment="1">
      <alignment horizontal="left" vertical="top" wrapText="1"/>
    </xf>
    <xf numFmtId="44" fontId="41" fillId="38" borderId="43" xfId="11024" applyNumberFormat="1" applyFont="1" applyFill="1" applyBorder="1" applyAlignment="1">
      <alignment horizontal="right" vertical="top" wrapText="1"/>
    </xf>
    <xf numFmtId="44" fontId="40" fillId="37" borderId="0" xfId="11024" applyNumberFormat="1" applyFont="1" applyFill="1" applyAlignment="1">
      <alignment horizontal="right" vertical="top" wrapText="1"/>
    </xf>
    <xf numFmtId="168" fontId="41" fillId="39" borderId="43" xfId="11024" applyNumberFormat="1" applyFont="1" applyFill="1" applyBorder="1" applyAlignment="1">
      <alignment horizontal="right" vertical="top" wrapText="1"/>
    </xf>
    <xf numFmtId="168" fontId="41" fillId="38" borderId="43" xfId="11024" applyNumberFormat="1" applyFont="1" applyFill="1" applyBorder="1" applyAlignment="1">
      <alignment horizontal="right" vertical="top" wrapText="1"/>
    </xf>
    <xf numFmtId="44" fontId="41" fillId="39" borderId="43" xfId="11024" applyNumberFormat="1" applyFont="1" applyFill="1" applyBorder="1" applyAlignment="1">
      <alignment horizontal="right" vertical="top" wrapText="1"/>
    </xf>
    <xf numFmtId="168" fontId="42" fillId="37" borderId="43" xfId="11024" applyNumberFormat="1" applyFont="1" applyFill="1" applyBorder="1" applyAlignment="1">
      <alignment horizontal="right" vertical="top" wrapText="1"/>
    </xf>
    <xf numFmtId="168" fontId="39" fillId="0" borderId="0" xfId="11024" applyNumberFormat="1"/>
    <xf numFmtId="4" fontId="37" fillId="0" borderId="0" xfId="0" applyNumberFormat="1" applyFont="1" applyAlignment="1">
      <alignment horizontal="justify" vertical="center" wrapText="1"/>
    </xf>
    <xf numFmtId="44" fontId="31" fillId="0" borderId="0" xfId="0" applyNumberFormat="1" applyFont="1" applyAlignment="1">
      <alignment vertical="center"/>
    </xf>
    <xf numFmtId="167" fontId="31" fillId="33" borderId="13" xfId="210" applyNumberFormat="1" applyFill="1" applyBorder="1" applyAlignment="1">
      <alignment horizontal="center" vertical="center" wrapText="1"/>
    </xf>
    <xf numFmtId="49" fontId="31" fillId="33" borderId="12" xfId="210" applyNumberFormat="1" applyFill="1" applyBorder="1" applyAlignment="1">
      <alignment horizontal="center" vertical="center" wrapText="1"/>
    </xf>
    <xf numFmtId="0" fontId="31" fillId="33" borderId="12" xfId="210" applyFill="1" applyBorder="1" applyAlignment="1">
      <alignment horizontal="center" vertical="center" wrapText="1"/>
    </xf>
    <xf numFmtId="4" fontId="31" fillId="33" borderId="12" xfId="11017" applyNumberFormat="1" applyFill="1" applyBorder="1" applyAlignment="1" applyProtection="1">
      <alignment horizontal="center" vertical="center" wrapText="1"/>
      <protection locked="0"/>
    </xf>
    <xf numFmtId="4" fontId="31" fillId="33" borderId="12" xfId="210" applyNumberFormat="1" applyFill="1" applyBorder="1" applyAlignment="1" applyProtection="1">
      <alignment horizontal="center" vertical="center" wrapText="1"/>
      <protection locked="0"/>
    </xf>
    <xf numFmtId="4" fontId="31" fillId="33" borderId="14" xfId="11017" applyNumberFormat="1" applyFill="1" applyBorder="1" applyAlignment="1" applyProtection="1">
      <alignment horizontal="center" vertical="center" wrapText="1"/>
      <protection locked="0"/>
    </xf>
    <xf numFmtId="0" fontId="31" fillId="33" borderId="0" xfId="0" applyFont="1" applyFill="1" applyAlignment="1">
      <alignment vertical="center"/>
    </xf>
    <xf numFmtId="10" fontId="31" fillId="0" borderId="0" xfId="0" applyNumberFormat="1" applyFont="1" applyAlignment="1">
      <alignment vertical="center"/>
    </xf>
    <xf numFmtId="10" fontId="33" fillId="33" borderId="11" xfId="210" applyNumberFormat="1" applyFont="1" applyFill="1" applyBorder="1" applyAlignment="1">
      <alignment horizontal="left" vertical="center" wrapText="1"/>
    </xf>
    <xf numFmtId="4" fontId="31" fillId="0" borderId="14" xfId="210" applyNumberFormat="1" applyBorder="1" applyAlignment="1" applyProtection="1">
      <alignment horizontal="center" vertical="center" wrapText="1"/>
      <protection locked="0"/>
    </xf>
    <xf numFmtId="10" fontId="33" fillId="33" borderId="26" xfId="210" applyNumberFormat="1" applyFont="1" applyFill="1" applyBorder="1" applyAlignment="1">
      <alignment horizontal="left" vertical="center" wrapText="1"/>
    </xf>
    <xf numFmtId="10" fontId="37" fillId="33" borderId="27" xfId="11017" applyNumberFormat="1" applyFont="1" applyFill="1" applyBorder="1" applyAlignment="1">
      <alignment horizontal="center" vertical="center" wrapText="1"/>
    </xf>
    <xf numFmtId="10" fontId="31" fillId="0" borderId="12" xfId="11017" applyNumberFormat="1" applyFill="1" applyBorder="1" applyAlignment="1" applyProtection="1">
      <alignment horizontal="center" vertical="center" wrapText="1"/>
      <protection locked="0"/>
    </xf>
    <xf numFmtId="10" fontId="31" fillId="0" borderId="14" xfId="11017" applyNumberFormat="1" applyFill="1" applyBorder="1" applyAlignment="1" applyProtection="1">
      <alignment horizontal="center" vertical="center" wrapText="1"/>
      <protection locked="0"/>
    </xf>
    <xf numFmtId="10" fontId="31" fillId="33" borderId="12" xfId="11017" applyNumberFormat="1" applyFill="1" applyBorder="1" applyAlignment="1" applyProtection="1">
      <alignment horizontal="center" vertical="center" wrapText="1"/>
      <protection locked="0"/>
    </xf>
    <xf numFmtId="10" fontId="31" fillId="33" borderId="14" xfId="11017" applyNumberFormat="1" applyFill="1" applyBorder="1" applyAlignment="1" applyProtection="1">
      <alignment horizontal="center" vertical="center" wrapText="1"/>
      <protection locked="0"/>
    </xf>
    <xf numFmtId="10" fontId="0" fillId="0" borderId="0" xfId="0" applyNumberFormat="1" applyAlignment="1">
      <alignment vertical="center"/>
    </xf>
    <xf numFmtId="0" fontId="36" fillId="33" borderId="21" xfId="210" applyFont="1" applyFill="1" applyBorder="1" applyAlignment="1">
      <alignment horizontal="center" vertical="center" wrapText="1"/>
    </xf>
    <xf numFmtId="0" fontId="36" fillId="33" borderId="22" xfId="210" applyFont="1" applyFill="1" applyBorder="1" applyAlignment="1">
      <alignment horizontal="center" vertical="center" wrapText="1"/>
    </xf>
    <xf numFmtId="0" fontId="36" fillId="33" borderId="23" xfId="210" applyFont="1" applyFill="1" applyBorder="1" applyAlignment="1">
      <alignment horizontal="center" vertical="center" wrapText="1"/>
    </xf>
    <xf numFmtId="10" fontId="33" fillId="33" borderId="0" xfId="210" applyNumberFormat="1" applyFont="1" applyFill="1" applyAlignment="1">
      <alignment horizontal="left" vertical="center" wrapText="1"/>
    </xf>
    <xf numFmtId="10" fontId="33" fillId="33" borderId="11" xfId="210" applyNumberFormat="1" applyFont="1" applyFill="1" applyBorder="1" applyAlignment="1">
      <alignment horizontal="left" vertical="center" wrapText="1"/>
    </xf>
    <xf numFmtId="0" fontId="37" fillId="33" borderId="27" xfId="210" applyFont="1" applyFill="1" applyBorder="1" applyAlignment="1">
      <alignment horizontal="center" vertical="center" wrapText="1"/>
    </xf>
    <xf numFmtId="4" fontId="37" fillId="33" borderId="27" xfId="11017" applyNumberFormat="1" applyFont="1" applyFill="1" applyBorder="1" applyAlignment="1">
      <alignment horizontal="center" vertical="center" wrapText="1"/>
    </xf>
    <xf numFmtId="4" fontId="37" fillId="33" borderId="27" xfId="210" applyNumberFormat="1" applyFont="1" applyFill="1" applyBorder="1" applyAlignment="1">
      <alignment horizontal="center" vertical="center" wrapText="1"/>
    </xf>
    <xf numFmtId="49" fontId="37" fillId="33" borderId="27" xfId="210" applyNumberFormat="1" applyFont="1" applyFill="1" applyBorder="1" applyAlignment="1">
      <alignment horizontal="center" vertical="center" wrapText="1"/>
    </xf>
    <xf numFmtId="0" fontId="34" fillId="0" borderId="34" xfId="0" applyFont="1" applyBorder="1" applyAlignment="1">
      <alignment horizontal="center" vertical="center"/>
    </xf>
    <xf numFmtId="0" fontId="34" fillId="0" borderId="35" xfId="0" applyFont="1" applyBorder="1" applyAlignment="1">
      <alignment horizontal="center" vertical="center"/>
    </xf>
    <xf numFmtId="0" fontId="34" fillId="0" borderId="32" xfId="0" applyFont="1" applyBorder="1" applyAlignment="1">
      <alignment horizontal="center" vertical="center"/>
    </xf>
    <xf numFmtId="0" fontId="34" fillId="0" borderId="33" xfId="0" applyFont="1" applyBorder="1" applyAlignment="1">
      <alignment horizontal="center" vertical="center"/>
    </xf>
    <xf numFmtId="0" fontId="34" fillId="0" borderId="38" xfId="0" applyFont="1" applyBorder="1" applyAlignment="1">
      <alignment horizontal="center" vertical="center"/>
    </xf>
    <xf numFmtId="0" fontId="34" fillId="0" borderId="39" xfId="0" applyFont="1" applyBorder="1" applyAlignment="1">
      <alignment horizontal="center" vertical="center"/>
    </xf>
    <xf numFmtId="4" fontId="37" fillId="0" borderId="35" xfId="0" applyNumberFormat="1" applyFont="1" applyBorder="1" applyAlignment="1">
      <alignment horizontal="center" vertical="center"/>
    </xf>
    <xf numFmtId="4" fontId="37" fillId="0" borderId="33" xfId="0" applyNumberFormat="1" applyFont="1" applyBorder="1" applyAlignment="1">
      <alignment horizontal="center" vertical="center"/>
    </xf>
    <xf numFmtId="4" fontId="37" fillId="0" borderId="39" xfId="0" applyNumberFormat="1" applyFont="1" applyBorder="1" applyAlignment="1">
      <alignment horizontal="center" vertical="center"/>
    </xf>
    <xf numFmtId="4" fontId="37" fillId="0" borderId="36" xfId="0" applyNumberFormat="1" applyFont="1" applyBorder="1" applyAlignment="1">
      <alignment horizontal="center" vertical="center"/>
    </xf>
    <xf numFmtId="4" fontId="37" fillId="0" borderId="37" xfId="0" applyNumberFormat="1" applyFont="1" applyBorder="1" applyAlignment="1">
      <alignment horizontal="center" vertical="center"/>
    </xf>
    <xf numFmtId="4" fontId="37" fillId="0" borderId="40" xfId="0" applyNumberFormat="1" applyFont="1" applyBorder="1" applyAlignment="1">
      <alignment horizontal="center" vertical="center"/>
    </xf>
    <xf numFmtId="0" fontId="33" fillId="33" borderId="0" xfId="210" applyFont="1" applyFill="1" applyAlignment="1">
      <alignment horizontal="left" vertical="center" wrapText="1"/>
    </xf>
    <xf numFmtId="49" fontId="33" fillId="33" borderId="0" xfId="210" quotePrefix="1" applyNumberFormat="1" applyFont="1" applyFill="1" applyAlignment="1">
      <alignment horizontal="left" vertical="center" wrapText="1"/>
    </xf>
    <xf numFmtId="166" fontId="33" fillId="33" borderId="25" xfId="210" applyNumberFormat="1" applyFont="1" applyFill="1" applyBorder="1" applyAlignment="1" applyProtection="1">
      <alignment horizontal="left" vertical="center" wrapText="1"/>
      <protection locked="0"/>
    </xf>
    <xf numFmtId="10" fontId="37" fillId="33" borderId="27" xfId="210" applyNumberFormat="1" applyFont="1" applyFill="1" applyBorder="1" applyAlignment="1">
      <alignment horizontal="center" vertical="center" wrapText="1"/>
    </xf>
    <xf numFmtId="44" fontId="37" fillId="0" borderId="44" xfId="0" applyNumberFormat="1" applyFont="1" applyBorder="1" applyAlignment="1">
      <alignment horizontal="center" vertical="center"/>
    </xf>
    <xf numFmtId="44" fontId="37" fillId="0" borderId="22" xfId="0" applyNumberFormat="1" applyFont="1" applyBorder="1" applyAlignment="1">
      <alignment horizontal="center" vertical="center"/>
    </xf>
    <xf numFmtId="44" fontId="37" fillId="0" borderId="23" xfId="0" applyNumberFormat="1" applyFont="1" applyBorder="1" applyAlignment="1">
      <alignment horizontal="center" vertical="center"/>
    </xf>
    <xf numFmtId="44" fontId="37" fillId="0" borderId="45" xfId="0" applyNumberFormat="1" applyFont="1" applyBorder="1" applyAlignment="1">
      <alignment horizontal="center" vertical="center"/>
    </xf>
    <xf numFmtId="44" fontId="37" fillId="0" borderId="0" xfId="0" applyNumberFormat="1" applyFont="1" applyAlignment="1">
      <alignment horizontal="center" vertical="center"/>
    </xf>
    <xf numFmtId="44" fontId="37" fillId="0" borderId="11" xfId="0" applyNumberFormat="1" applyFont="1" applyBorder="1" applyAlignment="1">
      <alignment horizontal="center" vertical="center"/>
    </xf>
    <xf numFmtId="44" fontId="37" fillId="0" borderId="46" xfId="0" applyNumberFormat="1" applyFont="1" applyBorder="1" applyAlignment="1">
      <alignment horizontal="center" vertical="center"/>
    </xf>
    <xf numFmtId="44" fontId="37" fillId="0" borderId="25" xfId="0" applyNumberFormat="1" applyFont="1" applyBorder="1" applyAlignment="1">
      <alignment horizontal="center" vertical="center"/>
    </xf>
    <xf numFmtId="44" fontId="37" fillId="0" borderId="26" xfId="0" applyNumberFormat="1" applyFont="1" applyBorder="1" applyAlignment="1">
      <alignment horizontal="center" vertical="center"/>
    </xf>
    <xf numFmtId="0" fontId="40" fillId="37" borderId="0" xfId="11024" applyFont="1" applyFill="1" applyAlignment="1">
      <alignment horizontal="right" vertical="top" wrapText="1"/>
    </xf>
    <xf numFmtId="0" fontId="42" fillId="37" borderId="43" xfId="11024" applyFont="1" applyFill="1" applyBorder="1" applyAlignment="1">
      <alignment horizontal="left" vertical="top" wrapText="1"/>
    </xf>
    <xf numFmtId="0" fontId="42" fillId="37" borderId="43" xfId="11024" applyFont="1" applyFill="1" applyBorder="1" applyAlignment="1">
      <alignment horizontal="right" vertical="top" wrapText="1"/>
    </xf>
    <xf numFmtId="0" fontId="42" fillId="37" borderId="43" xfId="11024" applyFont="1" applyFill="1" applyBorder="1" applyAlignment="1">
      <alignment horizontal="center" vertical="top" wrapText="1"/>
    </xf>
    <xf numFmtId="0" fontId="41" fillId="38" borderId="43" xfId="11024" applyFont="1" applyFill="1" applyBorder="1" applyAlignment="1">
      <alignment horizontal="left" vertical="top" wrapText="1"/>
    </xf>
    <xf numFmtId="0" fontId="41" fillId="38" borderId="43" xfId="11024" applyFont="1" applyFill="1" applyBorder="1" applyAlignment="1">
      <alignment horizontal="right" vertical="top" wrapText="1"/>
    </xf>
    <xf numFmtId="44" fontId="41" fillId="38" borderId="43" xfId="11024" applyNumberFormat="1" applyFont="1" applyFill="1" applyBorder="1" applyAlignment="1">
      <alignment horizontal="right" vertical="top" wrapText="1"/>
    </xf>
    <xf numFmtId="0" fontId="41" fillId="39" borderId="43" xfId="11024" applyFont="1" applyFill="1" applyBorder="1" applyAlignment="1">
      <alignment horizontal="left" vertical="top" wrapText="1"/>
    </xf>
    <xf numFmtId="0" fontId="41" fillId="39" borderId="43" xfId="11024" applyFont="1" applyFill="1" applyBorder="1" applyAlignment="1">
      <alignment horizontal="right" vertical="top" wrapText="1"/>
    </xf>
    <xf numFmtId="44" fontId="41" fillId="39" borderId="43" xfId="11024" applyNumberFormat="1" applyFont="1" applyFill="1" applyBorder="1" applyAlignment="1">
      <alignment horizontal="right" vertical="top" wrapText="1"/>
    </xf>
    <xf numFmtId="0" fontId="40" fillId="37" borderId="0" xfId="11024" applyFont="1" applyFill="1" applyAlignment="1">
      <alignment horizontal="left" vertical="top" wrapText="1"/>
    </xf>
    <xf numFmtId="0" fontId="41" fillId="37" borderId="0" xfId="11024" applyFont="1" applyFill="1" applyAlignment="1">
      <alignment horizontal="left" vertical="top" wrapText="1"/>
    </xf>
    <xf numFmtId="0" fontId="39" fillId="0" borderId="0" xfId="11024"/>
    <xf numFmtId="0" fontId="42" fillId="37" borderId="0" xfId="11024" applyFont="1" applyFill="1" applyAlignment="1">
      <alignment horizontal="center" wrapText="1"/>
    </xf>
    <xf numFmtId="4" fontId="37" fillId="33" borderId="30" xfId="210" applyNumberFormat="1" applyFont="1" applyFill="1" applyBorder="1" applyAlignment="1">
      <alignment horizontal="center" vertical="center" wrapText="1"/>
    </xf>
    <xf numFmtId="4" fontId="37" fillId="33" borderId="31" xfId="210" applyNumberFormat="1" applyFont="1" applyFill="1" applyBorder="1" applyAlignment="1">
      <alignment horizontal="center" vertical="center" wrapText="1"/>
    </xf>
    <xf numFmtId="0" fontId="37" fillId="34" borderId="15" xfId="210" applyFont="1" applyFill="1" applyBorder="1" applyAlignment="1">
      <alignment horizontal="center" vertical="center" wrapText="1"/>
    </xf>
    <xf numFmtId="0" fontId="37" fillId="34" borderId="18" xfId="210" applyFont="1" applyFill="1" applyBorder="1" applyAlignment="1">
      <alignment horizontal="center" vertical="center" wrapText="1"/>
    </xf>
    <xf numFmtId="49" fontId="37" fillId="0" borderId="16" xfId="210" applyNumberFormat="1" applyFont="1" applyBorder="1" applyAlignment="1">
      <alignment horizontal="center" vertical="center" wrapText="1"/>
    </xf>
    <xf numFmtId="49" fontId="37" fillId="0" borderId="19" xfId="210" applyNumberFormat="1" applyFont="1" applyBorder="1" applyAlignment="1">
      <alignment horizontal="center" vertical="center" wrapText="1"/>
    </xf>
    <xf numFmtId="0" fontId="37" fillId="34" borderId="16" xfId="210" applyFont="1" applyFill="1" applyBorder="1" applyAlignment="1">
      <alignment horizontal="justify" vertical="center" wrapText="1"/>
    </xf>
    <xf numFmtId="0" fontId="37" fillId="34" borderId="19" xfId="210" applyFont="1" applyFill="1" applyBorder="1" applyAlignment="1">
      <alignment horizontal="justify" vertical="center" wrapText="1"/>
    </xf>
    <xf numFmtId="44" fontId="37" fillId="0" borderId="35" xfId="210" applyNumberFormat="1" applyFont="1" applyBorder="1" applyAlignment="1" applyProtection="1">
      <alignment horizontal="center" vertical="center" wrapText="1"/>
      <protection locked="0"/>
    </xf>
    <xf numFmtId="44" fontId="37" fillId="0" borderId="33" xfId="210" applyNumberFormat="1" applyFont="1" applyBorder="1" applyAlignment="1" applyProtection="1">
      <alignment horizontal="center" vertical="center" wrapText="1"/>
      <protection locked="0"/>
    </xf>
    <xf numFmtId="44" fontId="37" fillId="0" borderId="39" xfId="210" applyNumberFormat="1" applyFont="1" applyBorder="1" applyAlignment="1" applyProtection="1">
      <alignment horizontal="center" vertical="center" wrapText="1"/>
      <protection locked="0"/>
    </xf>
    <xf numFmtId="44" fontId="37" fillId="0" borderId="36" xfId="210" applyNumberFormat="1" applyFont="1" applyBorder="1" applyAlignment="1" applyProtection="1">
      <alignment horizontal="center" vertical="center" wrapText="1"/>
      <protection locked="0"/>
    </xf>
    <xf numFmtId="9" fontId="37" fillId="0" borderId="39" xfId="210" applyNumberFormat="1" applyFont="1" applyBorder="1" applyAlignment="1" applyProtection="1">
      <alignment horizontal="center" vertical="center" wrapText="1"/>
      <protection locked="0"/>
    </xf>
    <xf numFmtId="9" fontId="37" fillId="0" borderId="40" xfId="210" applyNumberFormat="1" applyFont="1" applyBorder="1" applyAlignment="1" applyProtection="1">
      <alignment horizontal="center" vertical="center" wrapText="1"/>
      <protection locked="0"/>
    </xf>
    <xf numFmtId="0" fontId="37" fillId="34" borderId="16" xfId="210" applyFont="1" applyFill="1" applyBorder="1" applyAlignment="1">
      <alignment horizontal="center" vertical="center" wrapText="1"/>
    </xf>
    <xf numFmtId="0" fontId="37" fillId="34" borderId="13" xfId="210" applyFont="1" applyFill="1" applyBorder="1" applyAlignment="1">
      <alignment horizontal="center" vertical="center" wrapText="1"/>
    </xf>
    <xf numFmtId="0" fontId="37" fillId="34" borderId="12" xfId="210" applyFont="1" applyFill="1" applyBorder="1" applyAlignment="1">
      <alignment horizontal="center" vertical="center" wrapText="1"/>
    </xf>
    <xf numFmtId="0" fontId="37" fillId="34" borderId="19" xfId="210" applyFont="1" applyFill="1" applyBorder="1" applyAlignment="1">
      <alignment horizontal="center" vertical="center" wrapText="1"/>
    </xf>
    <xf numFmtId="0" fontId="37" fillId="34" borderId="34" xfId="210" applyFont="1" applyFill="1" applyBorder="1" applyAlignment="1">
      <alignment horizontal="center" vertical="center" wrapText="1"/>
    </xf>
    <xf numFmtId="0" fontId="37" fillId="34" borderId="35" xfId="210" applyFont="1" applyFill="1" applyBorder="1" applyAlignment="1">
      <alignment horizontal="center" vertical="center" wrapText="1"/>
    </xf>
    <xf numFmtId="0" fontId="37" fillId="34" borderId="38" xfId="210" applyFont="1" applyFill="1" applyBorder="1" applyAlignment="1">
      <alignment horizontal="center" vertical="center" wrapText="1"/>
    </xf>
    <xf numFmtId="0" fontId="37" fillId="34" borderId="39" xfId="210" applyFont="1" applyFill="1" applyBorder="1" applyAlignment="1">
      <alignment horizontal="center" vertical="center" wrapText="1"/>
    </xf>
  </cellXfs>
  <cellStyles count="11025">
    <cellStyle name="20% - Ênfase1" xfId="19" builtinId="30" customBuiltin="1"/>
    <cellStyle name="20% - Ênfase1 10" xfId="168" xr:uid="{00000000-0005-0000-0000-000001000000}"/>
    <cellStyle name="20% - Ênfase1 10 10" xfId="1301" xr:uid="{00000000-0005-0000-0000-000002000000}"/>
    <cellStyle name="20% - Ênfase1 10 11" xfId="1302" xr:uid="{00000000-0005-0000-0000-000003000000}"/>
    <cellStyle name="20% - Ênfase1 10 12" xfId="1303" xr:uid="{00000000-0005-0000-0000-000004000000}"/>
    <cellStyle name="20% - Ênfase1 10 13" xfId="1304" xr:uid="{00000000-0005-0000-0000-000005000000}"/>
    <cellStyle name="20% - Ênfase1 10 14" xfId="1305" xr:uid="{00000000-0005-0000-0000-000006000000}"/>
    <cellStyle name="20% - Ênfase1 10 15" xfId="1306" xr:uid="{00000000-0005-0000-0000-000007000000}"/>
    <cellStyle name="20% - Ênfase1 10 16" xfId="1307" xr:uid="{00000000-0005-0000-0000-000008000000}"/>
    <cellStyle name="20% - Ênfase1 10 17" xfId="1308" xr:uid="{00000000-0005-0000-0000-000009000000}"/>
    <cellStyle name="20% - Ênfase1 10 18" xfId="1309" xr:uid="{00000000-0005-0000-0000-00000A000000}"/>
    <cellStyle name="20% - Ênfase1 10 19" xfId="1310" xr:uid="{00000000-0005-0000-0000-00000B000000}"/>
    <cellStyle name="20% - Ênfase1 10 2" xfId="1311" xr:uid="{00000000-0005-0000-0000-00000C000000}"/>
    <cellStyle name="20% - Ênfase1 10 20" xfId="1312" xr:uid="{00000000-0005-0000-0000-00000D000000}"/>
    <cellStyle name="20% - Ênfase1 10 3" xfId="1313" xr:uid="{00000000-0005-0000-0000-00000E000000}"/>
    <cellStyle name="20% - Ênfase1 10 4" xfId="1314" xr:uid="{00000000-0005-0000-0000-00000F000000}"/>
    <cellStyle name="20% - Ênfase1 10 5" xfId="1315" xr:uid="{00000000-0005-0000-0000-000010000000}"/>
    <cellStyle name="20% - Ênfase1 10 6" xfId="1316" xr:uid="{00000000-0005-0000-0000-000011000000}"/>
    <cellStyle name="20% - Ênfase1 10 7" xfId="1317" xr:uid="{00000000-0005-0000-0000-000012000000}"/>
    <cellStyle name="20% - Ênfase1 10 8" xfId="1318" xr:uid="{00000000-0005-0000-0000-000013000000}"/>
    <cellStyle name="20% - Ênfase1 10 9" xfId="1319" xr:uid="{00000000-0005-0000-0000-000014000000}"/>
    <cellStyle name="20% - Ênfase1 11" xfId="185" xr:uid="{00000000-0005-0000-0000-000015000000}"/>
    <cellStyle name="20% - Ênfase1 11 10" xfId="1320" xr:uid="{00000000-0005-0000-0000-000016000000}"/>
    <cellStyle name="20% - Ênfase1 11 11" xfId="1321" xr:uid="{00000000-0005-0000-0000-000017000000}"/>
    <cellStyle name="20% - Ênfase1 11 12" xfId="1322" xr:uid="{00000000-0005-0000-0000-000018000000}"/>
    <cellStyle name="20% - Ênfase1 11 13" xfId="1323" xr:uid="{00000000-0005-0000-0000-000019000000}"/>
    <cellStyle name="20% - Ênfase1 11 14" xfId="1324" xr:uid="{00000000-0005-0000-0000-00001A000000}"/>
    <cellStyle name="20% - Ênfase1 11 15" xfId="1325" xr:uid="{00000000-0005-0000-0000-00001B000000}"/>
    <cellStyle name="20% - Ênfase1 11 16" xfId="1326" xr:uid="{00000000-0005-0000-0000-00001C000000}"/>
    <cellStyle name="20% - Ênfase1 11 17" xfId="1327" xr:uid="{00000000-0005-0000-0000-00001D000000}"/>
    <cellStyle name="20% - Ênfase1 11 18" xfId="1328" xr:uid="{00000000-0005-0000-0000-00001E000000}"/>
    <cellStyle name="20% - Ênfase1 11 19" xfId="1329" xr:uid="{00000000-0005-0000-0000-00001F000000}"/>
    <cellStyle name="20% - Ênfase1 11 2" xfId="1330" xr:uid="{00000000-0005-0000-0000-000020000000}"/>
    <cellStyle name="20% - Ênfase1 11 20" xfId="1331" xr:uid="{00000000-0005-0000-0000-000021000000}"/>
    <cellStyle name="20% - Ênfase1 11 3" xfId="1332" xr:uid="{00000000-0005-0000-0000-000022000000}"/>
    <cellStyle name="20% - Ênfase1 11 4" xfId="1333" xr:uid="{00000000-0005-0000-0000-000023000000}"/>
    <cellStyle name="20% - Ênfase1 11 5" xfId="1334" xr:uid="{00000000-0005-0000-0000-000024000000}"/>
    <cellStyle name="20% - Ênfase1 11 6" xfId="1335" xr:uid="{00000000-0005-0000-0000-000025000000}"/>
    <cellStyle name="20% - Ênfase1 11 7" xfId="1336" xr:uid="{00000000-0005-0000-0000-000026000000}"/>
    <cellStyle name="20% - Ênfase1 11 8" xfId="1337" xr:uid="{00000000-0005-0000-0000-000027000000}"/>
    <cellStyle name="20% - Ênfase1 11 9" xfId="1338" xr:uid="{00000000-0005-0000-0000-000028000000}"/>
    <cellStyle name="20% - Ênfase1 12" xfId="202" xr:uid="{00000000-0005-0000-0000-000029000000}"/>
    <cellStyle name="20% - Ênfase1 12 10" xfId="1339" xr:uid="{00000000-0005-0000-0000-00002A000000}"/>
    <cellStyle name="20% - Ênfase1 12 11" xfId="1340" xr:uid="{00000000-0005-0000-0000-00002B000000}"/>
    <cellStyle name="20% - Ênfase1 12 12" xfId="1341" xr:uid="{00000000-0005-0000-0000-00002C000000}"/>
    <cellStyle name="20% - Ênfase1 12 13" xfId="1342" xr:uid="{00000000-0005-0000-0000-00002D000000}"/>
    <cellStyle name="20% - Ênfase1 12 14" xfId="1343" xr:uid="{00000000-0005-0000-0000-00002E000000}"/>
    <cellStyle name="20% - Ênfase1 12 15" xfId="1344" xr:uid="{00000000-0005-0000-0000-00002F000000}"/>
    <cellStyle name="20% - Ênfase1 12 16" xfId="1345" xr:uid="{00000000-0005-0000-0000-000030000000}"/>
    <cellStyle name="20% - Ênfase1 12 17" xfId="1346" xr:uid="{00000000-0005-0000-0000-000031000000}"/>
    <cellStyle name="20% - Ênfase1 12 18" xfId="1347" xr:uid="{00000000-0005-0000-0000-000032000000}"/>
    <cellStyle name="20% - Ênfase1 12 19" xfId="1348" xr:uid="{00000000-0005-0000-0000-000033000000}"/>
    <cellStyle name="20% - Ênfase1 12 2" xfId="1349" xr:uid="{00000000-0005-0000-0000-000034000000}"/>
    <cellStyle name="20% - Ênfase1 12 20" xfId="1350" xr:uid="{00000000-0005-0000-0000-000035000000}"/>
    <cellStyle name="20% - Ênfase1 12 3" xfId="1351" xr:uid="{00000000-0005-0000-0000-000036000000}"/>
    <cellStyle name="20% - Ênfase1 12 4" xfId="1352" xr:uid="{00000000-0005-0000-0000-000037000000}"/>
    <cellStyle name="20% - Ênfase1 12 5" xfId="1353" xr:uid="{00000000-0005-0000-0000-000038000000}"/>
    <cellStyle name="20% - Ênfase1 12 6" xfId="1354" xr:uid="{00000000-0005-0000-0000-000039000000}"/>
    <cellStyle name="20% - Ênfase1 12 7" xfId="1355" xr:uid="{00000000-0005-0000-0000-00003A000000}"/>
    <cellStyle name="20% - Ênfase1 12 8" xfId="1356" xr:uid="{00000000-0005-0000-0000-00003B000000}"/>
    <cellStyle name="20% - Ênfase1 12 9" xfId="1357" xr:uid="{00000000-0005-0000-0000-00003C000000}"/>
    <cellStyle name="20% - Ênfase1 13" xfId="219" xr:uid="{00000000-0005-0000-0000-00003D000000}"/>
    <cellStyle name="20% - Ênfase1 13 10" xfId="1358" xr:uid="{00000000-0005-0000-0000-00003E000000}"/>
    <cellStyle name="20% - Ênfase1 13 11" xfId="1359" xr:uid="{00000000-0005-0000-0000-00003F000000}"/>
    <cellStyle name="20% - Ênfase1 13 12" xfId="1360" xr:uid="{00000000-0005-0000-0000-000040000000}"/>
    <cellStyle name="20% - Ênfase1 13 13" xfId="1361" xr:uid="{00000000-0005-0000-0000-000041000000}"/>
    <cellStyle name="20% - Ênfase1 13 14" xfId="1362" xr:uid="{00000000-0005-0000-0000-000042000000}"/>
    <cellStyle name="20% - Ênfase1 13 15" xfId="1363" xr:uid="{00000000-0005-0000-0000-000043000000}"/>
    <cellStyle name="20% - Ênfase1 13 16" xfId="1364" xr:uid="{00000000-0005-0000-0000-000044000000}"/>
    <cellStyle name="20% - Ênfase1 13 17" xfId="1365" xr:uid="{00000000-0005-0000-0000-000045000000}"/>
    <cellStyle name="20% - Ênfase1 13 18" xfId="1366" xr:uid="{00000000-0005-0000-0000-000046000000}"/>
    <cellStyle name="20% - Ênfase1 13 19" xfId="1367" xr:uid="{00000000-0005-0000-0000-000047000000}"/>
    <cellStyle name="20% - Ênfase1 13 2" xfId="1368" xr:uid="{00000000-0005-0000-0000-000048000000}"/>
    <cellStyle name="20% - Ênfase1 13 20" xfId="1369" xr:uid="{00000000-0005-0000-0000-000049000000}"/>
    <cellStyle name="20% - Ênfase1 13 3" xfId="1370" xr:uid="{00000000-0005-0000-0000-00004A000000}"/>
    <cellStyle name="20% - Ênfase1 13 4" xfId="1371" xr:uid="{00000000-0005-0000-0000-00004B000000}"/>
    <cellStyle name="20% - Ênfase1 13 5" xfId="1372" xr:uid="{00000000-0005-0000-0000-00004C000000}"/>
    <cellStyle name="20% - Ênfase1 13 6" xfId="1373" xr:uid="{00000000-0005-0000-0000-00004D000000}"/>
    <cellStyle name="20% - Ênfase1 13 7" xfId="1374" xr:uid="{00000000-0005-0000-0000-00004E000000}"/>
    <cellStyle name="20% - Ênfase1 13 8" xfId="1375" xr:uid="{00000000-0005-0000-0000-00004F000000}"/>
    <cellStyle name="20% - Ênfase1 13 9" xfId="1376" xr:uid="{00000000-0005-0000-0000-000050000000}"/>
    <cellStyle name="20% - Ênfase1 14" xfId="236" xr:uid="{00000000-0005-0000-0000-000051000000}"/>
    <cellStyle name="20% - Ênfase1 14 10" xfId="1377" xr:uid="{00000000-0005-0000-0000-000052000000}"/>
    <cellStyle name="20% - Ênfase1 14 11" xfId="1378" xr:uid="{00000000-0005-0000-0000-000053000000}"/>
    <cellStyle name="20% - Ênfase1 14 12" xfId="1379" xr:uid="{00000000-0005-0000-0000-000054000000}"/>
    <cellStyle name="20% - Ênfase1 14 13" xfId="1380" xr:uid="{00000000-0005-0000-0000-000055000000}"/>
    <cellStyle name="20% - Ênfase1 14 14" xfId="1381" xr:uid="{00000000-0005-0000-0000-000056000000}"/>
    <cellStyle name="20% - Ênfase1 14 15" xfId="1382" xr:uid="{00000000-0005-0000-0000-000057000000}"/>
    <cellStyle name="20% - Ênfase1 14 16" xfId="1383" xr:uid="{00000000-0005-0000-0000-000058000000}"/>
    <cellStyle name="20% - Ênfase1 14 17" xfId="1384" xr:uid="{00000000-0005-0000-0000-000059000000}"/>
    <cellStyle name="20% - Ênfase1 14 18" xfId="1385" xr:uid="{00000000-0005-0000-0000-00005A000000}"/>
    <cellStyle name="20% - Ênfase1 14 19" xfId="1386" xr:uid="{00000000-0005-0000-0000-00005B000000}"/>
    <cellStyle name="20% - Ênfase1 14 2" xfId="1387" xr:uid="{00000000-0005-0000-0000-00005C000000}"/>
    <cellStyle name="20% - Ênfase1 14 20" xfId="1388" xr:uid="{00000000-0005-0000-0000-00005D000000}"/>
    <cellStyle name="20% - Ênfase1 14 3" xfId="1389" xr:uid="{00000000-0005-0000-0000-00005E000000}"/>
    <cellStyle name="20% - Ênfase1 14 4" xfId="1390" xr:uid="{00000000-0005-0000-0000-00005F000000}"/>
    <cellStyle name="20% - Ênfase1 14 5" xfId="1391" xr:uid="{00000000-0005-0000-0000-000060000000}"/>
    <cellStyle name="20% - Ênfase1 14 6" xfId="1392" xr:uid="{00000000-0005-0000-0000-000061000000}"/>
    <cellStyle name="20% - Ênfase1 14 7" xfId="1393" xr:uid="{00000000-0005-0000-0000-000062000000}"/>
    <cellStyle name="20% - Ênfase1 14 8" xfId="1394" xr:uid="{00000000-0005-0000-0000-000063000000}"/>
    <cellStyle name="20% - Ênfase1 14 9" xfId="1395" xr:uid="{00000000-0005-0000-0000-000064000000}"/>
    <cellStyle name="20% - Ênfase1 15" xfId="253" xr:uid="{00000000-0005-0000-0000-000065000000}"/>
    <cellStyle name="20% - Ênfase1 15 10" xfId="1396" xr:uid="{00000000-0005-0000-0000-000066000000}"/>
    <cellStyle name="20% - Ênfase1 15 11" xfId="1397" xr:uid="{00000000-0005-0000-0000-000067000000}"/>
    <cellStyle name="20% - Ênfase1 15 12" xfId="1398" xr:uid="{00000000-0005-0000-0000-000068000000}"/>
    <cellStyle name="20% - Ênfase1 15 13" xfId="1399" xr:uid="{00000000-0005-0000-0000-000069000000}"/>
    <cellStyle name="20% - Ênfase1 15 14" xfId="1400" xr:uid="{00000000-0005-0000-0000-00006A000000}"/>
    <cellStyle name="20% - Ênfase1 15 15" xfId="1401" xr:uid="{00000000-0005-0000-0000-00006B000000}"/>
    <cellStyle name="20% - Ênfase1 15 16" xfId="1402" xr:uid="{00000000-0005-0000-0000-00006C000000}"/>
    <cellStyle name="20% - Ênfase1 15 17" xfId="1403" xr:uid="{00000000-0005-0000-0000-00006D000000}"/>
    <cellStyle name="20% - Ênfase1 15 18" xfId="1404" xr:uid="{00000000-0005-0000-0000-00006E000000}"/>
    <cellStyle name="20% - Ênfase1 15 19" xfId="1405" xr:uid="{00000000-0005-0000-0000-00006F000000}"/>
    <cellStyle name="20% - Ênfase1 15 2" xfId="1406" xr:uid="{00000000-0005-0000-0000-000070000000}"/>
    <cellStyle name="20% - Ênfase1 15 20" xfId="1407" xr:uid="{00000000-0005-0000-0000-000071000000}"/>
    <cellStyle name="20% - Ênfase1 15 3" xfId="1408" xr:uid="{00000000-0005-0000-0000-000072000000}"/>
    <cellStyle name="20% - Ênfase1 15 4" xfId="1409" xr:uid="{00000000-0005-0000-0000-000073000000}"/>
    <cellStyle name="20% - Ênfase1 15 5" xfId="1410" xr:uid="{00000000-0005-0000-0000-000074000000}"/>
    <cellStyle name="20% - Ênfase1 15 6" xfId="1411" xr:uid="{00000000-0005-0000-0000-000075000000}"/>
    <cellStyle name="20% - Ênfase1 15 7" xfId="1412" xr:uid="{00000000-0005-0000-0000-000076000000}"/>
    <cellStyle name="20% - Ênfase1 15 8" xfId="1413" xr:uid="{00000000-0005-0000-0000-000077000000}"/>
    <cellStyle name="20% - Ênfase1 15 9" xfId="1414" xr:uid="{00000000-0005-0000-0000-000078000000}"/>
    <cellStyle name="20% - Ênfase1 16" xfId="270" xr:uid="{00000000-0005-0000-0000-000079000000}"/>
    <cellStyle name="20% - Ênfase1 16 10" xfId="1415" xr:uid="{00000000-0005-0000-0000-00007A000000}"/>
    <cellStyle name="20% - Ênfase1 16 11" xfId="1416" xr:uid="{00000000-0005-0000-0000-00007B000000}"/>
    <cellStyle name="20% - Ênfase1 16 12" xfId="1417" xr:uid="{00000000-0005-0000-0000-00007C000000}"/>
    <cellStyle name="20% - Ênfase1 16 13" xfId="1418" xr:uid="{00000000-0005-0000-0000-00007D000000}"/>
    <cellStyle name="20% - Ênfase1 16 14" xfId="1419" xr:uid="{00000000-0005-0000-0000-00007E000000}"/>
    <cellStyle name="20% - Ênfase1 16 15" xfId="1420" xr:uid="{00000000-0005-0000-0000-00007F000000}"/>
    <cellStyle name="20% - Ênfase1 16 16" xfId="1421" xr:uid="{00000000-0005-0000-0000-000080000000}"/>
    <cellStyle name="20% - Ênfase1 16 17" xfId="1422" xr:uid="{00000000-0005-0000-0000-000081000000}"/>
    <cellStyle name="20% - Ênfase1 16 18" xfId="1423" xr:uid="{00000000-0005-0000-0000-000082000000}"/>
    <cellStyle name="20% - Ênfase1 16 19" xfId="1424" xr:uid="{00000000-0005-0000-0000-000083000000}"/>
    <cellStyle name="20% - Ênfase1 16 2" xfId="1425" xr:uid="{00000000-0005-0000-0000-000084000000}"/>
    <cellStyle name="20% - Ênfase1 16 20" xfId="1426" xr:uid="{00000000-0005-0000-0000-000085000000}"/>
    <cellStyle name="20% - Ênfase1 16 3" xfId="1427" xr:uid="{00000000-0005-0000-0000-000086000000}"/>
    <cellStyle name="20% - Ênfase1 16 4" xfId="1428" xr:uid="{00000000-0005-0000-0000-000087000000}"/>
    <cellStyle name="20% - Ênfase1 16 5" xfId="1429" xr:uid="{00000000-0005-0000-0000-000088000000}"/>
    <cellStyle name="20% - Ênfase1 16 6" xfId="1430" xr:uid="{00000000-0005-0000-0000-000089000000}"/>
    <cellStyle name="20% - Ênfase1 16 7" xfId="1431" xr:uid="{00000000-0005-0000-0000-00008A000000}"/>
    <cellStyle name="20% - Ênfase1 16 8" xfId="1432" xr:uid="{00000000-0005-0000-0000-00008B000000}"/>
    <cellStyle name="20% - Ênfase1 16 9" xfId="1433" xr:uid="{00000000-0005-0000-0000-00008C000000}"/>
    <cellStyle name="20% - Ênfase1 17" xfId="287" xr:uid="{00000000-0005-0000-0000-00008D000000}"/>
    <cellStyle name="20% - Ênfase1 17 10" xfId="1434" xr:uid="{00000000-0005-0000-0000-00008E000000}"/>
    <cellStyle name="20% - Ênfase1 17 11" xfId="1435" xr:uid="{00000000-0005-0000-0000-00008F000000}"/>
    <cellStyle name="20% - Ênfase1 17 12" xfId="1436" xr:uid="{00000000-0005-0000-0000-000090000000}"/>
    <cellStyle name="20% - Ênfase1 17 13" xfId="1437" xr:uid="{00000000-0005-0000-0000-000091000000}"/>
    <cellStyle name="20% - Ênfase1 17 14" xfId="1438" xr:uid="{00000000-0005-0000-0000-000092000000}"/>
    <cellStyle name="20% - Ênfase1 17 15" xfId="1439" xr:uid="{00000000-0005-0000-0000-000093000000}"/>
    <cellStyle name="20% - Ênfase1 17 16" xfId="1440" xr:uid="{00000000-0005-0000-0000-000094000000}"/>
    <cellStyle name="20% - Ênfase1 17 17" xfId="1441" xr:uid="{00000000-0005-0000-0000-000095000000}"/>
    <cellStyle name="20% - Ênfase1 17 18" xfId="1442" xr:uid="{00000000-0005-0000-0000-000096000000}"/>
    <cellStyle name="20% - Ênfase1 17 19" xfId="1443" xr:uid="{00000000-0005-0000-0000-000097000000}"/>
    <cellStyle name="20% - Ênfase1 17 2" xfId="1444" xr:uid="{00000000-0005-0000-0000-000098000000}"/>
    <cellStyle name="20% - Ênfase1 17 20" xfId="1445" xr:uid="{00000000-0005-0000-0000-000099000000}"/>
    <cellStyle name="20% - Ênfase1 17 3" xfId="1446" xr:uid="{00000000-0005-0000-0000-00009A000000}"/>
    <cellStyle name="20% - Ênfase1 17 4" xfId="1447" xr:uid="{00000000-0005-0000-0000-00009B000000}"/>
    <cellStyle name="20% - Ênfase1 17 5" xfId="1448" xr:uid="{00000000-0005-0000-0000-00009C000000}"/>
    <cellStyle name="20% - Ênfase1 17 6" xfId="1449" xr:uid="{00000000-0005-0000-0000-00009D000000}"/>
    <cellStyle name="20% - Ênfase1 17 7" xfId="1450" xr:uid="{00000000-0005-0000-0000-00009E000000}"/>
    <cellStyle name="20% - Ênfase1 17 8" xfId="1451" xr:uid="{00000000-0005-0000-0000-00009F000000}"/>
    <cellStyle name="20% - Ênfase1 17 9" xfId="1452" xr:uid="{00000000-0005-0000-0000-0000A0000000}"/>
    <cellStyle name="20% - Ênfase1 18" xfId="304" xr:uid="{00000000-0005-0000-0000-0000A1000000}"/>
    <cellStyle name="20% - Ênfase1 18 10" xfId="1453" xr:uid="{00000000-0005-0000-0000-0000A2000000}"/>
    <cellStyle name="20% - Ênfase1 18 11" xfId="1454" xr:uid="{00000000-0005-0000-0000-0000A3000000}"/>
    <cellStyle name="20% - Ênfase1 18 12" xfId="1455" xr:uid="{00000000-0005-0000-0000-0000A4000000}"/>
    <cellStyle name="20% - Ênfase1 18 13" xfId="1456" xr:uid="{00000000-0005-0000-0000-0000A5000000}"/>
    <cellStyle name="20% - Ênfase1 18 14" xfId="1457" xr:uid="{00000000-0005-0000-0000-0000A6000000}"/>
    <cellStyle name="20% - Ênfase1 18 15" xfId="1458" xr:uid="{00000000-0005-0000-0000-0000A7000000}"/>
    <cellStyle name="20% - Ênfase1 18 16" xfId="1459" xr:uid="{00000000-0005-0000-0000-0000A8000000}"/>
    <cellStyle name="20% - Ênfase1 18 17" xfId="1460" xr:uid="{00000000-0005-0000-0000-0000A9000000}"/>
    <cellStyle name="20% - Ênfase1 18 18" xfId="1461" xr:uid="{00000000-0005-0000-0000-0000AA000000}"/>
    <cellStyle name="20% - Ênfase1 18 19" xfId="1462" xr:uid="{00000000-0005-0000-0000-0000AB000000}"/>
    <cellStyle name="20% - Ênfase1 18 2" xfId="1463" xr:uid="{00000000-0005-0000-0000-0000AC000000}"/>
    <cellStyle name="20% - Ênfase1 18 20" xfId="1464" xr:uid="{00000000-0005-0000-0000-0000AD000000}"/>
    <cellStyle name="20% - Ênfase1 18 3" xfId="1465" xr:uid="{00000000-0005-0000-0000-0000AE000000}"/>
    <cellStyle name="20% - Ênfase1 18 4" xfId="1466" xr:uid="{00000000-0005-0000-0000-0000AF000000}"/>
    <cellStyle name="20% - Ênfase1 18 5" xfId="1467" xr:uid="{00000000-0005-0000-0000-0000B0000000}"/>
    <cellStyle name="20% - Ênfase1 18 6" xfId="1468" xr:uid="{00000000-0005-0000-0000-0000B1000000}"/>
    <cellStyle name="20% - Ênfase1 18 7" xfId="1469" xr:uid="{00000000-0005-0000-0000-0000B2000000}"/>
    <cellStyle name="20% - Ênfase1 18 8" xfId="1470" xr:uid="{00000000-0005-0000-0000-0000B3000000}"/>
    <cellStyle name="20% - Ênfase1 18 9" xfId="1471" xr:uid="{00000000-0005-0000-0000-0000B4000000}"/>
    <cellStyle name="20% - Ênfase1 19" xfId="335" xr:uid="{00000000-0005-0000-0000-0000B5000000}"/>
    <cellStyle name="20% - Ênfase1 19 10" xfId="1472" xr:uid="{00000000-0005-0000-0000-0000B6000000}"/>
    <cellStyle name="20% - Ênfase1 19 11" xfId="1473" xr:uid="{00000000-0005-0000-0000-0000B7000000}"/>
    <cellStyle name="20% - Ênfase1 19 12" xfId="1474" xr:uid="{00000000-0005-0000-0000-0000B8000000}"/>
    <cellStyle name="20% - Ênfase1 19 13" xfId="1475" xr:uid="{00000000-0005-0000-0000-0000B9000000}"/>
    <cellStyle name="20% - Ênfase1 19 14" xfId="1476" xr:uid="{00000000-0005-0000-0000-0000BA000000}"/>
    <cellStyle name="20% - Ênfase1 19 15" xfId="1477" xr:uid="{00000000-0005-0000-0000-0000BB000000}"/>
    <cellStyle name="20% - Ênfase1 19 16" xfId="1478" xr:uid="{00000000-0005-0000-0000-0000BC000000}"/>
    <cellStyle name="20% - Ênfase1 19 17" xfId="1479" xr:uid="{00000000-0005-0000-0000-0000BD000000}"/>
    <cellStyle name="20% - Ênfase1 19 18" xfId="1480" xr:uid="{00000000-0005-0000-0000-0000BE000000}"/>
    <cellStyle name="20% - Ênfase1 19 19" xfId="1481" xr:uid="{00000000-0005-0000-0000-0000BF000000}"/>
    <cellStyle name="20% - Ênfase1 19 2" xfId="1482" xr:uid="{00000000-0005-0000-0000-0000C0000000}"/>
    <cellStyle name="20% - Ênfase1 19 20" xfId="1483" xr:uid="{00000000-0005-0000-0000-0000C1000000}"/>
    <cellStyle name="20% - Ênfase1 19 3" xfId="1484" xr:uid="{00000000-0005-0000-0000-0000C2000000}"/>
    <cellStyle name="20% - Ênfase1 19 4" xfId="1485" xr:uid="{00000000-0005-0000-0000-0000C3000000}"/>
    <cellStyle name="20% - Ênfase1 19 5" xfId="1486" xr:uid="{00000000-0005-0000-0000-0000C4000000}"/>
    <cellStyle name="20% - Ênfase1 19 6" xfId="1487" xr:uid="{00000000-0005-0000-0000-0000C5000000}"/>
    <cellStyle name="20% - Ênfase1 19 7" xfId="1488" xr:uid="{00000000-0005-0000-0000-0000C6000000}"/>
    <cellStyle name="20% - Ênfase1 19 8" xfId="1489" xr:uid="{00000000-0005-0000-0000-0000C7000000}"/>
    <cellStyle name="20% - Ênfase1 19 9" xfId="1490" xr:uid="{00000000-0005-0000-0000-0000C8000000}"/>
    <cellStyle name="20% - Ênfase1 2" xfId="68" xr:uid="{00000000-0005-0000-0000-0000C9000000}"/>
    <cellStyle name="20% - Ênfase1 2 10" xfId="1491" xr:uid="{00000000-0005-0000-0000-0000CA000000}"/>
    <cellStyle name="20% - Ênfase1 2 11" xfId="1492" xr:uid="{00000000-0005-0000-0000-0000CB000000}"/>
    <cellStyle name="20% - Ênfase1 2 12" xfId="1493" xr:uid="{00000000-0005-0000-0000-0000CC000000}"/>
    <cellStyle name="20% - Ênfase1 2 13" xfId="1494" xr:uid="{00000000-0005-0000-0000-0000CD000000}"/>
    <cellStyle name="20% - Ênfase1 2 14" xfId="1495" xr:uid="{00000000-0005-0000-0000-0000CE000000}"/>
    <cellStyle name="20% - Ênfase1 2 15" xfId="1496" xr:uid="{00000000-0005-0000-0000-0000CF000000}"/>
    <cellStyle name="20% - Ênfase1 2 16" xfId="1497" xr:uid="{00000000-0005-0000-0000-0000D0000000}"/>
    <cellStyle name="20% - Ênfase1 2 17" xfId="1498" xr:uid="{00000000-0005-0000-0000-0000D1000000}"/>
    <cellStyle name="20% - Ênfase1 2 18" xfId="1499" xr:uid="{00000000-0005-0000-0000-0000D2000000}"/>
    <cellStyle name="20% - Ênfase1 2 19" xfId="1500" xr:uid="{00000000-0005-0000-0000-0000D3000000}"/>
    <cellStyle name="20% - Ênfase1 2 2" xfId="1501" xr:uid="{00000000-0005-0000-0000-0000D4000000}"/>
    <cellStyle name="20% - Ênfase1 2 20" xfId="1502" xr:uid="{00000000-0005-0000-0000-0000D5000000}"/>
    <cellStyle name="20% - Ênfase1 2 3" xfId="1503" xr:uid="{00000000-0005-0000-0000-0000D6000000}"/>
    <cellStyle name="20% - Ênfase1 2 4" xfId="1504" xr:uid="{00000000-0005-0000-0000-0000D7000000}"/>
    <cellStyle name="20% - Ênfase1 2 5" xfId="1505" xr:uid="{00000000-0005-0000-0000-0000D8000000}"/>
    <cellStyle name="20% - Ênfase1 2 6" xfId="1506" xr:uid="{00000000-0005-0000-0000-0000D9000000}"/>
    <cellStyle name="20% - Ênfase1 2 7" xfId="1507" xr:uid="{00000000-0005-0000-0000-0000DA000000}"/>
    <cellStyle name="20% - Ênfase1 2 8" xfId="1508" xr:uid="{00000000-0005-0000-0000-0000DB000000}"/>
    <cellStyle name="20% - Ênfase1 2 9" xfId="1509" xr:uid="{00000000-0005-0000-0000-0000DC000000}"/>
    <cellStyle name="20% - Ênfase1 20" xfId="372" xr:uid="{00000000-0005-0000-0000-0000DD000000}"/>
    <cellStyle name="20% - Ênfase1 20 10" xfId="1510" xr:uid="{00000000-0005-0000-0000-0000DE000000}"/>
    <cellStyle name="20% - Ênfase1 20 11" xfId="1511" xr:uid="{00000000-0005-0000-0000-0000DF000000}"/>
    <cellStyle name="20% - Ênfase1 20 12" xfId="1512" xr:uid="{00000000-0005-0000-0000-0000E0000000}"/>
    <cellStyle name="20% - Ênfase1 20 13" xfId="1513" xr:uid="{00000000-0005-0000-0000-0000E1000000}"/>
    <cellStyle name="20% - Ênfase1 20 14" xfId="1514" xr:uid="{00000000-0005-0000-0000-0000E2000000}"/>
    <cellStyle name="20% - Ênfase1 20 15" xfId="1515" xr:uid="{00000000-0005-0000-0000-0000E3000000}"/>
    <cellStyle name="20% - Ênfase1 20 16" xfId="1516" xr:uid="{00000000-0005-0000-0000-0000E4000000}"/>
    <cellStyle name="20% - Ênfase1 20 17" xfId="1517" xr:uid="{00000000-0005-0000-0000-0000E5000000}"/>
    <cellStyle name="20% - Ênfase1 20 18" xfId="1518" xr:uid="{00000000-0005-0000-0000-0000E6000000}"/>
    <cellStyle name="20% - Ênfase1 20 19" xfId="1519" xr:uid="{00000000-0005-0000-0000-0000E7000000}"/>
    <cellStyle name="20% - Ênfase1 20 2" xfId="1520" xr:uid="{00000000-0005-0000-0000-0000E8000000}"/>
    <cellStyle name="20% - Ênfase1 20 20" xfId="1521" xr:uid="{00000000-0005-0000-0000-0000E9000000}"/>
    <cellStyle name="20% - Ênfase1 20 3" xfId="1522" xr:uid="{00000000-0005-0000-0000-0000EA000000}"/>
    <cellStyle name="20% - Ênfase1 20 4" xfId="1523" xr:uid="{00000000-0005-0000-0000-0000EB000000}"/>
    <cellStyle name="20% - Ênfase1 20 5" xfId="1524" xr:uid="{00000000-0005-0000-0000-0000EC000000}"/>
    <cellStyle name="20% - Ênfase1 20 6" xfId="1525" xr:uid="{00000000-0005-0000-0000-0000ED000000}"/>
    <cellStyle name="20% - Ênfase1 20 7" xfId="1526" xr:uid="{00000000-0005-0000-0000-0000EE000000}"/>
    <cellStyle name="20% - Ênfase1 20 8" xfId="1527" xr:uid="{00000000-0005-0000-0000-0000EF000000}"/>
    <cellStyle name="20% - Ênfase1 20 9" xfId="1528" xr:uid="{00000000-0005-0000-0000-0000F0000000}"/>
    <cellStyle name="20% - Ênfase1 21" xfId="371" xr:uid="{00000000-0005-0000-0000-0000F1000000}"/>
    <cellStyle name="20% - Ênfase1 21 10" xfId="1529" xr:uid="{00000000-0005-0000-0000-0000F2000000}"/>
    <cellStyle name="20% - Ênfase1 21 11" xfId="1530" xr:uid="{00000000-0005-0000-0000-0000F3000000}"/>
    <cellStyle name="20% - Ênfase1 21 12" xfId="1531" xr:uid="{00000000-0005-0000-0000-0000F4000000}"/>
    <cellStyle name="20% - Ênfase1 21 13" xfId="1532" xr:uid="{00000000-0005-0000-0000-0000F5000000}"/>
    <cellStyle name="20% - Ênfase1 21 14" xfId="1533" xr:uid="{00000000-0005-0000-0000-0000F6000000}"/>
    <cellStyle name="20% - Ênfase1 21 15" xfId="1534" xr:uid="{00000000-0005-0000-0000-0000F7000000}"/>
    <cellStyle name="20% - Ênfase1 21 16" xfId="1535" xr:uid="{00000000-0005-0000-0000-0000F8000000}"/>
    <cellStyle name="20% - Ênfase1 21 17" xfId="1536" xr:uid="{00000000-0005-0000-0000-0000F9000000}"/>
    <cellStyle name="20% - Ênfase1 21 18" xfId="1537" xr:uid="{00000000-0005-0000-0000-0000FA000000}"/>
    <cellStyle name="20% - Ênfase1 21 19" xfId="1538" xr:uid="{00000000-0005-0000-0000-0000FB000000}"/>
    <cellStyle name="20% - Ênfase1 21 2" xfId="1539" xr:uid="{00000000-0005-0000-0000-0000FC000000}"/>
    <cellStyle name="20% - Ênfase1 21 20" xfId="1540" xr:uid="{00000000-0005-0000-0000-0000FD000000}"/>
    <cellStyle name="20% - Ênfase1 21 3" xfId="1541" xr:uid="{00000000-0005-0000-0000-0000FE000000}"/>
    <cellStyle name="20% - Ênfase1 21 4" xfId="1542" xr:uid="{00000000-0005-0000-0000-0000FF000000}"/>
    <cellStyle name="20% - Ênfase1 21 5" xfId="1543" xr:uid="{00000000-0005-0000-0000-000000010000}"/>
    <cellStyle name="20% - Ênfase1 21 6" xfId="1544" xr:uid="{00000000-0005-0000-0000-000001010000}"/>
    <cellStyle name="20% - Ênfase1 21 7" xfId="1545" xr:uid="{00000000-0005-0000-0000-000002010000}"/>
    <cellStyle name="20% - Ênfase1 21 8" xfId="1546" xr:uid="{00000000-0005-0000-0000-000003010000}"/>
    <cellStyle name="20% - Ênfase1 21 9" xfId="1547" xr:uid="{00000000-0005-0000-0000-000004010000}"/>
    <cellStyle name="20% - Ênfase1 22" xfId="375" xr:uid="{00000000-0005-0000-0000-000005010000}"/>
    <cellStyle name="20% - Ênfase1 22 10" xfId="1548" xr:uid="{00000000-0005-0000-0000-000006010000}"/>
    <cellStyle name="20% - Ênfase1 22 11" xfId="1549" xr:uid="{00000000-0005-0000-0000-000007010000}"/>
    <cellStyle name="20% - Ênfase1 22 12" xfId="1550" xr:uid="{00000000-0005-0000-0000-000008010000}"/>
    <cellStyle name="20% - Ênfase1 22 13" xfId="1551" xr:uid="{00000000-0005-0000-0000-000009010000}"/>
    <cellStyle name="20% - Ênfase1 22 14" xfId="1552" xr:uid="{00000000-0005-0000-0000-00000A010000}"/>
    <cellStyle name="20% - Ênfase1 22 15" xfId="1553" xr:uid="{00000000-0005-0000-0000-00000B010000}"/>
    <cellStyle name="20% - Ênfase1 22 16" xfId="1554" xr:uid="{00000000-0005-0000-0000-00000C010000}"/>
    <cellStyle name="20% - Ênfase1 22 17" xfId="1555" xr:uid="{00000000-0005-0000-0000-00000D010000}"/>
    <cellStyle name="20% - Ênfase1 22 18" xfId="1556" xr:uid="{00000000-0005-0000-0000-00000E010000}"/>
    <cellStyle name="20% - Ênfase1 22 19" xfId="1557" xr:uid="{00000000-0005-0000-0000-00000F010000}"/>
    <cellStyle name="20% - Ênfase1 22 2" xfId="1558" xr:uid="{00000000-0005-0000-0000-000010010000}"/>
    <cellStyle name="20% - Ênfase1 22 20" xfId="1559" xr:uid="{00000000-0005-0000-0000-000011010000}"/>
    <cellStyle name="20% - Ênfase1 22 3" xfId="1560" xr:uid="{00000000-0005-0000-0000-000012010000}"/>
    <cellStyle name="20% - Ênfase1 22 4" xfId="1561" xr:uid="{00000000-0005-0000-0000-000013010000}"/>
    <cellStyle name="20% - Ênfase1 22 5" xfId="1562" xr:uid="{00000000-0005-0000-0000-000014010000}"/>
    <cellStyle name="20% - Ênfase1 22 6" xfId="1563" xr:uid="{00000000-0005-0000-0000-000015010000}"/>
    <cellStyle name="20% - Ênfase1 22 7" xfId="1564" xr:uid="{00000000-0005-0000-0000-000016010000}"/>
    <cellStyle name="20% - Ênfase1 22 8" xfId="1565" xr:uid="{00000000-0005-0000-0000-000017010000}"/>
    <cellStyle name="20% - Ênfase1 22 9" xfId="1566" xr:uid="{00000000-0005-0000-0000-000018010000}"/>
    <cellStyle name="20% - Ênfase1 23" xfId="393" xr:uid="{00000000-0005-0000-0000-000019010000}"/>
    <cellStyle name="20% - Ênfase1 23 10" xfId="1567" xr:uid="{00000000-0005-0000-0000-00001A010000}"/>
    <cellStyle name="20% - Ênfase1 23 11" xfId="1568" xr:uid="{00000000-0005-0000-0000-00001B010000}"/>
    <cellStyle name="20% - Ênfase1 23 12" xfId="1569" xr:uid="{00000000-0005-0000-0000-00001C010000}"/>
    <cellStyle name="20% - Ênfase1 23 13" xfId="1570" xr:uid="{00000000-0005-0000-0000-00001D010000}"/>
    <cellStyle name="20% - Ênfase1 23 14" xfId="1571" xr:uid="{00000000-0005-0000-0000-00001E010000}"/>
    <cellStyle name="20% - Ênfase1 23 15" xfId="1572" xr:uid="{00000000-0005-0000-0000-00001F010000}"/>
    <cellStyle name="20% - Ênfase1 23 16" xfId="1573" xr:uid="{00000000-0005-0000-0000-000020010000}"/>
    <cellStyle name="20% - Ênfase1 23 17" xfId="1574" xr:uid="{00000000-0005-0000-0000-000021010000}"/>
    <cellStyle name="20% - Ênfase1 23 18" xfId="1575" xr:uid="{00000000-0005-0000-0000-000022010000}"/>
    <cellStyle name="20% - Ênfase1 23 19" xfId="1576" xr:uid="{00000000-0005-0000-0000-000023010000}"/>
    <cellStyle name="20% - Ênfase1 23 2" xfId="1577" xr:uid="{00000000-0005-0000-0000-000024010000}"/>
    <cellStyle name="20% - Ênfase1 23 20" xfId="1578" xr:uid="{00000000-0005-0000-0000-000025010000}"/>
    <cellStyle name="20% - Ênfase1 23 3" xfId="1579" xr:uid="{00000000-0005-0000-0000-000026010000}"/>
    <cellStyle name="20% - Ênfase1 23 4" xfId="1580" xr:uid="{00000000-0005-0000-0000-000027010000}"/>
    <cellStyle name="20% - Ênfase1 23 5" xfId="1581" xr:uid="{00000000-0005-0000-0000-000028010000}"/>
    <cellStyle name="20% - Ênfase1 23 6" xfId="1582" xr:uid="{00000000-0005-0000-0000-000029010000}"/>
    <cellStyle name="20% - Ênfase1 23 7" xfId="1583" xr:uid="{00000000-0005-0000-0000-00002A010000}"/>
    <cellStyle name="20% - Ênfase1 23 8" xfId="1584" xr:uid="{00000000-0005-0000-0000-00002B010000}"/>
    <cellStyle name="20% - Ênfase1 23 9" xfId="1585" xr:uid="{00000000-0005-0000-0000-00002C010000}"/>
    <cellStyle name="20% - Ênfase1 24" xfId="411" xr:uid="{00000000-0005-0000-0000-00002D010000}"/>
    <cellStyle name="20% - Ênfase1 24 10" xfId="1586" xr:uid="{00000000-0005-0000-0000-00002E010000}"/>
    <cellStyle name="20% - Ênfase1 24 11" xfId="1587" xr:uid="{00000000-0005-0000-0000-00002F010000}"/>
    <cellStyle name="20% - Ênfase1 24 12" xfId="1588" xr:uid="{00000000-0005-0000-0000-000030010000}"/>
    <cellStyle name="20% - Ênfase1 24 13" xfId="1589" xr:uid="{00000000-0005-0000-0000-000031010000}"/>
    <cellStyle name="20% - Ênfase1 24 14" xfId="1590" xr:uid="{00000000-0005-0000-0000-000032010000}"/>
    <cellStyle name="20% - Ênfase1 24 15" xfId="1591" xr:uid="{00000000-0005-0000-0000-000033010000}"/>
    <cellStyle name="20% - Ênfase1 24 16" xfId="1592" xr:uid="{00000000-0005-0000-0000-000034010000}"/>
    <cellStyle name="20% - Ênfase1 24 17" xfId="1593" xr:uid="{00000000-0005-0000-0000-000035010000}"/>
    <cellStyle name="20% - Ênfase1 24 18" xfId="1594" xr:uid="{00000000-0005-0000-0000-000036010000}"/>
    <cellStyle name="20% - Ênfase1 24 19" xfId="1595" xr:uid="{00000000-0005-0000-0000-000037010000}"/>
    <cellStyle name="20% - Ênfase1 24 2" xfId="1596" xr:uid="{00000000-0005-0000-0000-000038010000}"/>
    <cellStyle name="20% - Ênfase1 24 20" xfId="1597" xr:uid="{00000000-0005-0000-0000-000039010000}"/>
    <cellStyle name="20% - Ênfase1 24 3" xfId="1598" xr:uid="{00000000-0005-0000-0000-00003A010000}"/>
    <cellStyle name="20% - Ênfase1 24 4" xfId="1599" xr:uid="{00000000-0005-0000-0000-00003B010000}"/>
    <cellStyle name="20% - Ênfase1 24 5" xfId="1600" xr:uid="{00000000-0005-0000-0000-00003C010000}"/>
    <cellStyle name="20% - Ênfase1 24 6" xfId="1601" xr:uid="{00000000-0005-0000-0000-00003D010000}"/>
    <cellStyle name="20% - Ênfase1 24 7" xfId="1602" xr:uid="{00000000-0005-0000-0000-00003E010000}"/>
    <cellStyle name="20% - Ênfase1 24 8" xfId="1603" xr:uid="{00000000-0005-0000-0000-00003F010000}"/>
    <cellStyle name="20% - Ênfase1 24 9" xfId="1604" xr:uid="{00000000-0005-0000-0000-000040010000}"/>
    <cellStyle name="20% - Ênfase1 25" xfId="429" xr:uid="{00000000-0005-0000-0000-000041010000}"/>
    <cellStyle name="20% - Ênfase1 25 10" xfId="1605" xr:uid="{00000000-0005-0000-0000-000042010000}"/>
    <cellStyle name="20% - Ênfase1 25 11" xfId="1606" xr:uid="{00000000-0005-0000-0000-000043010000}"/>
    <cellStyle name="20% - Ênfase1 25 12" xfId="1607" xr:uid="{00000000-0005-0000-0000-000044010000}"/>
    <cellStyle name="20% - Ênfase1 25 13" xfId="1608" xr:uid="{00000000-0005-0000-0000-000045010000}"/>
    <cellStyle name="20% - Ênfase1 25 14" xfId="1609" xr:uid="{00000000-0005-0000-0000-000046010000}"/>
    <cellStyle name="20% - Ênfase1 25 15" xfId="1610" xr:uid="{00000000-0005-0000-0000-000047010000}"/>
    <cellStyle name="20% - Ênfase1 25 16" xfId="1611" xr:uid="{00000000-0005-0000-0000-000048010000}"/>
    <cellStyle name="20% - Ênfase1 25 17" xfId="1612" xr:uid="{00000000-0005-0000-0000-000049010000}"/>
    <cellStyle name="20% - Ênfase1 25 18" xfId="1613" xr:uid="{00000000-0005-0000-0000-00004A010000}"/>
    <cellStyle name="20% - Ênfase1 25 19" xfId="1614" xr:uid="{00000000-0005-0000-0000-00004B010000}"/>
    <cellStyle name="20% - Ênfase1 25 2" xfId="1615" xr:uid="{00000000-0005-0000-0000-00004C010000}"/>
    <cellStyle name="20% - Ênfase1 25 20" xfId="1616" xr:uid="{00000000-0005-0000-0000-00004D010000}"/>
    <cellStyle name="20% - Ênfase1 25 3" xfId="1617" xr:uid="{00000000-0005-0000-0000-00004E010000}"/>
    <cellStyle name="20% - Ênfase1 25 4" xfId="1618" xr:uid="{00000000-0005-0000-0000-00004F010000}"/>
    <cellStyle name="20% - Ênfase1 25 5" xfId="1619" xr:uid="{00000000-0005-0000-0000-000050010000}"/>
    <cellStyle name="20% - Ênfase1 25 6" xfId="1620" xr:uid="{00000000-0005-0000-0000-000051010000}"/>
    <cellStyle name="20% - Ênfase1 25 7" xfId="1621" xr:uid="{00000000-0005-0000-0000-000052010000}"/>
    <cellStyle name="20% - Ênfase1 25 8" xfId="1622" xr:uid="{00000000-0005-0000-0000-000053010000}"/>
    <cellStyle name="20% - Ênfase1 25 9" xfId="1623" xr:uid="{00000000-0005-0000-0000-000054010000}"/>
    <cellStyle name="20% - Ênfase1 26" xfId="447" xr:uid="{00000000-0005-0000-0000-000055010000}"/>
    <cellStyle name="20% - Ênfase1 26 10" xfId="1624" xr:uid="{00000000-0005-0000-0000-000056010000}"/>
    <cellStyle name="20% - Ênfase1 26 11" xfId="1625" xr:uid="{00000000-0005-0000-0000-000057010000}"/>
    <cellStyle name="20% - Ênfase1 26 12" xfId="1626" xr:uid="{00000000-0005-0000-0000-000058010000}"/>
    <cellStyle name="20% - Ênfase1 26 13" xfId="1627" xr:uid="{00000000-0005-0000-0000-000059010000}"/>
    <cellStyle name="20% - Ênfase1 26 14" xfId="1628" xr:uid="{00000000-0005-0000-0000-00005A010000}"/>
    <cellStyle name="20% - Ênfase1 26 15" xfId="1629" xr:uid="{00000000-0005-0000-0000-00005B010000}"/>
    <cellStyle name="20% - Ênfase1 26 16" xfId="1630" xr:uid="{00000000-0005-0000-0000-00005C010000}"/>
    <cellStyle name="20% - Ênfase1 26 17" xfId="1631" xr:uid="{00000000-0005-0000-0000-00005D010000}"/>
    <cellStyle name="20% - Ênfase1 26 18" xfId="1632" xr:uid="{00000000-0005-0000-0000-00005E010000}"/>
    <cellStyle name="20% - Ênfase1 26 19" xfId="1633" xr:uid="{00000000-0005-0000-0000-00005F010000}"/>
    <cellStyle name="20% - Ênfase1 26 2" xfId="1634" xr:uid="{00000000-0005-0000-0000-000060010000}"/>
    <cellStyle name="20% - Ênfase1 26 20" xfId="1635" xr:uid="{00000000-0005-0000-0000-000061010000}"/>
    <cellStyle name="20% - Ênfase1 26 3" xfId="1636" xr:uid="{00000000-0005-0000-0000-000062010000}"/>
    <cellStyle name="20% - Ênfase1 26 4" xfId="1637" xr:uid="{00000000-0005-0000-0000-000063010000}"/>
    <cellStyle name="20% - Ênfase1 26 5" xfId="1638" xr:uid="{00000000-0005-0000-0000-000064010000}"/>
    <cellStyle name="20% - Ênfase1 26 6" xfId="1639" xr:uid="{00000000-0005-0000-0000-000065010000}"/>
    <cellStyle name="20% - Ênfase1 26 7" xfId="1640" xr:uid="{00000000-0005-0000-0000-000066010000}"/>
    <cellStyle name="20% - Ênfase1 26 8" xfId="1641" xr:uid="{00000000-0005-0000-0000-000067010000}"/>
    <cellStyle name="20% - Ênfase1 26 9" xfId="1642" xr:uid="{00000000-0005-0000-0000-000068010000}"/>
    <cellStyle name="20% - Ênfase1 27" xfId="465" xr:uid="{00000000-0005-0000-0000-000069010000}"/>
    <cellStyle name="20% - Ênfase1 27 10" xfId="1643" xr:uid="{00000000-0005-0000-0000-00006A010000}"/>
    <cellStyle name="20% - Ênfase1 27 11" xfId="1644" xr:uid="{00000000-0005-0000-0000-00006B010000}"/>
    <cellStyle name="20% - Ênfase1 27 12" xfId="1645" xr:uid="{00000000-0005-0000-0000-00006C010000}"/>
    <cellStyle name="20% - Ênfase1 27 13" xfId="1646" xr:uid="{00000000-0005-0000-0000-00006D010000}"/>
    <cellStyle name="20% - Ênfase1 27 14" xfId="1647" xr:uid="{00000000-0005-0000-0000-00006E010000}"/>
    <cellStyle name="20% - Ênfase1 27 15" xfId="1648" xr:uid="{00000000-0005-0000-0000-00006F010000}"/>
    <cellStyle name="20% - Ênfase1 27 16" xfId="1649" xr:uid="{00000000-0005-0000-0000-000070010000}"/>
    <cellStyle name="20% - Ênfase1 27 17" xfId="1650" xr:uid="{00000000-0005-0000-0000-000071010000}"/>
    <cellStyle name="20% - Ênfase1 27 18" xfId="1651" xr:uid="{00000000-0005-0000-0000-000072010000}"/>
    <cellStyle name="20% - Ênfase1 27 19" xfId="1652" xr:uid="{00000000-0005-0000-0000-000073010000}"/>
    <cellStyle name="20% - Ênfase1 27 2" xfId="1653" xr:uid="{00000000-0005-0000-0000-000074010000}"/>
    <cellStyle name="20% - Ênfase1 27 20" xfId="1654" xr:uid="{00000000-0005-0000-0000-000075010000}"/>
    <cellStyle name="20% - Ênfase1 27 3" xfId="1655" xr:uid="{00000000-0005-0000-0000-000076010000}"/>
    <cellStyle name="20% - Ênfase1 27 4" xfId="1656" xr:uid="{00000000-0005-0000-0000-000077010000}"/>
    <cellStyle name="20% - Ênfase1 27 5" xfId="1657" xr:uid="{00000000-0005-0000-0000-000078010000}"/>
    <cellStyle name="20% - Ênfase1 27 6" xfId="1658" xr:uid="{00000000-0005-0000-0000-000079010000}"/>
    <cellStyle name="20% - Ênfase1 27 7" xfId="1659" xr:uid="{00000000-0005-0000-0000-00007A010000}"/>
    <cellStyle name="20% - Ênfase1 27 8" xfId="1660" xr:uid="{00000000-0005-0000-0000-00007B010000}"/>
    <cellStyle name="20% - Ênfase1 27 9" xfId="1661" xr:uid="{00000000-0005-0000-0000-00007C010000}"/>
    <cellStyle name="20% - Ênfase1 28" xfId="483" xr:uid="{00000000-0005-0000-0000-00007D010000}"/>
    <cellStyle name="20% - Ênfase1 28 10" xfId="1662" xr:uid="{00000000-0005-0000-0000-00007E010000}"/>
    <cellStyle name="20% - Ênfase1 28 11" xfId="1663" xr:uid="{00000000-0005-0000-0000-00007F010000}"/>
    <cellStyle name="20% - Ênfase1 28 12" xfId="1664" xr:uid="{00000000-0005-0000-0000-000080010000}"/>
    <cellStyle name="20% - Ênfase1 28 13" xfId="1665" xr:uid="{00000000-0005-0000-0000-000081010000}"/>
    <cellStyle name="20% - Ênfase1 28 14" xfId="1666" xr:uid="{00000000-0005-0000-0000-000082010000}"/>
    <cellStyle name="20% - Ênfase1 28 15" xfId="1667" xr:uid="{00000000-0005-0000-0000-000083010000}"/>
    <cellStyle name="20% - Ênfase1 28 16" xfId="1668" xr:uid="{00000000-0005-0000-0000-000084010000}"/>
    <cellStyle name="20% - Ênfase1 28 17" xfId="1669" xr:uid="{00000000-0005-0000-0000-000085010000}"/>
    <cellStyle name="20% - Ênfase1 28 18" xfId="1670" xr:uid="{00000000-0005-0000-0000-000086010000}"/>
    <cellStyle name="20% - Ênfase1 28 19" xfId="1671" xr:uid="{00000000-0005-0000-0000-000087010000}"/>
    <cellStyle name="20% - Ênfase1 28 2" xfId="1672" xr:uid="{00000000-0005-0000-0000-000088010000}"/>
    <cellStyle name="20% - Ênfase1 28 20" xfId="1673" xr:uid="{00000000-0005-0000-0000-000089010000}"/>
    <cellStyle name="20% - Ênfase1 28 3" xfId="1674" xr:uid="{00000000-0005-0000-0000-00008A010000}"/>
    <cellStyle name="20% - Ênfase1 28 4" xfId="1675" xr:uid="{00000000-0005-0000-0000-00008B010000}"/>
    <cellStyle name="20% - Ênfase1 28 5" xfId="1676" xr:uid="{00000000-0005-0000-0000-00008C010000}"/>
    <cellStyle name="20% - Ênfase1 28 6" xfId="1677" xr:uid="{00000000-0005-0000-0000-00008D010000}"/>
    <cellStyle name="20% - Ênfase1 28 7" xfId="1678" xr:uid="{00000000-0005-0000-0000-00008E010000}"/>
    <cellStyle name="20% - Ênfase1 28 8" xfId="1679" xr:uid="{00000000-0005-0000-0000-00008F010000}"/>
    <cellStyle name="20% - Ênfase1 28 9" xfId="1680" xr:uid="{00000000-0005-0000-0000-000090010000}"/>
    <cellStyle name="20% - Ênfase1 29" xfId="501" xr:uid="{00000000-0005-0000-0000-000091010000}"/>
    <cellStyle name="20% - Ênfase1 29 10" xfId="1681" xr:uid="{00000000-0005-0000-0000-000092010000}"/>
    <cellStyle name="20% - Ênfase1 29 11" xfId="1682" xr:uid="{00000000-0005-0000-0000-000093010000}"/>
    <cellStyle name="20% - Ênfase1 29 12" xfId="1683" xr:uid="{00000000-0005-0000-0000-000094010000}"/>
    <cellStyle name="20% - Ênfase1 29 13" xfId="1684" xr:uid="{00000000-0005-0000-0000-000095010000}"/>
    <cellStyle name="20% - Ênfase1 29 14" xfId="1685" xr:uid="{00000000-0005-0000-0000-000096010000}"/>
    <cellStyle name="20% - Ênfase1 29 15" xfId="1686" xr:uid="{00000000-0005-0000-0000-000097010000}"/>
    <cellStyle name="20% - Ênfase1 29 16" xfId="1687" xr:uid="{00000000-0005-0000-0000-000098010000}"/>
    <cellStyle name="20% - Ênfase1 29 17" xfId="1688" xr:uid="{00000000-0005-0000-0000-000099010000}"/>
    <cellStyle name="20% - Ênfase1 29 18" xfId="1689" xr:uid="{00000000-0005-0000-0000-00009A010000}"/>
    <cellStyle name="20% - Ênfase1 29 19" xfId="1690" xr:uid="{00000000-0005-0000-0000-00009B010000}"/>
    <cellStyle name="20% - Ênfase1 29 2" xfId="1691" xr:uid="{00000000-0005-0000-0000-00009C010000}"/>
    <cellStyle name="20% - Ênfase1 29 20" xfId="1692" xr:uid="{00000000-0005-0000-0000-00009D010000}"/>
    <cellStyle name="20% - Ênfase1 29 3" xfId="1693" xr:uid="{00000000-0005-0000-0000-00009E010000}"/>
    <cellStyle name="20% - Ênfase1 29 4" xfId="1694" xr:uid="{00000000-0005-0000-0000-00009F010000}"/>
    <cellStyle name="20% - Ênfase1 29 5" xfId="1695" xr:uid="{00000000-0005-0000-0000-0000A0010000}"/>
    <cellStyle name="20% - Ênfase1 29 6" xfId="1696" xr:uid="{00000000-0005-0000-0000-0000A1010000}"/>
    <cellStyle name="20% - Ênfase1 29 7" xfId="1697" xr:uid="{00000000-0005-0000-0000-0000A2010000}"/>
    <cellStyle name="20% - Ênfase1 29 8" xfId="1698" xr:uid="{00000000-0005-0000-0000-0000A3010000}"/>
    <cellStyle name="20% - Ênfase1 29 9" xfId="1699" xr:uid="{00000000-0005-0000-0000-0000A4010000}"/>
    <cellStyle name="20% - Ênfase1 3" xfId="79" xr:uid="{00000000-0005-0000-0000-0000A5010000}"/>
    <cellStyle name="20% - Ênfase1 3 10" xfId="1700" xr:uid="{00000000-0005-0000-0000-0000A6010000}"/>
    <cellStyle name="20% - Ênfase1 3 11" xfId="1701" xr:uid="{00000000-0005-0000-0000-0000A7010000}"/>
    <cellStyle name="20% - Ênfase1 3 12" xfId="1702" xr:uid="{00000000-0005-0000-0000-0000A8010000}"/>
    <cellStyle name="20% - Ênfase1 3 13" xfId="1703" xr:uid="{00000000-0005-0000-0000-0000A9010000}"/>
    <cellStyle name="20% - Ênfase1 3 14" xfId="1704" xr:uid="{00000000-0005-0000-0000-0000AA010000}"/>
    <cellStyle name="20% - Ênfase1 3 15" xfId="1705" xr:uid="{00000000-0005-0000-0000-0000AB010000}"/>
    <cellStyle name="20% - Ênfase1 3 16" xfId="1706" xr:uid="{00000000-0005-0000-0000-0000AC010000}"/>
    <cellStyle name="20% - Ênfase1 3 17" xfId="1707" xr:uid="{00000000-0005-0000-0000-0000AD010000}"/>
    <cellStyle name="20% - Ênfase1 3 18" xfId="1708" xr:uid="{00000000-0005-0000-0000-0000AE010000}"/>
    <cellStyle name="20% - Ênfase1 3 19" xfId="1709" xr:uid="{00000000-0005-0000-0000-0000AF010000}"/>
    <cellStyle name="20% - Ênfase1 3 2" xfId="1710" xr:uid="{00000000-0005-0000-0000-0000B0010000}"/>
    <cellStyle name="20% - Ênfase1 3 20" xfId="1711" xr:uid="{00000000-0005-0000-0000-0000B1010000}"/>
    <cellStyle name="20% - Ênfase1 3 3" xfId="1712" xr:uid="{00000000-0005-0000-0000-0000B2010000}"/>
    <cellStyle name="20% - Ênfase1 3 4" xfId="1713" xr:uid="{00000000-0005-0000-0000-0000B3010000}"/>
    <cellStyle name="20% - Ênfase1 3 5" xfId="1714" xr:uid="{00000000-0005-0000-0000-0000B4010000}"/>
    <cellStyle name="20% - Ênfase1 3 6" xfId="1715" xr:uid="{00000000-0005-0000-0000-0000B5010000}"/>
    <cellStyle name="20% - Ênfase1 3 7" xfId="1716" xr:uid="{00000000-0005-0000-0000-0000B6010000}"/>
    <cellStyle name="20% - Ênfase1 3 8" xfId="1717" xr:uid="{00000000-0005-0000-0000-0000B7010000}"/>
    <cellStyle name="20% - Ênfase1 3 9" xfId="1718" xr:uid="{00000000-0005-0000-0000-0000B8010000}"/>
    <cellStyle name="20% - Ênfase1 30" xfId="519" xr:uid="{00000000-0005-0000-0000-0000B9010000}"/>
    <cellStyle name="20% - Ênfase1 30 10" xfId="1719" xr:uid="{00000000-0005-0000-0000-0000BA010000}"/>
    <cellStyle name="20% - Ênfase1 30 11" xfId="1720" xr:uid="{00000000-0005-0000-0000-0000BB010000}"/>
    <cellStyle name="20% - Ênfase1 30 12" xfId="1721" xr:uid="{00000000-0005-0000-0000-0000BC010000}"/>
    <cellStyle name="20% - Ênfase1 30 13" xfId="1722" xr:uid="{00000000-0005-0000-0000-0000BD010000}"/>
    <cellStyle name="20% - Ênfase1 30 14" xfId="1723" xr:uid="{00000000-0005-0000-0000-0000BE010000}"/>
    <cellStyle name="20% - Ênfase1 30 15" xfId="1724" xr:uid="{00000000-0005-0000-0000-0000BF010000}"/>
    <cellStyle name="20% - Ênfase1 30 16" xfId="1725" xr:uid="{00000000-0005-0000-0000-0000C0010000}"/>
    <cellStyle name="20% - Ênfase1 30 17" xfId="1726" xr:uid="{00000000-0005-0000-0000-0000C1010000}"/>
    <cellStyle name="20% - Ênfase1 30 18" xfId="1727" xr:uid="{00000000-0005-0000-0000-0000C2010000}"/>
    <cellStyle name="20% - Ênfase1 30 19" xfId="1728" xr:uid="{00000000-0005-0000-0000-0000C3010000}"/>
    <cellStyle name="20% - Ênfase1 30 2" xfId="1729" xr:uid="{00000000-0005-0000-0000-0000C4010000}"/>
    <cellStyle name="20% - Ênfase1 30 20" xfId="1730" xr:uid="{00000000-0005-0000-0000-0000C5010000}"/>
    <cellStyle name="20% - Ênfase1 30 3" xfId="1731" xr:uid="{00000000-0005-0000-0000-0000C6010000}"/>
    <cellStyle name="20% - Ênfase1 30 4" xfId="1732" xr:uid="{00000000-0005-0000-0000-0000C7010000}"/>
    <cellStyle name="20% - Ênfase1 30 5" xfId="1733" xr:uid="{00000000-0005-0000-0000-0000C8010000}"/>
    <cellStyle name="20% - Ênfase1 30 6" xfId="1734" xr:uid="{00000000-0005-0000-0000-0000C9010000}"/>
    <cellStyle name="20% - Ênfase1 30 7" xfId="1735" xr:uid="{00000000-0005-0000-0000-0000CA010000}"/>
    <cellStyle name="20% - Ênfase1 30 8" xfId="1736" xr:uid="{00000000-0005-0000-0000-0000CB010000}"/>
    <cellStyle name="20% - Ênfase1 30 9" xfId="1737" xr:uid="{00000000-0005-0000-0000-0000CC010000}"/>
    <cellStyle name="20% - Ênfase1 31" xfId="537" xr:uid="{00000000-0005-0000-0000-0000CD010000}"/>
    <cellStyle name="20% - Ênfase1 31 10" xfId="1738" xr:uid="{00000000-0005-0000-0000-0000CE010000}"/>
    <cellStyle name="20% - Ênfase1 31 11" xfId="1739" xr:uid="{00000000-0005-0000-0000-0000CF010000}"/>
    <cellStyle name="20% - Ênfase1 31 12" xfId="1740" xr:uid="{00000000-0005-0000-0000-0000D0010000}"/>
    <cellStyle name="20% - Ênfase1 31 13" xfId="1741" xr:uid="{00000000-0005-0000-0000-0000D1010000}"/>
    <cellStyle name="20% - Ênfase1 31 14" xfId="1742" xr:uid="{00000000-0005-0000-0000-0000D2010000}"/>
    <cellStyle name="20% - Ênfase1 31 15" xfId="1743" xr:uid="{00000000-0005-0000-0000-0000D3010000}"/>
    <cellStyle name="20% - Ênfase1 31 16" xfId="1744" xr:uid="{00000000-0005-0000-0000-0000D4010000}"/>
    <cellStyle name="20% - Ênfase1 31 17" xfId="1745" xr:uid="{00000000-0005-0000-0000-0000D5010000}"/>
    <cellStyle name="20% - Ênfase1 31 18" xfId="1746" xr:uid="{00000000-0005-0000-0000-0000D6010000}"/>
    <cellStyle name="20% - Ênfase1 31 19" xfId="1747" xr:uid="{00000000-0005-0000-0000-0000D7010000}"/>
    <cellStyle name="20% - Ênfase1 31 2" xfId="1748" xr:uid="{00000000-0005-0000-0000-0000D8010000}"/>
    <cellStyle name="20% - Ênfase1 31 20" xfId="1749" xr:uid="{00000000-0005-0000-0000-0000D9010000}"/>
    <cellStyle name="20% - Ênfase1 31 3" xfId="1750" xr:uid="{00000000-0005-0000-0000-0000DA010000}"/>
    <cellStyle name="20% - Ênfase1 31 4" xfId="1751" xr:uid="{00000000-0005-0000-0000-0000DB010000}"/>
    <cellStyle name="20% - Ênfase1 31 5" xfId="1752" xr:uid="{00000000-0005-0000-0000-0000DC010000}"/>
    <cellStyle name="20% - Ênfase1 31 6" xfId="1753" xr:uid="{00000000-0005-0000-0000-0000DD010000}"/>
    <cellStyle name="20% - Ênfase1 31 7" xfId="1754" xr:uid="{00000000-0005-0000-0000-0000DE010000}"/>
    <cellStyle name="20% - Ênfase1 31 8" xfId="1755" xr:uid="{00000000-0005-0000-0000-0000DF010000}"/>
    <cellStyle name="20% - Ênfase1 31 9" xfId="1756" xr:uid="{00000000-0005-0000-0000-0000E0010000}"/>
    <cellStyle name="20% - Ênfase1 32" xfId="555" xr:uid="{00000000-0005-0000-0000-0000E1010000}"/>
    <cellStyle name="20% - Ênfase1 32 10" xfId="1757" xr:uid="{00000000-0005-0000-0000-0000E2010000}"/>
    <cellStyle name="20% - Ênfase1 32 11" xfId="1758" xr:uid="{00000000-0005-0000-0000-0000E3010000}"/>
    <cellStyle name="20% - Ênfase1 32 12" xfId="1759" xr:uid="{00000000-0005-0000-0000-0000E4010000}"/>
    <cellStyle name="20% - Ênfase1 32 13" xfId="1760" xr:uid="{00000000-0005-0000-0000-0000E5010000}"/>
    <cellStyle name="20% - Ênfase1 32 14" xfId="1761" xr:uid="{00000000-0005-0000-0000-0000E6010000}"/>
    <cellStyle name="20% - Ênfase1 32 15" xfId="1762" xr:uid="{00000000-0005-0000-0000-0000E7010000}"/>
    <cellStyle name="20% - Ênfase1 32 16" xfId="1763" xr:uid="{00000000-0005-0000-0000-0000E8010000}"/>
    <cellStyle name="20% - Ênfase1 32 17" xfId="1764" xr:uid="{00000000-0005-0000-0000-0000E9010000}"/>
    <cellStyle name="20% - Ênfase1 32 18" xfId="1765" xr:uid="{00000000-0005-0000-0000-0000EA010000}"/>
    <cellStyle name="20% - Ênfase1 32 19" xfId="1766" xr:uid="{00000000-0005-0000-0000-0000EB010000}"/>
    <cellStyle name="20% - Ênfase1 32 2" xfId="1767" xr:uid="{00000000-0005-0000-0000-0000EC010000}"/>
    <cellStyle name="20% - Ênfase1 32 20" xfId="1768" xr:uid="{00000000-0005-0000-0000-0000ED010000}"/>
    <cellStyle name="20% - Ênfase1 32 3" xfId="1769" xr:uid="{00000000-0005-0000-0000-0000EE010000}"/>
    <cellStyle name="20% - Ênfase1 32 4" xfId="1770" xr:uid="{00000000-0005-0000-0000-0000EF010000}"/>
    <cellStyle name="20% - Ênfase1 32 5" xfId="1771" xr:uid="{00000000-0005-0000-0000-0000F0010000}"/>
    <cellStyle name="20% - Ênfase1 32 6" xfId="1772" xr:uid="{00000000-0005-0000-0000-0000F1010000}"/>
    <cellStyle name="20% - Ênfase1 32 7" xfId="1773" xr:uid="{00000000-0005-0000-0000-0000F2010000}"/>
    <cellStyle name="20% - Ênfase1 32 8" xfId="1774" xr:uid="{00000000-0005-0000-0000-0000F3010000}"/>
    <cellStyle name="20% - Ênfase1 32 9" xfId="1775" xr:uid="{00000000-0005-0000-0000-0000F4010000}"/>
    <cellStyle name="20% - Ênfase1 33" xfId="573" xr:uid="{00000000-0005-0000-0000-0000F5010000}"/>
    <cellStyle name="20% - Ênfase1 33 10" xfId="1776" xr:uid="{00000000-0005-0000-0000-0000F6010000}"/>
    <cellStyle name="20% - Ênfase1 33 11" xfId="1777" xr:uid="{00000000-0005-0000-0000-0000F7010000}"/>
    <cellStyle name="20% - Ênfase1 33 12" xfId="1778" xr:uid="{00000000-0005-0000-0000-0000F8010000}"/>
    <cellStyle name="20% - Ênfase1 33 13" xfId="1779" xr:uid="{00000000-0005-0000-0000-0000F9010000}"/>
    <cellStyle name="20% - Ênfase1 33 14" xfId="1780" xr:uid="{00000000-0005-0000-0000-0000FA010000}"/>
    <cellStyle name="20% - Ênfase1 33 15" xfId="1781" xr:uid="{00000000-0005-0000-0000-0000FB010000}"/>
    <cellStyle name="20% - Ênfase1 33 16" xfId="1782" xr:uid="{00000000-0005-0000-0000-0000FC010000}"/>
    <cellStyle name="20% - Ênfase1 33 17" xfId="1783" xr:uid="{00000000-0005-0000-0000-0000FD010000}"/>
    <cellStyle name="20% - Ênfase1 33 18" xfId="1784" xr:uid="{00000000-0005-0000-0000-0000FE010000}"/>
    <cellStyle name="20% - Ênfase1 33 19" xfId="1785" xr:uid="{00000000-0005-0000-0000-0000FF010000}"/>
    <cellStyle name="20% - Ênfase1 33 2" xfId="1786" xr:uid="{00000000-0005-0000-0000-000000020000}"/>
    <cellStyle name="20% - Ênfase1 33 20" xfId="1787" xr:uid="{00000000-0005-0000-0000-000001020000}"/>
    <cellStyle name="20% - Ênfase1 33 3" xfId="1788" xr:uid="{00000000-0005-0000-0000-000002020000}"/>
    <cellStyle name="20% - Ênfase1 33 4" xfId="1789" xr:uid="{00000000-0005-0000-0000-000003020000}"/>
    <cellStyle name="20% - Ênfase1 33 5" xfId="1790" xr:uid="{00000000-0005-0000-0000-000004020000}"/>
    <cellStyle name="20% - Ênfase1 33 6" xfId="1791" xr:uid="{00000000-0005-0000-0000-000005020000}"/>
    <cellStyle name="20% - Ênfase1 33 7" xfId="1792" xr:uid="{00000000-0005-0000-0000-000006020000}"/>
    <cellStyle name="20% - Ênfase1 33 8" xfId="1793" xr:uid="{00000000-0005-0000-0000-000007020000}"/>
    <cellStyle name="20% - Ênfase1 33 9" xfId="1794" xr:uid="{00000000-0005-0000-0000-000008020000}"/>
    <cellStyle name="20% - Ênfase1 34" xfId="591" xr:uid="{00000000-0005-0000-0000-000009020000}"/>
    <cellStyle name="20% - Ênfase1 34 10" xfId="1795" xr:uid="{00000000-0005-0000-0000-00000A020000}"/>
    <cellStyle name="20% - Ênfase1 34 11" xfId="1796" xr:uid="{00000000-0005-0000-0000-00000B020000}"/>
    <cellStyle name="20% - Ênfase1 34 12" xfId="1797" xr:uid="{00000000-0005-0000-0000-00000C020000}"/>
    <cellStyle name="20% - Ênfase1 34 13" xfId="1798" xr:uid="{00000000-0005-0000-0000-00000D020000}"/>
    <cellStyle name="20% - Ênfase1 34 14" xfId="1799" xr:uid="{00000000-0005-0000-0000-00000E020000}"/>
    <cellStyle name="20% - Ênfase1 34 15" xfId="1800" xr:uid="{00000000-0005-0000-0000-00000F020000}"/>
    <cellStyle name="20% - Ênfase1 34 16" xfId="1801" xr:uid="{00000000-0005-0000-0000-000010020000}"/>
    <cellStyle name="20% - Ênfase1 34 17" xfId="1802" xr:uid="{00000000-0005-0000-0000-000011020000}"/>
    <cellStyle name="20% - Ênfase1 34 18" xfId="1803" xr:uid="{00000000-0005-0000-0000-000012020000}"/>
    <cellStyle name="20% - Ênfase1 34 19" xfId="1804" xr:uid="{00000000-0005-0000-0000-000013020000}"/>
    <cellStyle name="20% - Ênfase1 34 2" xfId="1805" xr:uid="{00000000-0005-0000-0000-000014020000}"/>
    <cellStyle name="20% - Ênfase1 34 20" xfId="1806" xr:uid="{00000000-0005-0000-0000-000015020000}"/>
    <cellStyle name="20% - Ênfase1 34 3" xfId="1807" xr:uid="{00000000-0005-0000-0000-000016020000}"/>
    <cellStyle name="20% - Ênfase1 34 4" xfId="1808" xr:uid="{00000000-0005-0000-0000-000017020000}"/>
    <cellStyle name="20% - Ênfase1 34 5" xfId="1809" xr:uid="{00000000-0005-0000-0000-000018020000}"/>
    <cellStyle name="20% - Ênfase1 34 6" xfId="1810" xr:uid="{00000000-0005-0000-0000-000019020000}"/>
    <cellStyle name="20% - Ênfase1 34 7" xfId="1811" xr:uid="{00000000-0005-0000-0000-00001A020000}"/>
    <cellStyle name="20% - Ênfase1 34 8" xfId="1812" xr:uid="{00000000-0005-0000-0000-00001B020000}"/>
    <cellStyle name="20% - Ênfase1 34 9" xfId="1813" xr:uid="{00000000-0005-0000-0000-00001C020000}"/>
    <cellStyle name="20% - Ênfase1 35" xfId="609" xr:uid="{00000000-0005-0000-0000-00001D020000}"/>
    <cellStyle name="20% - Ênfase1 35 10" xfId="1814" xr:uid="{00000000-0005-0000-0000-00001E020000}"/>
    <cellStyle name="20% - Ênfase1 35 11" xfId="1815" xr:uid="{00000000-0005-0000-0000-00001F020000}"/>
    <cellStyle name="20% - Ênfase1 35 12" xfId="1816" xr:uid="{00000000-0005-0000-0000-000020020000}"/>
    <cellStyle name="20% - Ênfase1 35 13" xfId="1817" xr:uid="{00000000-0005-0000-0000-000021020000}"/>
    <cellStyle name="20% - Ênfase1 35 14" xfId="1818" xr:uid="{00000000-0005-0000-0000-000022020000}"/>
    <cellStyle name="20% - Ênfase1 35 15" xfId="1819" xr:uid="{00000000-0005-0000-0000-000023020000}"/>
    <cellStyle name="20% - Ênfase1 35 16" xfId="1820" xr:uid="{00000000-0005-0000-0000-000024020000}"/>
    <cellStyle name="20% - Ênfase1 35 17" xfId="1821" xr:uid="{00000000-0005-0000-0000-000025020000}"/>
    <cellStyle name="20% - Ênfase1 35 18" xfId="1822" xr:uid="{00000000-0005-0000-0000-000026020000}"/>
    <cellStyle name="20% - Ênfase1 35 19" xfId="1823" xr:uid="{00000000-0005-0000-0000-000027020000}"/>
    <cellStyle name="20% - Ênfase1 35 2" xfId="1824" xr:uid="{00000000-0005-0000-0000-000028020000}"/>
    <cellStyle name="20% - Ênfase1 35 20" xfId="1825" xr:uid="{00000000-0005-0000-0000-000029020000}"/>
    <cellStyle name="20% - Ênfase1 35 3" xfId="1826" xr:uid="{00000000-0005-0000-0000-00002A020000}"/>
    <cellStyle name="20% - Ênfase1 35 4" xfId="1827" xr:uid="{00000000-0005-0000-0000-00002B020000}"/>
    <cellStyle name="20% - Ênfase1 35 5" xfId="1828" xr:uid="{00000000-0005-0000-0000-00002C020000}"/>
    <cellStyle name="20% - Ênfase1 35 6" xfId="1829" xr:uid="{00000000-0005-0000-0000-00002D020000}"/>
    <cellStyle name="20% - Ênfase1 35 7" xfId="1830" xr:uid="{00000000-0005-0000-0000-00002E020000}"/>
    <cellStyle name="20% - Ênfase1 35 8" xfId="1831" xr:uid="{00000000-0005-0000-0000-00002F020000}"/>
    <cellStyle name="20% - Ênfase1 35 9" xfId="1832" xr:uid="{00000000-0005-0000-0000-000030020000}"/>
    <cellStyle name="20% - Ênfase1 36" xfId="627" xr:uid="{00000000-0005-0000-0000-000031020000}"/>
    <cellStyle name="20% - Ênfase1 36 10" xfId="1833" xr:uid="{00000000-0005-0000-0000-000032020000}"/>
    <cellStyle name="20% - Ênfase1 36 11" xfId="1834" xr:uid="{00000000-0005-0000-0000-000033020000}"/>
    <cellStyle name="20% - Ênfase1 36 12" xfId="1835" xr:uid="{00000000-0005-0000-0000-000034020000}"/>
    <cellStyle name="20% - Ênfase1 36 13" xfId="1836" xr:uid="{00000000-0005-0000-0000-000035020000}"/>
    <cellStyle name="20% - Ênfase1 36 14" xfId="1837" xr:uid="{00000000-0005-0000-0000-000036020000}"/>
    <cellStyle name="20% - Ênfase1 36 15" xfId="1838" xr:uid="{00000000-0005-0000-0000-000037020000}"/>
    <cellStyle name="20% - Ênfase1 36 16" xfId="1839" xr:uid="{00000000-0005-0000-0000-000038020000}"/>
    <cellStyle name="20% - Ênfase1 36 17" xfId="1840" xr:uid="{00000000-0005-0000-0000-000039020000}"/>
    <cellStyle name="20% - Ênfase1 36 18" xfId="1841" xr:uid="{00000000-0005-0000-0000-00003A020000}"/>
    <cellStyle name="20% - Ênfase1 36 19" xfId="1842" xr:uid="{00000000-0005-0000-0000-00003B020000}"/>
    <cellStyle name="20% - Ênfase1 36 2" xfId="1843" xr:uid="{00000000-0005-0000-0000-00003C020000}"/>
    <cellStyle name="20% - Ênfase1 36 20" xfId="1844" xr:uid="{00000000-0005-0000-0000-00003D020000}"/>
    <cellStyle name="20% - Ênfase1 36 3" xfId="1845" xr:uid="{00000000-0005-0000-0000-00003E020000}"/>
    <cellStyle name="20% - Ênfase1 36 4" xfId="1846" xr:uid="{00000000-0005-0000-0000-00003F020000}"/>
    <cellStyle name="20% - Ênfase1 36 5" xfId="1847" xr:uid="{00000000-0005-0000-0000-000040020000}"/>
    <cellStyle name="20% - Ênfase1 36 6" xfId="1848" xr:uid="{00000000-0005-0000-0000-000041020000}"/>
    <cellStyle name="20% - Ênfase1 36 7" xfId="1849" xr:uid="{00000000-0005-0000-0000-000042020000}"/>
    <cellStyle name="20% - Ênfase1 36 8" xfId="1850" xr:uid="{00000000-0005-0000-0000-000043020000}"/>
    <cellStyle name="20% - Ênfase1 36 9" xfId="1851" xr:uid="{00000000-0005-0000-0000-000044020000}"/>
    <cellStyle name="20% - Ênfase1 37" xfId="645" xr:uid="{00000000-0005-0000-0000-000045020000}"/>
    <cellStyle name="20% - Ênfase1 37 10" xfId="1852" xr:uid="{00000000-0005-0000-0000-000046020000}"/>
    <cellStyle name="20% - Ênfase1 37 11" xfId="1853" xr:uid="{00000000-0005-0000-0000-000047020000}"/>
    <cellStyle name="20% - Ênfase1 37 12" xfId="1854" xr:uid="{00000000-0005-0000-0000-000048020000}"/>
    <cellStyle name="20% - Ênfase1 37 13" xfId="1855" xr:uid="{00000000-0005-0000-0000-000049020000}"/>
    <cellStyle name="20% - Ênfase1 37 14" xfId="1856" xr:uid="{00000000-0005-0000-0000-00004A020000}"/>
    <cellStyle name="20% - Ênfase1 37 15" xfId="1857" xr:uid="{00000000-0005-0000-0000-00004B020000}"/>
    <cellStyle name="20% - Ênfase1 37 16" xfId="1858" xr:uid="{00000000-0005-0000-0000-00004C020000}"/>
    <cellStyle name="20% - Ênfase1 37 17" xfId="1859" xr:uid="{00000000-0005-0000-0000-00004D020000}"/>
    <cellStyle name="20% - Ênfase1 37 18" xfId="1860" xr:uid="{00000000-0005-0000-0000-00004E020000}"/>
    <cellStyle name="20% - Ênfase1 37 19" xfId="1861" xr:uid="{00000000-0005-0000-0000-00004F020000}"/>
    <cellStyle name="20% - Ênfase1 37 2" xfId="1862" xr:uid="{00000000-0005-0000-0000-000050020000}"/>
    <cellStyle name="20% - Ênfase1 37 20" xfId="1863" xr:uid="{00000000-0005-0000-0000-000051020000}"/>
    <cellStyle name="20% - Ênfase1 37 3" xfId="1864" xr:uid="{00000000-0005-0000-0000-000052020000}"/>
    <cellStyle name="20% - Ênfase1 37 4" xfId="1865" xr:uid="{00000000-0005-0000-0000-000053020000}"/>
    <cellStyle name="20% - Ênfase1 37 5" xfId="1866" xr:uid="{00000000-0005-0000-0000-000054020000}"/>
    <cellStyle name="20% - Ênfase1 37 6" xfId="1867" xr:uid="{00000000-0005-0000-0000-000055020000}"/>
    <cellStyle name="20% - Ênfase1 37 7" xfId="1868" xr:uid="{00000000-0005-0000-0000-000056020000}"/>
    <cellStyle name="20% - Ênfase1 37 8" xfId="1869" xr:uid="{00000000-0005-0000-0000-000057020000}"/>
    <cellStyle name="20% - Ênfase1 37 9" xfId="1870" xr:uid="{00000000-0005-0000-0000-000058020000}"/>
    <cellStyle name="20% - Ênfase1 38" xfId="663" xr:uid="{00000000-0005-0000-0000-000059020000}"/>
    <cellStyle name="20% - Ênfase1 39" xfId="681" xr:uid="{00000000-0005-0000-0000-00005A020000}"/>
    <cellStyle name="20% - Ênfase1 4" xfId="78" xr:uid="{00000000-0005-0000-0000-00005B020000}"/>
    <cellStyle name="20% - Ênfase1 4 10" xfId="1871" xr:uid="{00000000-0005-0000-0000-00005C020000}"/>
    <cellStyle name="20% - Ênfase1 4 11" xfId="1872" xr:uid="{00000000-0005-0000-0000-00005D020000}"/>
    <cellStyle name="20% - Ênfase1 4 12" xfId="1873" xr:uid="{00000000-0005-0000-0000-00005E020000}"/>
    <cellStyle name="20% - Ênfase1 4 13" xfId="1874" xr:uid="{00000000-0005-0000-0000-00005F020000}"/>
    <cellStyle name="20% - Ênfase1 4 14" xfId="1875" xr:uid="{00000000-0005-0000-0000-000060020000}"/>
    <cellStyle name="20% - Ênfase1 4 15" xfId="1876" xr:uid="{00000000-0005-0000-0000-000061020000}"/>
    <cellStyle name="20% - Ênfase1 4 16" xfId="1877" xr:uid="{00000000-0005-0000-0000-000062020000}"/>
    <cellStyle name="20% - Ênfase1 4 17" xfId="1878" xr:uid="{00000000-0005-0000-0000-000063020000}"/>
    <cellStyle name="20% - Ênfase1 4 18" xfId="1879" xr:uid="{00000000-0005-0000-0000-000064020000}"/>
    <cellStyle name="20% - Ênfase1 4 19" xfId="1880" xr:uid="{00000000-0005-0000-0000-000065020000}"/>
    <cellStyle name="20% - Ênfase1 4 2" xfId="1881" xr:uid="{00000000-0005-0000-0000-000066020000}"/>
    <cellStyle name="20% - Ênfase1 4 20" xfId="1882" xr:uid="{00000000-0005-0000-0000-000067020000}"/>
    <cellStyle name="20% - Ênfase1 4 3" xfId="1883" xr:uid="{00000000-0005-0000-0000-000068020000}"/>
    <cellStyle name="20% - Ênfase1 4 4" xfId="1884" xr:uid="{00000000-0005-0000-0000-000069020000}"/>
    <cellStyle name="20% - Ênfase1 4 5" xfId="1885" xr:uid="{00000000-0005-0000-0000-00006A020000}"/>
    <cellStyle name="20% - Ênfase1 4 6" xfId="1886" xr:uid="{00000000-0005-0000-0000-00006B020000}"/>
    <cellStyle name="20% - Ênfase1 4 7" xfId="1887" xr:uid="{00000000-0005-0000-0000-00006C020000}"/>
    <cellStyle name="20% - Ênfase1 4 8" xfId="1888" xr:uid="{00000000-0005-0000-0000-00006D020000}"/>
    <cellStyle name="20% - Ênfase1 4 9" xfId="1889" xr:uid="{00000000-0005-0000-0000-00006E020000}"/>
    <cellStyle name="20% - Ênfase1 40" xfId="729" xr:uid="{00000000-0005-0000-0000-00006F020000}"/>
    <cellStyle name="20% - Ênfase1 41" xfId="750" xr:uid="{00000000-0005-0000-0000-000070020000}"/>
    <cellStyle name="20% - Ênfase1 42" xfId="749" xr:uid="{00000000-0005-0000-0000-000071020000}"/>
    <cellStyle name="20% - Ênfase1 43" xfId="753" xr:uid="{00000000-0005-0000-0000-000072020000}"/>
    <cellStyle name="20% - Ênfase1 44" xfId="771" xr:uid="{00000000-0005-0000-0000-000073020000}"/>
    <cellStyle name="20% - Ênfase1 45" xfId="789" xr:uid="{00000000-0005-0000-0000-000074020000}"/>
    <cellStyle name="20% - Ênfase1 46" xfId="807" xr:uid="{00000000-0005-0000-0000-000075020000}"/>
    <cellStyle name="20% - Ênfase1 47" xfId="825" xr:uid="{00000000-0005-0000-0000-000076020000}"/>
    <cellStyle name="20% - Ênfase1 48" xfId="843" xr:uid="{00000000-0005-0000-0000-000077020000}"/>
    <cellStyle name="20% - Ênfase1 49" xfId="861" xr:uid="{00000000-0005-0000-0000-000078020000}"/>
    <cellStyle name="20% - Ênfase1 5" xfId="82" xr:uid="{00000000-0005-0000-0000-000079020000}"/>
    <cellStyle name="20% - Ênfase1 5 10" xfId="1890" xr:uid="{00000000-0005-0000-0000-00007A020000}"/>
    <cellStyle name="20% - Ênfase1 5 11" xfId="1891" xr:uid="{00000000-0005-0000-0000-00007B020000}"/>
    <cellStyle name="20% - Ênfase1 5 12" xfId="1892" xr:uid="{00000000-0005-0000-0000-00007C020000}"/>
    <cellStyle name="20% - Ênfase1 5 13" xfId="1893" xr:uid="{00000000-0005-0000-0000-00007D020000}"/>
    <cellStyle name="20% - Ênfase1 5 14" xfId="1894" xr:uid="{00000000-0005-0000-0000-00007E020000}"/>
    <cellStyle name="20% - Ênfase1 5 15" xfId="1895" xr:uid="{00000000-0005-0000-0000-00007F020000}"/>
    <cellStyle name="20% - Ênfase1 5 16" xfId="1896" xr:uid="{00000000-0005-0000-0000-000080020000}"/>
    <cellStyle name="20% - Ênfase1 5 17" xfId="1897" xr:uid="{00000000-0005-0000-0000-000081020000}"/>
    <cellStyle name="20% - Ênfase1 5 18" xfId="1898" xr:uid="{00000000-0005-0000-0000-000082020000}"/>
    <cellStyle name="20% - Ênfase1 5 19" xfId="1899" xr:uid="{00000000-0005-0000-0000-000083020000}"/>
    <cellStyle name="20% - Ênfase1 5 2" xfId="1900" xr:uid="{00000000-0005-0000-0000-000084020000}"/>
    <cellStyle name="20% - Ênfase1 5 20" xfId="1901" xr:uid="{00000000-0005-0000-0000-000085020000}"/>
    <cellStyle name="20% - Ênfase1 5 3" xfId="1902" xr:uid="{00000000-0005-0000-0000-000086020000}"/>
    <cellStyle name="20% - Ênfase1 5 4" xfId="1903" xr:uid="{00000000-0005-0000-0000-000087020000}"/>
    <cellStyle name="20% - Ênfase1 5 5" xfId="1904" xr:uid="{00000000-0005-0000-0000-000088020000}"/>
    <cellStyle name="20% - Ênfase1 5 6" xfId="1905" xr:uid="{00000000-0005-0000-0000-000089020000}"/>
    <cellStyle name="20% - Ênfase1 5 7" xfId="1906" xr:uid="{00000000-0005-0000-0000-00008A020000}"/>
    <cellStyle name="20% - Ênfase1 5 8" xfId="1907" xr:uid="{00000000-0005-0000-0000-00008B020000}"/>
    <cellStyle name="20% - Ênfase1 5 9" xfId="1908" xr:uid="{00000000-0005-0000-0000-00008C020000}"/>
    <cellStyle name="20% - Ênfase1 50" xfId="855" xr:uid="{00000000-0005-0000-0000-00008D020000}"/>
    <cellStyle name="20% - Ênfase1 51" xfId="872" xr:uid="{00000000-0005-0000-0000-00008E020000}"/>
    <cellStyle name="20% - Ênfase1 52" xfId="897" xr:uid="{00000000-0005-0000-0000-00008F020000}"/>
    <cellStyle name="20% - Ênfase1 53" xfId="933" xr:uid="{00000000-0005-0000-0000-000090020000}"/>
    <cellStyle name="20% - Ênfase1 54" xfId="951" xr:uid="{00000000-0005-0000-0000-000091020000}"/>
    <cellStyle name="20% - Ênfase1 55" xfId="969" xr:uid="{00000000-0005-0000-0000-000092020000}"/>
    <cellStyle name="20% - Ênfase1 56" xfId="987" xr:uid="{00000000-0005-0000-0000-000093020000}"/>
    <cellStyle name="20% - Ênfase1 57" xfId="981" xr:uid="{00000000-0005-0000-0000-000094020000}"/>
    <cellStyle name="20% - Ênfase1 58" xfId="998" xr:uid="{00000000-0005-0000-0000-000095020000}"/>
    <cellStyle name="20% - Ênfase1 59" xfId="1034" xr:uid="{00000000-0005-0000-0000-000096020000}"/>
    <cellStyle name="20% - Ênfase1 6" xfId="100" xr:uid="{00000000-0005-0000-0000-000097020000}"/>
    <cellStyle name="20% - Ênfase1 6 10" xfId="1909" xr:uid="{00000000-0005-0000-0000-000098020000}"/>
    <cellStyle name="20% - Ênfase1 6 11" xfId="1910" xr:uid="{00000000-0005-0000-0000-000099020000}"/>
    <cellStyle name="20% - Ênfase1 6 12" xfId="1911" xr:uid="{00000000-0005-0000-0000-00009A020000}"/>
    <cellStyle name="20% - Ênfase1 6 13" xfId="1912" xr:uid="{00000000-0005-0000-0000-00009B020000}"/>
    <cellStyle name="20% - Ênfase1 6 14" xfId="1913" xr:uid="{00000000-0005-0000-0000-00009C020000}"/>
    <cellStyle name="20% - Ênfase1 6 15" xfId="1914" xr:uid="{00000000-0005-0000-0000-00009D020000}"/>
    <cellStyle name="20% - Ênfase1 6 16" xfId="1915" xr:uid="{00000000-0005-0000-0000-00009E020000}"/>
    <cellStyle name="20% - Ênfase1 6 17" xfId="1916" xr:uid="{00000000-0005-0000-0000-00009F020000}"/>
    <cellStyle name="20% - Ênfase1 6 18" xfId="1917" xr:uid="{00000000-0005-0000-0000-0000A0020000}"/>
    <cellStyle name="20% - Ênfase1 6 19" xfId="1918" xr:uid="{00000000-0005-0000-0000-0000A1020000}"/>
    <cellStyle name="20% - Ênfase1 6 2" xfId="1919" xr:uid="{00000000-0005-0000-0000-0000A2020000}"/>
    <cellStyle name="20% - Ênfase1 6 20" xfId="1920" xr:uid="{00000000-0005-0000-0000-0000A3020000}"/>
    <cellStyle name="20% - Ênfase1 6 3" xfId="1921" xr:uid="{00000000-0005-0000-0000-0000A4020000}"/>
    <cellStyle name="20% - Ênfase1 6 4" xfId="1922" xr:uid="{00000000-0005-0000-0000-0000A5020000}"/>
    <cellStyle name="20% - Ênfase1 6 5" xfId="1923" xr:uid="{00000000-0005-0000-0000-0000A6020000}"/>
    <cellStyle name="20% - Ênfase1 6 6" xfId="1924" xr:uid="{00000000-0005-0000-0000-0000A7020000}"/>
    <cellStyle name="20% - Ênfase1 6 7" xfId="1925" xr:uid="{00000000-0005-0000-0000-0000A8020000}"/>
    <cellStyle name="20% - Ênfase1 6 8" xfId="1926" xr:uid="{00000000-0005-0000-0000-0000A9020000}"/>
    <cellStyle name="20% - Ênfase1 6 9" xfId="1927" xr:uid="{00000000-0005-0000-0000-0000AA020000}"/>
    <cellStyle name="20% - Ênfase1 60" xfId="1054" xr:uid="{00000000-0005-0000-0000-0000AB020000}"/>
    <cellStyle name="20% - Ênfase1 61" xfId="1058" xr:uid="{00000000-0005-0000-0000-0000AC020000}"/>
    <cellStyle name="20% - Ênfase1 62" xfId="1094" xr:uid="{00000000-0005-0000-0000-0000AD020000}"/>
    <cellStyle name="20% - Ênfase1 63" xfId="1112" xr:uid="{00000000-0005-0000-0000-0000AE020000}"/>
    <cellStyle name="20% - Ênfase1 64" xfId="1106" xr:uid="{00000000-0005-0000-0000-0000AF020000}"/>
    <cellStyle name="20% - Ênfase1 65" xfId="1123" xr:uid="{00000000-0005-0000-0000-0000B0020000}"/>
    <cellStyle name="20% - Ênfase1 66" xfId="1147" xr:uid="{00000000-0005-0000-0000-0000B1020000}"/>
    <cellStyle name="20% - Ênfase1 67" xfId="1183" xr:uid="{00000000-0005-0000-0000-0000B2020000}"/>
    <cellStyle name="20% - Ênfase1 68" xfId="1201" xr:uid="{00000000-0005-0000-0000-0000B3020000}"/>
    <cellStyle name="20% - Ênfase1 69" xfId="1235" xr:uid="{00000000-0005-0000-0000-0000B4020000}"/>
    <cellStyle name="20% - Ênfase1 7" xfId="117" xr:uid="{00000000-0005-0000-0000-0000B5020000}"/>
    <cellStyle name="20% - Ênfase1 7 10" xfId="1928" xr:uid="{00000000-0005-0000-0000-0000B6020000}"/>
    <cellStyle name="20% - Ênfase1 7 11" xfId="1929" xr:uid="{00000000-0005-0000-0000-0000B7020000}"/>
    <cellStyle name="20% - Ênfase1 7 12" xfId="1930" xr:uid="{00000000-0005-0000-0000-0000B8020000}"/>
    <cellStyle name="20% - Ênfase1 7 13" xfId="1931" xr:uid="{00000000-0005-0000-0000-0000B9020000}"/>
    <cellStyle name="20% - Ênfase1 7 14" xfId="1932" xr:uid="{00000000-0005-0000-0000-0000BA020000}"/>
    <cellStyle name="20% - Ênfase1 7 15" xfId="1933" xr:uid="{00000000-0005-0000-0000-0000BB020000}"/>
    <cellStyle name="20% - Ênfase1 7 16" xfId="1934" xr:uid="{00000000-0005-0000-0000-0000BC020000}"/>
    <cellStyle name="20% - Ênfase1 7 17" xfId="1935" xr:uid="{00000000-0005-0000-0000-0000BD020000}"/>
    <cellStyle name="20% - Ênfase1 7 18" xfId="1936" xr:uid="{00000000-0005-0000-0000-0000BE020000}"/>
    <cellStyle name="20% - Ênfase1 7 19" xfId="1937" xr:uid="{00000000-0005-0000-0000-0000BF020000}"/>
    <cellStyle name="20% - Ênfase1 7 2" xfId="1938" xr:uid="{00000000-0005-0000-0000-0000C0020000}"/>
    <cellStyle name="20% - Ênfase1 7 20" xfId="1939" xr:uid="{00000000-0005-0000-0000-0000C1020000}"/>
    <cellStyle name="20% - Ênfase1 7 3" xfId="1940" xr:uid="{00000000-0005-0000-0000-0000C2020000}"/>
    <cellStyle name="20% - Ênfase1 7 4" xfId="1941" xr:uid="{00000000-0005-0000-0000-0000C3020000}"/>
    <cellStyle name="20% - Ênfase1 7 5" xfId="1942" xr:uid="{00000000-0005-0000-0000-0000C4020000}"/>
    <cellStyle name="20% - Ênfase1 7 6" xfId="1943" xr:uid="{00000000-0005-0000-0000-0000C5020000}"/>
    <cellStyle name="20% - Ênfase1 7 7" xfId="1944" xr:uid="{00000000-0005-0000-0000-0000C6020000}"/>
    <cellStyle name="20% - Ênfase1 7 8" xfId="1945" xr:uid="{00000000-0005-0000-0000-0000C7020000}"/>
    <cellStyle name="20% - Ênfase1 7 9" xfId="1946" xr:uid="{00000000-0005-0000-0000-0000C8020000}"/>
    <cellStyle name="20% - Ênfase1 70" xfId="1265" xr:uid="{00000000-0005-0000-0000-0000C9020000}"/>
    <cellStyle name="20% - Ênfase1 71" xfId="1202" xr:uid="{00000000-0005-0000-0000-0000CA020000}"/>
    <cellStyle name="20% - Ênfase1 72" xfId="1947" xr:uid="{00000000-0005-0000-0000-0000CB020000}"/>
    <cellStyle name="20% - Ênfase1 73" xfId="1948" xr:uid="{00000000-0005-0000-0000-0000CC020000}"/>
    <cellStyle name="20% - Ênfase1 74" xfId="1949" xr:uid="{00000000-0005-0000-0000-0000CD020000}"/>
    <cellStyle name="20% - Ênfase1 75" xfId="1950" xr:uid="{00000000-0005-0000-0000-0000CE020000}"/>
    <cellStyle name="20% - Ênfase1 76" xfId="1951" xr:uid="{00000000-0005-0000-0000-0000CF020000}"/>
    <cellStyle name="20% - Ênfase1 77" xfId="1952" xr:uid="{00000000-0005-0000-0000-0000D0020000}"/>
    <cellStyle name="20% - Ênfase1 78" xfId="1953" xr:uid="{00000000-0005-0000-0000-0000D1020000}"/>
    <cellStyle name="20% - Ênfase1 79" xfId="1954" xr:uid="{00000000-0005-0000-0000-0000D2020000}"/>
    <cellStyle name="20% - Ênfase1 8" xfId="134" xr:uid="{00000000-0005-0000-0000-0000D3020000}"/>
    <cellStyle name="20% - Ênfase1 8 10" xfId="1955" xr:uid="{00000000-0005-0000-0000-0000D4020000}"/>
    <cellStyle name="20% - Ênfase1 8 11" xfId="1956" xr:uid="{00000000-0005-0000-0000-0000D5020000}"/>
    <cellStyle name="20% - Ênfase1 8 12" xfId="1957" xr:uid="{00000000-0005-0000-0000-0000D6020000}"/>
    <cellStyle name="20% - Ênfase1 8 13" xfId="1958" xr:uid="{00000000-0005-0000-0000-0000D7020000}"/>
    <cellStyle name="20% - Ênfase1 8 14" xfId="1959" xr:uid="{00000000-0005-0000-0000-0000D8020000}"/>
    <cellStyle name="20% - Ênfase1 8 15" xfId="1960" xr:uid="{00000000-0005-0000-0000-0000D9020000}"/>
    <cellStyle name="20% - Ênfase1 8 16" xfId="1961" xr:uid="{00000000-0005-0000-0000-0000DA020000}"/>
    <cellStyle name="20% - Ênfase1 8 17" xfId="1962" xr:uid="{00000000-0005-0000-0000-0000DB020000}"/>
    <cellStyle name="20% - Ênfase1 8 18" xfId="1963" xr:uid="{00000000-0005-0000-0000-0000DC020000}"/>
    <cellStyle name="20% - Ênfase1 8 19" xfId="1964" xr:uid="{00000000-0005-0000-0000-0000DD020000}"/>
    <cellStyle name="20% - Ênfase1 8 2" xfId="1965" xr:uid="{00000000-0005-0000-0000-0000DE020000}"/>
    <cellStyle name="20% - Ênfase1 8 20" xfId="1966" xr:uid="{00000000-0005-0000-0000-0000DF020000}"/>
    <cellStyle name="20% - Ênfase1 8 3" xfId="1967" xr:uid="{00000000-0005-0000-0000-0000E0020000}"/>
    <cellStyle name="20% - Ênfase1 8 4" xfId="1968" xr:uid="{00000000-0005-0000-0000-0000E1020000}"/>
    <cellStyle name="20% - Ênfase1 8 5" xfId="1969" xr:uid="{00000000-0005-0000-0000-0000E2020000}"/>
    <cellStyle name="20% - Ênfase1 8 6" xfId="1970" xr:uid="{00000000-0005-0000-0000-0000E3020000}"/>
    <cellStyle name="20% - Ênfase1 8 7" xfId="1971" xr:uid="{00000000-0005-0000-0000-0000E4020000}"/>
    <cellStyle name="20% - Ênfase1 8 8" xfId="1972" xr:uid="{00000000-0005-0000-0000-0000E5020000}"/>
    <cellStyle name="20% - Ênfase1 8 9" xfId="1973" xr:uid="{00000000-0005-0000-0000-0000E6020000}"/>
    <cellStyle name="20% - Ênfase1 80" xfId="1974" xr:uid="{00000000-0005-0000-0000-0000E7020000}"/>
    <cellStyle name="20% - Ênfase1 81" xfId="1975" xr:uid="{00000000-0005-0000-0000-0000E8020000}"/>
    <cellStyle name="20% - Ênfase1 82" xfId="1976" xr:uid="{00000000-0005-0000-0000-0000E9020000}"/>
    <cellStyle name="20% - Ênfase1 83" xfId="1977" xr:uid="{00000000-0005-0000-0000-0000EA020000}"/>
    <cellStyle name="20% - Ênfase1 84" xfId="1978" xr:uid="{00000000-0005-0000-0000-0000EB020000}"/>
    <cellStyle name="20% - Ênfase1 85" xfId="1979" xr:uid="{00000000-0005-0000-0000-0000EC020000}"/>
    <cellStyle name="20% - Ênfase1 86" xfId="1980" xr:uid="{00000000-0005-0000-0000-0000ED020000}"/>
    <cellStyle name="20% - Ênfase1 87" xfId="1981" xr:uid="{00000000-0005-0000-0000-0000EE020000}"/>
    <cellStyle name="20% - Ênfase1 88" xfId="1982" xr:uid="{00000000-0005-0000-0000-0000EF020000}"/>
    <cellStyle name="20% - Ênfase1 89" xfId="1983" xr:uid="{00000000-0005-0000-0000-0000F0020000}"/>
    <cellStyle name="20% - Ênfase1 9" xfId="151" xr:uid="{00000000-0005-0000-0000-0000F1020000}"/>
    <cellStyle name="20% - Ênfase1 9 10" xfId="1984" xr:uid="{00000000-0005-0000-0000-0000F2020000}"/>
    <cellStyle name="20% - Ênfase1 9 11" xfId="1985" xr:uid="{00000000-0005-0000-0000-0000F3020000}"/>
    <cellStyle name="20% - Ênfase1 9 12" xfId="1986" xr:uid="{00000000-0005-0000-0000-0000F4020000}"/>
    <cellStyle name="20% - Ênfase1 9 13" xfId="1987" xr:uid="{00000000-0005-0000-0000-0000F5020000}"/>
    <cellStyle name="20% - Ênfase1 9 14" xfId="1988" xr:uid="{00000000-0005-0000-0000-0000F6020000}"/>
    <cellStyle name="20% - Ênfase1 9 15" xfId="1989" xr:uid="{00000000-0005-0000-0000-0000F7020000}"/>
    <cellStyle name="20% - Ênfase1 9 16" xfId="1990" xr:uid="{00000000-0005-0000-0000-0000F8020000}"/>
    <cellStyle name="20% - Ênfase1 9 17" xfId="1991" xr:uid="{00000000-0005-0000-0000-0000F9020000}"/>
    <cellStyle name="20% - Ênfase1 9 18" xfId="1992" xr:uid="{00000000-0005-0000-0000-0000FA020000}"/>
    <cellStyle name="20% - Ênfase1 9 19" xfId="1993" xr:uid="{00000000-0005-0000-0000-0000FB020000}"/>
    <cellStyle name="20% - Ênfase1 9 2" xfId="1994" xr:uid="{00000000-0005-0000-0000-0000FC020000}"/>
    <cellStyle name="20% - Ênfase1 9 20" xfId="1995" xr:uid="{00000000-0005-0000-0000-0000FD020000}"/>
    <cellStyle name="20% - Ênfase1 9 3" xfId="1996" xr:uid="{00000000-0005-0000-0000-0000FE020000}"/>
    <cellStyle name="20% - Ênfase1 9 4" xfId="1997" xr:uid="{00000000-0005-0000-0000-0000FF020000}"/>
    <cellStyle name="20% - Ênfase1 9 5" xfId="1998" xr:uid="{00000000-0005-0000-0000-000000030000}"/>
    <cellStyle name="20% - Ênfase1 9 6" xfId="1999" xr:uid="{00000000-0005-0000-0000-000001030000}"/>
    <cellStyle name="20% - Ênfase1 9 7" xfId="2000" xr:uid="{00000000-0005-0000-0000-000002030000}"/>
    <cellStyle name="20% - Ênfase1 9 8" xfId="2001" xr:uid="{00000000-0005-0000-0000-000003030000}"/>
    <cellStyle name="20% - Ênfase1 9 9" xfId="2002" xr:uid="{00000000-0005-0000-0000-000004030000}"/>
    <cellStyle name="20% - Ênfase1 90" xfId="2003" xr:uid="{00000000-0005-0000-0000-000005030000}"/>
    <cellStyle name="20% - Ênfase2" xfId="23" builtinId="34" customBuiltin="1"/>
    <cellStyle name="20% - Ênfase2 10" xfId="199" xr:uid="{00000000-0005-0000-0000-000007030000}"/>
    <cellStyle name="20% - Ênfase2 10 10" xfId="2004" xr:uid="{00000000-0005-0000-0000-000008030000}"/>
    <cellStyle name="20% - Ênfase2 10 11" xfId="2005" xr:uid="{00000000-0005-0000-0000-000009030000}"/>
    <cellStyle name="20% - Ênfase2 10 12" xfId="2006" xr:uid="{00000000-0005-0000-0000-00000A030000}"/>
    <cellStyle name="20% - Ênfase2 10 13" xfId="2007" xr:uid="{00000000-0005-0000-0000-00000B030000}"/>
    <cellStyle name="20% - Ênfase2 10 14" xfId="2008" xr:uid="{00000000-0005-0000-0000-00000C030000}"/>
    <cellStyle name="20% - Ênfase2 10 15" xfId="2009" xr:uid="{00000000-0005-0000-0000-00000D030000}"/>
    <cellStyle name="20% - Ênfase2 10 16" xfId="2010" xr:uid="{00000000-0005-0000-0000-00000E030000}"/>
    <cellStyle name="20% - Ênfase2 10 17" xfId="2011" xr:uid="{00000000-0005-0000-0000-00000F030000}"/>
    <cellStyle name="20% - Ênfase2 10 18" xfId="2012" xr:uid="{00000000-0005-0000-0000-000010030000}"/>
    <cellStyle name="20% - Ênfase2 10 19" xfId="2013" xr:uid="{00000000-0005-0000-0000-000011030000}"/>
    <cellStyle name="20% - Ênfase2 10 2" xfId="2014" xr:uid="{00000000-0005-0000-0000-000012030000}"/>
    <cellStyle name="20% - Ênfase2 10 20" xfId="2015" xr:uid="{00000000-0005-0000-0000-000013030000}"/>
    <cellStyle name="20% - Ênfase2 10 3" xfId="2016" xr:uid="{00000000-0005-0000-0000-000014030000}"/>
    <cellStyle name="20% - Ênfase2 10 4" xfId="2017" xr:uid="{00000000-0005-0000-0000-000015030000}"/>
    <cellStyle name="20% - Ênfase2 10 5" xfId="2018" xr:uid="{00000000-0005-0000-0000-000016030000}"/>
    <cellStyle name="20% - Ênfase2 10 6" xfId="2019" xr:uid="{00000000-0005-0000-0000-000017030000}"/>
    <cellStyle name="20% - Ênfase2 10 7" xfId="2020" xr:uid="{00000000-0005-0000-0000-000018030000}"/>
    <cellStyle name="20% - Ênfase2 10 8" xfId="2021" xr:uid="{00000000-0005-0000-0000-000019030000}"/>
    <cellStyle name="20% - Ênfase2 10 9" xfId="2022" xr:uid="{00000000-0005-0000-0000-00001A030000}"/>
    <cellStyle name="20% - Ênfase2 11" xfId="216" xr:uid="{00000000-0005-0000-0000-00001B030000}"/>
    <cellStyle name="20% - Ênfase2 11 10" xfId="2023" xr:uid="{00000000-0005-0000-0000-00001C030000}"/>
    <cellStyle name="20% - Ênfase2 11 11" xfId="2024" xr:uid="{00000000-0005-0000-0000-00001D030000}"/>
    <cellStyle name="20% - Ênfase2 11 12" xfId="2025" xr:uid="{00000000-0005-0000-0000-00001E030000}"/>
    <cellStyle name="20% - Ênfase2 11 13" xfId="2026" xr:uid="{00000000-0005-0000-0000-00001F030000}"/>
    <cellStyle name="20% - Ênfase2 11 14" xfId="2027" xr:uid="{00000000-0005-0000-0000-000020030000}"/>
    <cellStyle name="20% - Ênfase2 11 15" xfId="2028" xr:uid="{00000000-0005-0000-0000-000021030000}"/>
    <cellStyle name="20% - Ênfase2 11 16" xfId="2029" xr:uid="{00000000-0005-0000-0000-000022030000}"/>
    <cellStyle name="20% - Ênfase2 11 17" xfId="2030" xr:uid="{00000000-0005-0000-0000-000023030000}"/>
    <cellStyle name="20% - Ênfase2 11 18" xfId="2031" xr:uid="{00000000-0005-0000-0000-000024030000}"/>
    <cellStyle name="20% - Ênfase2 11 19" xfId="2032" xr:uid="{00000000-0005-0000-0000-000025030000}"/>
    <cellStyle name="20% - Ênfase2 11 2" xfId="2033" xr:uid="{00000000-0005-0000-0000-000026030000}"/>
    <cellStyle name="20% - Ênfase2 11 20" xfId="2034" xr:uid="{00000000-0005-0000-0000-000027030000}"/>
    <cellStyle name="20% - Ênfase2 11 3" xfId="2035" xr:uid="{00000000-0005-0000-0000-000028030000}"/>
    <cellStyle name="20% - Ênfase2 11 4" xfId="2036" xr:uid="{00000000-0005-0000-0000-000029030000}"/>
    <cellStyle name="20% - Ênfase2 11 5" xfId="2037" xr:uid="{00000000-0005-0000-0000-00002A030000}"/>
    <cellStyle name="20% - Ênfase2 11 6" xfId="2038" xr:uid="{00000000-0005-0000-0000-00002B030000}"/>
    <cellStyle name="20% - Ênfase2 11 7" xfId="2039" xr:uid="{00000000-0005-0000-0000-00002C030000}"/>
    <cellStyle name="20% - Ênfase2 11 8" xfId="2040" xr:uid="{00000000-0005-0000-0000-00002D030000}"/>
    <cellStyle name="20% - Ênfase2 11 9" xfId="2041" xr:uid="{00000000-0005-0000-0000-00002E030000}"/>
    <cellStyle name="20% - Ênfase2 12" xfId="233" xr:uid="{00000000-0005-0000-0000-00002F030000}"/>
    <cellStyle name="20% - Ênfase2 12 10" xfId="2042" xr:uid="{00000000-0005-0000-0000-000030030000}"/>
    <cellStyle name="20% - Ênfase2 12 11" xfId="2043" xr:uid="{00000000-0005-0000-0000-000031030000}"/>
    <cellStyle name="20% - Ênfase2 12 12" xfId="2044" xr:uid="{00000000-0005-0000-0000-000032030000}"/>
    <cellStyle name="20% - Ênfase2 12 13" xfId="2045" xr:uid="{00000000-0005-0000-0000-000033030000}"/>
    <cellStyle name="20% - Ênfase2 12 14" xfId="2046" xr:uid="{00000000-0005-0000-0000-000034030000}"/>
    <cellStyle name="20% - Ênfase2 12 15" xfId="2047" xr:uid="{00000000-0005-0000-0000-000035030000}"/>
    <cellStyle name="20% - Ênfase2 12 16" xfId="2048" xr:uid="{00000000-0005-0000-0000-000036030000}"/>
    <cellStyle name="20% - Ênfase2 12 17" xfId="2049" xr:uid="{00000000-0005-0000-0000-000037030000}"/>
    <cellStyle name="20% - Ênfase2 12 18" xfId="2050" xr:uid="{00000000-0005-0000-0000-000038030000}"/>
    <cellStyle name="20% - Ênfase2 12 19" xfId="2051" xr:uid="{00000000-0005-0000-0000-000039030000}"/>
    <cellStyle name="20% - Ênfase2 12 2" xfId="2052" xr:uid="{00000000-0005-0000-0000-00003A030000}"/>
    <cellStyle name="20% - Ênfase2 12 20" xfId="2053" xr:uid="{00000000-0005-0000-0000-00003B030000}"/>
    <cellStyle name="20% - Ênfase2 12 3" xfId="2054" xr:uid="{00000000-0005-0000-0000-00003C030000}"/>
    <cellStyle name="20% - Ênfase2 12 4" xfId="2055" xr:uid="{00000000-0005-0000-0000-00003D030000}"/>
    <cellStyle name="20% - Ênfase2 12 5" xfId="2056" xr:uid="{00000000-0005-0000-0000-00003E030000}"/>
    <cellStyle name="20% - Ênfase2 12 6" xfId="2057" xr:uid="{00000000-0005-0000-0000-00003F030000}"/>
    <cellStyle name="20% - Ênfase2 12 7" xfId="2058" xr:uid="{00000000-0005-0000-0000-000040030000}"/>
    <cellStyle name="20% - Ênfase2 12 8" xfId="2059" xr:uid="{00000000-0005-0000-0000-000041030000}"/>
    <cellStyle name="20% - Ênfase2 12 9" xfId="2060" xr:uid="{00000000-0005-0000-0000-000042030000}"/>
    <cellStyle name="20% - Ênfase2 13" xfId="250" xr:uid="{00000000-0005-0000-0000-000043030000}"/>
    <cellStyle name="20% - Ênfase2 13 10" xfId="2061" xr:uid="{00000000-0005-0000-0000-000044030000}"/>
    <cellStyle name="20% - Ênfase2 13 11" xfId="2062" xr:uid="{00000000-0005-0000-0000-000045030000}"/>
    <cellStyle name="20% - Ênfase2 13 12" xfId="2063" xr:uid="{00000000-0005-0000-0000-000046030000}"/>
    <cellStyle name="20% - Ênfase2 13 13" xfId="2064" xr:uid="{00000000-0005-0000-0000-000047030000}"/>
    <cellStyle name="20% - Ênfase2 13 14" xfId="2065" xr:uid="{00000000-0005-0000-0000-000048030000}"/>
    <cellStyle name="20% - Ênfase2 13 15" xfId="2066" xr:uid="{00000000-0005-0000-0000-000049030000}"/>
    <cellStyle name="20% - Ênfase2 13 16" xfId="2067" xr:uid="{00000000-0005-0000-0000-00004A030000}"/>
    <cellStyle name="20% - Ênfase2 13 17" xfId="2068" xr:uid="{00000000-0005-0000-0000-00004B030000}"/>
    <cellStyle name="20% - Ênfase2 13 18" xfId="2069" xr:uid="{00000000-0005-0000-0000-00004C030000}"/>
    <cellStyle name="20% - Ênfase2 13 19" xfId="2070" xr:uid="{00000000-0005-0000-0000-00004D030000}"/>
    <cellStyle name="20% - Ênfase2 13 2" xfId="2071" xr:uid="{00000000-0005-0000-0000-00004E030000}"/>
    <cellStyle name="20% - Ênfase2 13 20" xfId="2072" xr:uid="{00000000-0005-0000-0000-00004F030000}"/>
    <cellStyle name="20% - Ênfase2 13 3" xfId="2073" xr:uid="{00000000-0005-0000-0000-000050030000}"/>
    <cellStyle name="20% - Ênfase2 13 4" xfId="2074" xr:uid="{00000000-0005-0000-0000-000051030000}"/>
    <cellStyle name="20% - Ênfase2 13 5" xfId="2075" xr:uid="{00000000-0005-0000-0000-000052030000}"/>
    <cellStyle name="20% - Ênfase2 13 6" xfId="2076" xr:uid="{00000000-0005-0000-0000-000053030000}"/>
    <cellStyle name="20% - Ênfase2 13 7" xfId="2077" xr:uid="{00000000-0005-0000-0000-000054030000}"/>
    <cellStyle name="20% - Ênfase2 13 8" xfId="2078" xr:uid="{00000000-0005-0000-0000-000055030000}"/>
    <cellStyle name="20% - Ênfase2 13 9" xfId="2079" xr:uid="{00000000-0005-0000-0000-000056030000}"/>
    <cellStyle name="20% - Ênfase2 14" xfId="267" xr:uid="{00000000-0005-0000-0000-000057030000}"/>
    <cellStyle name="20% - Ênfase2 14 10" xfId="2080" xr:uid="{00000000-0005-0000-0000-000058030000}"/>
    <cellStyle name="20% - Ênfase2 14 11" xfId="2081" xr:uid="{00000000-0005-0000-0000-000059030000}"/>
    <cellStyle name="20% - Ênfase2 14 12" xfId="2082" xr:uid="{00000000-0005-0000-0000-00005A030000}"/>
    <cellStyle name="20% - Ênfase2 14 13" xfId="2083" xr:uid="{00000000-0005-0000-0000-00005B030000}"/>
    <cellStyle name="20% - Ênfase2 14 14" xfId="2084" xr:uid="{00000000-0005-0000-0000-00005C030000}"/>
    <cellStyle name="20% - Ênfase2 14 15" xfId="2085" xr:uid="{00000000-0005-0000-0000-00005D030000}"/>
    <cellStyle name="20% - Ênfase2 14 16" xfId="2086" xr:uid="{00000000-0005-0000-0000-00005E030000}"/>
    <cellStyle name="20% - Ênfase2 14 17" xfId="2087" xr:uid="{00000000-0005-0000-0000-00005F030000}"/>
    <cellStyle name="20% - Ênfase2 14 18" xfId="2088" xr:uid="{00000000-0005-0000-0000-000060030000}"/>
    <cellStyle name="20% - Ênfase2 14 19" xfId="2089" xr:uid="{00000000-0005-0000-0000-000061030000}"/>
    <cellStyle name="20% - Ênfase2 14 2" xfId="2090" xr:uid="{00000000-0005-0000-0000-000062030000}"/>
    <cellStyle name="20% - Ênfase2 14 20" xfId="2091" xr:uid="{00000000-0005-0000-0000-000063030000}"/>
    <cellStyle name="20% - Ênfase2 14 3" xfId="2092" xr:uid="{00000000-0005-0000-0000-000064030000}"/>
    <cellStyle name="20% - Ênfase2 14 4" xfId="2093" xr:uid="{00000000-0005-0000-0000-000065030000}"/>
    <cellStyle name="20% - Ênfase2 14 5" xfId="2094" xr:uid="{00000000-0005-0000-0000-000066030000}"/>
    <cellStyle name="20% - Ênfase2 14 6" xfId="2095" xr:uid="{00000000-0005-0000-0000-000067030000}"/>
    <cellStyle name="20% - Ênfase2 14 7" xfId="2096" xr:uid="{00000000-0005-0000-0000-000068030000}"/>
    <cellStyle name="20% - Ênfase2 14 8" xfId="2097" xr:uid="{00000000-0005-0000-0000-000069030000}"/>
    <cellStyle name="20% - Ênfase2 14 9" xfId="2098" xr:uid="{00000000-0005-0000-0000-00006A030000}"/>
    <cellStyle name="20% - Ênfase2 15" xfId="284" xr:uid="{00000000-0005-0000-0000-00006B030000}"/>
    <cellStyle name="20% - Ênfase2 15 10" xfId="2099" xr:uid="{00000000-0005-0000-0000-00006C030000}"/>
    <cellStyle name="20% - Ênfase2 15 11" xfId="2100" xr:uid="{00000000-0005-0000-0000-00006D030000}"/>
    <cellStyle name="20% - Ênfase2 15 12" xfId="2101" xr:uid="{00000000-0005-0000-0000-00006E030000}"/>
    <cellStyle name="20% - Ênfase2 15 13" xfId="2102" xr:uid="{00000000-0005-0000-0000-00006F030000}"/>
    <cellStyle name="20% - Ênfase2 15 14" xfId="2103" xr:uid="{00000000-0005-0000-0000-000070030000}"/>
    <cellStyle name="20% - Ênfase2 15 15" xfId="2104" xr:uid="{00000000-0005-0000-0000-000071030000}"/>
    <cellStyle name="20% - Ênfase2 15 16" xfId="2105" xr:uid="{00000000-0005-0000-0000-000072030000}"/>
    <cellStyle name="20% - Ênfase2 15 17" xfId="2106" xr:uid="{00000000-0005-0000-0000-000073030000}"/>
    <cellStyle name="20% - Ênfase2 15 18" xfId="2107" xr:uid="{00000000-0005-0000-0000-000074030000}"/>
    <cellStyle name="20% - Ênfase2 15 19" xfId="2108" xr:uid="{00000000-0005-0000-0000-000075030000}"/>
    <cellStyle name="20% - Ênfase2 15 2" xfId="2109" xr:uid="{00000000-0005-0000-0000-000076030000}"/>
    <cellStyle name="20% - Ênfase2 15 20" xfId="2110" xr:uid="{00000000-0005-0000-0000-000077030000}"/>
    <cellStyle name="20% - Ênfase2 15 3" xfId="2111" xr:uid="{00000000-0005-0000-0000-000078030000}"/>
    <cellStyle name="20% - Ênfase2 15 4" xfId="2112" xr:uid="{00000000-0005-0000-0000-000079030000}"/>
    <cellStyle name="20% - Ênfase2 15 5" xfId="2113" xr:uid="{00000000-0005-0000-0000-00007A030000}"/>
    <cellStyle name="20% - Ênfase2 15 6" xfId="2114" xr:uid="{00000000-0005-0000-0000-00007B030000}"/>
    <cellStyle name="20% - Ênfase2 15 7" xfId="2115" xr:uid="{00000000-0005-0000-0000-00007C030000}"/>
    <cellStyle name="20% - Ênfase2 15 8" xfId="2116" xr:uid="{00000000-0005-0000-0000-00007D030000}"/>
    <cellStyle name="20% - Ênfase2 15 9" xfId="2117" xr:uid="{00000000-0005-0000-0000-00007E030000}"/>
    <cellStyle name="20% - Ênfase2 16" xfId="301" xr:uid="{00000000-0005-0000-0000-00007F030000}"/>
    <cellStyle name="20% - Ênfase2 16 10" xfId="2118" xr:uid="{00000000-0005-0000-0000-000080030000}"/>
    <cellStyle name="20% - Ênfase2 16 11" xfId="2119" xr:uid="{00000000-0005-0000-0000-000081030000}"/>
    <cellStyle name="20% - Ênfase2 16 12" xfId="2120" xr:uid="{00000000-0005-0000-0000-000082030000}"/>
    <cellStyle name="20% - Ênfase2 16 13" xfId="2121" xr:uid="{00000000-0005-0000-0000-000083030000}"/>
    <cellStyle name="20% - Ênfase2 16 14" xfId="2122" xr:uid="{00000000-0005-0000-0000-000084030000}"/>
    <cellStyle name="20% - Ênfase2 16 15" xfId="2123" xr:uid="{00000000-0005-0000-0000-000085030000}"/>
    <cellStyle name="20% - Ênfase2 16 16" xfId="2124" xr:uid="{00000000-0005-0000-0000-000086030000}"/>
    <cellStyle name="20% - Ênfase2 16 17" xfId="2125" xr:uid="{00000000-0005-0000-0000-000087030000}"/>
    <cellStyle name="20% - Ênfase2 16 18" xfId="2126" xr:uid="{00000000-0005-0000-0000-000088030000}"/>
    <cellStyle name="20% - Ênfase2 16 19" xfId="2127" xr:uid="{00000000-0005-0000-0000-000089030000}"/>
    <cellStyle name="20% - Ênfase2 16 2" xfId="2128" xr:uid="{00000000-0005-0000-0000-00008A030000}"/>
    <cellStyle name="20% - Ênfase2 16 20" xfId="2129" xr:uid="{00000000-0005-0000-0000-00008B030000}"/>
    <cellStyle name="20% - Ênfase2 16 3" xfId="2130" xr:uid="{00000000-0005-0000-0000-00008C030000}"/>
    <cellStyle name="20% - Ênfase2 16 4" xfId="2131" xr:uid="{00000000-0005-0000-0000-00008D030000}"/>
    <cellStyle name="20% - Ênfase2 16 5" xfId="2132" xr:uid="{00000000-0005-0000-0000-00008E030000}"/>
    <cellStyle name="20% - Ênfase2 16 6" xfId="2133" xr:uid="{00000000-0005-0000-0000-00008F030000}"/>
    <cellStyle name="20% - Ênfase2 16 7" xfId="2134" xr:uid="{00000000-0005-0000-0000-000090030000}"/>
    <cellStyle name="20% - Ênfase2 16 8" xfId="2135" xr:uid="{00000000-0005-0000-0000-000091030000}"/>
    <cellStyle name="20% - Ênfase2 16 9" xfId="2136" xr:uid="{00000000-0005-0000-0000-000092030000}"/>
    <cellStyle name="20% - Ênfase2 17" xfId="318" xr:uid="{00000000-0005-0000-0000-000093030000}"/>
    <cellStyle name="20% - Ênfase2 17 10" xfId="2137" xr:uid="{00000000-0005-0000-0000-000094030000}"/>
    <cellStyle name="20% - Ênfase2 17 11" xfId="2138" xr:uid="{00000000-0005-0000-0000-000095030000}"/>
    <cellStyle name="20% - Ênfase2 17 12" xfId="2139" xr:uid="{00000000-0005-0000-0000-000096030000}"/>
    <cellStyle name="20% - Ênfase2 17 13" xfId="2140" xr:uid="{00000000-0005-0000-0000-000097030000}"/>
    <cellStyle name="20% - Ênfase2 17 14" xfId="2141" xr:uid="{00000000-0005-0000-0000-000098030000}"/>
    <cellStyle name="20% - Ênfase2 17 15" xfId="2142" xr:uid="{00000000-0005-0000-0000-000099030000}"/>
    <cellStyle name="20% - Ênfase2 17 16" xfId="2143" xr:uid="{00000000-0005-0000-0000-00009A030000}"/>
    <cellStyle name="20% - Ênfase2 17 17" xfId="2144" xr:uid="{00000000-0005-0000-0000-00009B030000}"/>
    <cellStyle name="20% - Ênfase2 17 18" xfId="2145" xr:uid="{00000000-0005-0000-0000-00009C030000}"/>
    <cellStyle name="20% - Ênfase2 17 19" xfId="2146" xr:uid="{00000000-0005-0000-0000-00009D030000}"/>
    <cellStyle name="20% - Ênfase2 17 2" xfId="2147" xr:uid="{00000000-0005-0000-0000-00009E030000}"/>
    <cellStyle name="20% - Ênfase2 17 20" xfId="2148" xr:uid="{00000000-0005-0000-0000-00009F030000}"/>
    <cellStyle name="20% - Ênfase2 17 3" xfId="2149" xr:uid="{00000000-0005-0000-0000-0000A0030000}"/>
    <cellStyle name="20% - Ênfase2 17 4" xfId="2150" xr:uid="{00000000-0005-0000-0000-0000A1030000}"/>
    <cellStyle name="20% - Ênfase2 17 5" xfId="2151" xr:uid="{00000000-0005-0000-0000-0000A2030000}"/>
    <cellStyle name="20% - Ênfase2 17 6" xfId="2152" xr:uid="{00000000-0005-0000-0000-0000A3030000}"/>
    <cellStyle name="20% - Ênfase2 17 7" xfId="2153" xr:uid="{00000000-0005-0000-0000-0000A4030000}"/>
    <cellStyle name="20% - Ênfase2 17 8" xfId="2154" xr:uid="{00000000-0005-0000-0000-0000A5030000}"/>
    <cellStyle name="20% - Ênfase2 17 9" xfId="2155" xr:uid="{00000000-0005-0000-0000-0000A6030000}"/>
    <cellStyle name="20% - Ênfase2 18" xfId="336" xr:uid="{00000000-0005-0000-0000-0000A7030000}"/>
    <cellStyle name="20% - Ênfase2 18 10" xfId="2156" xr:uid="{00000000-0005-0000-0000-0000A8030000}"/>
    <cellStyle name="20% - Ênfase2 18 11" xfId="2157" xr:uid="{00000000-0005-0000-0000-0000A9030000}"/>
    <cellStyle name="20% - Ênfase2 18 12" xfId="2158" xr:uid="{00000000-0005-0000-0000-0000AA030000}"/>
    <cellStyle name="20% - Ênfase2 18 13" xfId="2159" xr:uid="{00000000-0005-0000-0000-0000AB030000}"/>
    <cellStyle name="20% - Ênfase2 18 14" xfId="2160" xr:uid="{00000000-0005-0000-0000-0000AC030000}"/>
    <cellStyle name="20% - Ênfase2 18 15" xfId="2161" xr:uid="{00000000-0005-0000-0000-0000AD030000}"/>
    <cellStyle name="20% - Ênfase2 18 16" xfId="2162" xr:uid="{00000000-0005-0000-0000-0000AE030000}"/>
    <cellStyle name="20% - Ênfase2 18 17" xfId="2163" xr:uid="{00000000-0005-0000-0000-0000AF030000}"/>
    <cellStyle name="20% - Ênfase2 18 18" xfId="2164" xr:uid="{00000000-0005-0000-0000-0000B0030000}"/>
    <cellStyle name="20% - Ênfase2 18 19" xfId="2165" xr:uid="{00000000-0005-0000-0000-0000B1030000}"/>
    <cellStyle name="20% - Ênfase2 18 2" xfId="2166" xr:uid="{00000000-0005-0000-0000-0000B2030000}"/>
    <cellStyle name="20% - Ênfase2 18 20" xfId="2167" xr:uid="{00000000-0005-0000-0000-0000B3030000}"/>
    <cellStyle name="20% - Ênfase2 18 3" xfId="2168" xr:uid="{00000000-0005-0000-0000-0000B4030000}"/>
    <cellStyle name="20% - Ênfase2 18 4" xfId="2169" xr:uid="{00000000-0005-0000-0000-0000B5030000}"/>
    <cellStyle name="20% - Ênfase2 18 5" xfId="2170" xr:uid="{00000000-0005-0000-0000-0000B6030000}"/>
    <cellStyle name="20% - Ênfase2 18 6" xfId="2171" xr:uid="{00000000-0005-0000-0000-0000B7030000}"/>
    <cellStyle name="20% - Ênfase2 18 7" xfId="2172" xr:uid="{00000000-0005-0000-0000-0000B8030000}"/>
    <cellStyle name="20% - Ênfase2 18 8" xfId="2173" xr:uid="{00000000-0005-0000-0000-0000B9030000}"/>
    <cellStyle name="20% - Ênfase2 18 9" xfId="2174" xr:uid="{00000000-0005-0000-0000-0000BA030000}"/>
    <cellStyle name="20% - Ênfase2 19" xfId="359" xr:uid="{00000000-0005-0000-0000-0000BB030000}"/>
    <cellStyle name="20% - Ênfase2 19 10" xfId="2175" xr:uid="{00000000-0005-0000-0000-0000BC030000}"/>
    <cellStyle name="20% - Ênfase2 19 11" xfId="2176" xr:uid="{00000000-0005-0000-0000-0000BD030000}"/>
    <cellStyle name="20% - Ênfase2 19 12" xfId="2177" xr:uid="{00000000-0005-0000-0000-0000BE030000}"/>
    <cellStyle name="20% - Ênfase2 19 13" xfId="2178" xr:uid="{00000000-0005-0000-0000-0000BF030000}"/>
    <cellStyle name="20% - Ênfase2 19 14" xfId="2179" xr:uid="{00000000-0005-0000-0000-0000C0030000}"/>
    <cellStyle name="20% - Ênfase2 19 15" xfId="2180" xr:uid="{00000000-0005-0000-0000-0000C1030000}"/>
    <cellStyle name="20% - Ênfase2 19 16" xfId="2181" xr:uid="{00000000-0005-0000-0000-0000C2030000}"/>
    <cellStyle name="20% - Ênfase2 19 17" xfId="2182" xr:uid="{00000000-0005-0000-0000-0000C3030000}"/>
    <cellStyle name="20% - Ênfase2 19 18" xfId="2183" xr:uid="{00000000-0005-0000-0000-0000C4030000}"/>
    <cellStyle name="20% - Ênfase2 19 19" xfId="2184" xr:uid="{00000000-0005-0000-0000-0000C5030000}"/>
    <cellStyle name="20% - Ênfase2 19 2" xfId="2185" xr:uid="{00000000-0005-0000-0000-0000C6030000}"/>
    <cellStyle name="20% - Ênfase2 19 20" xfId="2186" xr:uid="{00000000-0005-0000-0000-0000C7030000}"/>
    <cellStyle name="20% - Ênfase2 19 3" xfId="2187" xr:uid="{00000000-0005-0000-0000-0000C8030000}"/>
    <cellStyle name="20% - Ênfase2 19 4" xfId="2188" xr:uid="{00000000-0005-0000-0000-0000C9030000}"/>
    <cellStyle name="20% - Ênfase2 19 5" xfId="2189" xr:uid="{00000000-0005-0000-0000-0000CA030000}"/>
    <cellStyle name="20% - Ênfase2 19 6" xfId="2190" xr:uid="{00000000-0005-0000-0000-0000CB030000}"/>
    <cellStyle name="20% - Ênfase2 19 7" xfId="2191" xr:uid="{00000000-0005-0000-0000-0000CC030000}"/>
    <cellStyle name="20% - Ênfase2 19 8" xfId="2192" xr:uid="{00000000-0005-0000-0000-0000CD030000}"/>
    <cellStyle name="20% - Ênfase2 19 9" xfId="2193" xr:uid="{00000000-0005-0000-0000-0000CE030000}"/>
    <cellStyle name="20% - Ênfase2 2" xfId="72" xr:uid="{00000000-0005-0000-0000-0000CF030000}"/>
    <cellStyle name="20% - Ênfase2 2 10" xfId="2194" xr:uid="{00000000-0005-0000-0000-0000D0030000}"/>
    <cellStyle name="20% - Ênfase2 2 11" xfId="2195" xr:uid="{00000000-0005-0000-0000-0000D1030000}"/>
    <cellStyle name="20% - Ênfase2 2 12" xfId="2196" xr:uid="{00000000-0005-0000-0000-0000D2030000}"/>
    <cellStyle name="20% - Ênfase2 2 13" xfId="2197" xr:uid="{00000000-0005-0000-0000-0000D3030000}"/>
    <cellStyle name="20% - Ênfase2 2 14" xfId="2198" xr:uid="{00000000-0005-0000-0000-0000D4030000}"/>
    <cellStyle name="20% - Ênfase2 2 15" xfId="2199" xr:uid="{00000000-0005-0000-0000-0000D5030000}"/>
    <cellStyle name="20% - Ênfase2 2 16" xfId="2200" xr:uid="{00000000-0005-0000-0000-0000D6030000}"/>
    <cellStyle name="20% - Ênfase2 2 17" xfId="2201" xr:uid="{00000000-0005-0000-0000-0000D7030000}"/>
    <cellStyle name="20% - Ênfase2 2 18" xfId="2202" xr:uid="{00000000-0005-0000-0000-0000D8030000}"/>
    <cellStyle name="20% - Ênfase2 2 19" xfId="2203" xr:uid="{00000000-0005-0000-0000-0000D9030000}"/>
    <cellStyle name="20% - Ênfase2 2 2" xfId="2204" xr:uid="{00000000-0005-0000-0000-0000DA030000}"/>
    <cellStyle name="20% - Ênfase2 2 20" xfId="2205" xr:uid="{00000000-0005-0000-0000-0000DB030000}"/>
    <cellStyle name="20% - Ênfase2 2 3" xfId="2206" xr:uid="{00000000-0005-0000-0000-0000DC030000}"/>
    <cellStyle name="20% - Ênfase2 2 4" xfId="2207" xr:uid="{00000000-0005-0000-0000-0000DD030000}"/>
    <cellStyle name="20% - Ênfase2 2 5" xfId="2208" xr:uid="{00000000-0005-0000-0000-0000DE030000}"/>
    <cellStyle name="20% - Ênfase2 2 6" xfId="2209" xr:uid="{00000000-0005-0000-0000-0000DF030000}"/>
    <cellStyle name="20% - Ênfase2 2 7" xfId="2210" xr:uid="{00000000-0005-0000-0000-0000E0030000}"/>
    <cellStyle name="20% - Ênfase2 2 8" xfId="2211" xr:uid="{00000000-0005-0000-0000-0000E1030000}"/>
    <cellStyle name="20% - Ênfase2 2 9" xfId="2212" xr:uid="{00000000-0005-0000-0000-0000E2030000}"/>
    <cellStyle name="20% - Ênfase2 20" xfId="360" xr:uid="{00000000-0005-0000-0000-0000E3030000}"/>
    <cellStyle name="20% - Ênfase2 20 10" xfId="2213" xr:uid="{00000000-0005-0000-0000-0000E4030000}"/>
    <cellStyle name="20% - Ênfase2 20 11" xfId="2214" xr:uid="{00000000-0005-0000-0000-0000E5030000}"/>
    <cellStyle name="20% - Ênfase2 20 12" xfId="2215" xr:uid="{00000000-0005-0000-0000-0000E6030000}"/>
    <cellStyle name="20% - Ênfase2 20 13" xfId="2216" xr:uid="{00000000-0005-0000-0000-0000E7030000}"/>
    <cellStyle name="20% - Ênfase2 20 14" xfId="2217" xr:uid="{00000000-0005-0000-0000-0000E8030000}"/>
    <cellStyle name="20% - Ênfase2 20 15" xfId="2218" xr:uid="{00000000-0005-0000-0000-0000E9030000}"/>
    <cellStyle name="20% - Ênfase2 20 16" xfId="2219" xr:uid="{00000000-0005-0000-0000-0000EA030000}"/>
    <cellStyle name="20% - Ênfase2 20 17" xfId="2220" xr:uid="{00000000-0005-0000-0000-0000EB030000}"/>
    <cellStyle name="20% - Ênfase2 20 18" xfId="2221" xr:uid="{00000000-0005-0000-0000-0000EC030000}"/>
    <cellStyle name="20% - Ênfase2 20 19" xfId="2222" xr:uid="{00000000-0005-0000-0000-0000ED030000}"/>
    <cellStyle name="20% - Ênfase2 20 2" xfId="2223" xr:uid="{00000000-0005-0000-0000-0000EE030000}"/>
    <cellStyle name="20% - Ênfase2 20 20" xfId="2224" xr:uid="{00000000-0005-0000-0000-0000EF030000}"/>
    <cellStyle name="20% - Ênfase2 20 3" xfId="2225" xr:uid="{00000000-0005-0000-0000-0000F0030000}"/>
    <cellStyle name="20% - Ênfase2 20 4" xfId="2226" xr:uid="{00000000-0005-0000-0000-0000F1030000}"/>
    <cellStyle name="20% - Ênfase2 20 5" xfId="2227" xr:uid="{00000000-0005-0000-0000-0000F2030000}"/>
    <cellStyle name="20% - Ênfase2 20 6" xfId="2228" xr:uid="{00000000-0005-0000-0000-0000F3030000}"/>
    <cellStyle name="20% - Ênfase2 20 7" xfId="2229" xr:uid="{00000000-0005-0000-0000-0000F4030000}"/>
    <cellStyle name="20% - Ênfase2 20 8" xfId="2230" xr:uid="{00000000-0005-0000-0000-0000F5030000}"/>
    <cellStyle name="20% - Ênfase2 20 9" xfId="2231" xr:uid="{00000000-0005-0000-0000-0000F6030000}"/>
    <cellStyle name="20% - Ênfase2 21" xfId="390" xr:uid="{00000000-0005-0000-0000-0000F7030000}"/>
    <cellStyle name="20% - Ênfase2 21 10" xfId="2232" xr:uid="{00000000-0005-0000-0000-0000F8030000}"/>
    <cellStyle name="20% - Ênfase2 21 11" xfId="2233" xr:uid="{00000000-0005-0000-0000-0000F9030000}"/>
    <cellStyle name="20% - Ênfase2 21 12" xfId="2234" xr:uid="{00000000-0005-0000-0000-0000FA030000}"/>
    <cellStyle name="20% - Ênfase2 21 13" xfId="2235" xr:uid="{00000000-0005-0000-0000-0000FB030000}"/>
    <cellStyle name="20% - Ênfase2 21 14" xfId="2236" xr:uid="{00000000-0005-0000-0000-0000FC030000}"/>
    <cellStyle name="20% - Ênfase2 21 15" xfId="2237" xr:uid="{00000000-0005-0000-0000-0000FD030000}"/>
    <cellStyle name="20% - Ênfase2 21 16" xfId="2238" xr:uid="{00000000-0005-0000-0000-0000FE030000}"/>
    <cellStyle name="20% - Ênfase2 21 17" xfId="2239" xr:uid="{00000000-0005-0000-0000-0000FF030000}"/>
    <cellStyle name="20% - Ênfase2 21 18" xfId="2240" xr:uid="{00000000-0005-0000-0000-000000040000}"/>
    <cellStyle name="20% - Ênfase2 21 19" xfId="2241" xr:uid="{00000000-0005-0000-0000-000001040000}"/>
    <cellStyle name="20% - Ênfase2 21 2" xfId="2242" xr:uid="{00000000-0005-0000-0000-000002040000}"/>
    <cellStyle name="20% - Ênfase2 21 20" xfId="2243" xr:uid="{00000000-0005-0000-0000-000003040000}"/>
    <cellStyle name="20% - Ênfase2 21 3" xfId="2244" xr:uid="{00000000-0005-0000-0000-000004040000}"/>
    <cellStyle name="20% - Ênfase2 21 4" xfId="2245" xr:uid="{00000000-0005-0000-0000-000005040000}"/>
    <cellStyle name="20% - Ênfase2 21 5" xfId="2246" xr:uid="{00000000-0005-0000-0000-000006040000}"/>
    <cellStyle name="20% - Ênfase2 21 6" xfId="2247" xr:uid="{00000000-0005-0000-0000-000007040000}"/>
    <cellStyle name="20% - Ênfase2 21 7" xfId="2248" xr:uid="{00000000-0005-0000-0000-000008040000}"/>
    <cellStyle name="20% - Ênfase2 21 8" xfId="2249" xr:uid="{00000000-0005-0000-0000-000009040000}"/>
    <cellStyle name="20% - Ênfase2 21 9" xfId="2250" xr:uid="{00000000-0005-0000-0000-00000A040000}"/>
    <cellStyle name="20% - Ênfase2 22" xfId="408" xr:uid="{00000000-0005-0000-0000-00000B040000}"/>
    <cellStyle name="20% - Ênfase2 22 10" xfId="2251" xr:uid="{00000000-0005-0000-0000-00000C040000}"/>
    <cellStyle name="20% - Ênfase2 22 11" xfId="2252" xr:uid="{00000000-0005-0000-0000-00000D040000}"/>
    <cellStyle name="20% - Ênfase2 22 12" xfId="2253" xr:uid="{00000000-0005-0000-0000-00000E040000}"/>
    <cellStyle name="20% - Ênfase2 22 13" xfId="2254" xr:uid="{00000000-0005-0000-0000-00000F040000}"/>
    <cellStyle name="20% - Ênfase2 22 14" xfId="2255" xr:uid="{00000000-0005-0000-0000-000010040000}"/>
    <cellStyle name="20% - Ênfase2 22 15" xfId="2256" xr:uid="{00000000-0005-0000-0000-000011040000}"/>
    <cellStyle name="20% - Ênfase2 22 16" xfId="2257" xr:uid="{00000000-0005-0000-0000-000012040000}"/>
    <cellStyle name="20% - Ênfase2 22 17" xfId="2258" xr:uid="{00000000-0005-0000-0000-000013040000}"/>
    <cellStyle name="20% - Ênfase2 22 18" xfId="2259" xr:uid="{00000000-0005-0000-0000-000014040000}"/>
    <cellStyle name="20% - Ênfase2 22 19" xfId="2260" xr:uid="{00000000-0005-0000-0000-000015040000}"/>
    <cellStyle name="20% - Ênfase2 22 2" xfId="2261" xr:uid="{00000000-0005-0000-0000-000016040000}"/>
    <cellStyle name="20% - Ênfase2 22 20" xfId="2262" xr:uid="{00000000-0005-0000-0000-000017040000}"/>
    <cellStyle name="20% - Ênfase2 22 3" xfId="2263" xr:uid="{00000000-0005-0000-0000-000018040000}"/>
    <cellStyle name="20% - Ênfase2 22 4" xfId="2264" xr:uid="{00000000-0005-0000-0000-000019040000}"/>
    <cellStyle name="20% - Ênfase2 22 5" xfId="2265" xr:uid="{00000000-0005-0000-0000-00001A040000}"/>
    <cellStyle name="20% - Ênfase2 22 6" xfId="2266" xr:uid="{00000000-0005-0000-0000-00001B040000}"/>
    <cellStyle name="20% - Ênfase2 22 7" xfId="2267" xr:uid="{00000000-0005-0000-0000-00001C040000}"/>
    <cellStyle name="20% - Ênfase2 22 8" xfId="2268" xr:uid="{00000000-0005-0000-0000-00001D040000}"/>
    <cellStyle name="20% - Ênfase2 22 9" xfId="2269" xr:uid="{00000000-0005-0000-0000-00001E040000}"/>
    <cellStyle name="20% - Ênfase2 23" xfId="426" xr:uid="{00000000-0005-0000-0000-00001F040000}"/>
    <cellStyle name="20% - Ênfase2 23 10" xfId="2270" xr:uid="{00000000-0005-0000-0000-000020040000}"/>
    <cellStyle name="20% - Ênfase2 23 11" xfId="2271" xr:uid="{00000000-0005-0000-0000-000021040000}"/>
    <cellStyle name="20% - Ênfase2 23 12" xfId="2272" xr:uid="{00000000-0005-0000-0000-000022040000}"/>
    <cellStyle name="20% - Ênfase2 23 13" xfId="2273" xr:uid="{00000000-0005-0000-0000-000023040000}"/>
    <cellStyle name="20% - Ênfase2 23 14" xfId="2274" xr:uid="{00000000-0005-0000-0000-000024040000}"/>
    <cellStyle name="20% - Ênfase2 23 15" xfId="2275" xr:uid="{00000000-0005-0000-0000-000025040000}"/>
    <cellStyle name="20% - Ênfase2 23 16" xfId="2276" xr:uid="{00000000-0005-0000-0000-000026040000}"/>
    <cellStyle name="20% - Ênfase2 23 17" xfId="2277" xr:uid="{00000000-0005-0000-0000-000027040000}"/>
    <cellStyle name="20% - Ênfase2 23 18" xfId="2278" xr:uid="{00000000-0005-0000-0000-000028040000}"/>
    <cellStyle name="20% - Ênfase2 23 19" xfId="2279" xr:uid="{00000000-0005-0000-0000-000029040000}"/>
    <cellStyle name="20% - Ênfase2 23 2" xfId="2280" xr:uid="{00000000-0005-0000-0000-00002A040000}"/>
    <cellStyle name="20% - Ênfase2 23 20" xfId="2281" xr:uid="{00000000-0005-0000-0000-00002B040000}"/>
    <cellStyle name="20% - Ênfase2 23 3" xfId="2282" xr:uid="{00000000-0005-0000-0000-00002C040000}"/>
    <cellStyle name="20% - Ênfase2 23 4" xfId="2283" xr:uid="{00000000-0005-0000-0000-00002D040000}"/>
    <cellStyle name="20% - Ênfase2 23 5" xfId="2284" xr:uid="{00000000-0005-0000-0000-00002E040000}"/>
    <cellStyle name="20% - Ênfase2 23 6" xfId="2285" xr:uid="{00000000-0005-0000-0000-00002F040000}"/>
    <cellStyle name="20% - Ênfase2 23 7" xfId="2286" xr:uid="{00000000-0005-0000-0000-000030040000}"/>
    <cellStyle name="20% - Ênfase2 23 8" xfId="2287" xr:uid="{00000000-0005-0000-0000-000031040000}"/>
    <cellStyle name="20% - Ênfase2 23 9" xfId="2288" xr:uid="{00000000-0005-0000-0000-000032040000}"/>
    <cellStyle name="20% - Ênfase2 24" xfId="444" xr:uid="{00000000-0005-0000-0000-000033040000}"/>
    <cellStyle name="20% - Ênfase2 24 10" xfId="2289" xr:uid="{00000000-0005-0000-0000-000034040000}"/>
    <cellStyle name="20% - Ênfase2 24 11" xfId="2290" xr:uid="{00000000-0005-0000-0000-000035040000}"/>
    <cellStyle name="20% - Ênfase2 24 12" xfId="2291" xr:uid="{00000000-0005-0000-0000-000036040000}"/>
    <cellStyle name="20% - Ênfase2 24 13" xfId="2292" xr:uid="{00000000-0005-0000-0000-000037040000}"/>
    <cellStyle name="20% - Ênfase2 24 14" xfId="2293" xr:uid="{00000000-0005-0000-0000-000038040000}"/>
    <cellStyle name="20% - Ênfase2 24 15" xfId="2294" xr:uid="{00000000-0005-0000-0000-000039040000}"/>
    <cellStyle name="20% - Ênfase2 24 16" xfId="2295" xr:uid="{00000000-0005-0000-0000-00003A040000}"/>
    <cellStyle name="20% - Ênfase2 24 17" xfId="2296" xr:uid="{00000000-0005-0000-0000-00003B040000}"/>
    <cellStyle name="20% - Ênfase2 24 18" xfId="2297" xr:uid="{00000000-0005-0000-0000-00003C040000}"/>
    <cellStyle name="20% - Ênfase2 24 19" xfId="2298" xr:uid="{00000000-0005-0000-0000-00003D040000}"/>
    <cellStyle name="20% - Ênfase2 24 2" xfId="2299" xr:uid="{00000000-0005-0000-0000-00003E040000}"/>
    <cellStyle name="20% - Ênfase2 24 20" xfId="2300" xr:uid="{00000000-0005-0000-0000-00003F040000}"/>
    <cellStyle name="20% - Ênfase2 24 3" xfId="2301" xr:uid="{00000000-0005-0000-0000-000040040000}"/>
    <cellStyle name="20% - Ênfase2 24 4" xfId="2302" xr:uid="{00000000-0005-0000-0000-000041040000}"/>
    <cellStyle name="20% - Ênfase2 24 5" xfId="2303" xr:uid="{00000000-0005-0000-0000-000042040000}"/>
    <cellStyle name="20% - Ênfase2 24 6" xfId="2304" xr:uid="{00000000-0005-0000-0000-000043040000}"/>
    <cellStyle name="20% - Ênfase2 24 7" xfId="2305" xr:uid="{00000000-0005-0000-0000-000044040000}"/>
    <cellStyle name="20% - Ênfase2 24 8" xfId="2306" xr:uid="{00000000-0005-0000-0000-000045040000}"/>
    <cellStyle name="20% - Ênfase2 24 9" xfId="2307" xr:uid="{00000000-0005-0000-0000-000046040000}"/>
    <cellStyle name="20% - Ênfase2 25" xfId="462" xr:uid="{00000000-0005-0000-0000-000047040000}"/>
    <cellStyle name="20% - Ênfase2 25 10" xfId="2308" xr:uid="{00000000-0005-0000-0000-000048040000}"/>
    <cellStyle name="20% - Ênfase2 25 11" xfId="2309" xr:uid="{00000000-0005-0000-0000-000049040000}"/>
    <cellStyle name="20% - Ênfase2 25 12" xfId="2310" xr:uid="{00000000-0005-0000-0000-00004A040000}"/>
    <cellStyle name="20% - Ênfase2 25 13" xfId="2311" xr:uid="{00000000-0005-0000-0000-00004B040000}"/>
    <cellStyle name="20% - Ênfase2 25 14" xfId="2312" xr:uid="{00000000-0005-0000-0000-00004C040000}"/>
    <cellStyle name="20% - Ênfase2 25 15" xfId="2313" xr:uid="{00000000-0005-0000-0000-00004D040000}"/>
    <cellStyle name="20% - Ênfase2 25 16" xfId="2314" xr:uid="{00000000-0005-0000-0000-00004E040000}"/>
    <cellStyle name="20% - Ênfase2 25 17" xfId="2315" xr:uid="{00000000-0005-0000-0000-00004F040000}"/>
    <cellStyle name="20% - Ênfase2 25 18" xfId="2316" xr:uid="{00000000-0005-0000-0000-000050040000}"/>
    <cellStyle name="20% - Ênfase2 25 19" xfId="2317" xr:uid="{00000000-0005-0000-0000-000051040000}"/>
    <cellStyle name="20% - Ênfase2 25 2" xfId="2318" xr:uid="{00000000-0005-0000-0000-000052040000}"/>
    <cellStyle name="20% - Ênfase2 25 20" xfId="2319" xr:uid="{00000000-0005-0000-0000-000053040000}"/>
    <cellStyle name="20% - Ênfase2 25 3" xfId="2320" xr:uid="{00000000-0005-0000-0000-000054040000}"/>
    <cellStyle name="20% - Ênfase2 25 4" xfId="2321" xr:uid="{00000000-0005-0000-0000-000055040000}"/>
    <cellStyle name="20% - Ênfase2 25 5" xfId="2322" xr:uid="{00000000-0005-0000-0000-000056040000}"/>
    <cellStyle name="20% - Ênfase2 25 6" xfId="2323" xr:uid="{00000000-0005-0000-0000-000057040000}"/>
    <cellStyle name="20% - Ênfase2 25 7" xfId="2324" xr:uid="{00000000-0005-0000-0000-000058040000}"/>
    <cellStyle name="20% - Ênfase2 25 8" xfId="2325" xr:uid="{00000000-0005-0000-0000-000059040000}"/>
    <cellStyle name="20% - Ênfase2 25 9" xfId="2326" xr:uid="{00000000-0005-0000-0000-00005A040000}"/>
    <cellStyle name="20% - Ênfase2 26" xfId="480" xr:uid="{00000000-0005-0000-0000-00005B040000}"/>
    <cellStyle name="20% - Ênfase2 26 10" xfId="2327" xr:uid="{00000000-0005-0000-0000-00005C040000}"/>
    <cellStyle name="20% - Ênfase2 26 11" xfId="2328" xr:uid="{00000000-0005-0000-0000-00005D040000}"/>
    <cellStyle name="20% - Ênfase2 26 12" xfId="2329" xr:uid="{00000000-0005-0000-0000-00005E040000}"/>
    <cellStyle name="20% - Ênfase2 26 13" xfId="2330" xr:uid="{00000000-0005-0000-0000-00005F040000}"/>
    <cellStyle name="20% - Ênfase2 26 14" xfId="2331" xr:uid="{00000000-0005-0000-0000-000060040000}"/>
    <cellStyle name="20% - Ênfase2 26 15" xfId="2332" xr:uid="{00000000-0005-0000-0000-000061040000}"/>
    <cellStyle name="20% - Ênfase2 26 16" xfId="2333" xr:uid="{00000000-0005-0000-0000-000062040000}"/>
    <cellStyle name="20% - Ênfase2 26 17" xfId="2334" xr:uid="{00000000-0005-0000-0000-000063040000}"/>
    <cellStyle name="20% - Ênfase2 26 18" xfId="2335" xr:uid="{00000000-0005-0000-0000-000064040000}"/>
    <cellStyle name="20% - Ênfase2 26 19" xfId="2336" xr:uid="{00000000-0005-0000-0000-000065040000}"/>
    <cellStyle name="20% - Ênfase2 26 2" xfId="2337" xr:uid="{00000000-0005-0000-0000-000066040000}"/>
    <cellStyle name="20% - Ênfase2 26 20" xfId="2338" xr:uid="{00000000-0005-0000-0000-000067040000}"/>
    <cellStyle name="20% - Ênfase2 26 3" xfId="2339" xr:uid="{00000000-0005-0000-0000-000068040000}"/>
    <cellStyle name="20% - Ênfase2 26 4" xfId="2340" xr:uid="{00000000-0005-0000-0000-000069040000}"/>
    <cellStyle name="20% - Ênfase2 26 5" xfId="2341" xr:uid="{00000000-0005-0000-0000-00006A040000}"/>
    <cellStyle name="20% - Ênfase2 26 6" xfId="2342" xr:uid="{00000000-0005-0000-0000-00006B040000}"/>
    <cellStyle name="20% - Ênfase2 26 7" xfId="2343" xr:uid="{00000000-0005-0000-0000-00006C040000}"/>
    <cellStyle name="20% - Ênfase2 26 8" xfId="2344" xr:uid="{00000000-0005-0000-0000-00006D040000}"/>
    <cellStyle name="20% - Ênfase2 26 9" xfId="2345" xr:uid="{00000000-0005-0000-0000-00006E040000}"/>
    <cellStyle name="20% - Ênfase2 27" xfId="498" xr:uid="{00000000-0005-0000-0000-00006F040000}"/>
    <cellStyle name="20% - Ênfase2 27 10" xfId="2346" xr:uid="{00000000-0005-0000-0000-000070040000}"/>
    <cellStyle name="20% - Ênfase2 27 11" xfId="2347" xr:uid="{00000000-0005-0000-0000-000071040000}"/>
    <cellStyle name="20% - Ênfase2 27 12" xfId="2348" xr:uid="{00000000-0005-0000-0000-000072040000}"/>
    <cellStyle name="20% - Ênfase2 27 13" xfId="2349" xr:uid="{00000000-0005-0000-0000-000073040000}"/>
    <cellStyle name="20% - Ênfase2 27 14" xfId="2350" xr:uid="{00000000-0005-0000-0000-000074040000}"/>
    <cellStyle name="20% - Ênfase2 27 15" xfId="2351" xr:uid="{00000000-0005-0000-0000-000075040000}"/>
    <cellStyle name="20% - Ênfase2 27 16" xfId="2352" xr:uid="{00000000-0005-0000-0000-000076040000}"/>
    <cellStyle name="20% - Ênfase2 27 17" xfId="2353" xr:uid="{00000000-0005-0000-0000-000077040000}"/>
    <cellStyle name="20% - Ênfase2 27 18" xfId="2354" xr:uid="{00000000-0005-0000-0000-000078040000}"/>
    <cellStyle name="20% - Ênfase2 27 19" xfId="2355" xr:uid="{00000000-0005-0000-0000-000079040000}"/>
    <cellStyle name="20% - Ênfase2 27 2" xfId="2356" xr:uid="{00000000-0005-0000-0000-00007A040000}"/>
    <cellStyle name="20% - Ênfase2 27 20" xfId="2357" xr:uid="{00000000-0005-0000-0000-00007B040000}"/>
    <cellStyle name="20% - Ênfase2 27 3" xfId="2358" xr:uid="{00000000-0005-0000-0000-00007C040000}"/>
    <cellStyle name="20% - Ênfase2 27 4" xfId="2359" xr:uid="{00000000-0005-0000-0000-00007D040000}"/>
    <cellStyle name="20% - Ênfase2 27 5" xfId="2360" xr:uid="{00000000-0005-0000-0000-00007E040000}"/>
    <cellStyle name="20% - Ênfase2 27 6" xfId="2361" xr:uid="{00000000-0005-0000-0000-00007F040000}"/>
    <cellStyle name="20% - Ênfase2 27 7" xfId="2362" xr:uid="{00000000-0005-0000-0000-000080040000}"/>
    <cellStyle name="20% - Ênfase2 27 8" xfId="2363" xr:uid="{00000000-0005-0000-0000-000081040000}"/>
    <cellStyle name="20% - Ênfase2 27 9" xfId="2364" xr:uid="{00000000-0005-0000-0000-000082040000}"/>
    <cellStyle name="20% - Ênfase2 28" xfId="516" xr:uid="{00000000-0005-0000-0000-000083040000}"/>
    <cellStyle name="20% - Ênfase2 28 10" xfId="2365" xr:uid="{00000000-0005-0000-0000-000084040000}"/>
    <cellStyle name="20% - Ênfase2 28 11" xfId="2366" xr:uid="{00000000-0005-0000-0000-000085040000}"/>
    <cellStyle name="20% - Ênfase2 28 12" xfId="2367" xr:uid="{00000000-0005-0000-0000-000086040000}"/>
    <cellStyle name="20% - Ênfase2 28 13" xfId="2368" xr:uid="{00000000-0005-0000-0000-000087040000}"/>
    <cellStyle name="20% - Ênfase2 28 14" xfId="2369" xr:uid="{00000000-0005-0000-0000-000088040000}"/>
    <cellStyle name="20% - Ênfase2 28 15" xfId="2370" xr:uid="{00000000-0005-0000-0000-000089040000}"/>
    <cellStyle name="20% - Ênfase2 28 16" xfId="2371" xr:uid="{00000000-0005-0000-0000-00008A040000}"/>
    <cellStyle name="20% - Ênfase2 28 17" xfId="2372" xr:uid="{00000000-0005-0000-0000-00008B040000}"/>
    <cellStyle name="20% - Ênfase2 28 18" xfId="2373" xr:uid="{00000000-0005-0000-0000-00008C040000}"/>
    <cellStyle name="20% - Ênfase2 28 19" xfId="2374" xr:uid="{00000000-0005-0000-0000-00008D040000}"/>
    <cellStyle name="20% - Ênfase2 28 2" xfId="2375" xr:uid="{00000000-0005-0000-0000-00008E040000}"/>
    <cellStyle name="20% - Ênfase2 28 20" xfId="2376" xr:uid="{00000000-0005-0000-0000-00008F040000}"/>
    <cellStyle name="20% - Ênfase2 28 3" xfId="2377" xr:uid="{00000000-0005-0000-0000-000090040000}"/>
    <cellStyle name="20% - Ênfase2 28 4" xfId="2378" xr:uid="{00000000-0005-0000-0000-000091040000}"/>
    <cellStyle name="20% - Ênfase2 28 5" xfId="2379" xr:uid="{00000000-0005-0000-0000-000092040000}"/>
    <cellStyle name="20% - Ênfase2 28 6" xfId="2380" xr:uid="{00000000-0005-0000-0000-000093040000}"/>
    <cellStyle name="20% - Ênfase2 28 7" xfId="2381" xr:uid="{00000000-0005-0000-0000-000094040000}"/>
    <cellStyle name="20% - Ênfase2 28 8" xfId="2382" xr:uid="{00000000-0005-0000-0000-000095040000}"/>
    <cellStyle name="20% - Ênfase2 28 9" xfId="2383" xr:uid="{00000000-0005-0000-0000-000096040000}"/>
    <cellStyle name="20% - Ênfase2 29" xfId="534" xr:uid="{00000000-0005-0000-0000-000097040000}"/>
    <cellStyle name="20% - Ênfase2 29 10" xfId="2384" xr:uid="{00000000-0005-0000-0000-000098040000}"/>
    <cellStyle name="20% - Ênfase2 29 11" xfId="2385" xr:uid="{00000000-0005-0000-0000-000099040000}"/>
    <cellStyle name="20% - Ênfase2 29 12" xfId="2386" xr:uid="{00000000-0005-0000-0000-00009A040000}"/>
    <cellStyle name="20% - Ênfase2 29 13" xfId="2387" xr:uid="{00000000-0005-0000-0000-00009B040000}"/>
    <cellStyle name="20% - Ênfase2 29 14" xfId="2388" xr:uid="{00000000-0005-0000-0000-00009C040000}"/>
    <cellStyle name="20% - Ênfase2 29 15" xfId="2389" xr:uid="{00000000-0005-0000-0000-00009D040000}"/>
    <cellStyle name="20% - Ênfase2 29 16" xfId="2390" xr:uid="{00000000-0005-0000-0000-00009E040000}"/>
    <cellStyle name="20% - Ênfase2 29 17" xfId="2391" xr:uid="{00000000-0005-0000-0000-00009F040000}"/>
    <cellStyle name="20% - Ênfase2 29 18" xfId="2392" xr:uid="{00000000-0005-0000-0000-0000A0040000}"/>
    <cellStyle name="20% - Ênfase2 29 19" xfId="2393" xr:uid="{00000000-0005-0000-0000-0000A1040000}"/>
    <cellStyle name="20% - Ênfase2 29 2" xfId="2394" xr:uid="{00000000-0005-0000-0000-0000A2040000}"/>
    <cellStyle name="20% - Ênfase2 29 20" xfId="2395" xr:uid="{00000000-0005-0000-0000-0000A3040000}"/>
    <cellStyle name="20% - Ênfase2 29 3" xfId="2396" xr:uid="{00000000-0005-0000-0000-0000A4040000}"/>
    <cellStyle name="20% - Ênfase2 29 4" xfId="2397" xr:uid="{00000000-0005-0000-0000-0000A5040000}"/>
    <cellStyle name="20% - Ênfase2 29 5" xfId="2398" xr:uid="{00000000-0005-0000-0000-0000A6040000}"/>
    <cellStyle name="20% - Ênfase2 29 6" xfId="2399" xr:uid="{00000000-0005-0000-0000-0000A7040000}"/>
    <cellStyle name="20% - Ênfase2 29 7" xfId="2400" xr:uid="{00000000-0005-0000-0000-0000A8040000}"/>
    <cellStyle name="20% - Ênfase2 29 8" xfId="2401" xr:uid="{00000000-0005-0000-0000-0000A9040000}"/>
    <cellStyle name="20% - Ênfase2 29 9" xfId="2402" xr:uid="{00000000-0005-0000-0000-0000AA040000}"/>
    <cellStyle name="20% - Ênfase2 3" xfId="61" xr:uid="{00000000-0005-0000-0000-0000AB040000}"/>
    <cellStyle name="20% - Ênfase2 3 10" xfId="2403" xr:uid="{00000000-0005-0000-0000-0000AC040000}"/>
    <cellStyle name="20% - Ênfase2 3 11" xfId="2404" xr:uid="{00000000-0005-0000-0000-0000AD040000}"/>
    <cellStyle name="20% - Ênfase2 3 12" xfId="2405" xr:uid="{00000000-0005-0000-0000-0000AE040000}"/>
    <cellStyle name="20% - Ênfase2 3 13" xfId="2406" xr:uid="{00000000-0005-0000-0000-0000AF040000}"/>
    <cellStyle name="20% - Ênfase2 3 14" xfId="2407" xr:uid="{00000000-0005-0000-0000-0000B0040000}"/>
    <cellStyle name="20% - Ênfase2 3 15" xfId="2408" xr:uid="{00000000-0005-0000-0000-0000B1040000}"/>
    <cellStyle name="20% - Ênfase2 3 16" xfId="2409" xr:uid="{00000000-0005-0000-0000-0000B2040000}"/>
    <cellStyle name="20% - Ênfase2 3 17" xfId="2410" xr:uid="{00000000-0005-0000-0000-0000B3040000}"/>
    <cellStyle name="20% - Ênfase2 3 18" xfId="2411" xr:uid="{00000000-0005-0000-0000-0000B4040000}"/>
    <cellStyle name="20% - Ênfase2 3 19" xfId="2412" xr:uid="{00000000-0005-0000-0000-0000B5040000}"/>
    <cellStyle name="20% - Ênfase2 3 2" xfId="2413" xr:uid="{00000000-0005-0000-0000-0000B6040000}"/>
    <cellStyle name="20% - Ênfase2 3 20" xfId="2414" xr:uid="{00000000-0005-0000-0000-0000B7040000}"/>
    <cellStyle name="20% - Ênfase2 3 3" xfId="2415" xr:uid="{00000000-0005-0000-0000-0000B8040000}"/>
    <cellStyle name="20% - Ênfase2 3 4" xfId="2416" xr:uid="{00000000-0005-0000-0000-0000B9040000}"/>
    <cellStyle name="20% - Ênfase2 3 5" xfId="2417" xr:uid="{00000000-0005-0000-0000-0000BA040000}"/>
    <cellStyle name="20% - Ênfase2 3 6" xfId="2418" xr:uid="{00000000-0005-0000-0000-0000BB040000}"/>
    <cellStyle name="20% - Ênfase2 3 7" xfId="2419" xr:uid="{00000000-0005-0000-0000-0000BC040000}"/>
    <cellStyle name="20% - Ênfase2 3 8" xfId="2420" xr:uid="{00000000-0005-0000-0000-0000BD040000}"/>
    <cellStyle name="20% - Ênfase2 3 9" xfId="2421" xr:uid="{00000000-0005-0000-0000-0000BE040000}"/>
    <cellStyle name="20% - Ênfase2 30" xfId="552" xr:uid="{00000000-0005-0000-0000-0000BF040000}"/>
    <cellStyle name="20% - Ênfase2 30 10" xfId="2422" xr:uid="{00000000-0005-0000-0000-0000C0040000}"/>
    <cellStyle name="20% - Ênfase2 30 11" xfId="2423" xr:uid="{00000000-0005-0000-0000-0000C1040000}"/>
    <cellStyle name="20% - Ênfase2 30 12" xfId="2424" xr:uid="{00000000-0005-0000-0000-0000C2040000}"/>
    <cellStyle name="20% - Ênfase2 30 13" xfId="2425" xr:uid="{00000000-0005-0000-0000-0000C3040000}"/>
    <cellStyle name="20% - Ênfase2 30 14" xfId="2426" xr:uid="{00000000-0005-0000-0000-0000C4040000}"/>
    <cellStyle name="20% - Ênfase2 30 15" xfId="2427" xr:uid="{00000000-0005-0000-0000-0000C5040000}"/>
    <cellStyle name="20% - Ênfase2 30 16" xfId="2428" xr:uid="{00000000-0005-0000-0000-0000C6040000}"/>
    <cellStyle name="20% - Ênfase2 30 17" xfId="2429" xr:uid="{00000000-0005-0000-0000-0000C7040000}"/>
    <cellStyle name="20% - Ênfase2 30 18" xfId="2430" xr:uid="{00000000-0005-0000-0000-0000C8040000}"/>
    <cellStyle name="20% - Ênfase2 30 19" xfId="2431" xr:uid="{00000000-0005-0000-0000-0000C9040000}"/>
    <cellStyle name="20% - Ênfase2 30 2" xfId="2432" xr:uid="{00000000-0005-0000-0000-0000CA040000}"/>
    <cellStyle name="20% - Ênfase2 30 20" xfId="2433" xr:uid="{00000000-0005-0000-0000-0000CB040000}"/>
    <cellStyle name="20% - Ênfase2 30 3" xfId="2434" xr:uid="{00000000-0005-0000-0000-0000CC040000}"/>
    <cellStyle name="20% - Ênfase2 30 4" xfId="2435" xr:uid="{00000000-0005-0000-0000-0000CD040000}"/>
    <cellStyle name="20% - Ênfase2 30 5" xfId="2436" xr:uid="{00000000-0005-0000-0000-0000CE040000}"/>
    <cellStyle name="20% - Ênfase2 30 6" xfId="2437" xr:uid="{00000000-0005-0000-0000-0000CF040000}"/>
    <cellStyle name="20% - Ênfase2 30 7" xfId="2438" xr:uid="{00000000-0005-0000-0000-0000D0040000}"/>
    <cellStyle name="20% - Ênfase2 30 8" xfId="2439" xr:uid="{00000000-0005-0000-0000-0000D1040000}"/>
    <cellStyle name="20% - Ênfase2 30 9" xfId="2440" xr:uid="{00000000-0005-0000-0000-0000D2040000}"/>
    <cellStyle name="20% - Ênfase2 31" xfId="570" xr:uid="{00000000-0005-0000-0000-0000D3040000}"/>
    <cellStyle name="20% - Ênfase2 31 10" xfId="2441" xr:uid="{00000000-0005-0000-0000-0000D4040000}"/>
    <cellStyle name="20% - Ênfase2 31 11" xfId="2442" xr:uid="{00000000-0005-0000-0000-0000D5040000}"/>
    <cellStyle name="20% - Ênfase2 31 12" xfId="2443" xr:uid="{00000000-0005-0000-0000-0000D6040000}"/>
    <cellStyle name="20% - Ênfase2 31 13" xfId="2444" xr:uid="{00000000-0005-0000-0000-0000D7040000}"/>
    <cellStyle name="20% - Ênfase2 31 14" xfId="2445" xr:uid="{00000000-0005-0000-0000-0000D8040000}"/>
    <cellStyle name="20% - Ênfase2 31 15" xfId="2446" xr:uid="{00000000-0005-0000-0000-0000D9040000}"/>
    <cellStyle name="20% - Ênfase2 31 16" xfId="2447" xr:uid="{00000000-0005-0000-0000-0000DA040000}"/>
    <cellStyle name="20% - Ênfase2 31 17" xfId="2448" xr:uid="{00000000-0005-0000-0000-0000DB040000}"/>
    <cellStyle name="20% - Ênfase2 31 18" xfId="2449" xr:uid="{00000000-0005-0000-0000-0000DC040000}"/>
    <cellStyle name="20% - Ênfase2 31 19" xfId="2450" xr:uid="{00000000-0005-0000-0000-0000DD040000}"/>
    <cellStyle name="20% - Ênfase2 31 2" xfId="2451" xr:uid="{00000000-0005-0000-0000-0000DE040000}"/>
    <cellStyle name="20% - Ênfase2 31 20" xfId="2452" xr:uid="{00000000-0005-0000-0000-0000DF040000}"/>
    <cellStyle name="20% - Ênfase2 31 3" xfId="2453" xr:uid="{00000000-0005-0000-0000-0000E0040000}"/>
    <cellStyle name="20% - Ênfase2 31 4" xfId="2454" xr:uid="{00000000-0005-0000-0000-0000E1040000}"/>
    <cellStyle name="20% - Ênfase2 31 5" xfId="2455" xr:uid="{00000000-0005-0000-0000-0000E2040000}"/>
    <cellStyle name="20% - Ênfase2 31 6" xfId="2456" xr:uid="{00000000-0005-0000-0000-0000E3040000}"/>
    <cellStyle name="20% - Ênfase2 31 7" xfId="2457" xr:uid="{00000000-0005-0000-0000-0000E4040000}"/>
    <cellStyle name="20% - Ênfase2 31 8" xfId="2458" xr:uid="{00000000-0005-0000-0000-0000E5040000}"/>
    <cellStyle name="20% - Ênfase2 31 9" xfId="2459" xr:uid="{00000000-0005-0000-0000-0000E6040000}"/>
    <cellStyle name="20% - Ênfase2 32" xfId="588" xr:uid="{00000000-0005-0000-0000-0000E7040000}"/>
    <cellStyle name="20% - Ênfase2 32 10" xfId="2460" xr:uid="{00000000-0005-0000-0000-0000E8040000}"/>
    <cellStyle name="20% - Ênfase2 32 11" xfId="2461" xr:uid="{00000000-0005-0000-0000-0000E9040000}"/>
    <cellStyle name="20% - Ênfase2 32 12" xfId="2462" xr:uid="{00000000-0005-0000-0000-0000EA040000}"/>
    <cellStyle name="20% - Ênfase2 32 13" xfId="2463" xr:uid="{00000000-0005-0000-0000-0000EB040000}"/>
    <cellStyle name="20% - Ênfase2 32 14" xfId="2464" xr:uid="{00000000-0005-0000-0000-0000EC040000}"/>
    <cellStyle name="20% - Ênfase2 32 15" xfId="2465" xr:uid="{00000000-0005-0000-0000-0000ED040000}"/>
    <cellStyle name="20% - Ênfase2 32 16" xfId="2466" xr:uid="{00000000-0005-0000-0000-0000EE040000}"/>
    <cellStyle name="20% - Ênfase2 32 17" xfId="2467" xr:uid="{00000000-0005-0000-0000-0000EF040000}"/>
    <cellStyle name="20% - Ênfase2 32 18" xfId="2468" xr:uid="{00000000-0005-0000-0000-0000F0040000}"/>
    <cellStyle name="20% - Ênfase2 32 19" xfId="2469" xr:uid="{00000000-0005-0000-0000-0000F1040000}"/>
    <cellStyle name="20% - Ênfase2 32 2" xfId="2470" xr:uid="{00000000-0005-0000-0000-0000F2040000}"/>
    <cellStyle name="20% - Ênfase2 32 20" xfId="2471" xr:uid="{00000000-0005-0000-0000-0000F3040000}"/>
    <cellStyle name="20% - Ênfase2 32 3" xfId="2472" xr:uid="{00000000-0005-0000-0000-0000F4040000}"/>
    <cellStyle name="20% - Ênfase2 32 4" xfId="2473" xr:uid="{00000000-0005-0000-0000-0000F5040000}"/>
    <cellStyle name="20% - Ênfase2 32 5" xfId="2474" xr:uid="{00000000-0005-0000-0000-0000F6040000}"/>
    <cellStyle name="20% - Ênfase2 32 6" xfId="2475" xr:uid="{00000000-0005-0000-0000-0000F7040000}"/>
    <cellStyle name="20% - Ênfase2 32 7" xfId="2476" xr:uid="{00000000-0005-0000-0000-0000F8040000}"/>
    <cellStyle name="20% - Ênfase2 32 8" xfId="2477" xr:uid="{00000000-0005-0000-0000-0000F9040000}"/>
    <cellStyle name="20% - Ênfase2 32 9" xfId="2478" xr:uid="{00000000-0005-0000-0000-0000FA040000}"/>
    <cellStyle name="20% - Ênfase2 33" xfId="606" xr:uid="{00000000-0005-0000-0000-0000FB040000}"/>
    <cellStyle name="20% - Ênfase2 33 10" xfId="2479" xr:uid="{00000000-0005-0000-0000-0000FC040000}"/>
    <cellStyle name="20% - Ênfase2 33 11" xfId="2480" xr:uid="{00000000-0005-0000-0000-0000FD040000}"/>
    <cellStyle name="20% - Ênfase2 33 12" xfId="2481" xr:uid="{00000000-0005-0000-0000-0000FE040000}"/>
    <cellStyle name="20% - Ênfase2 33 13" xfId="2482" xr:uid="{00000000-0005-0000-0000-0000FF040000}"/>
    <cellStyle name="20% - Ênfase2 33 14" xfId="2483" xr:uid="{00000000-0005-0000-0000-000000050000}"/>
    <cellStyle name="20% - Ênfase2 33 15" xfId="2484" xr:uid="{00000000-0005-0000-0000-000001050000}"/>
    <cellStyle name="20% - Ênfase2 33 16" xfId="2485" xr:uid="{00000000-0005-0000-0000-000002050000}"/>
    <cellStyle name="20% - Ênfase2 33 17" xfId="2486" xr:uid="{00000000-0005-0000-0000-000003050000}"/>
    <cellStyle name="20% - Ênfase2 33 18" xfId="2487" xr:uid="{00000000-0005-0000-0000-000004050000}"/>
    <cellStyle name="20% - Ênfase2 33 19" xfId="2488" xr:uid="{00000000-0005-0000-0000-000005050000}"/>
    <cellStyle name="20% - Ênfase2 33 2" xfId="2489" xr:uid="{00000000-0005-0000-0000-000006050000}"/>
    <cellStyle name="20% - Ênfase2 33 20" xfId="2490" xr:uid="{00000000-0005-0000-0000-000007050000}"/>
    <cellStyle name="20% - Ênfase2 33 3" xfId="2491" xr:uid="{00000000-0005-0000-0000-000008050000}"/>
    <cellStyle name="20% - Ênfase2 33 4" xfId="2492" xr:uid="{00000000-0005-0000-0000-000009050000}"/>
    <cellStyle name="20% - Ênfase2 33 5" xfId="2493" xr:uid="{00000000-0005-0000-0000-00000A050000}"/>
    <cellStyle name="20% - Ênfase2 33 6" xfId="2494" xr:uid="{00000000-0005-0000-0000-00000B050000}"/>
    <cellStyle name="20% - Ênfase2 33 7" xfId="2495" xr:uid="{00000000-0005-0000-0000-00000C050000}"/>
    <cellStyle name="20% - Ênfase2 33 8" xfId="2496" xr:uid="{00000000-0005-0000-0000-00000D050000}"/>
    <cellStyle name="20% - Ênfase2 33 9" xfId="2497" xr:uid="{00000000-0005-0000-0000-00000E050000}"/>
    <cellStyle name="20% - Ênfase2 34" xfId="624" xr:uid="{00000000-0005-0000-0000-00000F050000}"/>
    <cellStyle name="20% - Ênfase2 34 10" xfId="2498" xr:uid="{00000000-0005-0000-0000-000010050000}"/>
    <cellStyle name="20% - Ênfase2 34 11" xfId="2499" xr:uid="{00000000-0005-0000-0000-000011050000}"/>
    <cellStyle name="20% - Ênfase2 34 12" xfId="2500" xr:uid="{00000000-0005-0000-0000-000012050000}"/>
    <cellStyle name="20% - Ênfase2 34 13" xfId="2501" xr:uid="{00000000-0005-0000-0000-000013050000}"/>
    <cellStyle name="20% - Ênfase2 34 14" xfId="2502" xr:uid="{00000000-0005-0000-0000-000014050000}"/>
    <cellStyle name="20% - Ênfase2 34 15" xfId="2503" xr:uid="{00000000-0005-0000-0000-000015050000}"/>
    <cellStyle name="20% - Ênfase2 34 16" xfId="2504" xr:uid="{00000000-0005-0000-0000-000016050000}"/>
    <cellStyle name="20% - Ênfase2 34 17" xfId="2505" xr:uid="{00000000-0005-0000-0000-000017050000}"/>
    <cellStyle name="20% - Ênfase2 34 18" xfId="2506" xr:uid="{00000000-0005-0000-0000-000018050000}"/>
    <cellStyle name="20% - Ênfase2 34 19" xfId="2507" xr:uid="{00000000-0005-0000-0000-000019050000}"/>
    <cellStyle name="20% - Ênfase2 34 2" xfId="2508" xr:uid="{00000000-0005-0000-0000-00001A050000}"/>
    <cellStyle name="20% - Ênfase2 34 20" xfId="2509" xr:uid="{00000000-0005-0000-0000-00001B050000}"/>
    <cellStyle name="20% - Ênfase2 34 3" xfId="2510" xr:uid="{00000000-0005-0000-0000-00001C050000}"/>
    <cellStyle name="20% - Ênfase2 34 4" xfId="2511" xr:uid="{00000000-0005-0000-0000-00001D050000}"/>
    <cellStyle name="20% - Ênfase2 34 5" xfId="2512" xr:uid="{00000000-0005-0000-0000-00001E050000}"/>
    <cellStyle name="20% - Ênfase2 34 6" xfId="2513" xr:uid="{00000000-0005-0000-0000-00001F050000}"/>
    <cellStyle name="20% - Ênfase2 34 7" xfId="2514" xr:uid="{00000000-0005-0000-0000-000020050000}"/>
    <cellStyle name="20% - Ênfase2 34 8" xfId="2515" xr:uid="{00000000-0005-0000-0000-000021050000}"/>
    <cellStyle name="20% - Ênfase2 34 9" xfId="2516" xr:uid="{00000000-0005-0000-0000-000022050000}"/>
    <cellStyle name="20% - Ênfase2 35" xfId="642" xr:uid="{00000000-0005-0000-0000-000023050000}"/>
    <cellStyle name="20% - Ênfase2 35 10" xfId="2517" xr:uid="{00000000-0005-0000-0000-000024050000}"/>
    <cellStyle name="20% - Ênfase2 35 11" xfId="2518" xr:uid="{00000000-0005-0000-0000-000025050000}"/>
    <cellStyle name="20% - Ênfase2 35 12" xfId="2519" xr:uid="{00000000-0005-0000-0000-000026050000}"/>
    <cellStyle name="20% - Ênfase2 35 13" xfId="2520" xr:uid="{00000000-0005-0000-0000-000027050000}"/>
    <cellStyle name="20% - Ênfase2 35 14" xfId="2521" xr:uid="{00000000-0005-0000-0000-000028050000}"/>
    <cellStyle name="20% - Ênfase2 35 15" xfId="2522" xr:uid="{00000000-0005-0000-0000-000029050000}"/>
    <cellStyle name="20% - Ênfase2 35 16" xfId="2523" xr:uid="{00000000-0005-0000-0000-00002A050000}"/>
    <cellStyle name="20% - Ênfase2 35 17" xfId="2524" xr:uid="{00000000-0005-0000-0000-00002B050000}"/>
    <cellStyle name="20% - Ênfase2 35 18" xfId="2525" xr:uid="{00000000-0005-0000-0000-00002C050000}"/>
    <cellStyle name="20% - Ênfase2 35 19" xfId="2526" xr:uid="{00000000-0005-0000-0000-00002D050000}"/>
    <cellStyle name="20% - Ênfase2 35 2" xfId="2527" xr:uid="{00000000-0005-0000-0000-00002E050000}"/>
    <cellStyle name="20% - Ênfase2 35 20" xfId="2528" xr:uid="{00000000-0005-0000-0000-00002F050000}"/>
    <cellStyle name="20% - Ênfase2 35 3" xfId="2529" xr:uid="{00000000-0005-0000-0000-000030050000}"/>
    <cellStyle name="20% - Ênfase2 35 4" xfId="2530" xr:uid="{00000000-0005-0000-0000-000031050000}"/>
    <cellStyle name="20% - Ênfase2 35 5" xfId="2531" xr:uid="{00000000-0005-0000-0000-000032050000}"/>
    <cellStyle name="20% - Ênfase2 35 6" xfId="2532" xr:uid="{00000000-0005-0000-0000-000033050000}"/>
    <cellStyle name="20% - Ênfase2 35 7" xfId="2533" xr:uid="{00000000-0005-0000-0000-000034050000}"/>
    <cellStyle name="20% - Ênfase2 35 8" xfId="2534" xr:uid="{00000000-0005-0000-0000-000035050000}"/>
    <cellStyle name="20% - Ênfase2 35 9" xfId="2535" xr:uid="{00000000-0005-0000-0000-000036050000}"/>
    <cellStyle name="20% - Ênfase2 36" xfId="660" xr:uid="{00000000-0005-0000-0000-000037050000}"/>
    <cellStyle name="20% - Ênfase2 36 10" xfId="2536" xr:uid="{00000000-0005-0000-0000-000038050000}"/>
    <cellStyle name="20% - Ênfase2 36 11" xfId="2537" xr:uid="{00000000-0005-0000-0000-000039050000}"/>
    <cellStyle name="20% - Ênfase2 36 12" xfId="2538" xr:uid="{00000000-0005-0000-0000-00003A050000}"/>
    <cellStyle name="20% - Ênfase2 36 13" xfId="2539" xr:uid="{00000000-0005-0000-0000-00003B050000}"/>
    <cellStyle name="20% - Ênfase2 36 14" xfId="2540" xr:uid="{00000000-0005-0000-0000-00003C050000}"/>
    <cellStyle name="20% - Ênfase2 36 15" xfId="2541" xr:uid="{00000000-0005-0000-0000-00003D050000}"/>
    <cellStyle name="20% - Ênfase2 36 16" xfId="2542" xr:uid="{00000000-0005-0000-0000-00003E050000}"/>
    <cellStyle name="20% - Ênfase2 36 17" xfId="2543" xr:uid="{00000000-0005-0000-0000-00003F050000}"/>
    <cellStyle name="20% - Ênfase2 36 18" xfId="2544" xr:uid="{00000000-0005-0000-0000-000040050000}"/>
    <cellStyle name="20% - Ênfase2 36 19" xfId="2545" xr:uid="{00000000-0005-0000-0000-000041050000}"/>
    <cellStyle name="20% - Ênfase2 36 2" xfId="2546" xr:uid="{00000000-0005-0000-0000-000042050000}"/>
    <cellStyle name="20% - Ênfase2 36 20" xfId="2547" xr:uid="{00000000-0005-0000-0000-000043050000}"/>
    <cellStyle name="20% - Ênfase2 36 3" xfId="2548" xr:uid="{00000000-0005-0000-0000-000044050000}"/>
    <cellStyle name="20% - Ênfase2 36 4" xfId="2549" xr:uid="{00000000-0005-0000-0000-000045050000}"/>
    <cellStyle name="20% - Ênfase2 36 5" xfId="2550" xr:uid="{00000000-0005-0000-0000-000046050000}"/>
    <cellStyle name="20% - Ênfase2 36 6" xfId="2551" xr:uid="{00000000-0005-0000-0000-000047050000}"/>
    <cellStyle name="20% - Ênfase2 36 7" xfId="2552" xr:uid="{00000000-0005-0000-0000-000048050000}"/>
    <cellStyle name="20% - Ênfase2 36 8" xfId="2553" xr:uid="{00000000-0005-0000-0000-000049050000}"/>
    <cellStyle name="20% - Ênfase2 36 9" xfId="2554" xr:uid="{00000000-0005-0000-0000-00004A050000}"/>
    <cellStyle name="20% - Ênfase2 37" xfId="678" xr:uid="{00000000-0005-0000-0000-00004B050000}"/>
    <cellStyle name="20% - Ênfase2 37 10" xfId="2555" xr:uid="{00000000-0005-0000-0000-00004C050000}"/>
    <cellStyle name="20% - Ênfase2 37 11" xfId="2556" xr:uid="{00000000-0005-0000-0000-00004D050000}"/>
    <cellStyle name="20% - Ênfase2 37 12" xfId="2557" xr:uid="{00000000-0005-0000-0000-00004E050000}"/>
    <cellStyle name="20% - Ênfase2 37 13" xfId="2558" xr:uid="{00000000-0005-0000-0000-00004F050000}"/>
    <cellStyle name="20% - Ênfase2 37 14" xfId="2559" xr:uid="{00000000-0005-0000-0000-000050050000}"/>
    <cellStyle name="20% - Ênfase2 37 15" xfId="2560" xr:uid="{00000000-0005-0000-0000-000051050000}"/>
    <cellStyle name="20% - Ênfase2 37 16" xfId="2561" xr:uid="{00000000-0005-0000-0000-000052050000}"/>
    <cellStyle name="20% - Ênfase2 37 17" xfId="2562" xr:uid="{00000000-0005-0000-0000-000053050000}"/>
    <cellStyle name="20% - Ênfase2 37 18" xfId="2563" xr:uid="{00000000-0005-0000-0000-000054050000}"/>
    <cellStyle name="20% - Ênfase2 37 19" xfId="2564" xr:uid="{00000000-0005-0000-0000-000055050000}"/>
    <cellStyle name="20% - Ênfase2 37 2" xfId="2565" xr:uid="{00000000-0005-0000-0000-000056050000}"/>
    <cellStyle name="20% - Ênfase2 37 20" xfId="2566" xr:uid="{00000000-0005-0000-0000-000057050000}"/>
    <cellStyle name="20% - Ênfase2 37 3" xfId="2567" xr:uid="{00000000-0005-0000-0000-000058050000}"/>
    <cellStyle name="20% - Ênfase2 37 4" xfId="2568" xr:uid="{00000000-0005-0000-0000-000059050000}"/>
    <cellStyle name="20% - Ênfase2 37 5" xfId="2569" xr:uid="{00000000-0005-0000-0000-00005A050000}"/>
    <cellStyle name="20% - Ênfase2 37 6" xfId="2570" xr:uid="{00000000-0005-0000-0000-00005B050000}"/>
    <cellStyle name="20% - Ênfase2 37 7" xfId="2571" xr:uid="{00000000-0005-0000-0000-00005C050000}"/>
    <cellStyle name="20% - Ênfase2 37 8" xfId="2572" xr:uid="{00000000-0005-0000-0000-00005D050000}"/>
    <cellStyle name="20% - Ênfase2 37 9" xfId="2573" xr:uid="{00000000-0005-0000-0000-00005E050000}"/>
    <cellStyle name="20% - Ênfase2 38" xfId="696" xr:uid="{00000000-0005-0000-0000-00005F050000}"/>
    <cellStyle name="20% - Ênfase2 39" xfId="713" xr:uid="{00000000-0005-0000-0000-000060050000}"/>
    <cellStyle name="20% - Ênfase2 4" xfId="97" xr:uid="{00000000-0005-0000-0000-000061050000}"/>
    <cellStyle name="20% - Ênfase2 4 10" xfId="2574" xr:uid="{00000000-0005-0000-0000-000062050000}"/>
    <cellStyle name="20% - Ênfase2 4 11" xfId="2575" xr:uid="{00000000-0005-0000-0000-000063050000}"/>
    <cellStyle name="20% - Ênfase2 4 12" xfId="2576" xr:uid="{00000000-0005-0000-0000-000064050000}"/>
    <cellStyle name="20% - Ênfase2 4 13" xfId="2577" xr:uid="{00000000-0005-0000-0000-000065050000}"/>
    <cellStyle name="20% - Ênfase2 4 14" xfId="2578" xr:uid="{00000000-0005-0000-0000-000066050000}"/>
    <cellStyle name="20% - Ênfase2 4 15" xfId="2579" xr:uid="{00000000-0005-0000-0000-000067050000}"/>
    <cellStyle name="20% - Ênfase2 4 16" xfId="2580" xr:uid="{00000000-0005-0000-0000-000068050000}"/>
    <cellStyle name="20% - Ênfase2 4 17" xfId="2581" xr:uid="{00000000-0005-0000-0000-000069050000}"/>
    <cellStyle name="20% - Ênfase2 4 18" xfId="2582" xr:uid="{00000000-0005-0000-0000-00006A050000}"/>
    <cellStyle name="20% - Ênfase2 4 19" xfId="2583" xr:uid="{00000000-0005-0000-0000-00006B050000}"/>
    <cellStyle name="20% - Ênfase2 4 2" xfId="2584" xr:uid="{00000000-0005-0000-0000-00006C050000}"/>
    <cellStyle name="20% - Ênfase2 4 20" xfId="2585" xr:uid="{00000000-0005-0000-0000-00006D050000}"/>
    <cellStyle name="20% - Ênfase2 4 3" xfId="2586" xr:uid="{00000000-0005-0000-0000-00006E050000}"/>
    <cellStyle name="20% - Ênfase2 4 4" xfId="2587" xr:uid="{00000000-0005-0000-0000-00006F050000}"/>
    <cellStyle name="20% - Ênfase2 4 5" xfId="2588" xr:uid="{00000000-0005-0000-0000-000070050000}"/>
    <cellStyle name="20% - Ênfase2 4 6" xfId="2589" xr:uid="{00000000-0005-0000-0000-000071050000}"/>
    <cellStyle name="20% - Ênfase2 4 7" xfId="2590" xr:uid="{00000000-0005-0000-0000-000072050000}"/>
    <cellStyle name="20% - Ênfase2 4 8" xfId="2591" xr:uid="{00000000-0005-0000-0000-000073050000}"/>
    <cellStyle name="20% - Ênfase2 4 9" xfId="2592" xr:uid="{00000000-0005-0000-0000-000074050000}"/>
    <cellStyle name="20% - Ênfase2 40" xfId="740" xr:uid="{00000000-0005-0000-0000-000075050000}"/>
    <cellStyle name="20% - Ênfase2 41" xfId="727" xr:uid="{00000000-0005-0000-0000-000076050000}"/>
    <cellStyle name="20% - Ênfase2 42" xfId="768" xr:uid="{00000000-0005-0000-0000-000077050000}"/>
    <cellStyle name="20% - Ênfase2 43" xfId="786" xr:uid="{00000000-0005-0000-0000-000078050000}"/>
    <cellStyle name="20% - Ênfase2 44" xfId="804" xr:uid="{00000000-0005-0000-0000-000079050000}"/>
    <cellStyle name="20% - Ênfase2 45" xfId="822" xr:uid="{00000000-0005-0000-0000-00007A050000}"/>
    <cellStyle name="20% - Ênfase2 46" xfId="840" xr:uid="{00000000-0005-0000-0000-00007B050000}"/>
    <cellStyle name="20% - Ênfase2 47" xfId="858" xr:uid="{00000000-0005-0000-0000-00007C050000}"/>
    <cellStyle name="20% - Ênfase2 48" xfId="876" xr:uid="{00000000-0005-0000-0000-00007D050000}"/>
    <cellStyle name="20% - Ênfase2 49" xfId="894" xr:uid="{00000000-0005-0000-0000-00007E050000}"/>
    <cellStyle name="20% - Ênfase2 5" xfId="114" xr:uid="{00000000-0005-0000-0000-00007F050000}"/>
    <cellStyle name="20% - Ênfase2 5 10" xfId="2593" xr:uid="{00000000-0005-0000-0000-000080050000}"/>
    <cellStyle name="20% - Ênfase2 5 11" xfId="2594" xr:uid="{00000000-0005-0000-0000-000081050000}"/>
    <cellStyle name="20% - Ênfase2 5 12" xfId="2595" xr:uid="{00000000-0005-0000-0000-000082050000}"/>
    <cellStyle name="20% - Ênfase2 5 13" xfId="2596" xr:uid="{00000000-0005-0000-0000-000083050000}"/>
    <cellStyle name="20% - Ênfase2 5 14" xfId="2597" xr:uid="{00000000-0005-0000-0000-000084050000}"/>
    <cellStyle name="20% - Ênfase2 5 15" xfId="2598" xr:uid="{00000000-0005-0000-0000-000085050000}"/>
    <cellStyle name="20% - Ênfase2 5 16" xfId="2599" xr:uid="{00000000-0005-0000-0000-000086050000}"/>
    <cellStyle name="20% - Ênfase2 5 17" xfId="2600" xr:uid="{00000000-0005-0000-0000-000087050000}"/>
    <cellStyle name="20% - Ênfase2 5 18" xfId="2601" xr:uid="{00000000-0005-0000-0000-000088050000}"/>
    <cellStyle name="20% - Ênfase2 5 19" xfId="2602" xr:uid="{00000000-0005-0000-0000-000089050000}"/>
    <cellStyle name="20% - Ênfase2 5 2" xfId="2603" xr:uid="{00000000-0005-0000-0000-00008A050000}"/>
    <cellStyle name="20% - Ênfase2 5 20" xfId="2604" xr:uid="{00000000-0005-0000-0000-00008B050000}"/>
    <cellStyle name="20% - Ênfase2 5 3" xfId="2605" xr:uid="{00000000-0005-0000-0000-00008C050000}"/>
    <cellStyle name="20% - Ênfase2 5 4" xfId="2606" xr:uid="{00000000-0005-0000-0000-00008D050000}"/>
    <cellStyle name="20% - Ênfase2 5 5" xfId="2607" xr:uid="{00000000-0005-0000-0000-00008E050000}"/>
    <cellStyle name="20% - Ênfase2 5 6" xfId="2608" xr:uid="{00000000-0005-0000-0000-00008F050000}"/>
    <cellStyle name="20% - Ênfase2 5 7" xfId="2609" xr:uid="{00000000-0005-0000-0000-000090050000}"/>
    <cellStyle name="20% - Ênfase2 5 8" xfId="2610" xr:uid="{00000000-0005-0000-0000-000091050000}"/>
    <cellStyle name="20% - Ênfase2 5 9" xfId="2611" xr:uid="{00000000-0005-0000-0000-000092050000}"/>
    <cellStyle name="20% - Ênfase2 50" xfId="893" xr:uid="{00000000-0005-0000-0000-000093050000}"/>
    <cellStyle name="20% - Ênfase2 51" xfId="910" xr:uid="{00000000-0005-0000-0000-000094050000}"/>
    <cellStyle name="20% - Ênfase2 52" xfId="948" xr:uid="{00000000-0005-0000-0000-000095050000}"/>
    <cellStyle name="20% - Ênfase2 53" xfId="966" xr:uid="{00000000-0005-0000-0000-000096050000}"/>
    <cellStyle name="20% - Ênfase2 54" xfId="984" xr:uid="{00000000-0005-0000-0000-000097050000}"/>
    <cellStyle name="20% - Ênfase2 55" xfId="1002" xr:uid="{00000000-0005-0000-0000-000098050000}"/>
    <cellStyle name="20% - Ênfase2 56" xfId="1019" xr:uid="{00000000-0005-0000-0000-000099050000}"/>
    <cellStyle name="20% - Ênfase2 57" xfId="1018" xr:uid="{00000000-0005-0000-0000-00009A050000}"/>
    <cellStyle name="20% - Ênfase2 58" xfId="1035" xr:uid="{00000000-0005-0000-0000-00009B050000}"/>
    <cellStyle name="20% - Ênfase2 59" xfId="1051" xr:uid="{00000000-0005-0000-0000-00009C050000}"/>
    <cellStyle name="20% - Ênfase2 6" xfId="131" xr:uid="{00000000-0005-0000-0000-00009D050000}"/>
    <cellStyle name="20% - Ênfase2 6 10" xfId="2612" xr:uid="{00000000-0005-0000-0000-00009E050000}"/>
    <cellStyle name="20% - Ênfase2 6 11" xfId="2613" xr:uid="{00000000-0005-0000-0000-00009F050000}"/>
    <cellStyle name="20% - Ênfase2 6 12" xfId="2614" xr:uid="{00000000-0005-0000-0000-0000A0050000}"/>
    <cellStyle name="20% - Ênfase2 6 13" xfId="2615" xr:uid="{00000000-0005-0000-0000-0000A1050000}"/>
    <cellStyle name="20% - Ênfase2 6 14" xfId="2616" xr:uid="{00000000-0005-0000-0000-0000A2050000}"/>
    <cellStyle name="20% - Ênfase2 6 15" xfId="2617" xr:uid="{00000000-0005-0000-0000-0000A3050000}"/>
    <cellStyle name="20% - Ênfase2 6 16" xfId="2618" xr:uid="{00000000-0005-0000-0000-0000A4050000}"/>
    <cellStyle name="20% - Ênfase2 6 17" xfId="2619" xr:uid="{00000000-0005-0000-0000-0000A5050000}"/>
    <cellStyle name="20% - Ênfase2 6 18" xfId="2620" xr:uid="{00000000-0005-0000-0000-0000A6050000}"/>
    <cellStyle name="20% - Ênfase2 6 19" xfId="2621" xr:uid="{00000000-0005-0000-0000-0000A7050000}"/>
    <cellStyle name="20% - Ênfase2 6 2" xfId="2622" xr:uid="{00000000-0005-0000-0000-0000A8050000}"/>
    <cellStyle name="20% - Ênfase2 6 20" xfId="2623" xr:uid="{00000000-0005-0000-0000-0000A9050000}"/>
    <cellStyle name="20% - Ênfase2 6 3" xfId="2624" xr:uid="{00000000-0005-0000-0000-0000AA050000}"/>
    <cellStyle name="20% - Ênfase2 6 4" xfId="2625" xr:uid="{00000000-0005-0000-0000-0000AB050000}"/>
    <cellStyle name="20% - Ênfase2 6 5" xfId="2626" xr:uid="{00000000-0005-0000-0000-0000AC050000}"/>
    <cellStyle name="20% - Ênfase2 6 6" xfId="2627" xr:uid="{00000000-0005-0000-0000-0000AD050000}"/>
    <cellStyle name="20% - Ênfase2 6 7" xfId="2628" xr:uid="{00000000-0005-0000-0000-0000AE050000}"/>
    <cellStyle name="20% - Ênfase2 6 8" xfId="2629" xr:uid="{00000000-0005-0000-0000-0000AF050000}"/>
    <cellStyle name="20% - Ênfase2 6 9" xfId="2630" xr:uid="{00000000-0005-0000-0000-0000B0050000}"/>
    <cellStyle name="20% - Ênfase2 60" xfId="1071" xr:uid="{00000000-0005-0000-0000-0000B1050000}"/>
    <cellStyle name="20% - Ênfase2 61" xfId="1109" xr:uid="{00000000-0005-0000-0000-0000B2050000}"/>
    <cellStyle name="20% - Ênfase2 62" xfId="1127" xr:uid="{00000000-0005-0000-0000-0000B3050000}"/>
    <cellStyle name="20% - Ênfase2 63" xfId="1144" xr:uid="{00000000-0005-0000-0000-0000B4050000}"/>
    <cellStyle name="20% - Ênfase2 64" xfId="1143" xr:uid="{00000000-0005-0000-0000-0000B5050000}"/>
    <cellStyle name="20% - Ênfase2 65" xfId="1160" xr:uid="{00000000-0005-0000-0000-0000B6050000}"/>
    <cellStyle name="20% - Ênfase2 66" xfId="1198" xr:uid="{00000000-0005-0000-0000-0000B7050000}"/>
    <cellStyle name="20% - Ênfase2 67" xfId="1216" xr:uid="{00000000-0005-0000-0000-0000B8050000}"/>
    <cellStyle name="20% - Ênfase2 68" xfId="1231" xr:uid="{00000000-0005-0000-0000-0000B9050000}"/>
    <cellStyle name="20% - Ênfase2 69" xfId="1213" xr:uid="{00000000-0005-0000-0000-0000BA050000}"/>
    <cellStyle name="20% - Ênfase2 7" xfId="148" xr:uid="{00000000-0005-0000-0000-0000BB050000}"/>
    <cellStyle name="20% - Ênfase2 7 10" xfId="2631" xr:uid="{00000000-0005-0000-0000-0000BC050000}"/>
    <cellStyle name="20% - Ênfase2 7 11" xfId="2632" xr:uid="{00000000-0005-0000-0000-0000BD050000}"/>
    <cellStyle name="20% - Ênfase2 7 12" xfId="2633" xr:uid="{00000000-0005-0000-0000-0000BE050000}"/>
    <cellStyle name="20% - Ênfase2 7 13" xfId="2634" xr:uid="{00000000-0005-0000-0000-0000BF050000}"/>
    <cellStyle name="20% - Ênfase2 7 14" xfId="2635" xr:uid="{00000000-0005-0000-0000-0000C0050000}"/>
    <cellStyle name="20% - Ênfase2 7 15" xfId="2636" xr:uid="{00000000-0005-0000-0000-0000C1050000}"/>
    <cellStyle name="20% - Ênfase2 7 16" xfId="2637" xr:uid="{00000000-0005-0000-0000-0000C2050000}"/>
    <cellStyle name="20% - Ênfase2 7 17" xfId="2638" xr:uid="{00000000-0005-0000-0000-0000C3050000}"/>
    <cellStyle name="20% - Ênfase2 7 18" xfId="2639" xr:uid="{00000000-0005-0000-0000-0000C4050000}"/>
    <cellStyle name="20% - Ênfase2 7 19" xfId="2640" xr:uid="{00000000-0005-0000-0000-0000C5050000}"/>
    <cellStyle name="20% - Ênfase2 7 2" xfId="2641" xr:uid="{00000000-0005-0000-0000-0000C6050000}"/>
    <cellStyle name="20% - Ênfase2 7 20" xfId="2642" xr:uid="{00000000-0005-0000-0000-0000C7050000}"/>
    <cellStyle name="20% - Ênfase2 7 3" xfId="2643" xr:uid="{00000000-0005-0000-0000-0000C8050000}"/>
    <cellStyle name="20% - Ênfase2 7 4" xfId="2644" xr:uid="{00000000-0005-0000-0000-0000C9050000}"/>
    <cellStyle name="20% - Ênfase2 7 5" xfId="2645" xr:uid="{00000000-0005-0000-0000-0000CA050000}"/>
    <cellStyle name="20% - Ênfase2 7 6" xfId="2646" xr:uid="{00000000-0005-0000-0000-0000CB050000}"/>
    <cellStyle name="20% - Ênfase2 7 7" xfId="2647" xr:uid="{00000000-0005-0000-0000-0000CC050000}"/>
    <cellStyle name="20% - Ênfase2 7 8" xfId="2648" xr:uid="{00000000-0005-0000-0000-0000CD050000}"/>
    <cellStyle name="20% - Ênfase2 7 9" xfId="2649" xr:uid="{00000000-0005-0000-0000-0000CE050000}"/>
    <cellStyle name="20% - Ênfase2 70" xfId="1229" xr:uid="{00000000-0005-0000-0000-0000CF050000}"/>
    <cellStyle name="20% - Ênfase2 71" xfId="1277" xr:uid="{00000000-0005-0000-0000-0000D0050000}"/>
    <cellStyle name="20% - Ênfase2 72" xfId="2650" xr:uid="{00000000-0005-0000-0000-0000D1050000}"/>
    <cellStyle name="20% - Ênfase2 73" xfId="2651" xr:uid="{00000000-0005-0000-0000-0000D2050000}"/>
    <cellStyle name="20% - Ênfase2 74" xfId="2652" xr:uid="{00000000-0005-0000-0000-0000D3050000}"/>
    <cellStyle name="20% - Ênfase2 75" xfId="2653" xr:uid="{00000000-0005-0000-0000-0000D4050000}"/>
    <cellStyle name="20% - Ênfase2 76" xfId="2654" xr:uid="{00000000-0005-0000-0000-0000D5050000}"/>
    <cellStyle name="20% - Ênfase2 77" xfId="2655" xr:uid="{00000000-0005-0000-0000-0000D6050000}"/>
    <cellStyle name="20% - Ênfase2 78" xfId="2656" xr:uid="{00000000-0005-0000-0000-0000D7050000}"/>
    <cellStyle name="20% - Ênfase2 79" xfId="2657" xr:uid="{00000000-0005-0000-0000-0000D8050000}"/>
    <cellStyle name="20% - Ênfase2 8" xfId="165" xr:uid="{00000000-0005-0000-0000-0000D9050000}"/>
    <cellStyle name="20% - Ênfase2 8 10" xfId="2658" xr:uid="{00000000-0005-0000-0000-0000DA050000}"/>
    <cellStyle name="20% - Ênfase2 8 11" xfId="2659" xr:uid="{00000000-0005-0000-0000-0000DB050000}"/>
    <cellStyle name="20% - Ênfase2 8 12" xfId="2660" xr:uid="{00000000-0005-0000-0000-0000DC050000}"/>
    <cellStyle name="20% - Ênfase2 8 13" xfId="2661" xr:uid="{00000000-0005-0000-0000-0000DD050000}"/>
    <cellStyle name="20% - Ênfase2 8 14" xfId="2662" xr:uid="{00000000-0005-0000-0000-0000DE050000}"/>
    <cellStyle name="20% - Ênfase2 8 15" xfId="2663" xr:uid="{00000000-0005-0000-0000-0000DF050000}"/>
    <cellStyle name="20% - Ênfase2 8 16" xfId="2664" xr:uid="{00000000-0005-0000-0000-0000E0050000}"/>
    <cellStyle name="20% - Ênfase2 8 17" xfId="2665" xr:uid="{00000000-0005-0000-0000-0000E1050000}"/>
    <cellStyle name="20% - Ênfase2 8 18" xfId="2666" xr:uid="{00000000-0005-0000-0000-0000E2050000}"/>
    <cellStyle name="20% - Ênfase2 8 19" xfId="2667" xr:uid="{00000000-0005-0000-0000-0000E3050000}"/>
    <cellStyle name="20% - Ênfase2 8 2" xfId="2668" xr:uid="{00000000-0005-0000-0000-0000E4050000}"/>
    <cellStyle name="20% - Ênfase2 8 20" xfId="2669" xr:uid="{00000000-0005-0000-0000-0000E5050000}"/>
    <cellStyle name="20% - Ênfase2 8 3" xfId="2670" xr:uid="{00000000-0005-0000-0000-0000E6050000}"/>
    <cellStyle name="20% - Ênfase2 8 4" xfId="2671" xr:uid="{00000000-0005-0000-0000-0000E7050000}"/>
    <cellStyle name="20% - Ênfase2 8 5" xfId="2672" xr:uid="{00000000-0005-0000-0000-0000E8050000}"/>
    <cellStyle name="20% - Ênfase2 8 6" xfId="2673" xr:uid="{00000000-0005-0000-0000-0000E9050000}"/>
    <cellStyle name="20% - Ênfase2 8 7" xfId="2674" xr:uid="{00000000-0005-0000-0000-0000EA050000}"/>
    <cellStyle name="20% - Ênfase2 8 8" xfId="2675" xr:uid="{00000000-0005-0000-0000-0000EB050000}"/>
    <cellStyle name="20% - Ênfase2 8 9" xfId="2676" xr:uid="{00000000-0005-0000-0000-0000EC050000}"/>
    <cellStyle name="20% - Ênfase2 80" xfId="2677" xr:uid="{00000000-0005-0000-0000-0000ED050000}"/>
    <cellStyle name="20% - Ênfase2 81" xfId="2678" xr:uid="{00000000-0005-0000-0000-0000EE050000}"/>
    <cellStyle name="20% - Ênfase2 82" xfId="2679" xr:uid="{00000000-0005-0000-0000-0000EF050000}"/>
    <cellStyle name="20% - Ênfase2 83" xfId="2680" xr:uid="{00000000-0005-0000-0000-0000F0050000}"/>
    <cellStyle name="20% - Ênfase2 84" xfId="2681" xr:uid="{00000000-0005-0000-0000-0000F1050000}"/>
    <cellStyle name="20% - Ênfase2 85" xfId="2682" xr:uid="{00000000-0005-0000-0000-0000F2050000}"/>
    <cellStyle name="20% - Ênfase2 86" xfId="2683" xr:uid="{00000000-0005-0000-0000-0000F3050000}"/>
    <cellStyle name="20% - Ênfase2 87" xfId="2684" xr:uid="{00000000-0005-0000-0000-0000F4050000}"/>
    <cellStyle name="20% - Ênfase2 88" xfId="2685" xr:uid="{00000000-0005-0000-0000-0000F5050000}"/>
    <cellStyle name="20% - Ênfase2 89" xfId="2686" xr:uid="{00000000-0005-0000-0000-0000F6050000}"/>
    <cellStyle name="20% - Ênfase2 9" xfId="182" xr:uid="{00000000-0005-0000-0000-0000F7050000}"/>
    <cellStyle name="20% - Ênfase2 9 10" xfId="2687" xr:uid="{00000000-0005-0000-0000-0000F8050000}"/>
    <cellStyle name="20% - Ênfase2 9 11" xfId="2688" xr:uid="{00000000-0005-0000-0000-0000F9050000}"/>
    <cellStyle name="20% - Ênfase2 9 12" xfId="2689" xr:uid="{00000000-0005-0000-0000-0000FA050000}"/>
    <cellStyle name="20% - Ênfase2 9 13" xfId="2690" xr:uid="{00000000-0005-0000-0000-0000FB050000}"/>
    <cellStyle name="20% - Ênfase2 9 14" xfId="2691" xr:uid="{00000000-0005-0000-0000-0000FC050000}"/>
    <cellStyle name="20% - Ênfase2 9 15" xfId="2692" xr:uid="{00000000-0005-0000-0000-0000FD050000}"/>
    <cellStyle name="20% - Ênfase2 9 16" xfId="2693" xr:uid="{00000000-0005-0000-0000-0000FE050000}"/>
    <cellStyle name="20% - Ênfase2 9 17" xfId="2694" xr:uid="{00000000-0005-0000-0000-0000FF050000}"/>
    <cellStyle name="20% - Ênfase2 9 18" xfId="2695" xr:uid="{00000000-0005-0000-0000-000000060000}"/>
    <cellStyle name="20% - Ênfase2 9 19" xfId="2696" xr:uid="{00000000-0005-0000-0000-000001060000}"/>
    <cellStyle name="20% - Ênfase2 9 2" xfId="2697" xr:uid="{00000000-0005-0000-0000-000002060000}"/>
    <cellStyle name="20% - Ênfase2 9 20" xfId="2698" xr:uid="{00000000-0005-0000-0000-000003060000}"/>
    <cellStyle name="20% - Ênfase2 9 3" xfId="2699" xr:uid="{00000000-0005-0000-0000-000004060000}"/>
    <cellStyle name="20% - Ênfase2 9 4" xfId="2700" xr:uid="{00000000-0005-0000-0000-000005060000}"/>
    <cellStyle name="20% - Ênfase2 9 5" xfId="2701" xr:uid="{00000000-0005-0000-0000-000006060000}"/>
    <cellStyle name="20% - Ênfase2 9 6" xfId="2702" xr:uid="{00000000-0005-0000-0000-000007060000}"/>
    <cellStyle name="20% - Ênfase2 9 7" xfId="2703" xr:uid="{00000000-0005-0000-0000-000008060000}"/>
    <cellStyle name="20% - Ênfase2 9 8" xfId="2704" xr:uid="{00000000-0005-0000-0000-000009060000}"/>
    <cellStyle name="20% - Ênfase2 9 9" xfId="2705" xr:uid="{00000000-0005-0000-0000-00000A060000}"/>
    <cellStyle name="20% - Ênfase2 90" xfId="2706" xr:uid="{00000000-0005-0000-0000-00000B060000}"/>
    <cellStyle name="20% - Ênfase3" xfId="27" builtinId="38" customBuiltin="1"/>
    <cellStyle name="20% - Ênfase3 10" xfId="209" xr:uid="{00000000-0005-0000-0000-00000D060000}"/>
    <cellStyle name="20% - Ênfase3 10 10" xfId="2707" xr:uid="{00000000-0005-0000-0000-00000E060000}"/>
    <cellStyle name="20% - Ênfase3 10 11" xfId="2708" xr:uid="{00000000-0005-0000-0000-00000F060000}"/>
    <cellStyle name="20% - Ênfase3 10 12" xfId="2709" xr:uid="{00000000-0005-0000-0000-000010060000}"/>
    <cellStyle name="20% - Ênfase3 10 13" xfId="2710" xr:uid="{00000000-0005-0000-0000-000011060000}"/>
    <cellStyle name="20% - Ênfase3 10 14" xfId="2711" xr:uid="{00000000-0005-0000-0000-000012060000}"/>
    <cellStyle name="20% - Ênfase3 10 15" xfId="2712" xr:uid="{00000000-0005-0000-0000-000013060000}"/>
    <cellStyle name="20% - Ênfase3 10 16" xfId="2713" xr:uid="{00000000-0005-0000-0000-000014060000}"/>
    <cellStyle name="20% - Ênfase3 10 17" xfId="2714" xr:uid="{00000000-0005-0000-0000-000015060000}"/>
    <cellStyle name="20% - Ênfase3 10 18" xfId="2715" xr:uid="{00000000-0005-0000-0000-000016060000}"/>
    <cellStyle name="20% - Ênfase3 10 19" xfId="2716" xr:uid="{00000000-0005-0000-0000-000017060000}"/>
    <cellStyle name="20% - Ênfase3 10 2" xfId="2717" xr:uid="{00000000-0005-0000-0000-000018060000}"/>
    <cellStyle name="20% - Ênfase3 10 20" xfId="2718" xr:uid="{00000000-0005-0000-0000-000019060000}"/>
    <cellStyle name="20% - Ênfase3 10 3" xfId="2719" xr:uid="{00000000-0005-0000-0000-00001A060000}"/>
    <cellStyle name="20% - Ênfase3 10 4" xfId="2720" xr:uid="{00000000-0005-0000-0000-00001B060000}"/>
    <cellStyle name="20% - Ênfase3 10 5" xfId="2721" xr:uid="{00000000-0005-0000-0000-00001C060000}"/>
    <cellStyle name="20% - Ênfase3 10 6" xfId="2722" xr:uid="{00000000-0005-0000-0000-00001D060000}"/>
    <cellStyle name="20% - Ênfase3 10 7" xfId="2723" xr:uid="{00000000-0005-0000-0000-00001E060000}"/>
    <cellStyle name="20% - Ênfase3 10 8" xfId="2724" xr:uid="{00000000-0005-0000-0000-00001F060000}"/>
    <cellStyle name="20% - Ênfase3 10 9" xfId="2725" xr:uid="{00000000-0005-0000-0000-000020060000}"/>
    <cellStyle name="20% - Ênfase3 11" xfId="226" xr:uid="{00000000-0005-0000-0000-000021060000}"/>
    <cellStyle name="20% - Ênfase3 11 10" xfId="2726" xr:uid="{00000000-0005-0000-0000-000022060000}"/>
    <cellStyle name="20% - Ênfase3 11 11" xfId="2727" xr:uid="{00000000-0005-0000-0000-000023060000}"/>
    <cellStyle name="20% - Ênfase3 11 12" xfId="2728" xr:uid="{00000000-0005-0000-0000-000024060000}"/>
    <cellStyle name="20% - Ênfase3 11 13" xfId="2729" xr:uid="{00000000-0005-0000-0000-000025060000}"/>
    <cellStyle name="20% - Ênfase3 11 14" xfId="2730" xr:uid="{00000000-0005-0000-0000-000026060000}"/>
    <cellStyle name="20% - Ênfase3 11 15" xfId="2731" xr:uid="{00000000-0005-0000-0000-000027060000}"/>
    <cellStyle name="20% - Ênfase3 11 16" xfId="2732" xr:uid="{00000000-0005-0000-0000-000028060000}"/>
    <cellStyle name="20% - Ênfase3 11 17" xfId="2733" xr:uid="{00000000-0005-0000-0000-000029060000}"/>
    <cellStyle name="20% - Ênfase3 11 18" xfId="2734" xr:uid="{00000000-0005-0000-0000-00002A060000}"/>
    <cellStyle name="20% - Ênfase3 11 19" xfId="2735" xr:uid="{00000000-0005-0000-0000-00002B060000}"/>
    <cellStyle name="20% - Ênfase3 11 2" xfId="2736" xr:uid="{00000000-0005-0000-0000-00002C060000}"/>
    <cellStyle name="20% - Ênfase3 11 20" xfId="2737" xr:uid="{00000000-0005-0000-0000-00002D060000}"/>
    <cellStyle name="20% - Ênfase3 11 3" xfId="2738" xr:uid="{00000000-0005-0000-0000-00002E060000}"/>
    <cellStyle name="20% - Ênfase3 11 4" xfId="2739" xr:uid="{00000000-0005-0000-0000-00002F060000}"/>
    <cellStyle name="20% - Ênfase3 11 5" xfId="2740" xr:uid="{00000000-0005-0000-0000-000030060000}"/>
    <cellStyle name="20% - Ênfase3 11 6" xfId="2741" xr:uid="{00000000-0005-0000-0000-000031060000}"/>
    <cellStyle name="20% - Ênfase3 11 7" xfId="2742" xr:uid="{00000000-0005-0000-0000-000032060000}"/>
    <cellStyle name="20% - Ênfase3 11 8" xfId="2743" xr:uid="{00000000-0005-0000-0000-000033060000}"/>
    <cellStyle name="20% - Ênfase3 11 9" xfId="2744" xr:uid="{00000000-0005-0000-0000-000034060000}"/>
    <cellStyle name="20% - Ênfase3 12" xfId="243" xr:uid="{00000000-0005-0000-0000-000035060000}"/>
    <cellStyle name="20% - Ênfase3 12 10" xfId="2745" xr:uid="{00000000-0005-0000-0000-000036060000}"/>
    <cellStyle name="20% - Ênfase3 12 11" xfId="2746" xr:uid="{00000000-0005-0000-0000-000037060000}"/>
    <cellStyle name="20% - Ênfase3 12 12" xfId="2747" xr:uid="{00000000-0005-0000-0000-000038060000}"/>
    <cellStyle name="20% - Ênfase3 12 13" xfId="2748" xr:uid="{00000000-0005-0000-0000-000039060000}"/>
    <cellStyle name="20% - Ênfase3 12 14" xfId="2749" xr:uid="{00000000-0005-0000-0000-00003A060000}"/>
    <cellStyle name="20% - Ênfase3 12 15" xfId="2750" xr:uid="{00000000-0005-0000-0000-00003B060000}"/>
    <cellStyle name="20% - Ênfase3 12 16" xfId="2751" xr:uid="{00000000-0005-0000-0000-00003C060000}"/>
    <cellStyle name="20% - Ênfase3 12 17" xfId="2752" xr:uid="{00000000-0005-0000-0000-00003D060000}"/>
    <cellStyle name="20% - Ênfase3 12 18" xfId="2753" xr:uid="{00000000-0005-0000-0000-00003E060000}"/>
    <cellStyle name="20% - Ênfase3 12 19" xfId="2754" xr:uid="{00000000-0005-0000-0000-00003F060000}"/>
    <cellStyle name="20% - Ênfase3 12 2" xfId="2755" xr:uid="{00000000-0005-0000-0000-000040060000}"/>
    <cellStyle name="20% - Ênfase3 12 20" xfId="2756" xr:uid="{00000000-0005-0000-0000-000041060000}"/>
    <cellStyle name="20% - Ênfase3 12 3" xfId="2757" xr:uid="{00000000-0005-0000-0000-000042060000}"/>
    <cellStyle name="20% - Ênfase3 12 4" xfId="2758" xr:uid="{00000000-0005-0000-0000-000043060000}"/>
    <cellStyle name="20% - Ênfase3 12 5" xfId="2759" xr:uid="{00000000-0005-0000-0000-000044060000}"/>
    <cellStyle name="20% - Ênfase3 12 6" xfId="2760" xr:uid="{00000000-0005-0000-0000-000045060000}"/>
    <cellStyle name="20% - Ênfase3 12 7" xfId="2761" xr:uid="{00000000-0005-0000-0000-000046060000}"/>
    <cellStyle name="20% - Ênfase3 12 8" xfId="2762" xr:uid="{00000000-0005-0000-0000-000047060000}"/>
    <cellStyle name="20% - Ênfase3 12 9" xfId="2763" xr:uid="{00000000-0005-0000-0000-000048060000}"/>
    <cellStyle name="20% - Ênfase3 13" xfId="260" xr:uid="{00000000-0005-0000-0000-000049060000}"/>
    <cellStyle name="20% - Ênfase3 13 10" xfId="2764" xr:uid="{00000000-0005-0000-0000-00004A060000}"/>
    <cellStyle name="20% - Ênfase3 13 11" xfId="2765" xr:uid="{00000000-0005-0000-0000-00004B060000}"/>
    <cellStyle name="20% - Ênfase3 13 12" xfId="2766" xr:uid="{00000000-0005-0000-0000-00004C060000}"/>
    <cellStyle name="20% - Ênfase3 13 13" xfId="2767" xr:uid="{00000000-0005-0000-0000-00004D060000}"/>
    <cellStyle name="20% - Ênfase3 13 14" xfId="2768" xr:uid="{00000000-0005-0000-0000-00004E060000}"/>
    <cellStyle name="20% - Ênfase3 13 15" xfId="2769" xr:uid="{00000000-0005-0000-0000-00004F060000}"/>
    <cellStyle name="20% - Ênfase3 13 16" xfId="2770" xr:uid="{00000000-0005-0000-0000-000050060000}"/>
    <cellStyle name="20% - Ênfase3 13 17" xfId="2771" xr:uid="{00000000-0005-0000-0000-000051060000}"/>
    <cellStyle name="20% - Ênfase3 13 18" xfId="2772" xr:uid="{00000000-0005-0000-0000-000052060000}"/>
    <cellStyle name="20% - Ênfase3 13 19" xfId="2773" xr:uid="{00000000-0005-0000-0000-000053060000}"/>
    <cellStyle name="20% - Ênfase3 13 2" xfId="2774" xr:uid="{00000000-0005-0000-0000-000054060000}"/>
    <cellStyle name="20% - Ênfase3 13 20" xfId="2775" xr:uid="{00000000-0005-0000-0000-000055060000}"/>
    <cellStyle name="20% - Ênfase3 13 3" xfId="2776" xr:uid="{00000000-0005-0000-0000-000056060000}"/>
    <cellStyle name="20% - Ênfase3 13 4" xfId="2777" xr:uid="{00000000-0005-0000-0000-000057060000}"/>
    <cellStyle name="20% - Ênfase3 13 5" xfId="2778" xr:uid="{00000000-0005-0000-0000-000058060000}"/>
    <cellStyle name="20% - Ênfase3 13 6" xfId="2779" xr:uid="{00000000-0005-0000-0000-000059060000}"/>
    <cellStyle name="20% - Ênfase3 13 7" xfId="2780" xr:uid="{00000000-0005-0000-0000-00005A060000}"/>
    <cellStyle name="20% - Ênfase3 13 8" xfId="2781" xr:uid="{00000000-0005-0000-0000-00005B060000}"/>
    <cellStyle name="20% - Ênfase3 13 9" xfId="2782" xr:uid="{00000000-0005-0000-0000-00005C060000}"/>
    <cellStyle name="20% - Ênfase3 14" xfId="277" xr:uid="{00000000-0005-0000-0000-00005D060000}"/>
    <cellStyle name="20% - Ênfase3 14 10" xfId="2783" xr:uid="{00000000-0005-0000-0000-00005E060000}"/>
    <cellStyle name="20% - Ênfase3 14 11" xfId="2784" xr:uid="{00000000-0005-0000-0000-00005F060000}"/>
    <cellStyle name="20% - Ênfase3 14 12" xfId="2785" xr:uid="{00000000-0005-0000-0000-000060060000}"/>
    <cellStyle name="20% - Ênfase3 14 13" xfId="2786" xr:uid="{00000000-0005-0000-0000-000061060000}"/>
    <cellStyle name="20% - Ênfase3 14 14" xfId="2787" xr:uid="{00000000-0005-0000-0000-000062060000}"/>
    <cellStyle name="20% - Ênfase3 14 15" xfId="2788" xr:uid="{00000000-0005-0000-0000-000063060000}"/>
    <cellStyle name="20% - Ênfase3 14 16" xfId="2789" xr:uid="{00000000-0005-0000-0000-000064060000}"/>
    <cellStyle name="20% - Ênfase3 14 17" xfId="2790" xr:uid="{00000000-0005-0000-0000-000065060000}"/>
    <cellStyle name="20% - Ênfase3 14 18" xfId="2791" xr:uid="{00000000-0005-0000-0000-000066060000}"/>
    <cellStyle name="20% - Ênfase3 14 19" xfId="2792" xr:uid="{00000000-0005-0000-0000-000067060000}"/>
    <cellStyle name="20% - Ênfase3 14 2" xfId="2793" xr:uid="{00000000-0005-0000-0000-000068060000}"/>
    <cellStyle name="20% - Ênfase3 14 20" xfId="2794" xr:uid="{00000000-0005-0000-0000-000069060000}"/>
    <cellStyle name="20% - Ênfase3 14 3" xfId="2795" xr:uid="{00000000-0005-0000-0000-00006A060000}"/>
    <cellStyle name="20% - Ênfase3 14 4" xfId="2796" xr:uid="{00000000-0005-0000-0000-00006B060000}"/>
    <cellStyle name="20% - Ênfase3 14 5" xfId="2797" xr:uid="{00000000-0005-0000-0000-00006C060000}"/>
    <cellStyle name="20% - Ênfase3 14 6" xfId="2798" xr:uid="{00000000-0005-0000-0000-00006D060000}"/>
    <cellStyle name="20% - Ênfase3 14 7" xfId="2799" xr:uid="{00000000-0005-0000-0000-00006E060000}"/>
    <cellStyle name="20% - Ênfase3 14 8" xfId="2800" xr:uid="{00000000-0005-0000-0000-00006F060000}"/>
    <cellStyle name="20% - Ênfase3 14 9" xfId="2801" xr:uid="{00000000-0005-0000-0000-000070060000}"/>
    <cellStyle name="20% - Ênfase3 15" xfId="294" xr:uid="{00000000-0005-0000-0000-000071060000}"/>
    <cellStyle name="20% - Ênfase3 15 10" xfId="2802" xr:uid="{00000000-0005-0000-0000-000072060000}"/>
    <cellStyle name="20% - Ênfase3 15 11" xfId="2803" xr:uid="{00000000-0005-0000-0000-000073060000}"/>
    <cellStyle name="20% - Ênfase3 15 12" xfId="2804" xr:uid="{00000000-0005-0000-0000-000074060000}"/>
    <cellStyle name="20% - Ênfase3 15 13" xfId="2805" xr:uid="{00000000-0005-0000-0000-000075060000}"/>
    <cellStyle name="20% - Ênfase3 15 14" xfId="2806" xr:uid="{00000000-0005-0000-0000-000076060000}"/>
    <cellStyle name="20% - Ênfase3 15 15" xfId="2807" xr:uid="{00000000-0005-0000-0000-000077060000}"/>
    <cellStyle name="20% - Ênfase3 15 16" xfId="2808" xr:uid="{00000000-0005-0000-0000-000078060000}"/>
    <cellStyle name="20% - Ênfase3 15 17" xfId="2809" xr:uid="{00000000-0005-0000-0000-000079060000}"/>
    <cellStyle name="20% - Ênfase3 15 18" xfId="2810" xr:uid="{00000000-0005-0000-0000-00007A060000}"/>
    <cellStyle name="20% - Ênfase3 15 19" xfId="2811" xr:uid="{00000000-0005-0000-0000-00007B060000}"/>
    <cellStyle name="20% - Ênfase3 15 2" xfId="2812" xr:uid="{00000000-0005-0000-0000-00007C060000}"/>
    <cellStyle name="20% - Ênfase3 15 20" xfId="2813" xr:uid="{00000000-0005-0000-0000-00007D060000}"/>
    <cellStyle name="20% - Ênfase3 15 3" xfId="2814" xr:uid="{00000000-0005-0000-0000-00007E060000}"/>
    <cellStyle name="20% - Ênfase3 15 4" xfId="2815" xr:uid="{00000000-0005-0000-0000-00007F060000}"/>
    <cellStyle name="20% - Ênfase3 15 5" xfId="2816" xr:uid="{00000000-0005-0000-0000-000080060000}"/>
    <cellStyle name="20% - Ênfase3 15 6" xfId="2817" xr:uid="{00000000-0005-0000-0000-000081060000}"/>
    <cellStyle name="20% - Ênfase3 15 7" xfId="2818" xr:uid="{00000000-0005-0000-0000-000082060000}"/>
    <cellStyle name="20% - Ênfase3 15 8" xfId="2819" xr:uid="{00000000-0005-0000-0000-000083060000}"/>
    <cellStyle name="20% - Ênfase3 15 9" xfId="2820" xr:uid="{00000000-0005-0000-0000-000084060000}"/>
    <cellStyle name="20% - Ênfase3 16" xfId="311" xr:uid="{00000000-0005-0000-0000-000085060000}"/>
    <cellStyle name="20% - Ênfase3 16 10" xfId="2821" xr:uid="{00000000-0005-0000-0000-000086060000}"/>
    <cellStyle name="20% - Ênfase3 16 11" xfId="2822" xr:uid="{00000000-0005-0000-0000-000087060000}"/>
    <cellStyle name="20% - Ênfase3 16 12" xfId="2823" xr:uid="{00000000-0005-0000-0000-000088060000}"/>
    <cellStyle name="20% - Ênfase3 16 13" xfId="2824" xr:uid="{00000000-0005-0000-0000-000089060000}"/>
    <cellStyle name="20% - Ênfase3 16 14" xfId="2825" xr:uid="{00000000-0005-0000-0000-00008A060000}"/>
    <cellStyle name="20% - Ênfase3 16 15" xfId="2826" xr:uid="{00000000-0005-0000-0000-00008B060000}"/>
    <cellStyle name="20% - Ênfase3 16 16" xfId="2827" xr:uid="{00000000-0005-0000-0000-00008C060000}"/>
    <cellStyle name="20% - Ênfase3 16 17" xfId="2828" xr:uid="{00000000-0005-0000-0000-00008D060000}"/>
    <cellStyle name="20% - Ênfase3 16 18" xfId="2829" xr:uid="{00000000-0005-0000-0000-00008E060000}"/>
    <cellStyle name="20% - Ênfase3 16 19" xfId="2830" xr:uid="{00000000-0005-0000-0000-00008F060000}"/>
    <cellStyle name="20% - Ênfase3 16 2" xfId="2831" xr:uid="{00000000-0005-0000-0000-000090060000}"/>
    <cellStyle name="20% - Ênfase3 16 20" xfId="2832" xr:uid="{00000000-0005-0000-0000-000091060000}"/>
    <cellStyle name="20% - Ênfase3 16 3" xfId="2833" xr:uid="{00000000-0005-0000-0000-000092060000}"/>
    <cellStyle name="20% - Ênfase3 16 4" xfId="2834" xr:uid="{00000000-0005-0000-0000-000093060000}"/>
    <cellStyle name="20% - Ênfase3 16 5" xfId="2835" xr:uid="{00000000-0005-0000-0000-000094060000}"/>
    <cellStyle name="20% - Ênfase3 16 6" xfId="2836" xr:uid="{00000000-0005-0000-0000-000095060000}"/>
    <cellStyle name="20% - Ênfase3 16 7" xfId="2837" xr:uid="{00000000-0005-0000-0000-000096060000}"/>
    <cellStyle name="20% - Ênfase3 16 8" xfId="2838" xr:uid="{00000000-0005-0000-0000-000097060000}"/>
    <cellStyle name="20% - Ênfase3 16 9" xfId="2839" xr:uid="{00000000-0005-0000-0000-000098060000}"/>
    <cellStyle name="20% - Ênfase3 17" xfId="329" xr:uid="{00000000-0005-0000-0000-000099060000}"/>
    <cellStyle name="20% - Ênfase3 17 10" xfId="2840" xr:uid="{00000000-0005-0000-0000-00009A060000}"/>
    <cellStyle name="20% - Ênfase3 17 11" xfId="2841" xr:uid="{00000000-0005-0000-0000-00009B060000}"/>
    <cellStyle name="20% - Ênfase3 17 12" xfId="2842" xr:uid="{00000000-0005-0000-0000-00009C060000}"/>
    <cellStyle name="20% - Ênfase3 17 13" xfId="2843" xr:uid="{00000000-0005-0000-0000-00009D060000}"/>
    <cellStyle name="20% - Ênfase3 17 14" xfId="2844" xr:uid="{00000000-0005-0000-0000-00009E060000}"/>
    <cellStyle name="20% - Ênfase3 17 15" xfId="2845" xr:uid="{00000000-0005-0000-0000-00009F060000}"/>
    <cellStyle name="20% - Ênfase3 17 16" xfId="2846" xr:uid="{00000000-0005-0000-0000-0000A0060000}"/>
    <cellStyle name="20% - Ênfase3 17 17" xfId="2847" xr:uid="{00000000-0005-0000-0000-0000A1060000}"/>
    <cellStyle name="20% - Ênfase3 17 18" xfId="2848" xr:uid="{00000000-0005-0000-0000-0000A2060000}"/>
    <cellStyle name="20% - Ênfase3 17 19" xfId="2849" xr:uid="{00000000-0005-0000-0000-0000A3060000}"/>
    <cellStyle name="20% - Ênfase3 17 2" xfId="2850" xr:uid="{00000000-0005-0000-0000-0000A4060000}"/>
    <cellStyle name="20% - Ênfase3 17 20" xfId="2851" xr:uid="{00000000-0005-0000-0000-0000A5060000}"/>
    <cellStyle name="20% - Ênfase3 17 3" xfId="2852" xr:uid="{00000000-0005-0000-0000-0000A6060000}"/>
    <cellStyle name="20% - Ênfase3 17 4" xfId="2853" xr:uid="{00000000-0005-0000-0000-0000A7060000}"/>
    <cellStyle name="20% - Ênfase3 17 5" xfId="2854" xr:uid="{00000000-0005-0000-0000-0000A8060000}"/>
    <cellStyle name="20% - Ênfase3 17 6" xfId="2855" xr:uid="{00000000-0005-0000-0000-0000A9060000}"/>
    <cellStyle name="20% - Ênfase3 17 7" xfId="2856" xr:uid="{00000000-0005-0000-0000-0000AA060000}"/>
    <cellStyle name="20% - Ênfase3 17 8" xfId="2857" xr:uid="{00000000-0005-0000-0000-0000AB060000}"/>
    <cellStyle name="20% - Ênfase3 17 9" xfId="2858" xr:uid="{00000000-0005-0000-0000-0000AC060000}"/>
    <cellStyle name="20% - Ênfase3 18" xfId="345" xr:uid="{00000000-0005-0000-0000-0000AD060000}"/>
    <cellStyle name="20% - Ênfase3 18 10" xfId="2859" xr:uid="{00000000-0005-0000-0000-0000AE060000}"/>
    <cellStyle name="20% - Ênfase3 18 11" xfId="2860" xr:uid="{00000000-0005-0000-0000-0000AF060000}"/>
    <cellStyle name="20% - Ênfase3 18 12" xfId="2861" xr:uid="{00000000-0005-0000-0000-0000B0060000}"/>
    <cellStyle name="20% - Ênfase3 18 13" xfId="2862" xr:uid="{00000000-0005-0000-0000-0000B1060000}"/>
    <cellStyle name="20% - Ênfase3 18 14" xfId="2863" xr:uid="{00000000-0005-0000-0000-0000B2060000}"/>
    <cellStyle name="20% - Ênfase3 18 15" xfId="2864" xr:uid="{00000000-0005-0000-0000-0000B3060000}"/>
    <cellStyle name="20% - Ênfase3 18 16" xfId="2865" xr:uid="{00000000-0005-0000-0000-0000B4060000}"/>
    <cellStyle name="20% - Ênfase3 18 17" xfId="2866" xr:uid="{00000000-0005-0000-0000-0000B5060000}"/>
    <cellStyle name="20% - Ênfase3 18 18" xfId="2867" xr:uid="{00000000-0005-0000-0000-0000B6060000}"/>
    <cellStyle name="20% - Ênfase3 18 19" xfId="2868" xr:uid="{00000000-0005-0000-0000-0000B7060000}"/>
    <cellStyle name="20% - Ênfase3 18 2" xfId="2869" xr:uid="{00000000-0005-0000-0000-0000B8060000}"/>
    <cellStyle name="20% - Ênfase3 18 20" xfId="2870" xr:uid="{00000000-0005-0000-0000-0000B9060000}"/>
    <cellStyle name="20% - Ênfase3 18 3" xfId="2871" xr:uid="{00000000-0005-0000-0000-0000BA060000}"/>
    <cellStyle name="20% - Ênfase3 18 4" xfId="2872" xr:uid="{00000000-0005-0000-0000-0000BB060000}"/>
    <cellStyle name="20% - Ênfase3 18 5" xfId="2873" xr:uid="{00000000-0005-0000-0000-0000BC060000}"/>
    <cellStyle name="20% - Ênfase3 18 6" xfId="2874" xr:uid="{00000000-0005-0000-0000-0000BD060000}"/>
    <cellStyle name="20% - Ênfase3 18 7" xfId="2875" xr:uid="{00000000-0005-0000-0000-0000BE060000}"/>
    <cellStyle name="20% - Ênfase3 18 8" xfId="2876" xr:uid="{00000000-0005-0000-0000-0000BF060000}"/>
    <cellStyle name="20% - Ênfase3 18 9" xfId="2877" xr:uid="{00000000-0005-0000-0000-0000C0060000}"/>
    <cellStyle name="20% - Ênfase3 19" xfId="305" xr:uid="{00000000-0005-0000-0000-0000C1060000}"/>
    <cellStyle name="20% - Ênfase3 19 10" xfId="2878" xr:uid="{00000000-0005-0000-0000-0000C2060000}"/>
    <cellStyle name="20% - Ênfase3 19 11" xfId="2879" xr:uid="{00000000-0005-0000-0000-0000C3060000}"/>
    <cellStyle name="20% - Ênfase3 19 12" xfId="2880" xr:uid="{00000000-0005-0000-0000-0000C4060000}"/>
    <cellStyle name="20% - Ênfase3 19 13" xfId="2881" xr:uid="{00000000-0005-0000-0000-0000C5060000}"/>
    <cellStyle name="20% - Ênfase3 19 14" xfId="2882" xr:uid="{00000000-0005-0000-0000-0000C6060000}"/>
    <cellStyle name="20% - Ênfase3 19 15" xfId="2883" xr:uid="{00000000-0005-0000-0000-0000C7060000}"/>
    <cellStyle name="20% - Ênfase3 19 16" xfId="2884" xr:uid="{00000000-0005-0000-0000-0000C8060000}"/>
    <cellStyle name="20% - Ênfase3 19 17" xfId="2885" xr:uid="{00000000-0005-0000-0000-0000C9060000}"/>
    <cellStyle name="20% - Ênfase3 19 18" xfId="2886" xr:uid="{00000000-0005-0000-0000-0000CA060000}"/>
    <cellStyle name="20% - Ênfase3 19 19" xfId="2887" xr:uid="{00000000-0005-0000-0000-0000CB060000}"/>
    <cellStyle name="20% - Ênfase3 19 2" xfId="2888" xr:uid="{00000000-0005-0000-0000-0000CC060000}"/>
    <cellStyle name="20% - Ênfase3 19 20" xfId="2889" xr:uid="{00000000-0005-0000-0000-0000CD060000}"/>
    <cellStyle name="20% - Ênfase3 19 3" xfId="2890" xr:uid="{00000000-0005-0000-0000-0000CE060000}"/>
    <cellStyle name="20% - Ênfase3 19 4" xfId="2891" xr:uid="{00000000-0005-0000-0000-0000CF060000}"/>
    <cellStyle name="20% - Ênfase3 19 5" xfId="2892" xr:uid="{00000000-0005-0000-0000-0000D0060000}"/>
    <cellStyle name="20% - Ênfase3 19 6" xfId="2893" xr:uid="{00000000-0005-0000-0000-0000D1060000}"/>
    <cellStyle name="20% - Ênfase3 19 7" xfId="2894" xr:uid="{00000000-0005-0000-0000-0000D2060000}"/>
    <cellStyle name="20% - Ênfase3 19 8" xfId="2895" xr:uid="{00000000-0005-0000-0000-0000D3060000}"/>
    <cellStyle name="20% - Ênfase3 19 9" xfId="2896" xr:uid="{00000000-0005-0000-0000-0000D4060000}"/>
    <cellStyle name="20% - Ênfase3 2" xfId="76" xr:uid="{00000000-0005-0000-0000-0000D5060000}"/>
    <cellStyle name="20% - Ênfase3 2 10" xfId="2897" xr:uid="{00000000-0005-0000-0000-0000D6060000}"/>
    <cellStyle name="20% - Ênfase3 2 11" xfId="2898" xr:uid="{00000000-0005-0000-0000-0000D7060000}"/>
    <cellStyle name="20% - Ênfase3 2 12" xfId="2899" xr:uid="{00000000-0005-0000-0000-0000D8060000}"/>
    <cellStyle name="20% - Ênfase3 2 13" xfId="2900" xr:uid="{00000000-0005-0000-0000-0000D9060000}"/>
    <cellStyle name="20% - Ênfase3 2 14" xfId="2901" xr:uid="{00000000-0005-0000-0000-0000DA060000}"/>
    <cellStyle name="20% - Ênfase3 2 15" xfId="2902" xr:uid="{00000000-0005-0000-0000-0000DB060000}"/>
    <cellStyle name="20% - Ênfase3 2 16" xfId="2903" xr:uid="{00000000-0005-0000-0000-0000DC060000}"/>
    <cellStyle name="20% - Ênfase3 2 17" xfId="2904" xr:uid="{00000000-0005-0000-0000-0000DD060000}"/>
    <cellStyle name="20% - Ênfase3 2 18" xfId="2905" xr:uid="{00000000-0005-0000-0000-0000DE060000}"/>
    <cellStyle name="20% - Ênfase3 2 19" xfId="2906" xr:uid="{00000000-0005-0000-0000-0000DF060000}"/>
    <cellStyle name="20% - Ênfase3 2 2" xfId="2907" xr:uid="{00000000-0005-0000-0000-0000E0060000}"/>
    <cellStyle name="20% - Ênfase3 2 20" xfId="2908" xr:uid="{00000000-0005-0000-0000-0000E1060000}"/>
    <cellStyle name="20% - Ênfase3 2 3" xfId="2909" xr:uid="{00000000-0005-0000-0000-0000E2060000}"/>
    <cellStyle name="20% - Ênfase3 2 4" xfId="2910" xr:uid="{00000000-0005-0000-0000-0000E3060000}"/>
    <cellStyle name="20% - Ênfase3 2 5" xfId="2911" xr:uid="{00000000-0005-0000-0000-0000E4060000}"/>
    <cellStyle name="20% - Ênfase3 2 6" xfId="2912" xr:uid="{00000000-0005-0000-0000-0000E5060000}"/>
    <cellStyle name="20% - Ênfase3 2 7" xfId="2913" xr:uid="{00000000-0005-0000-0000-0000E6060000}"/>
    <cellStyle name="20% - Ênfase3 2 8" xfId="2914" xr:uid="{00000000-0005-0000-0000-0000E7060000}"/>
    <cellStyle name="20% - Ênfase3 2 9" xfId="2915" xr:uid="{00000000-0005-0000-0000-0000E8060000}"/>
    <cellStyle name="20% - Ênfase3 20" xfId="383" xr:uid="{00000000-0005-0000-0000-0000E9060000}"/>
    <cellStyle name="20% - Ênfase3 20 10" xfId="2916" xr:uid="{00000000-0005-0000-0000-0000EA060000}"/>
    <cellStyle name="20% - Ênfase3 20 11" xfId="2917" xr:uid="{00000000-0005-0000-0000-0000EB060000}"/>
    <cellStyle name="20% - Ênfase3 20 12" xfId="2918" xr:uid="{00000000-0005-0000-0000-0000EC060000}"/>
    <cellStyle name="20% - Ênfase3 20 13" xfId="2919" xr:uid="{00000000-0005-0000-0000-0000ED060000}"/>
    <cellStyle name="20% - Ênfase3 20 14" xfId="2920" xr:uid="{00000000-0005-0000-0000-0000EE060000}"/>
    <cellStyle name="20% - Ênfase3 20 15" xfId="2921" xr:uid="{00000000-0005-0000-0000-0000EF060000}"/>
    <cellStyle name="20% - Ênfase3 20 16" xfId="2922" xr:uid="{00000000-0005-0000-0000-0000F0060000}"/>
    <cellStyle name="20% - Ênfase3 20 17" xfId="2923" xr:uid="{00000000-0005-0000-0000-0000F1060000}"/>
    <cellStyle name="20% - Ênfase3 20 18" xfId="2924" xr:uid="{00000000-0005-0000-0000-0000F2060000}"/>
    <cellStyle name="20% - Ênfase3 20 19" xfId="2925" xr:uid="{00000000-0005-0000-0000-0000F3060000}"/>
    <cellStyle name="20% - Ênfase3 20 2" xfId="2926" xr:uid="{00000000-0005-0000-0000-0000F4060000}"/>
    <cellStyle name="20% - Ênfase3 20 20" xfId="2927" xr:uid="{00000000-0005-0000-0000-0000F5060000}"/>
    <cellStyle name="20% - Ênfase3 20 3" xfId="2928" xr:uid="{00000000-0005-0000-0000-0000F6060000}"/>
    <cellStyle name="20% - Ênfase3 20 4" xfId="2929" xr:uid="{00000000-0005-0000-0000-0000F7060000}"/>
    <cellStyle name="20% - Ênfase3 20 5" xfId="2930" xr:uid="{00000000-0005-0000-0000-0000F8060000}"/>
    <cellStyle name="20% - Ênfase3 20 6" xfId="2931" xr:uid="{00000000-0005-0000-0000-0000F9060000}"/>
    <cellStyle name="20% - Ênfase3 20 7" xfId="2932" xr:uid="{00000000-0005-0000-0000-0000FA060000}"/>
    <cellStyle name="20% - Ênfase3 20 8" xfId="2933" xr:uid="{00000000-0005-0000-0000-0000FB060000}"/>
    <cellStyle name="20% - Ênfase3 20 9" xfId="2934" xr:uid="{00000000-0005-0000-0000-0000FC060000}"/>
    <cellStyle name="20% - Ênfase3 21" xfId="401" xr:uid="{00000000-0005-0000-0000-0000FD060000}"/>
    <cellStyle name="20% - Ênfase3 21 10" xfId="2935" xr:uid="{00000000-0005-0000-0000-0000FE060000}"/>
    <cellStyle name="20% - Ênfase3 21 11" xfId="2936" xr:uid="{00000000-0005-0000-0000-0000FF060000}"/>
    <cellStyle name="20% - Ênfase3 21 12" xfId="2937" xr:uid="{00000000-0005-0000-0000-000000070000}"/>
    <cellStyle name="20% - Ênfase3 21 13" xfId="2938" xr:uid="{00000000-0005-0000-0000-000001070000}"/>
    <cellStyle name="20% - Ênfase3 21 14" xfId="2939" xr:uid="{00000000-0005-0000-0000-000002070000}"/>
    <cellStyle name="20% - Ênfase3 21 15" xfId="2940" xr:uid="{00000000-0005-0000-0000-000003070000}"/>
    <cellStyle name="20% - Ênfase3 21 16" xfId="2941" xr:uid="{00000000-0005-0000-0000-000004070000}"/>
    <cellStyle name="20% - Ênfase3 21 17" xfId="2942" xr:uid="{00000000-0005-0000-0000-000005070000}"/>
    <cellStyle name="20% - Ênfase3 21 18" xfId="2943" xr:uid="{00000000-0005-0000-0000-000006070000}"/>
    <cellStyle name="20% - Ênfase3 21 19" xfId="2944" xr:uid="{00000000-0005-0000-0000-000007070000}"/>
    <cellStyle name="20% - Ênfase3 21 2" xfId="2945" xr:uid="{00000000-0005-0000-0000-000008070000}"/>
    <cellStyle name="20% - Ênfase3 21 20" xfId="2946" xr:uid="{00000000-0005-0000-0000-000009070000}"/>
    <cellStyle name="20% - Ênfase3 21 3" xfId="2947" xr:uid="{00000000-0005-0000-0000-00000A070000}"/>
    <cellStyle name="20% - Ênfase3 21 4" xfId="2948" xr:uid="{00000000-0005-0000-0000-00000B070000}"/>
    <cellStyle name="20% - Ênfase3 21 5" xfId="2949" xr:uid="{00000000-0005-0000-0000-00000C070000}"/>
    <cellStyle name="20% - Ênfase3 21 6" xfId="2950" xr:uid="{00000000-0005-0000-0000-00000D070000}"/>
    <cellStyle name="20% - Ênfase3 21 7" xfId="2951" xr:uid="{00000000-0005-0000-0000-00000E070000}"/>
    <cellStyle name="20% - Ênfase3 21 8" xfId="2952" xr:uid="{00000000-0005-0000-0000-00000F070000}"/>
    <cellStyle name="20% - Ênfase3 21 9" xfId="2953" xr:uid="{00000000-0005-0000-0000-000010070000}"/>
    <cellStyle name="20% - Ênfase3 22" xfId="419" xr:uid="{00000000-0005-0000-0000-000011070000}"/>
    <cellStyle name="20% - Ênfase3 22 10" xfId="2954" xr:uid="{00000000-0005-0000-0000-000012070000}"/>
    <cellStyle name="20% - Ênfase3 22 11" xfId="2955" xr:uid="{00000000-0005-0000-0000-000013070000}"/>
    <cellStyle name="20% - Ênfase3 22 12" xfId="2956" xr:uid="{00000000-0005-0000-0000-000014070000}"/>
    <cellStyle name="20% - Ênfase3 22 13" xfId="2957" xr:uid="{00000000-0005-0000-0000-000015070000}"/>
    <cellStyle name="20% - Ênfase3 22 14" xfId="2958" xr:uid="{00000000-0005-0000-0000-000016070000}"/>
    <cellStyle name="20% - Ênfase3 22 15" xfId="2959" xr:uid="{00000000-0005-0000-0000-000017070000}"/>
    <cellStyle name="20% - Ênfase3 22 16" xfId="2960" xr:uid="{00000000-0005-0000-0000-000018070000}"/>
    <cellStyle name="20% - Ênfase3 22 17" xfId="2961" xr:uid="{00000000-0005-0000-0000-000019070000}"/>
    <cellStyle name="20% - Ênfase3 22 18" xfId="2962" xr:uid="{00000000-0005-0000-0000-00001A070000}"/>
    <cellStyle name="20% - Ênfase3 22 19" xfId="2963" xr:uid="{00000000-0005-0000-0000-00001B070000}"/>
    <cellStyle name="20% - Ênfase3 22 2" xfId="2964" xr:uid="{00000000-0005-0000-0000-00001C070000}"/>
    <cellStyle name="20% - Ênfase3 22 20" xfId="2965" xr:uid="{00000000-0005-0000-0000-00001D070000}"/>
    <cellStyle name="20% - Ênfase3 22 3" xfId="2966" xr:uid="{00000000-0005-0000-0000-00001E070000}"/>
    <cellStyle name="20% - Ênfase3 22 4" xfId="2967" xr:uid="{00000000-0005-0000-0000-00001F070000}"/>
    <cellStyle name="20% - Ênfase3 22 5" xfId="2968" xr:uid="{00000000-0005-0000-0000-000020070000}"/>
    <cellStyle name="20% - Ênfase3 22 6" xfId="2969" xr:uid="{00000000-0005-0000-0000-000021070000}"/>
    <cellStyle name="20% - Ênfase3 22 7" xfId="2970" xr:uid="{00000000-0005-0000-0000-000022070000}"/>
    <cellStyle name="20% - Ênfase3 22 8" xfId="2971" xr:uid="{00000000-0005-0000-0000-000023070000}"/>
    <cellStyle name="20% - Ênfase3 22 9" xfId="2972" xr:uid="{00000000-0005-0000-0000-000024070000}"/>
    <cellStyle name="20% - Ênfase3 23" xfId="437" xr:uid="{00000000-0005-0000-0000-000025070000}"/>
    <cellStyle name="20% - Ênfase3 23 10" xfId="2973" xr:uid="{00000000-0005-0000-0000-000026070000}"/>
    <cellStyle name="20% - Ênfase3 23 11" xfId="2974" xr:uid="{00000000-0005-0000-0000-000027070000}"/>
    <cellStyle name="20% - Ênfase3 23 12" xfId="2975" xr:uid="{00000000-0005-0000-0000-000028070000}"/>
    <cellStyle name="20% - Ênfase3 23 13" xfId="2976" xr:uid="{00000000-0005-0000-0000-000029070000}"/>
    <cellStyle name="20% - Ênfase3 23 14" xfId="2977" xr:uid="{00000000-0005-0000-0000-00002A070000}"/>
    <cellStyle name="20% - Ênfase3 23 15" xfId="2978" xr:uid="{00000000-0005-0000-0000-00002B070000}"/>
    <cellStyle name="20% - Ênfase3 23 16" xfId="2979" xr:uid="{00000000-0005-0000-0000-00002C070000}"/>
    <cellStyle name="20% - Ênfase3 23 17" xfId="2980" xr:uid="{00000000-0005-0000-0000-00002D070000}"/>
    <cellStyle name="20% - Ênfase3 23 18" xfId="2981" xr:uid="{00000000-0005-0000-0000-00002E070000}"/>
    <cellStyle name="20% - Ênfase3 23 19" xfId="2982" xr:uid="{00000000-0005-0000-0000-00002F070000}"/>
    <cellStyle name="20% - Ênfase3 23 2" xfId="2983" xr:uid="{00000000-0005-0000-0000-000030070000}"/>
    <cellStyle name="20% - Ênfase3 23 20" xfId="2984" xr:uid="{00000000-0005-0000-0000-000031070000}"/>
    <cellStyle name="20% - Ênfase3 23 3" xfId="2985" xr:uid="{00000000-0005-0000-0000-000032070000}"/>
    <cellStyle name="20% - Ênfase3 23 4" xfId="2986" xr:uid="{00000000-0005-0000-0000-000033070000}"/>
    <cellStyle name="20% - Ênfase3 23 5" xfId="2987" xr:uid="{00000000-0005-0000-0000-000034070000}"/>
    <cellStyle name="20% - Ênfase3 23 6" xfId="2988" xr:uid="{00000000-0005-0000-0000-000035070000}"/>
    <cellStyle name="20% - Ênfase3 23 7" xfId="2989" xr:uid="{00000000-0005-0000-0000-000036070000}"/>
    <cellStyle name="20% - Ênfase3 23 8" xfId="2990" xr:uid="{00000000-0005-0000-0000-000037070000}"/>
    <cellStyle name="20% - Ênfase3 23 9" xfId="2991" xr:uid="{00000000-0005-0000-0000-000038070000}"/>
    <cellStyle name="20% - Ênfase3 24" xfId="455" xr:uid="{00000000-0005-0000-0000-000039070000}"/>
    <cellStyle name="20% - Ênfase3 24 10" xfId="2992" xr:uid="{00000000-0005-0000-0000-00003A070000}"/>
    <cellStyle name="20% - Ênfase3 24 11" xfId="2993" xr:uid="{00000000-0005-0000-0000-00003B070000}"/>
    <cellStyle name="20% - Ênfase3 24 12" xfId="2994" xr:uid="{00000000-0005-0000-0000-00003C070000}"/>
    <cellStyle name="20% - Ênfase3 24 13" xfId="2995" xr:uid="{00000000-0005-0000-0000-00003D070000}"/>
    <cellStyle name="20% - Ênfase3 24 14" xfId="2996" xr:uid="{00000000-0005-0000-0000-00003E070000}"/>
    <cellStyle name="20% - Ênfase3 24 15" xfId="2997" xr:uid="{00000000-0005-0000-0000-00003F070000}"/>
    <cellStyle name="20% - Ênfase3 24 16" xfId="2998" xr:uid="{00000000-0005-0000-0000-000040070000}"/>
    <cellStyle name="20% - Ênfase3 24 17" xfId="2999" xr:uid="{00000000-0005-0000-0000-000041070000}"/>
    <cellStyle name="20% - Ênfase3 24 18" xfId="3000" xr:uid="{00000000-0005-0000-0000-000042070000}"/>
    <cellStyle name="20% - Ênfase3 24 19" xfId="3001" xr:uid="{00000000-0005-0000-0000-000043070000}"/>
    <cellStyle name="20% - Ênfase3 24 2" xfId="3002" xr:uid="{00000000-0005-0000-0000-000044070000}"/>
    <cellStyle name="20% - Ênfase3 24 20" xfId="3003" xr:uid="{00000000-0005-0000-0000-000045070000}"/>
    <cellStyle name="20% - Ênfase3 24 3" xfId="3004" xr:uid="{00000000-0005-0000-0000-000046070000}"/>
    <cellStyle name="20% - Ênfase3 24 4" xfId="3005" xr:uid="{00000000-0005-0000-0000-000047070000}"/>
    <cellStyle name="20% - Ênfase3 24 5" xfId="3006" xr:uid="{00000000-0005-0000-0000-000048070000}"/>
    <cellStyle name="20% - Ênfase3 24 6" xfId="3007" xr:uid="{00000000-0005-0000-0000-000049070000}"/>
    <cellStyle name="20% - Ênfase3 24 7" xfId="3008" xr:uid="{00000000-0005-0000-0000-00004A070000}"/>
    <cellStyle name="20% - Ênfase3 24 8" xfId="3009" xr:uid="{00000000-0005-0000-0000-00004B070000}"/>
    <cellStyle name="20% - Ênfase3 24 9" xfId="3010" xr:uid="{00000000-0005-0000-0000-00004C070000}"/>
    <cellStyle name="20% - Ênfase3 25" xfId="473" xr:uid="{00000000-0005-0000-0000-00004D070000}"/>
    <cellStyle name="20% - Ênfase3 25 10" xfId="3011" xr:uid="{00000000-0005-0000-0000-00004E070000}"/>
    <cellStyle name="20% - Ênfase3 25 11" xfId="3012" xr:uid="{00000000-0005-0000-0000-00004F070000}"/>
    <cellStyle name="20% - Ênfase3 25 12" xfId="3013" xr:uid="{00000000-0005-0000-0000-000050070000}"/>
    <cellStyle name="20% - Ênfase3 25 13" xfId="3014" xr:uid="{00000000-0005-0000-0000-000051070000}"/>
    <cellStyle name="20% - Ênfase3 25 14" xfId="3015" xr:uid="{00000000-0005-0000-0000-000052070000}"/>
    <cellStyle name="20% - Ênfase3 25 15" xfId="3016" xr:uid="{00000000-0005-0000-0000-000053070000}"/>
    <cellStyle name="20% - Ênfase3 25 16" xfId="3017" xr:uid="{00000000-0005-0000-0000-000054070000}"/>
    <cellStyle name="20% - Ênfase3 25 17" xfId="3018" xr:uid="{00000000-0005-0000-0000-000055070000}"/>
    <cellStyle name="20% - Ênfase3 25 18" xfId="3019" xr:uid="{00000000-0005-0000-0000-000056070000}"/>
    <cellStyle name="20% - Ênfase3 25 19" xfId="3020" xr:uid="{00000000-0005-0000-0000-000057070000}"/>
    <cellStyle name="20% - Ênfase3 25 2" xfId="3021" xr:uid="{00000000-0005-0000-0000-000058070000}"/>
    <cellStyle name="20% - Ênfase3 25 20" xfId="3022" xr:uid="{00000000-0005-0000-0000-000059070000}"/>
    <cellStyle name="20% - Ênfase3 25 3" xfId="3023" xr:uid="{00000000-0005-0000-0000-00005A070000}"/>
    <cellStyle name="20% - Ênfase3 25 4" xfId="3024" xr:uid="{00000000-0005-0000-0000-00005B070000}"/>
    <cellStyle name="20% - Ênfase3 25 5" xfId="3025" xr:uid="{00000000-0005-0000-0000-00005C070000}"/>
    <cellStyle name="20% - Ênfase3 25 6" xfId="3026" xr:uid="{00000000-0005-0000-0000-00005D070000}"/>
    <cellStyle name="20% - Ênfase3 25 7" xfId="3027" xr:uid="{00000000-0005-0000-0000-00005E070000}"/>
    <cellStyle name="20% - Ênfase3 25 8" xfId="3028" xr:uid="{00000000-0005-0000-0000-00005F070000}"/>
    <cellStyle name="20% - Ênfase3 25 9" xfId="3029" xr:uid="{00000000-0005-0000-0000-000060070000}"/>
    <cellStyle name="20% - Ênfase3 26" xfId="491" xr:uid="{00000000-0005-0000-0000-000061070000}"/>
    <cellStyle name="20% - Ênfase3 26 10" xfId="3030" xr:uid="{00000000-0005-0000-0000-000062070000}"/>
    <cellStyle name="20% - Ênfase3 26 11" xfId="3031" xr:uid="{00000000-0005-0000-0000-000063070000}"/>
    <cellStyle name="20% - Ênfase3 26 12" xfId="3032" xr:uid="{00000000-0005-0000-0000-000064070000}"/>
    <cellStyle name="20% - Ênfase3 26 13" xfId="3033" xr:uid="{00000000-0005-0000-0000-000065070000}"/>
    <cellStyle name="20% - Ênfase3 26 14" xfId="3034" xr:uid="{00000000-0005-0000-0000-000066070000}"/>
    <cellStyle name="20% - Ênfase3 26 15" xfId="3035" xr:uid="{00000000-0005-0000-0000-000067070000}"/>
    <cellStyle name="20% - Ênfase3 26 16" xfId="3036" xr:uid="{00000000-0005-0000-0000-000068070000}"/>
    <cellStyle name="20% - Ênfase3 26 17" xfId="3037" xr:uid="{00000000-0005-0000-0000-000069070000}"/>
    <cellStyle name="20% - Ênfase3 26 18" xfId="3038" xr:uid="{00000000-0005-0000-0000-00006A070000}"/>
    <cellStyle name="20% - Ênfase3 26 19" xfId="3039" xr:uid="{00000000-0005-0000-0000-00006B070000}"/>
    <cellStyle name="20% - Ênfase3 26 2" xfId="3040" xr:uid="{00000000-0005-0000-0000-00006C070000}"/>
    <cellStyle name="20% - Ênfase3 26 20" xfId="3041" xr:uid="{00000000-0005-0000-0000-00006D070000}"/>
    <cellStyle name="20% - Ênfase3 26 3" xfId="3042" xr:uid="{00000000-0005-0000-0000-00006E070000}"/>
    <cellStyle name="20% - Ênfase3 26 4" xfId="3043" xr:uid="{00000000-0005-0000-0000-00006F070000}"/>
    <cellStyle name="20% - Ênfase3 26 5" xfId="3044" xr:uid="{00000000-0005-0000-0000-000070070000}"/>
    <cellStyle name="20% - Ênfase3 26 6" xfId="3045" xr:uid="{00000000-0005-0000-0000-000071070000}"/>
    <cellStyle name="20% - Ênfase3 26 7" xfId="3046" xr:uid="{00000000-0005-0000-0000-000072070000}"/>
    <cellStyle name="20% - Ênfase3 26 8" xfId="3047" xr:uid="{00000000-0005-0000-0000-000073070000}"/>
    <cellStyle name="20% - Ênfase3 26 9" xfId="3048" xr:uid="{00000000-0005-0000-0000-000074070000}"/>
    <cellStyle name="20% - Ênfase3 27" xfId="509" xr:uid="{00000000-0005-0000-0000-000075070000}"/>
    <cellStyle name="20% - Ênfase3 27 10" xfId="3049" xr:uid="{00000000-0005-0000-0000-000076070000}"/>
    <cellStyle name="20% - Ênfase3 27 11" xfId="3050" xr:uid="{00000000-0005-0000-0000-000077070000}"/>
    <cellStyle name="20% - Ênfase3 27 12" xfId="3051" xr:uid="{00000000-0005-0000-0000-000078070000}"/>
    <cellStyle name="20% - Ênfase3 27 13" xfId="3052" xr:uid="{00000000-0005-0000-0000-000079070000}"/>
    <cellStyle name="20% - Ênfase3 27 14" xfId="3053" xr:uid="{00000000-0005-0000-0000-00007A070000}"/>
    <cellStyle name="20% - Ênfase3 27 15" xfId="3054" xr:uid="{00000000-0005-0000-0000-00007B070000}"/>
    <cellStyle name="20% - Ênfase3 27 16" xfId="3055" xr:uid="{00000000-0005-0000-0000-00007C070000}"/>
    <cellStyle name="20% - Ênfase3 27 17" xfId="3056" xr:uid="{00000000-0005-0000-0000-00007D070000}"/>
    <cellStyle name="20% - Ênfase3 27 18" xfId="3057" xr:uid="{00000000-0005-0000-0000-00007E070000}"/>
    <cellStyle name="20% - Ênfase3 27 19" xfId="3058" xr:uid="{00000000-0005-0000-0000-00007F070000}"/>
    <cellStyle name="20% - Ênfase3 27 2" xfId="3059" xr:uid="{00000000-0005-0000-0000-000080070000}"/>
    <cellStyle name="20% - Ênfase3 27 20" xfId="3060" xr:uid="{00000000-0005-0000-0000-000081070000}"/>
    <cellStyle name="20% - Ênfase3 27 3" xfId="3061" xr:uid="{00000000-0005-0000-0000-000082070000}"/>
    <cellStyle name="20% - Ênfase3 27 4" xfId="3062" xr:uid="{00000000-0005-0000-0000-000083070000}"/>
    <cellStyle name="20% - Ênfase3 27 5" xfId="3063" xr:uid="{00000000-0005-0000-0000-000084070000}"/>
    <cellStyle name="20% - Ênfase3 27 6" xfId="3064" xr:uid="{00000000-0005-0000-0000-000085070000}"/>
    <cellStyle name="20% - Ênfase3 27 7" xfId="3065" xr:uid="{00000000-0005-0000-0000-000086070000}"/>
    <cellStyle name="20% - Ênfase3 27 8" xfId="3066" xr:uid="{00000000-0005-0000-0000-000087070000}"/>
    <cellStyle name="20% - Ênfase3 27 9" xfId="3067" xr:uid="{00000000-0005-0000-0000-000088070000}"/>
    <cellStyle name="20% - Ênfase3 28" xfId="527" xr:uid="{00000000-0005-0000-0000-000089070000}"/>
    <cellStyle name="20% - Ênfase3 28 10" xfId="3068" xr:uid="{00000000-0005-0000-0000-00008A070000}"/>
    <cellStyle name="20% - Ênfase3 28 11" xfId="3069" xr:uid="{00000000-0005-0000-0000-00008B070000}"/>
    <cellStyle name="20% - Ênfase3 28 12" xfId="3070" xr:uid="{00000000-0005-0000-0000-00008C070000}"/>
    <cellStyle name="20% - Ênfase3 28 13" xfId="3071" xr:uid="{00000000-0005-0000-0000-00008D070000}"/>
    <cellStyle name="20% - Ênfase3 28 14" xfId="3072" xr:uid="{00000000-0005-0000-0000-00008E070000}"/>
    <cellStyle name="20% - Ênfase3 28 15" xfId="3073" xr:uid="{00000000-0005-0000-0000-00008F070000}"/>
    <cellStyle name="20% - Ênfase3 28 16" xfId="3074" xr:uid="{00000000-0005-0000-0000-000090070000}"/>
    <cellStyle name="20% - Ênfase3 28 17" xfId="3075" xr:uid="{00000000-0005-0000-0000-000091070000}"/>
    <cellStyle name="20% - Ênfase3 28 18" xfId="3076" xr:uid="{00000000-0005-0000-0000-000092070000}"/>
    <cellStyle name="20% - Ênfase3 28 19" xfId="3077" xr:uid="{00000000-0005-0000-0000-000093070000}"/>
    <cellStyle name="20% - Ênfase3 28 2" xfId="3078" xr:uid="{00000000-0005-0000-0000-000094070000}"/>
    <cellStyle name="20% - Ênfase3 28 20" xfId="3079" xr:uid="{00000000-0005-0000-0000-000095070000}"/>
    <cellStyle name="20% - Ênfase3 28 3" xfId="3080" xr:uid="{00000000-0005-0000-0000-000096070000}"/>
    <cellStyle name="20% - Ênfase3 28 4" xfId="3081" xr:uid="{00000000-0005-0000-0000-000097070000}"/>
    <cellStyle name="20% - Ênfase3 28 5" xfId="3082" xr:uid="{00000000-0005-0000-0000-000098070000}"/>
    <cellStyle name="20% - Ênfase3 28 6" xfId="3083" xr:uid="{00000000-0005-0000-0000-000099070000}"/>
    <cellStyle name="20% - Ênfase3 28 7" xfId="3084" xr:uid="{00000000-0005-0000-0000-00009A070000}"/>
    <cellStyle name="20% - Ênfase3 28 8" xfId="3085" xr:uid="{00000000-0005-0000-0000-00009B070000}"/>
    <cellStyle name="20% - Ênfase3 28 9" xfId="3086" xr:uid="{00000000-0005-0000-0000-00009C070000}"/>
    <cellStyle name="20% - Ênfase3 29" xfId="545" xr:uid="{00000000-0005-0000-0000-00009D070000}"/>
    <cellStyle name="20% - Ênfase3 29 10" xfId="3087" xr:uid="{00000000-0005-0000-0000-00009E070000}"/>
    <cellStyle name="20% - Ênfase3 29 11" xfId="3088" xr:uid="{00000000-0005-0000-0000-00009F070000}"/>
    <cellStyle name="20% - Ênfase3 29 12" xfId="3089" xr:uid="{00000000-0005-0000-0000-0000A0070000}"/>
    <cellStyle name="20% - Ênfase3 29 13" xfId="3090" xr:uid="{00000000-0005-0000-0000-0000A1070000}"/>
    <cellStyle name="20% - Ênfase3 29 14" xfId="3091" xr:uid="{00000000-0005-0000-0000-0000A2070000}"/>
    <cellStyle name="20% - Ênfase3 29 15" xfId="3092" xr:uid="{00000000-0005-0000-0000-0000A3070000}"/>
    <cellStyle name="20% - Ênfase3 29 16" xfId="3093" xr:uid="{00000000-0005-0000-0000-0000A4070000}"/>
    <cellStyle name="20% - Ênfase3 29 17" xfId="3094" xr:uid="{00000000-0005-0000-0000-0000A5070000}"/>
    <cellStyle name="20% - Ênfase3 29 18" xfId="3095" xr:uid="{00000000-0005-0000-0000-0000A6070000}"/>
    <cellStyle name="20% - Ênfase3 29 19" xfId="3096" xr:uid="{00000000-0005-0000-0000-0000A7070000}"/>
    <cellStyle name="20% - Ênfase3 29 2" xfId="3097" xr:uid="{00000000-0005-0000-0000-0000A8070000}"/>
    <cellStyle name="20% - Ênfase3 29 20" xfId="3098" xr:uid="{00000000-0005-0000-0000-0000A9070000}"/>
    <cellStyle name="20% - Ênfase3 29 3" xfId="3099" xr:uid="{00000000-0005-0000-0000-0000AA070000}"/>
    <cellStyle name="20% - Ênfase3 29 4" xfId="3100" xr:uid="{00000000-0005-0000-0000-0000AB070000}"/>
    <cellStyle name="20% - Ênfase3 29 5" xfId="3101" xr:uid="{00000000-0005-0000-0000-0000AC070000}"/>
    <cellStyle name="20% - Ênfase3 29 6" xfId="3102" xr:uid="{00000000-0005-0000-0000-0000AD070000}"/>
    <cellStyle name="20% - Ênfase3 29 7" xfId="3103" xr:uid="{00000000-0005-0000-0000-0000AE070000}"/>
    <cellStyle name="20% - Ênfase3 29 8" xfId="3104" xr:uid="{00000000-0005-0000-0000-0000AF070000}"/>
    <cellStyle name="20% - Ênfase3 29 9" xfId="3105" xr:uid="{00000000-0005-0000-0000-0000B0070000}"/>
    <cellStyle name="20% - Ênfase3 3" xfId="90" xr:uid="{00000000-0005-0000-0000-0000B1070000}"/>
    <cellStyle name="20% - Ênfase3 3 10" xfId="3106" xr:uid="{00000000-0005-0000-0000-0000B2070000}"/>
    <cellStyle name="20% - Ênfase3 3 11" xfId="3107" xr:uid="{00000000-0005-0000-0000-0000B3070000}"/>
    <cellStyle name="20% - Ênfase3 3 12" xfId="3108" xr:uid="{00000000-0005-0000-0000-0000B4070000}"/>
    <cellStyle name="20% - Ênfase3 3 13" xfId="3109" xr:uid="{00000000-0005-0000-0000-0000B5070000}"/>
    <cellStyle name="20% - Ênfase3 3 14" xfId="3110" xr:uid="{00000000-0005-0000-0000-0000B6070000}"/>
    <cellStyle name="20% - Ênfase3 3 15" xfId="3111" xr:uid="{00000000-0005-0000-0000-0000B7070000}"/>
    <cellStyle name="20% - Ênfase3 3 16" xfId="3112" xr:uid="{00000000-0005-0000-0000-0000B8070000}"/>
    <cellStyle name="20% - Ênfase3 3 17" xfId="3113" xr:uid="{00000000-0005-0000-0000-0000B9070000}"/>
    <cellStyle name="20% - Ênfase3 3 18" xfId="3114" xr:uid="{00000000-0005-0000-0000-0000BA070000}"/>
    <cellStyle name="20% - Ênfase3 3 19" xfId="3115" xr:uid="{00000000-0005-0000-0000-0000BB070000}"/>
    <cellStyle name="20% - Ênfase3 3 2" xfId="3116" xr:uid="{00000000-0005-0000-0000-0000BC070000}"/>
    <cellStyle name="20% - Ênfase3 3 20" xfId="3117" xr:uid="{00000000-0005-0000-0000-0000BD070000}"/>
    <cellStyle name="20% - Ênfase3 3 3" xfId="3118" xr:uid="{00000000-0005-0000-0000-0000BE070000}"/>
    <cellStyle name="20% - Ênfase3 3 4" xfId="3119" xr:uid="{00000000-0005-0000-0000-0000BF070000}"/>
    <cellStyle name="20% - Ênfase3 3 5" xfId="3120" xr:uid="{00000000-0005-0000-0000-0000C0070000}"/>
    <cellStyle name="20% - Ênfase3 3 6" xfId="3121" xr:uid="{00000000-0005-0000-0000-0000C1070000}"/>
    <cellStyle name="20% - Ênfase3 3 7" xfId="3122" xr:uid="{00000000-0005-0000-0000-0000C2070000}"/>
    <cellStyle name="20% - Ênfase3 3 8" xfId="3123" xr:uid="{00000000-0005-0000-0000-0000C3070000}"/>
    <cellStyle name="20% - Ênfase3 3 9" xfId="3124" xr:uid="{00000000-0005-0000-0000-0000C4070000}"/>
    <cellStyle name="20% - Ênfase3 30" xfId="563" xr:uid="{00000000-0005-0000-0000-0000C5070000}"/>
    <cellStyle name="20% - Ênfase3 30 10" xfId="3125" xr:uid="{00000000-0005-0000-0000-0000C6070000}"/>
    <cellStyle name="20% - Ênfase3 30 11" xfId="3126" xr:uid="{00000000-0005-0000-0000-0000C7070000}"/>
    <cellStyle name="20% - Ênfase3 30 12" xfId="3127" xr:uid="{00000000-0005-0000-0000-0000C8070000}"/>
    <cellStyle name="20% - Ênfase3 30 13" xfId="3128" xr:uid="{00000000-0005-0000-0000-0000C9070000}"/>
    <cellStyle name="20% - Ênfase3 30 14" xfId="3129" xr:uid="{00000000-0005-0000-0000-0000CA070000}"/>
    <cellStyle name="20% - Ênfase3 30 15" xfId="3130" xr:uid="{00000000-0005-0000-0000-0000CB070000}"/>
    <cellStyle name="20% - Ênfase3 30 16" xfId="3131" xr:uid="{00000000-0005-0000-0000-0000CC070000}"/>
    <cellStyle name="20% - Ênfase3 30 17" xfId="3132" xr:uid="{00000000-0005-0000-0000-0000CD070000}"/>
    <cellStyle name="20% - Ênfase3 30 18" xfId="3133" xr:uid="{00000000-0005-0000-0000-0000CE070000}"/>
    <cellStyle name="20% - Ênfase3 30 19" xfId="3134" xr:uid="{00000000-0005-0000-0000-0000CF070000}"/>
    <cellStyle name="20% - Ênfase3 30 2" xfId="3135" xr:uid="{00000000-0005-0000-0000-0000D0070000}"/>
    <cellStyle name="20% - Ênfase3 30 20" xfId="3136" xr:uid="{00000000-0005-0000-0000-0000D1070000}"/>
    <cellStyle name="20% - Ênfase3 30 3" xfId="3137" xr:uid="{00000000-0005-0000-0000-0000D2070000}"/>
    <cellStyle name="20% - Ênfase3 30 4" xfId="3138" xr:uid="{00000000-0005-0000-0000-0000D3070000}"/>
    <cellStyle name="20% - Ênfase3 30 5" xfId="3139" xr:uid="{00000000-0005-0000-0000-0000D4070000}"/>
    <cellStyle name="20% - Ênfase3 30 6" xfId="3140" xr:uid="{00000000-0005-0000-0000-0000D5070000}"/>
    <cellStyle name="20% - Ênfase3 30 7" xfId="3141" xr:uid="{00000000-0005-0000-0000-0000D6070000}"/>
    <cellStyle name="20% - Ênfase3 30 8" xfId="3142" xr:uid="{00000000-0005-0000-0000-0000D7070000}"/>
    <cellStyle name="20% - Ênfase3 30 9" xfId="3143" xr:uid="{00000000-0005-0000-0000-0000D8070000}"/>
    <cellStyle name="20% - Ênfase3 31" xfId="581" xr:uid="{00000000-0005-0000-0000-0000D9070000}"/>
    <cellStyle name="20% - Ênfase3 31 10" xfId="3144" xr:uid="{00000000-0005-0000-0000-0000DA070000}"/>
    <cellStyle name="20% - Ênfase3 31 11" xfId="3145" xr:uid="{00000000-0005-0000-0000-0000DB070000}"/>
    <cellStyle name="20% - Ênfase3 31 12" xfId="3146" xr:uid="{00000000-0005-0000-0000-0000DC070000}"/>
    <cellStyle name="20% - Ênfase3 31 13" xfId="3147" xr:uid="{00000000-0005-0000-0000-0000DD070000}"/>
    <cellStyle name="20% - Ênfase3 31 14" xfId="3148" xr:uid="{00000000-0005-0000-0000-0000DE070000}"/>
    <cellStyle name="20% - Ênfase3 31 15" xfId="3149" xr:uid="{00000000-0005-0000-0000-0000DF070000}"/>
    <cellStyle name="20% - Ênfase3 31 16" xfId="3150" xr:uid="{00000000-0005-0000-0000-0000E0070000}"/>
    <cellStyle name="20% - Ênfase3 31 17" xfId="3151" xr:uid="{00000000-0005-0000-0000-0000E1070000}"/>
    <cellStyle name="20% - Ênfase3 31 18" xfId="3152" xr:uid="{00000000-0005-0000-0000-0000E2070000}"/>
    <cellStyle name="20% - Ênfase3 31 19" xfId="3153" xr:uid="{00000000-0005-0000-0000-0000E3070000}"/>
    <cellStyle name="20% - Ênfase3 31 2" xfId="3154" xr:uid="{00000000-0005-0000-0000-0000E4070000}"/>
    <cellStyle name="20% - Ênfase3 31 20" xfId="3155" xr:uid="{00000000-0005-0000-0000-0000E5070000}"/>
    <cellStyle name="20% - Ênfase3 31 3" xfId="3156" xr:uid="{00000000-0005-0000-0000-0000E6070000}"/>
    <cellStyle name="20% - Ênfase3 31 4" xfId="3157" xr:uid="{00000000-0005-0000-0000-0000E7070000}"/>
    <cellStyle name="20% - Ênfase3 31 5" xfId="3158" xr:uid="{00000000-0005-0000-0000-0000E8070000}"/>
    <cellStyle name="20% - Ênfase3 31 6" xfId="3159" xr:uid="{00000000-0005-0000-0000-0000E9070000}"/>
    <cellStyle name="20% - Ênfase3 31 7" xfId="3160" xr:uid="{00000000-0005-0000-0000-0000EA070000}"/>
    <cellStyle name="20% - Ênfase3 31 8" xfId="3161" xr:uid="{00000000-0005-0000-0000-0000EB070000}"/>
    <cellStyle name="20% - Ênfase3 31 9" xfId="3162" xr:uid="{00000000-0005-0000-0000-0000EC070000}"/>
    <cellStyle name="20% - Ênfase3 32" xfId="599" xr:uid="{00000000-0005-0000-0000-0000ED070000}"/>
    <cellStyle name="20% - Ênfase3 32 10" xfId="3163" xr:uid="{00000000-0005-0000-0000-0000EE070000}"/>
    <cellStyle name="20% - Ênfase3 32 11" xfId="3164" xr:uid="{00000000-0005-0000-0000-0000EF070000}"/>
    <cellStyle name="20% - Ênfase3 32 12" xfId="3165" xr:uid="{00000000-0005-0000-0000-0000F0070000}"/>
    <cellStyle name="20% - Ênfase3 32 13" xfId="3166" xr:uid="{00000000-0005-0000-0000-0000F1070000}"/>
    <cellStyle name="20% - Ênfase3 32 14" xfId="3167" xr:uid="{00000000-0005-0000-0000-0000F2070000}"/>
    <cellStyle name="20% - Ênfase3 32 15" xfId="3168" xr:uid="{00000000-0005-0000-0000-0000F3070000}"/>
    <cellStyle name="20% - Ênfase3 32 16" xfId="3169" xr:uid="{00000000-0005-0000-0000-0000F4070000}"/>
    <cellStyle name="20% - Ênfase3 32 17" xfId="3170" xr:uid="{00000000-0005-0000-0000-0000F5070000}"/>
    <cellStyle name="20% - Ênfase3 32 18" xfId="3171" xr:uid="{00000000-0005-0000-0000-0000F6070000}"/>
    <cellStyle name="20% - Ênfase3 32 19" xfId="3172" xr:uid="{00000000-0005-0000-0000-0000F7070000}"/>
    <cellStyle name="20% - Ênfase3 32 2" xfId="3173" xr:uid="{00000000-0005-0000-0000-0000F8070000}"/>
    <cellStyle name="20% - Ênfase3 32 20" xfId="3174" xr:uid="{00000000-0005-0000-0000-0000F9070000}"/>
    <cellStyle name="20% - Ênfase3 32 3" xfId="3175" xr:uid="{00000000-0005-0000-0000-0000FA070000}"/>
    <cellStyle name="20% - Ênfase3 32 4" xfId="3176" xr:uid="{00000000-0005-0000-0000-0000FB070000}"/>
    <cellStyle name="20% - Ênfase3 32 5" xfId="3177" xr:uid="{00000000-0005-0000-0000-0000FC070000}"/>
    <cellStyle name="20% - Ênfase3 32 6" xfId="3178" xr:uid="{00000000-0005-0000-0000-0000FD070000}"/>
    <cellStyle name="20% - Ênfase3 32 7" xfId="3179" xr:uid="{00000000-0005-0000-0000-0000FE070000}"/>
    <cellStyle name="20% - Ênfase3 32 8" xfId="3180" xr:uid="{00000000-0005-0000-0000-0000FF070000}"/>
    <cellStyle name="20% - Ênfase3 32 9" xfId="3181" xr:uid="{00000000-0005-0000-0000-000000080000}"/>
    <cellStyle name="20% - Ênfase3 33" xfId="617" xr:uid="{00000000-0005-0000-0000-000001080000}"/>
    <cellStyle name="20% - Ênfase3 33 10" xfId="3182" xr:uid="{00000000-0005-0000-0000-000002080000}"/>
    <cellStyle name="20% - Ênfase3 33 11" xfId="3183" xr:uid="{00000000-0005-0000-0000-000003080000}"/>
    <cellStyle name="20% - Ênfase3 33 12" xfId="3184" xr:uid="{00000000-0005-0000-0000-000004080000}"/>
    <cellStyle name="20% - Ênfase3 33 13" xfId="3185" xr:uid="{00000000-0005-0000-0000-000005080000}"/>
    <cellStyle name="20% - Ênfase3 33 14" xfId="3186" xr:uid="{00000000-0005-0000-0000-000006080000}"/>
    <cellStyle name="20% - Ênfase3 33 15" xfId="3187" xr:uid="{00000000-0005-0000-0000-000007080000}"/>
    <cellStyle name="20% - Ênfase3 33 16" xfId="3188" xr:uid="{00000000-0005-0000-0000-000008080000}"/>
    <cellStyle name="20% - Ênfase3 33 17" xfId="3189" xr:uid="{00000000-0005-0000-0000-000009080000}"/>
    <cellStyle name="20% - Ênfase3 33 18" xfId="3190" xr:uid="{00000000-0005-0000-0000-00000A080000}"/>
    <cellStyle name="20% - Ênfase3 33 19" xfId="3191" xr:uid="{00000000-0005-0000-0000-00000B080000}"/>
    <cellStyle name="20% - Ênfase3 33 2" xfId="3192" xr:uid="{00000000-0005-0000-0000-00000C080000}"/>
    <cellStyle name="20% - Ênfase3 33 20" xfId="3193" xr:uid="{00000000-0005-0000-0000-00000D080000}"/>
    <cellStyle name="20% - Ênfase3 33 3" xfId="3194" xr:uid="{00000000-0005-0000-0000-00000E080000}"/>
    <cellStyle name="20% - Ênfase3 33 4" xfId="3195" xr:uid="{00000000-0005-0000-0000-00000F080000}"/>
    <cellStyle name="20% - Ênfase3 33 5" xfId="3196" xr:uid="{00000000-0005-0000-0000-000010080000}"/>
    <cellStyle name="20% - Ênfase3 33 6" xfId="3197" xr:uid="{00000000-0005-0000-0000-000011080000}"/>
    <cellStyle name="20% - Ênfase3 33 7" xfId="3198" xr:uid="{00000000-0005-0000-0000-000012080000}"/>
    <cellStyle name="20% - Ênfase3 33 8" xfId="3199" xr:uid="{00000000-0005-0000-0000-000013080000}"/>
    <cellStyle name="20% - Ênfase3 33 9" xfId="3200" xr:uid="{00000000-0005-0000-0000-000014080000}"/>
    <cellStyle name="20% - Ênfase3 34" xfId="635" xr:uid="{00000000-0005-0000-0000-000015080000}"/>
    <cellStyle name="20% - Ênfase3 34 10" xfId="3201" xr:uid="{00000000-0005-0000-0000-000016080000}"/>
    <cellStyle name="20% - Ênfase3 34 11" xfId="3202" xr:uid="{00000000-0005-0000-0000-000017080000}"/>
    <cellStyle name="20% - Ênfase3 34 12" xfId="3203" xr:uid="{00000000-0005-0000-0000-000018080000}"/>
    <cellStyle name="20% - Ênfase3 34 13" xfId="3204" xr:uid="{00000000-0005-0000-0000-000019080000}"/>
    <cellStyle name="20% - Ênfase3 34 14" xfId="3205" xr:uid="{00000000-0005-0000-0000-00001A080000}"/>
    <cellStyle name="20% - Ênfase3 34 15" xfId="3206" xr:uid="{00000000-0005-0000-0000-00001B080000}"/>
    <cellStyle name="20% - Ênfase3 34 16" xfId="3207" xr:uid="{00000000-0005-0000-0000-00001C080000}"/>
    <cellStyle name="20% - Ênfase3 34 17" xfId="3208" xr:uid="{00000000-0005-0000-0000-00001D080000}"/>
    <cellStyle name="20% - Ênfase3 34 18" xfId="3209" xr:uid="{00000000-0005-0000-0000-00001E080000}"/>
    <cellStyle name="20% - Ênfase3 34 19" xfId="3210" xr:uid="{00000000-0005-0000-0000-00001F080000}"/>
    <cellStyle name="20% - Ênfase3 34 2" xfId="3211" xr:uid="{00000000-0005-0000-0000-000020080000}"/>
    <cellStyle name="20% - Ênfase3 34 20" xfId="3212" xr:uid="{00000000-0005-0000-0000-000021080000}"/>
    <cellStyle name="20% - Ênfase3 34 3" xfId="3213" xr:uid="{00000000-0005-0000-0000-000022080000}"/>
    <cellStyle name="20% - Ênfase3 34 4" xfId="3214" xr:uid="{00000000-0005-0000-0000-000023080000}"/>
    <cellStyle name="20% - Ênfase3 34 5" xfId="3215" xr:uid="{00000000-0005-0000-0000-000024080000}"/>
    <cellStyle name="20% - Ênfase3 34 6" xfId="3216" xr:uid="{00000000-0005-0000-0000-000025080000}"/>
    <cellStyle name="20% - Ênfase3 34 7" xfId="3217" xr:uid="{00000000-0005-0000-0000-000026080000}"/>
    <cellStyle name="20% - Ênfase3 34 8" xfId="3218" xr:uid="{00000000-0005-0000-0000-000027080000}"/>
    <cellStyle name="20% - Ênfase3 34 9" xfId="3219" xr:uid="{00000000-0005-0000-0000-000028080000}"/>
    <cellStyle name="20% - Ênfase3 35" xfId="653" xr:uid="{00000000-0005-0000-0000-000029080000}"/>
    <cellStyle name="20% - Ênfase3 35 10" xfId="3220" xr:uid="{00000000-0005-0000-0000-00002A080000}"/>
    <cellStyle name="20% - Ênfase3 35 11" xfId="3221" xr:uid="{00000000-0005-0000-0000-00002B080000}"/>
    <cellStyle name="20% - Ênfase3 35 12" xfId="3222" xr:uid="{00000000-0005-0000-0000-00002C080000}"/>
    <cellStyle name="20% - Ênfase3 35 13" xfId="3223" xr:uid="{00000000-0005-0000-0000-00002D080000}"/>
    <cellStyle name="20% - Ênfase3 35 14" xfId="3224" xr:uid="{00000000-0005-0000-0000-00002E080000}"/>
    <cellStyle name="20% - Ênfase3 35 15" xfId="3225" xr:uid="{00000000-0005-0000-0000-00002F080000}"/>
    <cellStyle name="20% - Ênfase3 35 16" xfId="3226" xr:uid="{00000000-0005-0000-0000-000030080000}"/>
    <cellStyle name="20% - Ênfase3 35 17" xfId="3227" xr:uid="{00000000-0005-0000-0000-000031080000}"/>
    <cellStyle name="20% - Ênfase3 35 18" xfId="3228" xr:uid="{00000000-0005-0000-0000-000032080000}"/>
    <cellStyle name="20% - Ênfase3 35 19" xfId="3229" xr:uid="{00000000-0005-0000-0000-000033080000}"/>
    <cellStyle name="20% - Ênfase3 35 2" xfId="3230" xr:uid="{00000000-0005-0000-0000-000034080000}"/>
    <cellStyle name="20% - Ênfase3 35 20" xfId="3231" xr:uid="{00000000-0005-0000-0000-000035080000}"/>
    <cellStyle name="20% - Ênfase3 35 3" xfId="3232" xr:uid="{00000000-0005-0000-0000-000036080000}"/>
    <cellStyle name="20% - Ênfase3 35 4" xfId="3233" xr:uid="{00000000-0005-0000-0000-000037080000}"/>
    <cellStyle name="20% - Ênfase3 35 5" xfId="3234" xr:uid="{00000000-0005-0000-0000-000038080000}"/>
    <cellStyle name="20% - Ênfase3 35 6" xfId="3235" xr:uid="{00000000-0005-0000-0000-000039080000}"/>
    <cellStyle name="20% - Ênfase3 35 7" xfId="3236" xr:uid="{00000000-0005-0000-0000-00003A080000}"/>
    <cellStyle name="20% - Ênfase3 35 8" xfId="3237" xr:uid="{00000000-0005-0000-0000-00003B080000}"/>
    <cellStyle name="20% - Ênfase3 35 9" xfId="3238" xr:uid="{00000000-0005-0000-0000-00003C080000}"/>
    <cellStyle name="20% - Ênfase3 36" xfId="671" xr:uid="{00000000-0005-0000-0000-00003D080000}"/>
    <cellStyle name="20% - Ênfase3 36 10" xfId="3239" xr:uid="{00000000-0005-0000-0000-00003E080000}"/>
    <cellStyle name="20% - Ênfase3 36 11" xfId="3240" xr:uid="{00000000-0005-0000-0000-00003F080000}"/>
    <cellStyle name="20% - Ênfase3 36 12" xfId="3241" xr:uid="{00000000-0005-0000-0000-000040080000}"/>
    <cellStyle name="20% - Ênfase3 36 13" xfId="3242" xr:uid="{00000000-0005-0000-0000-000041080000}"/>
    <cellStyle name="20% - Ênfase3 36 14" xfId="3243" xr:uid="{00000000-0005-0000-0000-000042080000}"/>
    <cellStyle name="20% - Ênfase3 36 15" xfId="3244" xr:uid="{00000000-0005-0000-0000-000043080000}"/>
    <cellStyle name="20% - Ênfase3 36 16" xfId="3245" xr:uid="{00000000-0005-0000-0000-000044080000}"/>
    <cellStyle name="20% - Ênfase3 36 17" xfId="3246" xr:uid="{00000000-0005-0000-0000-000045080000}"/>
    <cellStyle name="20% - Ênfase3 36 18" xfId="3247" xr:uid="{00000000-0005-0000-0000-000046080000}"/>
    <cellStyle name="20% - Ênfase3 36 19" xfId="3248" xr:uid="{00000000-0005-0000-0000-000047080000}"/>
    <cellStyle name="20% - Ênfase3 36 2" xfId="3249" xr:uid="{00000000-0005-0000-0000-000048080000}"/>
    <cellStyle name="20% - Ênfase3 36 20" xfId="3250" xr:uid="{00000000-0005-0000-0000-000049080000}"/>
    <cellStyle name="20% - Ênfase3 36 3" xfId="3251" xr:uid="{00000000-0005-0000-0000-00004A080000}"/>
    <cellStyle name="20% - Ênfase3 36 4" xfId="3252" xr:uid="{00000000-0005-0000-0000-00004B080000}"/>
    <cellStyle name="20% - Ênfase3 36 5" xfId="3253" xr:uid="{00000000-0005-0000-0000-00004C080000}"/>
    <cellStyle name="20% - Ênfase3 36 6" xfId="3254" xr:uid="{00000000-0005-0000-0000-00004D080000}"/>
    <cellStyle name="20% - Ênfase3 36 7" xfId="3255" xr:uid="{00000000-0005-0000-0000-00004E080000}"/>
    <cellStyle name="20% - Ênfase3 36 8" xfId="3256" xr:uid="{00000000-0005-0000-0000-00004F080000}"/>
    <cellStyle name="20% - Ênfase3 36 9" xfId="3257" xr:uid="{00000000-0005-0000-0000-000050080000}"/>
    <cellStyle name="20% - Ênfase3 37" xfId="689" xr:uid="{00000000-0005-0000-0000-000051080000}"/>
    <cellStyle name="20% - Ênfase3 37 10" xfId="3258" xr:uid="{00000000-0005-0000-0000-000052080000}"/>
    <cellStyle name="20% - Ênfase3 37 11" xfId="3259" xr:uid="{00000000-0005-0000-0000-000053080000}"/>
    <cellStyle name="20% - Ênfase3 37 12" xfId="3260" xr:uid="{00000000-0005-0000-0000-000054080000}"/>
    <cellStyle name="20% - Ênfase3 37 13" xfId="3261" xr:uid="{00000000-0005-0000-0000-000055080000}"/>
    <cellStyle name="20% - Ênfase3 37 14" xfId="3262" xr:uid="{00000000-0005-0000-0000-000056080000}"/>
    <cellStyle name="20% - Ênfase3 37 15" xfId="3263" xr:uid="{00000000-0005-0000-0000-000057080000}"/>
    <cellStyle name="20% - Ênfase3 37 16" xfId="3264" xr:uid="{00000000-0005-0000-0000-000058080000}"/>
    <cellStyle name="20% - Ênfase3 37 17" xfId="3265" xr:uid="{00000000-0005-0000-0000-000059080000}"/>
    <cellStyle name="20% - Ênfase3 37 18" xfId="3266" xr:uid="{00000000-0005-0000-0000-00005A080000}"/>
    <cellStyle name="20% - Ênfase3 37 19" xfId="3267" xr:uid="{00000000-0005-0000-0000-00005B080000}"/>
    <cellStyle name="20% - Ênfase3 37 2" xfId="3268" xr:uid="{00000000-0005-0000-0000-00005C080000}"/>
    <cellStyle name="20% - Ênfase3 37 20" xfId="3269" xr:uid="{00000000-0005-0000-0000-00005D080000}"/>
    <cellStyle name="20% - Ênfase3 37 3" xfId="3270" xr:uid="{00000000-0005-0000-0000-00005E080000}"/>
    <cellStyle name="20% - Ênfase3 37 4" xfId="3271" xr:uid="{00000000-0005-0000-0000-00005F080000}"/>
    <cellStyle name="20% - Ênfase3 37 5" xfId="3272" xr:uid="{00000000-0005-0000-0000-000060080000}"/>
    <cellStyle name="20% - Ênfase3 37 6" xfId="3273" xr:uid="{00000000-0005-0000-0000-000061080000}"/>
    <cellStyle name="20% - Ênfase3 37 7" xfId="3274" xr:uid="{00000000-0005-0000-0000-000062080000}"/>
    <cellStyle name="20% - Ênfase3 37 8" xfId="3275" xr:uid="{00000000-0005-0000-0000-000063080000}"/>
    <cellStyle name="20% - Ênfase3 37 9" xfId="3276" xr:uid="{00000000-0005-0000-0000-000064080000}"/>
    <cellStyle name="20% - Ênfase3 38" xfId="707" xr:uid="{00000000-0005-0000-0000-000065080000}"/>
    <cellStyle name="20% - Ênfase3 39" xfId="723" xr:uid="{00000000-0005-0000-0000-000066080000}"/>
    <cellStyle name="20% - Ênfase3 4" xfId="107" xr:uid="{00000000-0005-0000-0000-000067080000}"/>
    <cellStyle name="20% - Ênfase3 4 10" xfId="3277" xr:uid="{00000000-0005-0000-0000-000068080000}"/>
    <cellStyle name="20% - Ênfase3 4 11" xfId="3278" xr:uid="{00000000-0005-0000-0000-000069080000}"/>
    <cellStyle name="20% - Ênfase3 4 12" xfId="3279" xr:uid="{00000000-0005-0000-0000-00006A080000}"/>
    <cellStyle name="20% - Ênfase3 4 13" xfId="3280" xr:uid="{00000000-0005-0000-0000-00006B080000}"/>
    <cellStyle name="20% - Ênfase3 4 14" xfId="3281" xr:uid="{00000000-0005-0000-0000-00006C080000}"/>
    <cellStyle name="20% - Ênfase3 4 15" xfId="3282" xr:uid="{00000000-0005-0000-0000-00006D080000}"/>
    <cellStyle name="20% - Ênfase3 4 16" xfId="3283" xr:uid="{00000000-0005-0000-0000-00006E080000}"/>
    <cellStyle name="20% - Ênfase3 4 17" xfId="3284" xr:uid="{00000000-0005-0000-0000-00006F080000}"/>
    <cellStyle name="20% - Ênfase3 4 18" xfId="3285" xr:uid="{00000000-0005-0000-0000-000070080000}"/>
    <cellStyle name="20% - Ênfase3 4 19" xfId="3286" xr:uid="{00000000-0005-0000-0000-000071080000}"/>
    <cellStyle name="20% - Ênfase3 4 2" xfId="3287" xr:uid="{00000000-0005-0000-0000-000072080000}"/>
    <cellStyle name="20% - Ênfase3 4 20" xfId="3288" xr:uid="{00000000-0005-0000-0000-000073080000}"/>
    <cellStyle name="20% - Ênfase3 4 3" xfId="3289" xr:uid="{00000000-0005-0000-0000-000074080000}"/>
    <cellStyle name="20% - Ênfase3 4 4" xfId="3290" xr:uid="{00000000-0005-0000-0000-000075080000}"/>
    <cellStyle name="20% - Ênfase3 4 5" xfId="3291" xr:uid="{00000000-0005-0000-0000-000076080000}"/>
    <cellStyle name="20% - Ênfase3 4 6" xfId="3292" xr:uid="{00000000-0005-0000-0000-000077080000}"/>
    <cellStyle name="20% - Ênfase3 4 7" xfId="3293" xr:uid="{00000000-0005-0000-0000-000078080000}"/>
    <cellStyle name="20% - Ênfase3 4 8" xfId="3294" xr:uid="{00000000-0005-0000-0000-000079080000}"/>
    <cellStyle name="20% - Ênfase3 4 9" xfId="3295" xr:uid="{00000000-0005-0000-0000-00007A080000}"/>
    <cellStyle name="20% - Ênfase3 40" xfId="692" xr:uid="{00000000-0005-0000-0000-00007B080000}"/>
    <cellStyle name="20% - Ênfase3 41" xfId="761" xr:uid="{00000000-0005-0000-0000-00007C080000}"/>
    <cellStyle name="20% - Ênfase3 42" xfId="779" xr:uid="{00000000-0005-0000-0000-00007D080000}"/>
    <cellStyle name="20% - Ênfase3 43" xfId="797" xr:uid="{00000000-0005-0000-0000-00007E080000}"/>
    <cellStyle name="20% - Ênfase3 44" xfId="815" xr:uid="{00000000-0005-0000-0000-00007F080000}"/>
    <cellStyle name="20% - Ênfase3 45" xfId="833" xr:uid="{00000000-0005-0000-0000-000080080000}"/>
    <cellStyle name="20% - Ênfase3 46" xfId="851" xr:uid="{00000000-0005-0000-0000-000081080000}"/>
    <cellStyle name="20% - Ênfase3 47" xfId="869" xr:uid="{00000000-0005-0000-0000-000082080000}"/>
    <cellStyle name="20% - Ênfase3 48" xfId="887" xr:uid="{00000000-0005-0000-0000-000083080000}"/>
    <cellStyle name="20% - Ênfase3 49" xfId="904" xr:uid="{00000000-0005-0000-0000-000084080000}"/>
    <cellStyle name="20% - Ênfase3 5" xfId="124" xr:uid="{00000000-0005-0000-0000-000085080000}"/>
    <cellStyle name="20% - Ênfase3 5 10" xfId="3296" xr:uid="{00000000-0005-0000-0000-000086080000}"/>
    <cellStyle name="20% - Ênfase3 5 11" xfId="3297" xr:uid="{00000000-0005-0000-0000-000087080000}"/>
    <cellStyle name="20% - Ênfase3 5 12" xfId="3298" xr:uid="{00000000-0005-0000-0000-000088080000}"/>
    <cellStyle name="20% - Ênfase3 5 13" xfId="3299" xr:uid="{00000000-0005-0000-0000-000089080000}"/>
    <cellStyle name="20% - Ênfase3 5 14" xfId="3300" xr:uid="{00000000-0005-0000-0000-00008A080000}"/>
    <cellStyle name="20% - Ênfase3 5 15" xfId="3301" xr:uid="{00000000-0005-0000-0000-00008B080000}"/>
    <cellStyle name="20% - Ênfase3 5 16" xfId="3302" xr:uid="{00000000-0005-0000-0000-00008C080000}"/>
    <cellStyle name="20% - Ênfase3 5 17" xfId="3303" xr:uid="{00000000-0005-0000-0000-00008D080000}"/>
    <cellStyle name="20% - Ênfase3 5 18" xfId="3304" xr:uid="{00000000-0005-0000-0000-00008E080000}"/>
    <cellStyle name="20% - Ênfase3 5 19" xfId="3305" xr:uid="{00000000-0005-0000-0000-00008F080000}"/>
    <cellStyle name="20% - Ênfase3 5 2" xfId="3306" xr:uid="{00000000-0005-0000-0000-000090080000}"/>
    <cellStyle name="20% - Ênfase3 5 20" xfId="3307" xr:uid="{00000000-0005-0000-0000-000091080000}"/>
    <cellStyle name="20% - Ênfase3 5 3" xfId="3308" xr:uid="{00000000-0005-0000-0000-000092080000}"/>
    <cellStyle name="20% - Ênfase3 5 4" xfId="3309" xr:uid="{00000000-0005-0000-0000-000093080000}"/>
    <cellStyle name="20% - Ênfase3 5 5" xfId="3310" xr:uid="{00000000-0005-0000-0000-000094080000}"/>
    <cellStyle name="20% - Ênfase3 5 6" xfId="3311" xr:uid="{00000000-0005-0000-0000-000095080000}"/>
    <cellStyle name="20% - Ênfase3 5 7" xfId="3312" xr:uid="{00000000-0005-0000-0000-000096080000}"/>
    <cellStyle name="20% - Ênfase3 5 8" xfId="3313" xr:uid="{00000000-0005-0000-0000-000097080000}"/>
    <cellStyle name="20% - Ênfase3 5 9" xfId="3314" xr:uid="{00000000-0005-0000-0000-000098080000}"/>
    <cellStyle name="20% - Ênfase3 50" xfId="918" xr:uid="{00000000-0005-0000-0000-000099080000}"/>
    <cellStyle name="20% - Ênfase3 51" xfId="941" xr:uid="{00000000-0005-0000-0000-00009A080000}"/>
    <cellStyle name="20% - Ênfase3 52" xfId="959" xr:uid="{00000000-0005-0000-0000-00009B080000}"/>
    <cellStyle name="20% - Ênfase3 53" xfId="977" xr:uid="{00000000-0005-0000-0000-00009C080000}"/>
    <cellStyle name="20% - Ênfase3 54" xfId="995" xr:uid="{00000000-0005-0000-0000-00009D080000}"/>
    <cellStyle name="20% - Ênfase3 55" xfId="1013" xr:uid="{00000000-0005-0000-0000-00009E080000}"/>
    <cellStyle name="20% - Ênfase3 56" xfId="1029" xr:uid="{00000000-0005-0000-0000-00009F080000}"/>
    <cellStyle name="20% - Ênfase3 57" xfId="1043" xr:uid="{00000000-0005-0000-0000-0000A0080000}"/>
    <cellStyle name="20% - Ênfase3 58" xfId="1065" xr:uid="{00000000-0005-0000-0000-0000A1080000}"/>
    <cellStyle name="20% - Ênfase3 59" xfId="1079" xr:uid="{00000000-0005-0000-0000-0000A2080000}"/>
    <cellStyle name="20% - Ênfase3 6" xfId="141" xr:uid="{00000000-0005-0000-0000-0000A3080000}"/>
    <cellStyle name="20% - Ênfase3 6 10" xfId="3315" xr:uid="{00000000-0005-0000-0000-0000A4080000}"/>
    <cellStyle name="20% - Ênfase3 6 11" xfId="3316" xr:uid="{00000000-0005-0000-0000-0000A5080000}"/>
    <cellStyle name="20% - Ênfase3 6 12" xfId="3317" xr:uid="{00000000-0005-0000-0000-0000A6080000}"/>
    <cellStyle name="20% - Ênfase3 6 13" xfId="3318" xr:uid="{00000000-0005-0000-0000-0000A7080000}"/>
    <cellStyle name="20% - Ênfase3 6 14" xfId="3319" xr:uid="{00000000-0005-0000-0000-0000A8080000}"/>
    <cellStyle name="20% - Ênfase3 6 15" xfId="3320" xr:uid="{00000000-0005-0000-0000-0000A9080000}"/>
    <cellStyle name="20% - Ênfase3 6 16" xfId="3321" xr:uid="{00000000-0005-0000-0000-0000AA080000}"/>
    <cellStyle name="20% - Ênfase3 6 17" xfId="3322" xr:uid="{00000000-0005-0000-0000-0000AB080000}"/>
    <cellStyle name="20% - Ênfase3 6 18" xfId="3323" xr:uid="{00000000-0005-0000-0000-0000AC080000}"/>
    <cellStyle name="20% - Ênfase3 6 19" xfId="3324" xr:uid="{00000000-0005-0000-0000-0000AD080000}"/>
    <cellStyle name="20% - Ênfase3 6 2" xfId="3325" xr:uid="{00000000-0005-0000-0000-0000AE080000}"/>
    <cellStyle name="20% - Ênfase3 6 20" xfId="3326" xr:uid="{00000000-0005-0000-0000-0000AF080000}"/>
    <cellStyle name="20% - Ênfase3 6 3" xfId="3327" xr:uid="{00000000-0005-0000-0000-0000B0080000}"/>
    <cellStyle name="20% - Ênfase3 6 4" xfId="3328" xr:uid="{00000000-0005-0000-0000-0000B1080000}"/>
    <cellStyle name="20% - Ênfase3 6 5" xfId="3329" xr:uid="{00000000-0005-0000-0000-0000B2080000}"/>
    <cellStyle name="20% - Ênfase3 6 6" xfId="3330" xr:uid="{00000000-0005-0000-0000-0000B3080000}"/>
    <cellStyle name="20% - Ênfase3 6 7" xfId="3331" xr:uid="{00000000-0005-0000-0000-0000B4080000}"/>
    <cellStyle name="20% - Ênfase3 6 8" xfId="3332" xr:uid="{00000000-0005-0000-0000-0000B5080000}"/>
    <cellStyle name="20% - Ênfase3 6 9" xfId="3333" xr:uid="{00000000-0005-0000-0000-0000B6080000}"/>
    <cellStyle name="20% - Ênfase3 60" xfId="1102" xr:uid="{00000000-0005-0000-0000-0000B7080000}"/>
    <cellStyle name="20% - Ênfase3 61" xfId="1120" xr:uid="{00000000-0005-0000-0000-0000B8080000}"/>
    <cellStyle name="20% - Ênfase3 62" xfId="1138" xr:uid="{00000000-0005-0000-0000-0000B9080000}"/>
    <cellStyle name="20% - Ênfase3 63" xfId="1154" xr:uid="{00000000-0005-0000-0000-0000BA080000}"/>
    <cellStyle name="20% - Ênfase3 64" xfId="1168" xr:uid="{00000000-0005-0000-0000-0000BB080000}"/>
    <cellStyle name="20% - Ênfase3 65" xfId="1191" xr:uid="{00000000-0005-0000-0000-0000BC080000}"/>
    <cellStyle name="20% - Ênfase3 66" xfId="1209" xr:uid="{00000000-0005-0000-0000-0000BD080000}"/>
    <cellStyle name="20% - Ênfase3 67" xfId="1225" xr:uid="{00000000-0005-0000-0000-0000BE080000}"/>
    <cellStyle name="20% - Ênfase3 68" xfId="1241" xr:uid="{00000000-0005-0000-0000-0000BF080000}"/>
    <cellStyle name="20% - Ênfase3 69" xfId="1234" xr:uid="{00000000-0005-0000-0000-0000C0080000}"/>
    <cellStyle name="20% - Ênfase3 7" xfId="158" xr:uid="{00000000-0005-0000-0000-0000C1080000}"/>
    <cellStyle name="20% - Ênfase3 7 10" xfId="3334" xr:uid="{00000000-0005-0000-0000-0000C2080000}"/>
    <cellStyle name="20% - Ênfase3 7 11" xfId="3335" xr:uid="{00000000-0005-0000-0000-0000C3080000}"/>
    <cellStyle name="20% - Ênfase3 7 12" xfId="3336" xr:uid="{00000000-0005-0000-0000-0000C4080000}"/>
    <cellStyle name="20% - Ênfase3 7 13" xfId="3337" xr:uid="{00000000-0005-0000-0000-0000C5080000}"/>
    <cellStyle name="20% - Ênfase3 7 14" xfId="3338" xr:uid="{00000000-0005-0000-0000-0000C6080000}"/>
    <cellStyle name="20% - Ênfase3 7 15" xfId="3339" xr:uid="{00000000-0005-0000-0000-0000C7080000}"/>
    <cellStyle name="20% - Ênfase3 7 16" xfId="3340" xr:uid="{00000000-0005-0000-0000-0000C8080000}"/>
    <cellStyle name="20% - Ênfase3 7 17" xfId="3341" xr:uid="{00000000-0005-0000-0000-0000C9080000}"/>
    <cellStyle name="20% - Ênfase3 7 18" xfId="3342" xr:uid="{00000000-0005-0000-0000-0000CA080000}"/>
    <cellStyle name="20% - Ênfase3 7 19" xfId="3343" xr:uid="{00000000-0005-0000-0000-0000CB080000}"/>
    <cellStyle name="20% - Ênfase3 7 2" xfId="3344" xr:uid="{00000000-0005-0000-0000-0000CC080000}"/>
    <cellStyle name="20% - Ênfase3 7 20" xfId="3345" xr:uid="{00000000-0005-0000-0000-0000CD080000}"/>
    <cellStyle name="20% - Ênfase3 7 3" xfId="3346" xr:uid="{00000000-0005-0000-0000-0000CE080000}"/>
    <cellStyle name="20% - Ênfase3 7 4" xfId="3347" xr:uid="{00000000-0005-0000-0000-0000CF080000}"/>
    <cellStyle name="20% - Ênfase3 7 5" xfId="3348" xr:uid="{00000000-0005-0000-0000-0000D0080000}"/>
    <cellStyle name="20% - Ênfase3 7 6" xfId="3349" xr:uid="{00000000-0005-0000-0000-0000D1080000}"/>
    <cellStyle name="20% - Ênfase3 7 7" xfId="3350" xr:uid="{00000000-0005-0000-0000-0000D2080000}"/>
    <cellStyle name="20% - Ênfase3 7 8" xfId="3351" xr:uid="{00000000-0005-0000-0000-0000D3080000}"/>
    <cellStyle name="20% - Ênfase3 7 9" xfId="3352" xr:uid="{00000000-0005-0000-0000-0000D4080000}"/>
    <cellStyle name="20% - Ênfase3 70" xfId="1274" xr:uid="{00000000-0005-0000-0000-0000D5080000}"/>
    <cellStyle name="20% - Ênfase3 71" xfId="1285" xr:uid="{00000000-0005-0000-0000-0000D6080000}"/>
    <cellStyle name="20% - Ênfase3 72" xfId="3353" xr:uid="{00000000-0005-0000-0000-0000D7080000}"/>
    <cellStyle name="20% - Ênfase3 73" xfId="3354" xr:uid="{00000000-0005-0000-0000-0000D8080000}"/>
    <cellStyle name="20% - Ênfase3 74" xfId="3355" xr:uid="{00000000-0005-0000-0000-0000D9080000}"/>
    <cellStyle name="20% - Ênfase3 75" xfId="3356" xr:uid="{00000000-0005-0000-0000-0000DA080000}"/>
    <cellStyle name="20% - Ênfase3 76" xfId="3357" xr:uid="{00000000-0005-0000-0000-0000DB080000}"/>
    <cellStyle name="20% - Ênfase3 77" xfId="3358" xr:uid="{00000000-0005-0000-0000-0000DC080000}"/>
    <cellStyle name="20% - Ênfase3 78" xfId="3359" xr:uid="{00000000-0005-0000-0000-0000DD080000}"/>
    <cellStyle name="20% - Ênfase3 79" xfId="3360" xr:uid="{00000000-0005-0000-0000-0000DE080000}"/>
    <cellStyle name="20% - Ênfase3 8" xfId="175" xr:uid="{00000000-0005-0000-0000-0000DF080000}"/>
    <cellStyle name="20% - Ênfase3 8 10" xfId="3361" xr:uid="{00000000-0005-0000-0000-0000E0080000}"/>
    <cellStyle name="20% - Ênfase3 8 11" xfId="3362" xr:uid="{00000000-0005-0000-0000-0000E1080000}"/>
    <cellStyle name="20% - Ênfase3 8 12" xfId="3363" xr:uid="{00000000-0005-0000-0000-0000E2080000}"/>
    <cellStyle name="20% - Ênfase3 8 13" xfId="3364" xr:uid="{00000000-0005-0000-0000-0000E3080000}"/>
    <cellStyle name="20% - Ênfase3 8 14" xfId="3365" xr:uid="{00000000-0005-0000-0000-0000E4080000}"/>
    <cellStyle name="20% - Ênfase3 8 15" xfId="3366" xr:uid="{00000000-0005-0000-0000-0000E5080000}"/>
    <cellStyle name="20% - Ênfase3 8 16" xfId="3367" xr:uid="{00000000-0005-0000-0000-0000E6080000}"/>
    <cellStyle name="20% - Ênfase3 8 17" xfId="3368" xr:uid="{00000000-0005-0000-0000-0000E7080000}"/>
    <cellStyle name="20% - Ênfase3 8 18" xfId="3369" xr:uid="{00000000-0005-0000-0000-0000E8080000}"/>
    <cellStyle name="20% - Ênfase3 8 19" xfId="3370" xr:uid="{00000000-0005-0000-0000-0000E9080000}"/>
    <cellStyle name="20% - Ênfase3 8 2" xfId="3371" xr:uid="{00000000-0005-0000-0000-0000EA080000}"/>
    <cellStyle name="20% - Ênfase3 8 20" xfId="3372" xr:uid="{00000000-0005-0000-0000-0000EB080000}"/>
    <cellStyle name="20% - Ênfase3 8 3" xfId="3373" xr:uid="{00000000-0005-0000-0000-0000EC080000}"/>
    <cellStyle name="20% - Ênfase3 8 4" xfId="3374" xr:uid="{00000000-0005-0000-0000-0000ED080000}"/>
    <cellStyle name="20% - Ênfase3 8 5" xfId="3375" xr:uid="{00000000-0005-0000-0000-0000EE080000}"/>
    <cellStyle name="20% - Ênfase3 8 6" xfId="3376" xr:uid="{00000000-0005-0000-0000-0000EF080000}"/>
    <cellStyle name="20% - Ênfase3 8 7" xfId="3377" xr:uid="{00000000-0005-0000-0000-0000F0080000}"/>
    <cellStyle name="20% - Ênfase3 8 8" xfId="3378" xr:uid="{00000000-0005-0000-0000-0000F1080000}"/>
    <cellStyle name="20% - Ênfase3 8 9" xfId="3379" xr:uid="{00000000-0005-0000-0000-0000F2080000}"/>
    <cellStyle name="20% - Ênfase3 80" xfId="3380" xr:uid="{00000000-0005-0000-0000-0000F3080000}"/>
    <cellStyle name="20% - Ênfase3 81" xfId="3381" xr:uid="{00000000-0005-0000-0000-0000F4080000}"/>
    <cellStyle name="20% - Ênfase3 82" xfId="3382" xr:uid="{00000000-0005-0000-0000-0000F5080000}"/>
    <cellStyle name="20% - Ênfase3 83" xfId="3383" xr:uid="{00000000-0005-0000-0000-0000F6080000}"/>
    <cellStyle name="20% - Ênfase3 84" xfId="3384" xr:uid="{00000000-0005-0000-0000-0000F7080000}"/>
    <cellStyle name="20% - Ênfase3 85" xfId="3385" xr:uid="{00000000-0005-0000-0000-0000F8080000}"/>
    <cellStyle name="20% - Ênfase3 86" xfId="3386" xr:uid="{00000000-0005-0000-0000-0000F9080000}"/>
    <cellStyle name="20% - Ênfase3 87" xfId="3387" xr:uid="{00000000-0005-0000-0000-0000FA080000}"/>
    <cellStyle name="20% - Ênfase3 88" xfId="3388" xr:uid="{00000000-0005-0000-0000-0000FB080000}"/>
    <cellStyle name="20% - Ênfase3 89" xfId="3389" xr:uid="{00000000-0005-0000-0000-0000FC080000}"/>
    <cellStyle name="20% - Ênfase3 9" xfId="192" xr:uid="{00000000-0005-0000-0000-0000FD080000}"/>
    <cellStyle name="20% - Ênfase3 9 10" xfId="3390" xr:uid="{00000000-0005-0000-0000-0000FE080000}"/>
    <cellStyle name="20% - Ênfase3 9 11" xfId="3391" xr:uid="{00000000-0005-0000-0000-0000FF080000}"/>
    <cellStyle name="20% - Ênfase3 9 12" xfId="3392" xr:uid="{00000000-0005-0000-0000-000000090000}"/>
    <cellStyle name="20% - Ênfase3 9 13" xfId="3393" xr:uid="{00000000-0005-0000-0000-000001090000}"/>
    <cellStyle name="20% - Ênfase3 9 14" xfId="3394" xr:uid="{00000000-0005-0000-0000-000002090000}"/>
    <cellStyle name="20% - Ênfase3 9 15" xfId="3395" xr:uid="{00000000-0005-0000-0000-000003090000}"/>
    <cellStyle name="20% - Ênfase3 9 16" xfId="3396" xr:uid="{00000000-0005-0000-0000-000004090000}"/>
    <cellStyle name="20% - Ênfase3 9 17" xfId="3397" xr:uid="{00000000-0005-0000-0000-000005090000}"/>
    <cellStyle name="20% - Ênfase3 9 18" xfId="3398" xr:uid="{00000000-0005-0000-0000-000006090000}"/>
    <cellStyle name="20% - Ênfase3 9 19" xfId="3399" xr:uid="{00000000-0005-0000-0000-000007090000}"/>
    <cellStyle name="20% - Ênfase3 9 2" xfId="3400" xr:uid="{00000000-0005-0000-0000-000008090000}"/>
    <cellStyle name="20% - Ênfase3 9 20" xfId="3401" xr:uid="{00000000-0005-0000-0000-000009090000}"/>
    <cellStyle name="20% - Ênfase3 9 3" xfId="3402" xr:uid="{00000000-0005-0000-0000-00000A090000}"/>
    <cellStyle name="20% - Ênfase3 9 4" xfId="3403" xr:uid="{00000000-0005-0000-0000-00000B090000}"/>
    <cellStyle name="20% - Ênfase3 9 5" xfId="3404" xr:uid="{00000000-0005-0000-0000-00000C090000}"/>
    <cellStyle name="20% - Ênfase3 9 6" xfId="3405" xr:uid="{00000000-0005-0000-0000-00000D090000}"/>
    <cellStyle name="20% - Ênfase3 9 7" xfId="3406" xr:uid="{00000000-0005-0000-0000-00000E090000}"/>
    <cellStyle name="20% - Ênfase3 9 8" xfId="3407" xr:uid="{00000000-0005-0000-0000-00000F090000}"/>
    <cellStyle name="20% - Ênfase3 9 9" xfId="3408" xr:uid="{00000000-0005-0000-0000-000010090000}"/>
    <cellStyle name="20% - Ênfase3 90" xfId="3409" xr:uid="{00000000-0005-0000-0000-000011090000}"/>
    <cellStyle name="20% - Ênfase4" xfId="31" builtinId="42" customBuiltin="1"/>
    <cellStyle name="20% - Ênfase4 10" xfId="161" xr:uid="{00000000-0005-0000-0000-000013090000}"/>
    <cellStyle name="20% - Ênfase4 10 10" xfId="3410" xr:uid="{00000000-0005-0000-0000-000014090000}"/>
    <cellStyle name="20% - Ênfase4 10 11" xfId="3411" xr:uid="{00000000-0005-0000-0000-000015090000}"/>
    <cellStyle name="20% - Ênfase4 10 12" xfId="3412" xr:uid="{00000000-0005-0000-0000-000016090000}"/>
    <cellStyle name="20% - Ênfase4 10 13" xfId="3413" xr:uid="{00000000-0005-0000-0000-000017090000}"/>
    <cellStyle name="20% - Ênfase4 10 14" xfId="3414" xr:uid="{00000000-0005-0000-0000-000018090000}"/>
    <cellStyle name="20% - Ênfase4 10 15" xfId="3415" xr:uid="{00000000-0005-0000-0000-000019090000}"/>
    <cellStyle name="20% - Ênfase4 10 16" xfId="3416" xr:uid="{00000000-0005-0000-0000-00001A090000}"/>
    <cellStyle name="20% - Ênfase4 10 17" xfId="3417" xr:uid="{00000000-0005-0000-0000-00001B090000}"/>
    <cellStyle name="20% - Ênfase4 10 18" xfId="3418" xr:uid="{00000000-0005-0000-0000-00001C090000}"/>
    <cellStyle name="20% - Ênfase4 10 19" xfId="3419" xr:uid="{00000000-0005-0000-0000-00001D090000}"/>
    <cellStyle name="20% - Ênfase4 10 2" xfId="3420" xr:uid="{00000000-0005-0000-0000-00001E090000}"/>
    <cellStyle name="20% - Ênfase4 10 20" xfId="3421" xr:uid="{00000000-0005-0000-0000-00001F090000}"/>
    <cellStyle name="20% - Ênfase4 10 3" xfId="3422" xr:uid="{00000000-0005-0000-0000-000020090000}"/>
    <cellStyle name="20% - Ênfase4 10 4" xfId="3423" xr:uid="{00000000-0005-0000-0000-000021090000}"/>
    <cellStyle name="20% - Ênfase4 10 5" xfId="3424" xr:uid="{00000000-0005-0000-0000-000022090000}"/>
    <cellStyle name="20% - Ênfase4 10 6" xfId="3425" xr:uid="{00000000-0005-0000-0000-000023090000}"/>
    <cellStyle name="20% - Ênfase4 10 7" xfId="3426" xr:uid="{00000000-0005-0000-0000-000024090000}"/>
    <cellStyle name="20% - Ênfase4 10 8" xfId="3427" xr:uid="{00000000-0005-0000-0000-000025090000}"/>
    <cellStyle name="20% - Ênfase4 10 9" xfId="3428" xr:uid="{00000000-0005-0000-0000-000026090000}"/>
    <cellStyle name="20% - Ênfase4 11" xfId="178" xr:uid="{00000000-0005-0000-0000-000027090000}"/>
    <cellStyle name="20% - Ênfase4 11 10" xfId="3429" xr:uid="{00000000-0005-0000-0000-000028090000}"/>
    <cellStyle name="20% - Ênfase4 11 11" xfId="3430" xr:uid="{00000000-0005-0000-0000-000029090000}"/>
    <cellStyle name="20% - Ênfase4 11 12" xfId="3431" xr:uid="{00000000-0005-0000-0000-00002A090000}"/>
    <cellStyle name="20% - Ênfase4 11 13" xfId="3432" xr:uid="{00000000-0005-0000-0000-00002B090000}"/>
    <cellStyle name="20% - Ênfase4 11 14" xfId="3433" xr:uid="{00000000-0005-0000-0000-00002C090000}"/>
    <cellStyle name="20% - Ênfase4 11 15" xfId="3434" xr:uid="{00000000-0005-0000-0000-00002D090000}"/>
    <cellStyle name="20% - Ênfase4 11 16" xfId="3435" xr:uid="{00000000-0005-0000-0000-00002E090000}"/>
    <cellStyle name="20% - Ênfase4 11 17" xfId="3436" xr:uid="{00000000-0005-0000-0000-00002F090000}"/>
    <cellStyle name="20% - Ênfase4 11 18" xfId="3437" xr:uid="{00000000-0005-0000-0000-000030090000}"/>
    <cellStyle name="20% - Ênfase4 11 19" xfId="3438" xr:uid="{00000000-0005-0000-0000-000031090000}"/>
    <cellStyle name="20% - Ênfase4 11 2" xfId="3439" xr:uid="{00000000-0005-0000-0000-000032090000}"/>
    <cellStyle name="20% - Ênfase4 11 20" xfId="3440" xr:uid="{00000000-0005-0000-0000-000033090000}"/>
    <cellStyle name="20% - Ênfase4 11 3" xfId="3441" xr:uid="{00000000-0005-0000-0000-000034090000}"/>
    <cellStyle name="20% - Ênfase4 11 4" xfId="3442" xr:uid="{00000000-0005-0000-0000-000035090000}"/>
    <cellStyle name="20% - Ênfase4 11 5" xfId="3443" xr:uid="{00000000-0005-0000-0000-000036090000}"/>
    <cellStyle name="20% - Ênfase4 11 6" xfId="3444" xr:uid="{00000000-0005-0000-0000-000037090000}"/>
    <cellStyle name="20% - Ênfase4 11 7" xfId="3445" xr:uid="{00000000-0005-0000-0000-000038090000}"/>
    <cellStyle name="20% - Ênfase4 11 8" xfId="3446" xr:uid="{00000000-0005-0000-0000-000039090000}"/>
    <cellStyle name="20% - Ênfase4 11 9" xfId="3447" xr:uid="{00000000-0005-0000-0000-00003A090000}"/>
    <cellStyle name="20% - Ênfase4 12" xfId="195" xr:uid="{00000000-0005-0000-0000-00003B090000}"/>
    <cellStyle name="20% - Ênfase4 12 10" xfId="3448" xr:uid="{00000000-0005-0000-0000-00003C090000}"/>
    <cellStyle name="20% - Ênfase4 12 11" xfId="3449" xr:uid="{00000000-0005-0000-0000-00003D090000}"/>
    <cellStyle name="20% - Ênfase4 12 12" xfId="3450" xr:uid="{00000000-0005-0000-0000-00003E090000}"/>
    <cellStyle name="20% - Ênfase4 12 13" xfId="3451" xr:uid="{00000000-0005-0000-0000-00003F090000}"/>
    <cellStyle name="20% - Ênfase4 12 14" xfId="3452" xr:uid="{00000000-0005-0000-0000-000040090000}"/>
    <cellStyle name="20% - Ênfase4 12 15" xfId="3453" xr:uid="{00000000-0005-0000-0000-000041090000}"/>
    <cellStyle name="20% - Ênfase4 12 16" xfId="3454" xr:uid="{00000000-0005-0000-0000-000042090000}"/>
    <cellStyle name="20% - Ênfase4 12 17" xfId="3455" xr:uid="{00000000-0005-0000-0000-000043090000}"/>
    <cellStyle name="20% - Ênfase4 12 18" xfId="3456" xr:uid="{00000000-0005-0000-0000-000044090000}"/>
    <cellStyle name="20% - Ênfase4 12 19" xfId="3457" xr:uid="{00000000-0005-0000-0000-000045090000}"/>
    <cellStyle name="20% - Ênfase4 12 2" xfId="3458" xr:uid="{00000000-0005-0000-0000-000046090000}"/>
    <cellStyle name="20% - Ênfase4 12 20" xfId="3459" xr:uid="{00000000-0005-0000-0000-000047090000}"/>
    <cellStyle name="20% - Ênfase4 12 3" xfId="3460" xr:uid="{00000000-0005-0000-0000-000048090000}"/>
    <cellStyle name="20% - Ênfase4 12 4" xfId="3461" xr:uid="{00000000-0005-0000-0000-000049090000}"/>
    <cellStyle name="20% - Ênfase4 12 5" xfId="3462" xr:uid="{00000000-0005-0000-0000-00004A090000}"/>
    <cellStyle name="20% - Ênfase4 12 6" xfId="3463" xr:uid="{00000000-0005-0000-0000-00004B090000}"/>
    <cellStyle name="20% - Ênfase4 12 7" xfId="3464" xr:uid="{00000000-0005-0000-0000-00004C090000}"/>
    <cellStyle name="20% - Ênfase4 12 8" xfId="3465" xr:uid="{00000000-0005-0000-0000-00004D090000}"/>
    <cellStyle name="20% - Ênfase4 12 9" xfId="3466" xr:uid="{00000000-0005-0000-0000-00004E090000}"/>
    <cellStyle name="20% - Ênfase4 13" xfId="212" xr:uid="{00000000-0005-0000-0000-00004F090000}"/>
    <cellStyle name="20% - Ênfase4 13 10" xfId="3467" xr:uid="{00000000-0005-0000-0000-000050090000}"/>
    <cellStyle name="20% - Ênfase4 13 11" xfId="3468" xr:uid="{00000000-0005-0000-0000-000051090000}"/>
    <cellStyle name="20% - Ênfase4 13 12" xfId="3469" xr:uid="{00000000-0005-0000-0000-000052090000}"/>
    <cellStyle name="20% - Ênfase4 13 13" xfId="3470" xr:uid="{00000000-0005-0000-0000-000053090000}"/>
    <cellStyle name="20% - Ênfase4 13 14" xfId="3471" xr:uid="{00000000-0005-0000-0000-000054090000}"/>
    <cellStyle name="20% - Ênfase4 13 15" xfId="3472" xr:uid="{00000000-0005-0000-0000-000055090000}"/>
    <cellStyle name="20% - Ênfase4 13 16" xfId="3473" xr:uid="{00000000-0005-0000-0000-000056090000}"/>
    <cellStyle name="20% - Ênfase4 13 17" xfId="3474" xr:uid="{00000000-0005-0000-0000-000057090000}"/>
    <cellStyle name="20% - Ênfase4 13 18" xfId="3475" xr:uid="{00000000-0005-0000-0000-000058090000}"/>
    <cellStyle name="20% - Ênfase4 13 19" xfId="3476" xr:uid="{00000000-0005-0000-0000-000059090000}"/>
    <cellStyle name="20% - Ênfase4 13 2" xfId="3477" xr:uid="{00000000-0005-0000-0000-00005A090000}"/>
    <cellStyle name="20% - Ênfase4 13 20" xfId="3478" xr:uid="{00000000-0005-0000-0000-00005B090000}"/>
    <cellStyle name="20% - Ênfase4 13 3" xfId="3479" xr:uid="{00000000-0005-0000-0000-00005C090000}"/>
    <cellStyle name="20% - Ênfase4 13 4" xfId="3480" xr:uid="{00000000-0005-0000-0000-00005D090000}"/>
    <cellStyle name="20% - Ênfase4 13 5" xfId="3481" xr:uid="{00000000-0005-0000-0000-00005E090000}"/>
    <cellStyle name="20% - Ênfase4 13 6" xfId="3482" xr:uid="{00000000-0005-0000-0000-00005F090000}"/>
    <cellStyle name="20% - Ênfase4 13 7" xfId="3483" xr:uid="{00000000-0005-0000-0000-000060090000}"/>
    <cellStyle name="20% - Ênfase4 13 8" xfId="3484" xr:uid="{00000000-0005-0000-0000-000061090000}"/>
    <cellStyle name="20% - Ênfase4 13 9" xfId="3485" xr:uid="{00000000-0005-0000-0000-000062090000}"/>
    <cellStyle name="20% - Ênfase4 14" xfId="229" xr:uid="{00000000-0005-0000-0000-000063090000}"/>
    <cellStyle name="20% - Ênfase4 14 10" xfId="3486" xr:uid="{00000000-0005-0000-0000-000064090000}"/>
    <cellStyle name="20% - Ênfase4 14 11" xfId="3487" xr:uid="{00000000-0005-0000-0000-000065090000}"/>
    <cellStyle name="20% - Ênfase4 14 12" xfId="3488" xr:uid="{00000000-0005-0000-0000-000066090000}"/>
    <cellStyle name="20% - Ênfase4 14 13" xfId="3489" xr:uid="{00000000-0005-0000-0000-000067090000}"/>
    <cellStyle name="20% - Ênfase4 14 14" xfId="3490" xr:uid="{00000000-0005-0000-0000-000068090000}"/>
    <cellStyle name="20% - Ênfase4 14 15" xfId="3491" xr:uid="{00000000-0005-0000-0000-000069090000}"/>
    <cellStyle name="20% - Ênfase4 14 16" xfId="3492" xr:uid="{00000000-0005-0000-0000-00006A090000}"/>
    <cellStyle name="20% - Ênfase4 14 17" xfId="3493" xr:uid="{00000000-0005-0000-0000-00006B090000}"/>
    <cellStyle name="20% - Ênfase4 14 18" xfId="3494" xr:uid="{00000000-0005-0000-0000-00006C090000}"/>
    <cellStyle name="20% - Ênfase4 14 19" xfId="3495" xr:uid="{00000000-0005-0000-0000-00006D090000}"/>
    <cellStyle name="20% - Ênfase4 14 2" xfId="3496" xr:uid="{00000000-0005-0000-0000-00006E090000}"/>
    <cellStyle name="20% - Ênfase4 14 20" xfId="3497" xr:uid="{00000000-0005-0000-0000-00006F090000}"/>
    <cellStyle name="20% - Ênfase4 14 3" xfId="3498" xr:uid="{00000000-0005-0000-0000-000070090000}"/>
    <cellStyle name="20% - Ênfase4 14 4" xfId="3499" xr:uid="{00000000-0005-0000-0000-000071090000}"/>
    <cellStyle name="20% - Ênfase4 14 5" xfId="3500" xr:uid="{00000000-0005-0000-0000-000072090000}"/>
    <cellStyle name="20% - Ênfase4 14 6" xfId="3501" xr:uid="{00000000-0005-0000-0000-000073090000}"/>
    <cellStyle name="20% - Ênfase4 14 7" xfId="3502" xr:uid="{00000000-0005-0000-0000-000074090000}"/>
    <cellStyle name="20% - Ênfase4 14 8" xfId="3503" xr:uid="{00000000-0005-0000-0000-000075090000}"/>
    <cellStyle name="20% - Ênfase4 14 9" xfId="3504" xr:uid="{00000000-0005-0000-0000-000076090000}"/>
    <cellStyle name="20% - Ênfase4 15" xfId="246" xr:uid="{00000000-0005-0000-0000-000077090000}"/>
    <cellStyle name="20% - Ênfase4 15 10" xfId="3505" xr:uid="{00000000-0005-0000-0000-000078090000}"/>
    <cellStyle name="20% - Ênfase4 15 11" xfId="3506" xr:uid="{00000000-0005-0000-0000-000079090000}"/>
    <cellStyle name="20% - Ênfase4 15 12" xfId="3507" xr:uid="{00000000-0005-0000-0000-00007A090000}"/>
    <cellStyle name="20% - Ênfase4 15 13" xfId="3508" xr:uid="{00000000-0005-0000-0000-00007B090000}"/>
    <cellStyle name="20% - Ênfase4 15 14" xfId="3509" xr:uid="{00000000-0005-0000-0000-00007C090000}"/>
    <cellStyle name="20% - Ênfase4 15 15" xfId="3510" xr:uid="{00000000-0005-0000-0000-00007D090000}"/>
    <cellStyle name="20% - Ênfase4 15 16" xfId="3511" xr:uid="{00000000-0005-0000-0000-00007E090000}"/>
    <cellStyle name="20% - Ênfase4 15 17" xfId="3512" xr:uid="{00000000-0005-0000-0000-00007F090000}"/>
    <cellStyle name="20% - Ênfase4 15 18" xfId="3513" xr:uid="{00000000-0005-0000-0000-000080090000}"/>
    <cellStyle name="20% - Ênfase4 15 19" xfId="3514" xr:uid="{00000000-0005-0000-0000-000081090000}"/>
    <cellStyle name="20% - Ênfase4 15 2" xfId="3515" xr:uid="{00000000-0005-0000-0000-000082090000}"/>
    <cellStyle name="20% - Ênfase4 15 20" xfId="3516" xr:uid="{00000000-0005-0000-0000-000083090000}"/>
    <cellStyle name="20% - Ênfase4 15 3" xfId="3517" xr:uid="{00000000-0005-0000-0000-000084090000}"/>
    <cellStyle name="20% - Ênfase4 15 4" xfId="3518" xr:uid="{00000000-0005-0000-0000-000085090000}"/>
    <cellStyle name="20% - Ênfase4 15 5" xfId="3519" xr:uid="{00000000-0005-0000-0000-000086090000}"/>
    <cellStyle name="20% - Ênfase4 15 6" xfId="3520" xr:uid="{00000000-0005-0000-0000-000087090000}"/>
    <cellStyle name="20% - Ênfase4 15 7" xfId="3521" xr:uid="{00000000-0005-0000-0000-000088090000}"/>
    <cellStyle name="20% - Ênfase4 15 8" xfId="3522" xr:uid="{00000000-0005-0000-0000-000089090000}"/>
    <cellStyle name="20% - Ênfase4 15 9" xfId="3523" xr:uid="{00000000-0005-0000-0000-00008A090000}"/>
    <cellStyle name="20% - Ênfase4 16" xfId="263" xr:uid="{00000000-0005-0000-0000-00008B090000}"/>
    <cellStyle name="20% - Ênfase4 16 10" xfId="3524" xr:uid="{00000000-0005-0000-0000-00008C090000}"/>
    <cellStyle name="20% - Ênfase4 16 11" xfId="3525" xr:uid="{00000000-0005-0000-0000-00008D090000}"/>
    <cellStyle name="20% - Ênfase4 16 12" xfId="3526" xr:uid="{00000000-0005-0000-0000-00008E090000}"/>
    <cellStyle name="20% - Ênfase4 16 13" xfId="3527" xr:uid="{00000000-0005-0000-0000-00008F090000}"/>
    <cellStyle name="20% - Ênfase4 16 14" xfId="3528" xr:uid="{00000000-0005-0000-0000-000090090000}"/>
    <cellStyle name="20% - Ênfase4 16 15" xfId="3529" xr:uid="{00000000-0005-0000-0000-000091090000}"/>
    <cellStyle name="20% - Ênfase4 16 16" xfId="3530" xr:uid="{00000000-0005-0000-0000-000092090000}"/>
    <cellStyle name="20% - Ênfase4 16 17" xfId="3531" xr:uid="{00000000-0005-0000-0000-000093090000}"/>
    <cellStyle name="20% - Ênfase4 16 18" xfId="3532" xr:uid="{00000000-0005-0000-0000-000094090000}"/>
    <cellStyle name="20% - Ênfase4 16 19" xfId="3533" xr:uid="{00000000-0005-0000-0000-000095090000}"/>
    <cellStyle name="20% - Ênfase4 16 2" xfId="3534" xr:uid="{00000000-0005-0000-0000-000096090000}"/>
    <cellStyle name="20% - Ênfase4 16 20" xfId="3535" xr:uid="{00000000-0005-0000-0000-000097090000}"/>
    <cellStyle name="20% - Ênfase4 16 3" xfId="3536" xr:uid="{00000000-0005-0000-0000-000098090000}"/>
    <cellStyle name="20% - Ênfase4 16 4" xfId="3537" xr:uid="{00000000-0005-0000-0000-000099090000}"/>
    <cellStyle name="20% - Ênfase4 16 5" xfId="3538" xr:uid="{00000000-0005-0000-0000-00009A090000}"/>
    <cellStyle name="20% - Ênfase4 16 6" xfId="3539" xr:uid="{00000000-0005-0000-0000-00009B090000}"/>
    <cellStyle name="20% - Ênfase4 16 7" xfId="3540" xr:uid="{00000000-0005-0000-0000-00009C090000}"/>
    <cellStyle name="20% - Ênfase4 16 8" xfId="3541" xr:uid="{00000000-0005-0000-0000-00009D090000}"/>
    <cellStyle name="20% - Ênfase4 16 9" xfId="3542" xr:uid="{00000000-0005-0000-0000-00009E090000}"/>
    <cellStyle name="20% - Ênfase4 17" xfId="280" xr:uid="{00000000-0005-0000-0000-00009F090000}"/>
    <cellStyle name="20% - Ênfase4 17 10" xfId="3543" xr:uid="{00000000-0005-0000-0000-0000A0090000}"/>
    <cellStyle name="20% - Ênfase4 17 11" xfId="3544" xr:uid="{00000000-0005-0000-0000-0000A1090000}"/>
    <cellStyle name="20% - Ênfase4 17 12" xfId="3545" xr:uid="{00000000-0005-0000-0000-0000A2090000}"/>
    <cellStyle name="20% - Ênfase4 17 13" xfId="3546" xr:uid="{00000000-0005-0000-0000-0000A3090000}"/>
    <cellStyle name="20% - Ênfase4 17 14" xfId="3547" xr:uid="{00000000-0005-0000-0000-0000A4090000}"/>
    <cellStyle name="20% - Ênfase4 17 15" xfId="3548" xr:uid="{00000000-0005-0000-0000-0000A5090000}"/>
    <cellStyle name="20% - Ênfase4 17 16" xfId="3549" xr:uid="{00000000-0005-0000-0000-0000A6090000}"/>
    <cellStyle name="20% - Ênfase4 17 17" xfId="3550" xr:uid="{00000000-0005-0000-0000-0000A7090000}"/>
    <cellStyle name="20% - Ênfase4 17 18" xfId="3551" xr:uid="{00000000-0005-0000-0000-0000A8090000}"/>
    <cellStyle name="20% - Ênfase4 17 19" xfId="3552" xr:uid="{00000000-0005-0000-0000-0000A9090000}"/>
    <cellStyle name="20% - Ênfase4 17 2" xfId="3553" xr:uid="{00000000-0005-0000-0000-0000AA090000}"/>
    <cellStyle name="20% - Ênfase4 17 20" xfId="3554" xr:uid="{00000000-0005-0000-0000-0000AB090000}"/>
    <cellStyle name="20% - Ênfase4 17 3" xfId="3555" xr:uid="{00000000-0005-0000-0000-0000AC090000}"/>
    <cellStyle name="20% - Ênfase4 17 4" xfId="3556" xr:uid="{00000000-0005-0000-0000-0000AD090000}"/>
    <cellStyle name="20% - Ênfase4 17 5" xfId="3557" xr:uid="{00000000-0005-0000-0000-0000AE090000}"/>
    <cellStyle name="20% - Ênfase4 17 6" xfId="3558" xr:uid="{00000000-0005-0000-0000-0000AF090000}"/>
    <cellStyle name="20% - Ênfase4 17 7" xfId="3559" xr:uid="{00000000-0005-0000-0000-0000B0090000}"/>
    <cellStyle name="20% - Ênfase4 17 8" xfId="3560" xr:uid="{00000000-0005-0000-0000-0000B1090000}"/>
    <cellStyle name="20% - Ênfase4 17 9" xfId="3561" xr:uid="{00000000-0005-0000-0000-0000B2090000}"/>
    <cellStyle name="20% - Ênfase4 18" xfId="297" xr:uid="{00000000-0005-0000-0000-0000B3090000}"/>
    <cellStyle name="20% - Ênfase4 18 10" xfId="3562" xr:uid="{00000000-0005-0000-0000-0000B4090000}"/>
    <cellStyle name="20% - Ênfase4 18 11" xfId="3563" xr:uid="{00000000-0005-0000-0000-0000B5090000}"/>
    <cellStyle name="20% - Ênfase4 18 12" xfId="3564" xr:uid="{00000000-0005-0000-0000-0000B6090000}"/>
    <cellStyle name="20% - Ênfase4 18 13" xfId="3565" xr:uid="{00000000-0005-0000-0000-0000B7090000}"/>
    <cellStyle name="20% - Ênfase4 18 14" xfId="3566" xr:uid="{00000000-0005-0000-0000-0000B8090000}"/>
    <cellStyle name="20% - Ênfase4 18 15" xfId="3567" xr:uid="{00000000-0005-0000-0000-0000B9090000}"/>
    <cellStyle name="20% - Ênfase4 18 16" xfId="3568" xr:uid="{00000000-0005-0000-0000-0000BA090000}"/>
    <cellStyle name="20% - Ênfase4 18 17" xfId="3569" xr:uid="{00000000-0005-0000-0000-0000BB090000}"/>
    <cellStyle name="20% - Ênfase4 18 18" xfId="3570" xr:uid="{00000000-0005-0000-0000-0000BC090000}"/>
    <cellStyle name="20% - Ênfase4 18 19" xfId="3571" xr:uid="{00000000-0005-0000-0000-0000BD090000}"/>
    <cellStyle name="20% - Ênfase4 18 2" xfId="3572" xr:uid="{00000000-0005-0000-0000-0000BE090000}"/>
    <cellStyle name="20% - Ênfase4 18 20" xfId="3573" xr:uid="{00000000-0005-0000-0000-0000BF090000}"/>
    <cellStyle name="20% - Ênfase4 18 3" xfId="3574" xr:uid="{00000000-0005-0000-0000-0000C0090000}"/>
    <cellStyle name="20% - Ênfase4 18 4" xfId="3575" xr:uid="{00000000-0005-0000-0000-0000C1090000}"/>
    <cellStyle name="20% - Ênfase4 18 5" xfId="3576" xr:uid="{00000000-0005-0000-0000-0000C2090000}"/>
    <cellStyle name="20% - Ênfase4 18 6" xfId="3577" xr:uid="{00000000-0005-0000-0000-0000C3090000}"/>
    <cellStyle name="20% - Ênfase4 18 7" xfId="3578" xr:uid="{00000000-0005-0000-0000-0000C4090000}"/>
    <cellStyle name="20% - Ênfase4 18 8" xfId="3579" xr:uid="{00000000-0005-0000-0000-0000C5090000}"/>
    <cellStyle name="20% - Ênfase4 18 9" xfId="3580" xr:uid="{00000000-0005-0000-0000-0000C6090000}"/>
    <cellStyle name="20% - Ênfase4 19" xfId="373" xr:uid="{00000000-0005-0000-0000-0000C7090000}"/>
    <cellStyle name="20% - Ênfase4 19 10" xfId="3581" xr:uid="{00000000-0005-0000-0000-0000C8090000}"/>
    <cellStyle name="20% - Ênfase4 19 11" xfId="3582" xr:uid="{00000000-0005-0000-0000-0000C9090000}"/>
    <cellStyle name="20% - Ênfase4 19 12" xfId="3583" xr:uid="{00000000-0005-0000-0000-0000CA090000}"/>
    <cellStyle name="20% - Ênfase4 19 13" xfId="3584" xr:uid="{00000000-0005-0000-0000-0000CB090000}"/>
    <cellStyle name="20% - Ênfase4 19 14" xfId="3585" xr:uid="{00000000-0005-0000-0000-0000CC090000}"/>
    <cellStyle name="20% - Ênfase4 19 15" xfId="3586" xr:uid="{00000000-0005-0000-0000-0000CD090000}"/>
    <cellStyle name="20% - Ênfase4 19 16" xfId="3587" xr:uid="{00000000-0005-0000-0000-0000CE090000}"/>
    <cellStyle name="20% - Ênfase4 19 17" xfId="3588" xr:uid="{00000000-0005-0000-0000-0000CF090000}"/>
    <cellStyle name="20% - Ênfase4 19 18" xfId="3589" xr:uid="{00000000-0005-0000-0000-0000D0090000}"/>
    <cellStyle name="20% - Ênfase4 19 19" xfId="3590" xr:uid="{00000000-0005-0000-0000-0000D1090000}"/>
    <cellStyle name="20% - Ênfase4 19 2" xfId="3591" xr:uid="{00000000-0005-0000-0000-0000D2090000}"/>
    <cellStyle name="20% - Ênfase4 19 20" xfId="3592" xr:uid="{00000000-0005-0000-0000-0000D3090000}"/>
    <cellStyle name="20% - Ênfase4 19 3" xfId="3593" xr:uid="{00000000-0005-0000-0000-0000D4090000}"/>
    <cellStyle name="20% - Ênfase4 19 4" xfId="3594" xr:uid="{00000000-0005-0000-0000-0000D5090000}"/>
    <cellStyle name="20% - Ênfase4 19 5" xfId="3595" xr:uid="{00000000-0005-0000-0000-0000D6090000}"/>
    <cellStyle name="20% - Ênfase4 19 6" xfId="3596" xr:uid="{00000000-0005-0000-0000-0000D7090000}"/>
    <cellStyle name="20% - Ênfase4 19 7" xfId="3597" xr:uid="{00000000-0005-0000-0000-0000D8090000}"/>
    <cellStyle name="20% - Ênfase4 19 8" xfId="3598" xr:uid="{00000000-0005-0000-0000-0000D9090000}"/>
    <cellStyle name="20% - Ênfase4 19 9" xfId="3599" xr:uid="{00000000-0005-0000-0000-0000DA090000}"/>
    <cellStyle name="20% - Ênfase4 2" xfId="80" xr:uid="{00000000-0005-0000-0000-0000DB090000}"/>
    <cellStyle name="20% - Ênfase4 2 10" xfId="3600" xr:uid="{00000000-0005-0000-0000-0000DC090000}"/>
    <cellStyle name="20% - Ênfase4 2 11" xfId="3601" xr:uid="{00000000-0005-0000-0000-0000DD090000}"/>
    <cellStyle name="20% - Ênfase4 2 12" xfId="3602" xr:uid="{00000000-0005-0000-0000-0000DE090000}"/>
    <cellStyle name="20% - Ênfase4 2 13" xfId="3603" xr:uid="{00000000-0005-0000-0000-0000DF090000}"/>
    <cellStyle name="20% - Ênfase4 2 14" xfId="3604" xr:uid="{00000000-0005-0000-0000-0000E0090000}"/>
    <cellStyle name="20% - Ênfase4 2 15" xfId="3605" xr:uid="{00000000-0005-0000-0000-0000E1090000}"/>
    <cellStyle name="20% - Ênfase4 2 16" xfId="3606" xr:uid="{00000000-0005-0000-0000-0000E2090000}"/>
    <cellStyle name="20% - Ênfase4 2 17" xfId="3607" xr:uid="{00000000-0005-0000-0000-0000E3090000}"/>
    <cellStyle name="20% - Ênfase4 2 18" xfId="3608" xr:uid="{00000000-0005-0000-0000-0000E4090000}"/>
    <cellStyle name="20% - Ênfase4 2 19" xfId="3609" xr:uid="{00000000-0005-0000-0000-0000E5090000}"/>
    <cellStyle name="20% - Ênfase4 2 2" xfId="3610" xr:uid="{00000000-0005-0000-0000-0000E6090000}"/>
    <cellStyle name="20% - Ênfase4 2 20" xfId="3611" xr:uid="{00000000-0005-0000-0000-0000E7090000}"/>
    <cellStyle name="20% - Ênfase4 2 3" xfId="3612" xr:uid="{00000000-0005-0000-0000-0000E8090000}"/>
    <cellStyle name="20% - Ênfase4 2 4" xfId="3613" xr:uid="{00000000-0005-0000-0000-0000E9090000}"/>
    <cellStyle name="20% - Ênfase4 2 5" xfId="3614" xr:uid="{00000000-0005-0000-0000-0000EA090000}"/>
    <cellStyle name="20% - Ênfase4 2 6" xfId="3615" xr:uid="{00000000-0005-0000-0000-0000EB090000}"/>
    <cellStyle name="20% - Ênfase4 2 7" xfId="3616" xr:uid="{00000000-0005-0000-0000-0000EC090000}"/>
    <cellStyle name="20% - Ênfase4 2 8" xfId="3617" xr:uid="{00000000-0005-0000-0000-0000ED090000}"/>
    <cellStyle name="20% - Ênfase4 2 9" xfId="3618" xr:uid="{00000000-0005-0000-0000-0000EE090000}"/>
    <cellStyle name="20% - Ênfase4 20" xfId="339" xr:uid="{00000000-0005-0000-0000-0000EF090000}"/>
    <cellStyle name="20% - Ênfase4 20 10" xfId="3619" xr:uid="{00000000-0005-0000-0000-0000F0090000}"/>
    <cellStyle name="20% - Ênfase4 20 11" xfId="3620" xr:uid="{00000000-0005-0000-0000-0000F1090000}"/>
    <cellStyle name="20% - Ênfase4 20 12" xfId="3621" xr:uid="{00000000-0005-0000-0000-0000F2090000}"/>
    <cellStyle name="20% - Ênfase4 20 13" xfId="3622" xr:uid="{00000000-0005-0000-0000-0000F3090000}"/>
    <cellStyle name="20% - Ênfase4 20 14" xfId="3623" xr:uid="{00000000-0005-0000-0000-0000F4090000}"/>
    <cellStyle name="20% - Ênfase4 20 15" xfId="3624" xr:uid="{00000000-0005-0000-0000-0000F5090000}"/>
    <cellStyle name="20% - Ênfase4 20 16" xfId="3625" xr:uid="{00000000-0005-0000-0000-0000F6090000}"/>
    <cellStyle name="20% - Ênfase4 20 17" xfId="3626" xr:uid="{00000000-0005-0000-0000-0000F7090000}"/>
    <cellStyle name="20% - Ênfase4 20 18" xfId="3627" xr:uid="{00000000-0005-0000-0000-0000F8090000}"/>
    <cellStyle name="20% - Ênfase4 20 19" xfId="3628" xr:uid="{00000000-0005-0000-0000-0000F9090000}"/>
    <cellStyle name="20% - Ênfase4 20 2" xfId="3629" xr:uid="{00000000-0005-0000-0000-0000FA090000}"/>
    <cellStyle name="20% - Ênfase4 20 20" xfId="3630" xr:uid="{00000000-0005-0000-0000-0000FB090000}"/>
    <cellStyle name="20% - Ênfase4 20 3" xfId="3631" xr:uid="{00000000-0005-0000-0000-0000FC090000}"/>
    <cellStyle name="20% - Ênfase4 20 4" xfId="3632" xr:uid="{00000000-0005-0000-0000-0000FD090000}"/>
    <cellStyle name="20% - Ênfase4 20 5" xfId="3633" xr:uid="{00000000-0005-0000-0000-0000FE090000}"/>
    <cellStyle name="20% - Ênfase4 20 6" xfId="3634" xr:uid="{00000000-0005-0000-0000-0000FF090000}"/>
    <cellStyle name="20% - Ênfase4 20 7" xfId="3635" xr:uid="{00000000-0005-0000-0000-0000000A0000}"/>
    <cellStyle name="20% - Ênfase4 20 8" xfId="3636" xr:uid="{00000000-0005-0000-0000-0000010A0000}"/>
    <cellStyle name="20% - Ênfase4 20 9" xfId="3637" xr:uid="{00000000-0005-0000-0000-0000020A0000}"/>
    <cellStyle name="20% - Ênfase4 21" xfId="349" xr:uid="{00000000-0005-0000-0000-0000030A0000}"/>
    <cellStyle name="20% - Ênfase4 21 10" xfId="3638" xr:uid="{00000000-0005-0000-0000-0000040A0000}"/>
    <cellStyle name="20% - Ênfase4 21 11" xfId="3639" xr:uid="{00000000-0005-0000-0000-0000050A0000}"/>
    <cellStyle name="20% - Ênfase4 21 12" xfId="3640" xr:uid="{00000000-0005-0000-0000-0000060A0000}"/>
    <cellStyle name="20% - Ênfase4 21 13" xfId="3641" xr:uid="{00000000-0005-0000-0000-0000070A0000}"/>
    <cellStyle name="20% - Ênfase4 21 14" xfId="3642" xr:uid="{00000000-0005-0000-0000-0000080A0000}"/>
    <cellStyle name="20% - Ênfase4 21 15" xfId="3643" xr:uid="{00000000-0005-0000-0000-0000090A0000}"/>
    <cellStyle name="20% - Ênfase4 21 16" xfId="3644" xr:uid="{00000000-0005-0000-0000-00000A0A0000}"/>
    <cellStyle name="20% - Ênfase4 21 17" xfId="3645" xr:uid="{00000000-0005-0000-0000-00000B0A0000}"/>
    <cellStyle name="20% - Ênfase4 21 18" xfId="3646" xr:uid="{00000000-0005-0000-0000-00000C0A0000}"/>
    <cellStyle name="20% - Ênfase4 21 19" xfId="3647" xr:uid="{00000000-0005-0000-0000-00000D0A0000}"/>
    <cellStyle name="20% - Ênfase4 21 2" xfId="3648" xr:uid="{00000000-0005-0000-0000-00000E0A0000}"/>
    <cellStyle name="20% - Ênfase4 21 20" xfId="3649" xr:uid="{00000000-0005-0000-0000-00000F0A0000}"/>
    <cellStyle name="20% - Ênfase4 21 3" xfId="3650" xr:uid="{00000000-0005-0000-0000-0000100A0000}"/>
    <cellStyle name="20% - Ênfase4 21 4" xfId="3651" xr:uid="{00000000-0005-0000-0000-0000110A0000}"/>
    <cellStyle name="20% - Ênfase4 21 5" xfId="3652" xr:uid="{00000000-0005-0000-0000-0000120A0000}"/>
    <cellStyle name="20% - Ênfase4 21 6" xfId="3653" xr:uid="{00000000-0005-0000-0000-0000130A0000}"/>
    <cellStyle name="20% - Ênfase4 21 7" xfId="3654" xr:uid="{00000000-0005-0000-0000-0000140A0000}"/>
    <cellStyle name="20% - Ênfase4 21 8" xfId="3655" xr:uid="{00000000-0005-0000-0000-0000150A0000}"/>
    <cellStyle name="20% - Ênfase4 21 9" xfId="3656" xr:uid="{00000000-0005-0000-0000-0000160A0000}"/>
    <cellStyle name="20% - Ênfase4 22" xfId="334" xr:uid="{00000000-0005-0000-0000-0000170A0000}"/>
    <cellStyle name="20% - Ênfase4 22 10" xfId="3657" xr:uid="{00000000-0005-0000-0000-0000180A0000}"/>
    <cellStyle name="20% - Ênfase4 22 11" xfId="3658" xr:uid="{00000000-0005-0000-0000-0000190A0000}"/>
    <cellStyle name="20% - Ênfase4 22 12" xfId="3659" xr:uid="{00000000-0005-0000-0000-00001A0A0000}"/>
    <cellStyle name="20% - Ênfase4 22 13" xfId="3660" xr:uid="{00000000-0005-0000-0000-00001B0A0000}"/>
    <cellStyle name="20% - Ênfase4 22 14" xfId="3661" xr:uid="{00000000-0005-0000-0000-00001C0A0000}"/>
    <cellStyle name="20% - Ênfase4 22 15" xfId="3662" xr:uid="{00000000-0005-0000-0000-00001D0A0000}"/>
    <cellStyle name="20% - Ênfase4 22 16" xfId="3663" xr:uid="{00000000-0005-0000-0000-00001E0A0000}"/>
    <cellStyle name="20% - Ênfase4 22 17" xfId="3664" xr:uid="{00000000-0005-0000-0000-00001F0A0000}"/>
    <cellStyle name="20% - Ênfase4 22 18" xfId="3665" xr:uid="{00000000-0005-0000-0000-0000200A0000}"/>
    <cellStyle name="20% - Ênfase4 22 19" xfId="3666" xr:uid="{00000000-0005-0000-0000-0000210A0000}"/>
    <cellStyle name="20% - Ênfase4 22 2" xfId="3667" xr:uid="{00000000-0005-0000-0000-0000220A0000}"/>
    <cellStyle name="20% - Ênfase4 22 20" xfId="3668" xr:uid="{00000000-0005-0000-0000-0000230A0000}"/>
    <cellStyle name="20% - Ênfase4 22 3" xfId="3669" xr:uid="{00000000-0005-0000-0000-0000240A0000}"/>
    <cellStyle name="20% - Ênfase4 22 4" xfId="3670" xr:uid="{00000000-0005-0000-0000-0000250A0000}"/>
    <cellStyle name="20% - Ênfase4 22 5" xfId="3671" xr:uid="{00000000-0005-0000-0000-0000260A0000}"/>
    <cellStyle name="20% - Ênfase4 22 6" xfId="3672" xr:uid="{00000000-0005-0000-0000-0000270A0000}"/>
    <cellStyle name="20% - Ênfase4 22 7" xfId="3673" xr:uid="{00000000-0005-0000-0000-0000280A0000}"/>
    <cellStyle name="20% - Ênfase4 22 8" xfId="3674" xr:uid="{00000000-0005-0000-0000-0000290A0000}"/>
    <cellStyle name="20% - Ênfase4 22 9" xfId="3675" xr:uid="{00000000-0005-0000-0000-00002A0A0000}"/>
    <cellStyle name="20% - Ênfase4 23" xfId="386" xr:uid="{00000000-0005-0000-0000-00002B0A0000}"/>
    <cellStyle name="20% - Ênfase4 23 10" xfId="3676" xr:uid="{00000000-0005-0000-0000-00002C0A0000}"/>
    <cellStyle name="20% - Ênfase4 23 11" xfId="3677" xr:uid="{00000000-0005-0000-0000-00002D0A0000}"/>
    <cellStyle name="20% - Ênfase4 23 12" xfId="3678" xr:uid="{00000000-0005-0000-0000-00002E0A0000}"/>
    <cellStyle name="20% - Ênfase4 23 13" xfId="3679" xr:uid="{00000000-0005-0000-0000-00002F0A0000}"/>
    <cellStyle name="20% - Ênfase4 23 14" xfId="3680" xr:uid="{00000000-0005-0000-0000-0000300A0000}"/>
    <cellStyle name="20% - Ênfase4 23 15" xfId="3681" xr:uid="{00000000-0005-0000-0000-0000310A0000}"/>
    <cellStyle name="20% - Ênfase4 23 16" xfId="3682" xr:uid="{00000000-0005-0000-0000-0000320A0000}"/>
    <cellStyle name="20% - Ênfase4 23 17" xfId="3683" xr:uid="{00000000-0005-0000-0000-0000330A0000}"/>
    <cellStyle name="20% - Ênfase4 23 18" xfId="3684" xr:uid="{00000000-0005-0000-0000-0000340A0000}"/>
    <cellStyle name="20% - Ênfase4 23 19" xfId="3685" xr:uid="{00000000-0005-0000-0000-0000350A0000}"/>
    <cellStyle name="20% - Ênfase4 23 2" xfId="3686" xr:uid="{00000000-0005-0000-0000-0000360A0000}"/>
    <cellStyle name="20% - Ênfase4 23 20" xfId="3687" xr:uid="{00000000-0005-0000-0000-0000370A0000}"/>
    <cellStyle name="20% - Ênfase4 23 3" xfId="3688" xr:uid="{00000000-0005-0000-0000-0000380A0000}"/>
    <cellStyle name="20% - Ênfase4 23 4" xfId="3689" xr:uid="{00000000-0005-0000-0000-0000390A0000}"/>
    <cellStyle name="20% - Ênfase4 23 5" xfId="3690" xr:uid="{00000000-0005-0000-0000-00003A0A0000}"/>
    <cellStyle name="20% - Ênfase4 23 6" xfId="3691" xr:uid="{00000000-0005-0000-0000-00003B0A0000}"/>
    <cellStyle name="20% - Ênfase4 23 7" xfId="3692" xr:uid="{00000000-0005-0000-0000-00003C0A0000}"/>
    <cellStyle name="20% - Ênfase4 23 8" xfId="3693" xr:uid="{00000000-0005-0000-0000-00003D0A0000}"/>
    <cellStyle name="20% - Ênfase4 23 9" xfId="3694" xr:uid="{00000000-0005-0000-0000-00003E0A0000}"/>
    <cellStyle name="20% - Ênfase4 24" xfId="404" xr:uid="{00000000-0005-0000-0000-00003F0A0000}"/>
    <cellStyle name="20% - Ênfase4 24 10" xfId="3695" xr:uid="{00000000-0005-0000-0000-0000400A0000}"/>
    <cellStyle name="20% - Ênfase4 24 11" xfId="3696" xr:uid="{00000000-0005-0000-0000-0000410A0000}"/>
    <cellStyle name="20% - Ênfase4 24 12" xfId="3697" xr:uid="{00000000-0005-0000-0000-0000420A0000}"/>
    <cellStyle name="20% - Ênfase4 24 13" xfId="3698" xr:uid="{00000000-0005-0000-0000-0000430A0000}"/>
    <cellStyle name="20% - Ênfase4 24 14" xfId="3699" xr:uid="{00000000-0005-0000-0000-0000440A0000}"/>
    <cellStyle name="20% - Ênfase4 24 15" xfId="3700" xr:uid="{00000000-0005-0000-0000-0000450A0000}"/>
    <cellStyle name="20% - Ênfase4 24 16" xfId="3701" xr:uid="{00000000-0005-0000-0000-0000460A0000}"/>
    <cellStyle name="20% - Ênfase4 24 17" xfId="3702" xr:uid="{00000000-0005-0000-0000-0000470A0000}"/>
    <cellStyle name="20% - Ênfase4 24 18" xfId="3703" xr:uid="{00000000-0005-0000-0000-0000480A0000}"/>
    <cellStyle name="20% - Ênfase4 24 19" xfId="3704" xr:uid="{00000000-0005-0000-0000-0000490A0000}"/>
    <cellStyle name="20% - Ênfase4 24 2" xfId="3705" xr:uid="{00000000-0005-0000-0000-00004A0A0000}"/>
    <cellStyle name="20% - Ênfase4 24 20" xfId="3706" xr:uid="{00000000-0005-0000-0000-00004B0A0000}"/>
    <cellStyle name="20% - Ênfase4 24 3" xfId="3707" xr:uid="{00000000-0005-0000-0000-00004C0A0000}"/>
    <cellStyle name="20% - Ênfase4 24 4" xfId="3708" xr:uid="{00000000-0005-0000-0000-00004D0A0000}"/>
    <cellStyle name="20% - Ênfase4 24 5" xfId="3709" xr:uid="{00000000-0005-0000-0000-00004E0A0000}"/>
    <cellStyle name="20% - Ênfase4 24 6" xfId="3710" xr:uid="{00000000-0005-0000-0000-00004F0A0000}"/>
    <cellStyle name="20% - Ênfase4 24 7" xfId="3711" xr:uid="{00000000-0005-0000-0000-0000500A0000}"/>
    <cellStyle name="20% - Ênfase4 24 8" xfId="3712" xr:uid="{00000000-0005-0000-0000-0000510A0000}"/>
    <cellStyle name="20% - Ênfase4 24 9" xfId="3713" xr:uid="{00000000-0005-0000-0000-0000520A0000}"/>
    <cellStyle name="20% - Ênfase4 25" xfId="422" xr:uid="{00000000-0005-0000-0000-0000530A0000}"/>
    <cellStyle name="20% - Ênfase4 25 10" xfId="3714" xr:uid="{00000000-0005-0000-0000-0000540A0000}"/>
    <cellStyle name="20% - Ênfase4 25 11" xfId="3715" xr:uid="{00000000-0005-0000-0000-0000550A0000}"/>
    <cellStyle name="20% - Ênfase4 25 12" xfId="3716" xr:uid="{00000000-0005-0000-0000-0000560A0000}"/>
    <cellStyle name="20% - Ênfase4 25 13" xfId="3717" xr:uid="{00000000-0005-0000-0000-0000570A0000}"/>
    <cellStyle name="20% - Ênfase4 25 14" xfId="3718" xr:uid="{00000000-0005-0000-0000-0000580A0000}"/>
    <cellStyle name="20% - Ênfase4 25 15" xfId="3719" xr:uid="{00000000-0005-0000-0000-0000590A0000}"/>
    <cellStyle name="20% - Ênfase4 25 16" xfId="3720" xr:uid="{00000000-0005-0000-0000-00005A0A0000}"/>
    <cellStyle name="20% - Ênfase4 25 17" xfId="3721" xr:uid="{00000000-0005-0000-0000-00005B0A0000}"/>
    <cellStyle name="20% - Ênfase4 25 18" xfId="3722" xr:uid="{00000000-0005-0000-0000-00005C0A0000}"/>
    <cellStyle name="20% - Ênfase4 25 19" xfId="3723" xr:uid="{00000000-0005-0000-0000-00005D0A0000}"/>
    <cellStyle name="20% - Ênfase4 25 2" xfId="3724" xr:uid="{00000000-0005-0000-0000-00005E0A0000}"/>
    <cellStyle name="20% - Ênfase4 25 20" xfId="3725" xr:uid="{00000000-0005-0000-0000-00005F0A0000}"/>
    <cellStyle name="20% - Ênfase4 25 3" xfId="3726" xr:uid="{00000000-0005-0000-0000-0000600A0000}"/>
    <cellStyle name="20% - Ênfase4 25 4" xfId="3727" xr:uid="{00000000-0005-0000-0000-0000610A0000}"/>
    <cellStyle name="20% - Ênfase4 25 5" xfId="3728" xr:uid="{00000000-0005-0000-0000-0000620A0000}"/>
    <cellStyle name="20% - Ênfase4 25 6" xfId="3729" xr:uid="{00000000-0005-0000-0000-0000630A0000}"/>
    <cellStyle name="20% - Ênfase4 25 7" xfId="3730" xr:uid="{00000000-0005-0000-0000-0000640A0000}"/>
    <cellStyle name="20% - Ênfase4 25 8" xfId="3731" xr:uid="{00000000-0005-0000-0000-0000650A0000}"/>
    <cellStyle name="20% - Ênfase4 25 9" xfId="3732" xr:uid="{00000000-0005-0000-0000-0000660A0000}"/>
    <cellStyle name="20% - Ênfase4 26" xfId="440" xr:uid="{00000000-0005-0000-0000-0000670A0000}"/>
    <cellStyle name="20% - Ênfase4 26 10" xfId="3733" xr:uid="{00000000-0005-0000-0000-0000680A0000}"/>
    <cellStyle name="20% - Ênfase4 26 11" xfId="3734" xr:uid="{00000000-0005-0000-0000-0000690A0000}"/>
    <cellStyle name="20% - Ênfase4 26 12" xfId="3735" xr:uid="{00000000-0005-0000-0000-00006A0A0000}"/>
    <cellStyle name="20% - Ênfase4 26 13" xfId="3736" xr:uid="{00000000-0005-0000-0000-00006B0A0000}"/>
    <cellStyle name="20% - Ênfase4 26 14" xfId="3737" xr:uid="{00000000-0005-0000-0000-00006C0A0000}"/>
    <cellStyle name="20% - Ênfase4 26 15" xfId="3738" xr:uid="{00000000-0005-0000-0000-00006D0A0000}"/>
    <cellStyle name="20% - Ênfase4 26 16" xfId="3739" xr:uid="{00000000-0005-0000-0000-00006E0A0000}"/>
    <cellStyle name="20% - Ênfase4 26 17" xfId="3740" xr:uid="{00000000-0005-0000-0000-00006F0A0000}"/>
    <cellStyle name="20% - Ênfase4 26 18" xfId="3741" xr:uid="{00000000-0005-0000-0000-0000700A0000}"/>
    <cellStyle name="20% - Ênfase4 26 19" xfId="3742" xr:uid="{00000000-0005-0000-0000-0000710A0000}"/>
    <cellStyle name="20% - Ênfase4 26 2" xfId="3743" xr:uid="{00000000-0005-0000-0000-0000720A0000}"/>
    <cellStyle name="20% - Ênfase4 26 20" xfId="3744" xr:uid="{00000000-0005-0000-0000-0000730A0000}"/>
    <cellStyle name="20% - Ênfase4 26 3" xfId="3745" xr:uid="{00000000-0005-0000-0000-0000740A0000}"/>
    <cellStyle name="20% - Ênfase4 26 4" xfId="3746" xr:uid="{00000000-0005-0000-0000-0000750A0000}"/>
    <cellStyle name="20% - Ênfase4 26 5" xfId="3747" xr:uid="{00000000-0005-0000-0000-0000760A0000}"/>
    <cellStyle name="20% - Ênfase4 26 6" xfId="3748" xr:uid="{00000000-0005-0000-0000-0000770A0000}"/>
    <cellStyle name="20% - Ênfase4 26 7" xfId="3749" xr:uid="{00000000-0005-0000-0000-0000780A0000}"/>
    <cellStyle name="20% - Ênfase4 26 8" xfId="3750" xr:uid="{00000000-0005-0000-0000-0000790A0000}"/>
    <cellStyle name="20% - Ênfase4 26 9" xfId="3751" xr:uid="{00000000-0005-0000-0000-00007A0A0000}"/>
    <cellStyle name="20% - Ênfase4 27" xfId="458" xr:uid="{00000000-0005-0000-0000-00007B0A0000}"/>
    <cellStyle name="20% - Ênfase4 27 10" xfId="3752" xr:uid="{00000000-0005-0000-0000-00007C0A0000}"/>
    <cellStyle name="20% - Ênfase4 27 11" xfId="3753" xr:uid="{00000000-0005-0000-0000-00007D0A0000}"/>
    <cellStyle name="20% - Ênfase4 27 12" xfId="3754" xr:uid="{00000000-0005-0000-0000-00007E0A0000}"/>
    <cellStyle name="20% - Ênfase4 27 13" xfId="3755" xr:uid="{00000000-0005-0000-0000-00007F0A0000}"/>
    <cellStyle name="20% - Ênfase4 27 14" xfId="3756" xr:uid="{00000000-0005-0000-0000-0000800A0000}"/>
    <cellStyle name="20% - Ênfase4 27 15" xfId="3757" xr:uid="{00000000-0005-0000-0000-0000810A0000}"/>
    <cellStyle name="20% - Ênfase4 27 16" xfId="3758" xr:uid="{00000000-0005-0000-0000-0000820A0000}"/>
    <cellStyle name="20% - Ênfase4 27 17" xfId="3759" xr:uid="{00000000-0005-0000-0000-0000830A0000}"/>
    <cellStyle name="20% - Ênfase4 27 18" xfId="3760" xr:uid="{00000000-0005-0000-0000-0000840A0000}"/>
    <cellStyle name="20% - Ênfase4 27 19" xfId="3761" xr:uid="{00000000-0005-0000-0000-0000850A0000}"/>
    <cellStyle name="20% - Ênfase4 27 2" xfId="3762" xr:uid="{00000000-0005-0000-0000-0000860A0000}"/>
    <cellStyle name="20% - Ênfase4 27 20" xfId="3763" xr:uid="{00000000-0005-0000-0000-0000870A0000}"/>
    <cellStyle name="20% - Ênfase4 27 3" xfId="3764" xr:uid="{00000000-0005-0000-0000-0000880A0000}"/>
    <cellStyle name="20% - Ênfase4 27 4" xfId="3765" xr:uid="{00000000-0005-0000-0000-0000890A0000}"/>
    <cellStyle name="20% - Ênfase4 27 5" xfId="3766" xr:uid="{00000000-0005-0000-0000-00008A0A0000}"/>
    <cellStyle name="20% - Ênfase4 27 6" xfId="3767" xr:uid="{00000000-0005-0000-0000-00008B0A0000}"/>
    <cellStyle name="20% - Ênfase4 27 7" xfId="3768" xr:uid="{00000000-0005-0000-0000-00008C0A0000}"/>
    <cellStyle name="20% - Ênfase4 27 8" xfId="3769" xr:uid="{00000000-0005-0000-0000-00008D0A0000}"/>
    <cellStyle name="20% - Ênfase4 27 9" xfId="3770" xr:uid="{00000000-0005-0000-0000-00008E0A0000}"/>
    <cellStyle name="20% - Ênfase4 28" xfId="476" xr:uid="{00000000-0005-0000-0000-00008F0A0000}"/>
    <cellStyle name="20% - Ênfase4 28 10" xfId="3771" xr:uid="{00000000-0005-0000-0000-0000900A0000}"/>
    <cellStyle name="20% - Ênfase4 28 11" xfId="3772" xr:uid="{00000000-0005-0000-0000-0000910A0000}"/>
    <cellStyle name="20% - Ênfase4 28 12" xfId="3773" xr:uid="{00000000-0005-0000-0000-0000920A0000}"/>
    <cellStyle name="20% - Ênfase4 28 13" xfId="3774" xr:uid="{00000000-0005-0000-0000-0000930A0000}"/>
    <cellStyle name="20% - Ênfase4 28 14" xfId="3775" xr:uid="{00000000-0005-0000-0000-0000940A0000}"/>
    <cellStyle name="20% - Ênfase4 28 15" xfId="3776" xr:uid="{00000000-0005-0000-0000-0000950A0000}"/>
    <cellStyle name="20% - Ênfase4 28 16" xfId="3777" xr:uid="{00000000-0005-0000-0000-0000960A0000}"/>
    <cellStyle name="20% - Ênfase4 28 17" xfId="3778" xr:uid="{00000000-0005-0000-0000-0000970A0000}"/>
    <cellStyle name="20% - Ênfase4 28 18" xfId="3779" xr:uid="{00000000-0005-0000-0000-0000980A0000}"/>
    <cellStyle name="20% - Ênfase4 28 19" xfId="3780" xr:uid="{00000000-0005-0000-0000-0000990A0000}"/>
    <cellStyle name="20% - Ênfase4 28 2" xfId="3781" xr:uid="{00000000-0005-0000-0000-00009A0A0000}"/>
    <cellStyle name="20% - Ênfase4 28 20" xfId="3782" xr:uid="{00000000-0005-0000-0000-00009B0A0000}"/>
    <cellStyle name="20% - Ênfase4 28 3" xfId="3783" xr:uid="{00000000-0005-0000-0000-00009C0A0000}"/>
    <cellStyle name="20% - Ênfase4 28 4" xfId="3784" xr:uid="{00000000-0005-0000-0000-00009D0A0000}"/>
    <cellStyle name="20% - Ênfase4 28 5" xfId="3785" xr:uid="{00000000-0005-0000-0000-00009E0A0000}"/>
    <cellStyle name="20% - Ênfase4 28 6" xfId="3786" xr:uid="{00000000-0005-0000-0000-00009F0A0000}"/>
    <cellStyle name="20% - Ênfase4 28 7" xfId="3787" xr:uid="{00000000-0005-0000-0000-0000A00A0000}"/>
    <cellStyle name="20% - Ênfase4 28 8" xfId="3788" xr:uid="{00000000-0005-0000-0000-0000A10A0000}"/>
    <cellStyle name="20% - Ênfase4 28 9" xfId="3789" xr:uid="{00000000-0005-0000-0000-0000A20A0000}"/>
    <cellStyle name="20% - Ênfase4 29" xfId="494" xr:uid="{00000000-0005-0000-0000-0000A30A0000}"/>
    <cellStyle name="20% - Ênfase4 29 10" xfId="3790" xr:uid="{00000000-0005-0000-0000-0000A40A0000}"/>
    <cellStyle name="20% - Ênfase4 29 11" xfId="3791" xr:uid="{00000000-0005-0000-0000-0000A50A0000}"/>
    <cellStyle name="20% - Ênfase4 29 12" xfId="3792" xr:uid="{00000000-0005-0000-0000-0000A60A0000}"/>
    <cellStyle name="20% - Ênfase4 29 13" xfId="3793" xr:uid="{00000000-0005-0000-0000-0000A70A0000}"/>
    <cellStyle name="20% - Ênfase4 29 14" xfId="3794" xr:uid="{00000000-0005-0000-0000-0000A80A0000}"/>
    <cellStyle name="20% - Ênfase4 29 15" xfId="3795" xr:uid="{00000000-0005-0000-0000-0000A90A0000}"/>
    <cellStyle name="20% - Ênfase4 29 16" xfId="3796" xr:uid="{00000000-0005-0000-0000-0000AA0A0000}"/>
    <cellStyle name="20% - Ênfase4 29 17" xfId="3797" xr:uid="{00000000-0005-0000-0000-0000AB0A0000}"/>
    <cellStyle name="20% - Ênfase4 29 18" xfId="3798" xr:uid="{00000000-0005-0000-0000-0000AC0A0000}"/>
    <cellStyle name="20% - Ênfase4 29 19" xfId="3799" xr:uid="{00000000-0005-0000-0000-0000AD0A0000}"/>
    <cellStyle name="20% - Ênfase4 29 2" xfId="3800" xr:uid="{00000000-0005-0000-0000-0000AE0A0000}"/>
    <cellStyle name="20% - Ênfase4 29 20" xfId="3801" xr:uid="{00000000-0005-0000-0000-0000AF0A0000}"/>
    <cellStyle name="20% - Ênfase4 29 3" xfId="3802" xr:uid="{00000000-0005-0000-0000-0000B00A0000}"/>
    <cellStyle name="20% - Ênfase4 29 4" xfId="3803" xr:uid="{00000000-0005-0000-0000-0000B10A0000}"/>
    <cellStyle name="20% - Ênfase4 29 5" xfId="3804" xr:uid="{00000000-0005-0000-0000-0000B20A0000}"/>
    <cellStyle name="20% - Ênfase4 29 6" xfId="3805" xr:uid="{00000000-0005-0000-0000-0000B30A0000}"/>
    <cellStyle name="20% - Ênfase4 29 7" xfId="3806" xr:uid="{00000000-0005-0000-0000-0000B40A0000}"/>
    <cellStyle name="20% - Ênfase4 29 8" xfId="3807" xr:uid="{00000000-0005-0000-0000-0000B50A0000}"/>
    <cellStyle name="20% - Ênfase4 29 9" xfId="3808" xr:uid="{00000000-0005-0000-0000-0000B60A0000}"/>
    <cellStyle name="20% - Ênfase4 3" xfId="74" xr:uid="{00000000-0005-0000-0000-0000B70A0000}"/>
    <cellStyle name="20% - Ênfase4 3 10" xfId="3809" xr:uid="{00000000-0005-0000-0000-0000B80A0000}"/>
    <cellStyle name="20% - Ênfase4 3 11" xfId="3810" xr:uid="{00000000-0005-0000-0000-0000B90A0000}"/>
    <cellStyle name="20% - Ênfase4 3 12" xfId="3811" xr:uid="{00000000-0005-0000-0000-0000BA0A0000}"/>
    <cellStyle name="20% - Ênfase4 3 13" xfId="3812" xr:uid="{00000000-0005-0000-0000-0000BB0A0000}"/>
    <cellStyle name="20% - Ênfase4 3 14" xfId="3813" xr:uid="{00000000-0005-0000-0000-0000BC0A0000}"/>
    <cellStyle name="20% - Ênfase4 3 15" xfId="3814" xr:uid="{00000000-0005-0000-0000-0000BD0A0000}"/>
    <cellStyle name="20% - Ênfase4 3 16" xfId="3815" xr:uid="{00000000-0005-0000-0000-0000BE0A0000}"/>
    <cellStyle name="20% - Ênfase4 3 17" xfId="3816" xr:uid="{00000000-0005-0000-0000-0000BF0A0000}"/>
    <cellStyle name="20% - Ênfase4 3 18" xfId="3817" xr:uid="{00000000-0005-0000-0000-0000C00A0000}"/>
    <cellStyle name="20% - Ênfase4 3 19" xfId="3818" xr:uid="{00000000-0005-0000-0000-0000C10A0000}"/>
    <cellStyle name="20% - Ênfase4 3 2" xfId="3819" xr:uid="{00000000-0005-0000-0000-0000C20A0000}"/>
    <cellStyle name="20% - Ênfase4 3 20" xfId="3820" xr:uid="{00000000-0005-0000-0000-0000C30A0000}"/>
    <cellStyle name="20% - Ênfase4 3 3" xfId="3821" xr:uid="{00000000-0005-0000-0000-0000C40A0000}"/>
    <cellStyle name="20% - Ênfase4 3 4" xfId="3822" xr:uid="{00000000-0005-0000-0000-0000C50A0000}"/>
    <cellStyle name="20% - Ênfase4 3 5" xfId="3823" xr:uid="{00000000-0005-0000-0000-0000C60A0000}"/>
    <cellStyle name="20% - Ênfase4 3 6" xfId="3824" xr:uid="{00000000-0005-0000-0000-0000C70A0000}"/>
    <cellStyle name="20% - Ênfase4 3 7" xfId="3825" xr:uid="{00000000-0005-0000-0000-0000C80A0000}"/>
    <cellStyle name="20% - Ênfase4 3 8" xfId="3826" xr:uid="{00000000-0005-0000-0000-0000C90A0000}"/>
    <cellStyle name="20% - Ênfase4 3 9" xfId="3827" xr:uid="{00000000-0005-0000-0000-0000CA0A0000}"/>
    <cellStyle name="20% - Ênfase4 30" xfId="512" xr:uid="{00000000-0005-0000-0000-0000CB0A0000}"/>
    <cellStyle name="20% - Ênfase4 30 10" xfId="3828" xr:uid="{00000000-0005-0000-0000-0000CC0A0000}"/>
    <cellStyle name="20% - Ênfase4 30 11" xfId="3829" xr:uid="{00000000-0005-0000-0000-0000CD0A0000}"/>
    <cellStyle name="20% - Ênfase4 30 12" xfId="3830" xr:uid="{00000000-0005-0000-0000-0000CE0A0000}"/>
    <cellStyle name="20% - Ênfase4 30 13" xfId="3831" xr:uid="{00000000-0005-0000-0000-0000CF0A0000}"/>
    <cellStyle name="20% - Ênfase4 30 14" xfId="3832" xr:uid="{00000000-0005-0000-0000-0000D00A0000}"/>
    <cellStyle name="20% - Ênfase4 30 15" xfId="3833" xr:uid="{00000000-0005-0000-0000-0000D10A0000}"/>
    <cellStyle name="20% - Ênfase4 30 16" xfId="3834" xr:uid="{00000000-0005-0000-0000-0000D20A0000}"/>
    <cellStyle name="20% - Ênfase4 30 17" xfId="3835" xr:uid="{00000000-0005-0000-0000-0000D30A0000}"/>
    <cellStyle name="20% - Ênfase4 30 18" xfId="3836" xr:uid="{00000000-0005-0000-0000-0000D40A0000}"/>
    <cellStyle name="20% - Ênfase4 30 19" xfId="3837" xr:uid="{00000000-0005-0000-0000-0000D50A0000}"/>
    <cellStyle name="20% - Ênfase4 30 2" xfId="3838" xr:uid="{00000000-0005-0000-0000-0000D60A0000}"/>
    <cellStyle name="20% - Ênfase4 30 20" xfId="3839" xr:uid="{00000000-0005-0000-0000-0000D70A0000}"/>
    <cellStyle name="20% - Ênfase4 30 3" xfId="3840" xr:uid="{00000000-0005-0000-0000-0000D80A0000}"/>
    <cellStyle name="20% - Ênfase4 30 4" xfId="3841" xr:uid="{00000000-0005-0000-0000-0000D90A0000}"/>
    <cellStyle name="20% - Ênfase4 30 5" xfId="3842" xr:uid="{00000000-0005-0000-0000-0000DA0A0000}"/>
    <cellStyle name="20% - Ênfase4 30 6" xfId="3843" xr:uid="{00000000-0005-0000-0000-0000DB0A0000}"/>
    <cellStyle name="20% - Ênfase4 30 7" xfId="3844" xr:uid="{00000000-0005-0000-0000-0000DC0A0000}"/>
    <cellStyle name="20% - Ênfase4 30 8" xfId="3845" xr:uid="{00000000-0005-0000-0000-0000DD0A0000}"/>
    <cellStyle name="20% - Ênfase4 30 9" xfId="3846" xr:uid="{00000000-0005-0000-0000-0000DE0A0000}"/>
    <cellStyle name="20% - Ênfase4 31" xfId="530" xr:uid="{00000000-0005-0000-0000-0000DF0A0000}"/>
    <cellStyle name="20% - Ênfase4 31 10" xfId="3847" xr:uid="{00000000-0005-0000-0000-0000E00A0000}"/>
    <cellStyle name="20% - Ênfase4 31 11" xfId="3848" xr:uid="{00000000-0005-0000-0000-0000E10A0000}"/>
    <cellStyle name="20% - Ênfase4 31 12" xfId="3849" xr:uid="{00000000-0005-0000-0000-0000E20A0000}"/>
    <cellStyle name="20% - Ênfase4 31 13" xfId="3850" xr:uid="{00000000-0005-0000-0000-0000E30A0000}"/>
    <cellStyle name="20% - Ênfase4 31 14" xfId="3851" xr:uid="{00000000-0005-0000-0000-0000E40A0000}"/>
    <cellStyle name="20% - Ênfase4 31 15" xfId="3852" xr:uid="{00000000-0005-0000-0000-0000E50A0000}"/>
    <cellStyle name="20% - Ênfase4 31 16" xfId="3853" xr:uid="{00000000-0005-0000-0000-0000E60A0000}"/>
    <cellStyle name="20% - Ênfase4 31 17" xfId="3854" xr:uid="{00000000-0005-0000-0000-0000E70A0000}"/>
    <cellStyle name="20% - Ênfase4 31 18" xfId="3855" xr:uid="{00000000-0005-0000-0000-0000E80A0000}"/>
    <cellStyle name="20% - Ênfase4 31 19" xfId="3856" xr:uid="{00000000-0005-0000-0000-0000E90A0000}"/>
    <cellStyle name="20% - Ênfase4 31 2" xfId="3857" xr:uid="{00000000-0005-0000-0000-0000EA0A0000}"/>
    <cellStyle name="20% - Ênfase4 31 20" xfId="3858" xr:uid="{00000000-0005-0000-0000-0000EB0A0000}"/>
    <cellStyle name="20% - Ênfase4 31 3" xfId="3859" xr:uid="{00000000-0005-0000-0000-0000EC0A0000}"/>
    <cellStyle name="20% - Ênfase4 31 4" xfId="3860" xr:uid="{00000000-0005-0000-0000-0000ED0A0000}"/>
    <cellStyle name="20% - Ênfase4 31 5" xfId="3861" xr:uid="{00000000-0005-0000-0000-0000EE0A0000}"/>
    <cellStyle name="20% - Ênfase4 31 6" xfId="3862" xr:uid="{00000000-0005-0000-0000-0000EF0A0000}"/>
    <cellStyle name="20% - Ênfase4 31 7" xfId="3863" xr:uid="{00000000-0005-0000-0000-0000F00A0000}"/>
    <cellStyle name="20% - Ênfase4 31 8" xfId="3864" xr:uid="{00000000-0005-0000-0000-0000F10A0000}"/>
    <cellStyle name="20% - Ênfase4 31 9" xfId="3865" xr:uid="{00000000-0005-0000-0000-0000F20A0000}"/>
    <cellStyle name="20% - Ênfase4 32" xfId="548" xr:uid="{00000000-0005-0000-0000-0000F30A0000}"/>
    <cellStyle name="20% - Ênfase4 32 10" xfId="3866" xr:uid="{00000000-0005-0000-0000-0000F40A0000}"/>
    <cellStyle name="20% - Ênfase4 32 11" xfId="3867" xr:uid="{00000000-0005-0000-0000-0000F50A0000}"/>
    <cellStyle name="20% - Ênfase4 32 12" xfId="3868" xr:uid="{00000000-0005-0000-0000-0000F60A0000}"/>
    <cellStyle name="20% - Ênfase4 32 13" xfId="3869" xr:uid="{00000000-0005-0000-0000-0000F70A0000}"/>
    <cellStyle name="20% - Ênfase4 32 14" xfId="3870" xr:uid="{00000000-0005-0000-0000-0000F80A0000}"/>
    <cellStyle name="20% - Ênfase4 32 15" xfId="3871" xr:uid="{00000000-0005-0000-0000-0000F90A0000}"/>
    <cellStyle name="20% - Ênfase4 32 16" xfId="3872" xr:uid="{00000000-0005-0000-0000-0000FA0A0000}"/>
    <cellStyle name="20% - Ênfase4 32 17" xfId="3873" xr:uid="{00000000-0005-0000-0000-0000FB0A0000}"/>
    <cellStyle name="20% - Ênfase4 32 18" xfId="3874" xr:uid="{00000000-0005-0000-0000-0000FC0A0000}"/>
    <cellStyle name="20% - Ênfase4 32 19" xfId="3875" xr:uid="{00000000-0005-0000-0000-0000FD0A0000}"/>
    <cellStyle name="20% - Ênfase4 32 2" xfId="3876" xr:uid="{00000000-0005-0000-0000-0000FE0A0000}"/>
    <cellStyle name="20% - Ênfase4 32 20" xfId="3877" xr:uid="{00000000-0005-0000-0000-0000FF0A0000}"/>
    <cellStyle name="20% - Ênfase4 32 3" xfId="3878" xr:uid="{00000000-0005-0000-0000-0000000B0000}"/>
    <cellStyle name="20% - Ênfase4 32 4" xfId="3879" xr:uid="{00000000-0005-0000-0000-0000010B0000}"/>
    <cellStyle name="20% - Ênfase4 32 5" xfId="3880" xr:uid="{00000000-0005-0000-0000-0000020B0000}"/>
    <cellStyle name="20% - Ênfase4 32 6" xfId="3881" xr:uid="{00000000-0005-0000-0000-0000030B0000}"/>
    <cellStyle name="20% - Ênfase4 32 7" xfId="3882" xr:uid="{00000000-0005-0000-0000-0000040B0000}"/>
    <cellStyle name="20% - Ênfase4 32 8" xfId="3883" xr:uid="{00000000-0005-0000-0000-0000050B0000}"/>
    <cellStyle name="20% - Ênfase4 32 9" xfId="3884" xr:uid="{00000000-0005-0000-0000-0000060B0000}"/>
    <cellStyle name="20% - Ênfase4 33" xfId="566" xr:uid="{00000000-0005-0000-0000-0000070B0000}"/>
    <cellStyle name="20% - Ênfase4 33 10" xfId="3885" xr:uid="{00000000-0005-0000-0000-0000080B0000}"/>
    <cellStyle name="20% - Ênfase4 33 11" xfId="3886" xr:uid="{00000000-0005-0000-0000-0000090B0000}"/>
    <cellStyle name="20% - Ênfase4 33 12" xfId="3887" xr:uid="{00000000-0005-0000-0000-00000A0B0000}"/>
    <cellStyle name="20% - Ênfase4 33 13" xfId="3888" xr:uid="{00000000-0005-0000-0000-00000B0B0000}"/>
    <cellStyle name="20% - Ênfase4 33 14" xfId="3889" xr:uid="{00000000-0005-0000-0000-00000C0B0000}"/>
    <cellStyle name="20% - Ênfase4 33 15" xfId="3890" xr:uid="{00000000-0005-0000-0000-00000D0B0000}"/>
    <cellStyle name="20% - Ênfase4 33 16" xfId="3891" xr:uid="{00000000-0005-0000-0000-00000E0B0000}"/>
    <cellStyle name="20% - Ênfase4 33 17" xfId="3892" xr:uid="{00000000-0005-0000-0000-00000F0B0000}"/>
    <cellStyle name="20% - Ênfase4 33 18" xfId="3893" xr:uid="{00000000-0005-0000-0000-0000100B0000}"/>
    <cellStyle name="20% - Ênfase4 33 19" xfId="3894" xr:uid="{00000000-0005-0000-0000-0000110B0000}"/>
    <cellStyle name="20% - Ênfase4 33 2" xfId="3895" xr:uid="{00000000-0005-0000-0000-0000120B0000}"/>
    <cellStyle name="20% - Ênfase4 33 20" xfId="3896" xr:uid="{00000000-0005-0000-0000-0000130B0000}"/>
    <cellStyle name="20% - Ênfase4 33 3" xfId="3897" xr:uid="{00000000-0005-0000-0000-0000140B0000}"/>
    <cellStyle name="20% - Ênfase4 33 4" xfId="3898" xr:uid="{00000000-0005-0000-0000-0000150B0000}"/>
    <cellStyle name="20% - Ênfase4 33 5" xfId="3899" xr:uid="{00000000-0005-0000-0000-0000160B0000}"/>
    <cellStyle name="20% - Ênfase4 33 6" xfId="3900" xr:uid="{00000000-0005-0000-0000-0000170B0000}"/>
    <cellStyle name="20% - Ênfase4 33 7" xfId="3901" xr:uid="{00000000-0005-0000-0000-0000180B0000}"/>
    <cellStyle name="20% - Ênfase4 33 8" xfId="3902" xr:uid="{00000000-0005-0000-0000-0000190B0000}"/>
    <cellStyle name="20% - Ênfase4 33 9" xfId="3903" xr:uid="{00000000-0005-0000-0000-00001A0B0000}"/>
    <cellStyle name="20% - Ênfase4 34" xfId="584" xr:uid="{00000000-0005-0000-0000-00001B0B0000}"/>
    <cellStyle name="20% - Ênfase4 34 10" xfId="3904" xr:uid="{00000000-0005-0000-0000-00001C0B0000}"/>
    <cellStyle name="20% - Ênfase4 34 11" xfId="3905" xr:uid="{00000000-0005-0000-0000-00001D0B0000}"/>
    <cellStyle name="20% - Ênfase4 34 12" xfId="3906" xr:uid="{00000000-0005-0000-0000-00001E0B0000}"/>
    <cellStyle name="20% - Ênfase4 34 13" xfId="3907" xr:uid="{00000000-0005-0000-0000-00001F0B0000}"/>
    <cellStyle name="20% - Ênfase4 34 14" xfId="3908" xr:uid="{00000000-0005-0000-0000-0000200B0000}"/>
    <cellStyle name="20% - Ênfase4 34 15" xfId="3909" xr:uid="{00000000-0005-0000-0000-0000210B0000}"/>
    <cellStyle name="20% - Ênfase4 34 16" xfId="3910" xr:uid="{00000000-0005-0000-0000-0000220B0000}"/>
    <cellStyle name="20% - Ênfase4 34 17" xfId="3911" xr:uid="{00000000-0005-0000-0000-0000230B0000}"/>
    <cellStyle name="20% - Ênfase4 34 18" xfId="3912" xr:uid="{00000000-0005-0000-0000-0000240B0000}"/>
    <cellStyle name="20% - Ênfase4 34 19" xfId="3913" xr:uid="{00000000-0005-0000-0000-0000250B0000}"/>
    <cellStyle name="20% - Ênfase4 34 2" xfId="3914" xr:uid="{00000000-0005-0000-0000-0000260B0000}"/>
    <cellStyle name="20% - Ênfase4 34 20" xfId="3915" xr:uid="{00000000-0005-0000-0000-0000270B0000}"/>
    <cellStyle name="20% - Ênfase4 34 3" xfId="3916" xr:uid="{00000000-0005-0000-0000-0000280B0000}"/>
    <cellStyle name="20% - Ênfase4 34 4" xfId="3917" xr:uid="{00000000-0005-0000-0000-0000290B0000}"/>
    <cellStyle name="20% - Ênfase4 34 5" xfId="3918" xr:uid="{00000000-0005-0000-0000-00002A0B0000}"/>
    <cellStyle name="20% - Ênfase4 34 6" xfId="3919" xr:uid="{00000000-0005-0000-0000-00002B0B0000}"/>
    <cellStyle name="20% - Ênfase4 34 7" xfId="3920" xr:uid="{00000000-0005-0000-0000-00002C0B0000}"/>
    <cellStyle name="20% - Ênfase4 34 8" xfId="3921" xr:uid="{00000000-0005-0000-0000-00002D0B0000}"/>
    <cellStyle name="20% - Ênfase4 34 9" xfId="3922" xr:uid="{00000000-0005-0000-0000-00002E0B0000}"/>
    <cellStyle name="20% - Ênfase4 35" xfId="602" xr:uid="{00000000-0005-0000-0000-00002F0B0000}"/>
    <cellStyle name="20% - Ênfase4 35 10" xfId="3923" xr:uid="{00000000-0005-0000-0000-0000300B0000}"/>
    <cellStyle name="20% - Ênfase4 35 11" xfId="3924" xr:uid="{00000000-0005-0000-0000-0000310B0000}"/>
    <cellStyle name="20% - Ênfase4 35 12" xfId="3925" xr:uid="{00000000-0005-0000-0000-0000320B0000}"/>
    <cellStyle name="20% - Ênfase4 35 13" xfId="3926" xr:uid="{00000000-0005-0000-0000-0000330B0000}"/>
    <cellStyle name="20% - Ênfase4 35 14" xfId="3927" xr:uid="{00000000-0005-0000-0000-0000340B0000}"/>
    <cellStyle name="20% - Ênfase4 35 15" xfId="3928" xr:uid="{00000000-0005-0000-0000-0000350B0000}"/>
    <cellStyle name="20% - Ênfase4 35 16" xfId="3929" xr:uid="{00000000-0005-0000-0000-0000360B0000}"/>
    <cellStyle name="20% - Ênfase4 35 17" xfId="3930" xr:uid="{00000000-0005-0000-0000-0000370B0000}"/>
    <cellStyle name="20% - Ênfase4 35 18" xfId="3931" xr:uid="{00000000-0005-0000-0000-0000380B0000}"/>
    <cellStyle name="20% - Ênfase4 35 19" xfId="3932" xr:uid="{00000000-0005-0000-0000-0000390B0000}"/>
    <cellStyle name="20% - Ênfase4 35 2" xfId="3933" xr:uid="{00000000-0005-0000-0000-00003A0B0000}"/>
    <cellStyle name="20% - Ênfase4 35 20" xfId="3934" xr:uid="{00000000-0005-0000-0000-00003B0B0000}"/>
    <cellStyle name="20% - Ênfase4 35 3" xfId="3935" xr:uid="{00000000-0005-0000-0000-00003C0B0000}"/>
    <cellStyle name="20% - Ênfase4 35 4" xfId="3936" xr:uid="{00000000-0005-0000-0000-00003D0B0000}"/>
    <cellStyle name="20% - Ênfase4 35 5" xfId="3937" xr:uid="{00000000-0005-0000-0000-00003E0B0000}"/>
    <cellStyle name="20% - Ênfase4 35 6" xfId="3938" xr:uid="{00000000-0005-0000-0000-00003F0B0000}"/>
    <cellStyle name="20% - Ênfase4 35 7" xfId="3939" xr:uid="{00000000-0005-0000-0000-0000400B0000}"/>
    <cellStyle name="20% - Ênfase4 35 8" xfId="3940" xr:uid="{00000000-0005-0000-0000-0000410B0000}"/>
    <cellStyle name="20% - Ênfase4 35 9" xfId="3941" xr:uid="{00000000-0005-0000-0000-0000420B0000}"/>
    <cellStyle name="20% - Ênfase4 36" xfId="620" xr:uid="{00000000-0005-0000-0000-0000430B0000}"/>
    <cellStyle name="20% - Ênfase4 36 10" xfId="3942" xr:uid="{00000000-0005-0000-0000-0000440B0000}"/>
    <cellStyle name="20% - Ênfase4 36 11" xfId="3943" xr:uid="{00000000-0005-0000-0000-0000450B0000}"/>
    <cellStyle name="20% - Ênfase4 36 12" xfId="3944" xr:uid="{00000000-0005-0000-0000-0000460B0000}"/>
    <cellStyle name="20% - Ênfase4 36 13" xfId="3945" xr:uid="{00000000-0005-0000-0000-0000470B0000}"/>
    <cellStyle name="20% - Ênfase4 36 14" xfId="3946" xr:uid="{00000000-0005-0000-0000-0000480B0000}"/>
    <cellStyle name="20% - Ênfase4 36 15" xfId="3947" xr:uid="{00000000-0005-0000-0000-0000490B0000}"/>
    <cellStyle name="20% - Ênfase4 36 16" xfId="3948" xr:uid="{00000000-0005-0000-0000-00004A0B0000}"/>
    <cellStyle name="20% - Ênfase4 36 17" xfId="3949" xr:uid="{00000000-0005-0000-0000-00004B0B0000}"/>
    <cellStyle name="20% - Ênfase4 36 18" xfId="3950" xr:uid="{00000000-0005-0000-0000-00004C0B0000}"/>
    <cellStyle name="20% - Ênfase4 36 19" xfId="3951" xr:uid="{00000000-0005-0000-0000-00004D0B0000}"/>
    <cellStyle name="20% - Ênfase4 36 2" xfId="3952" xr:uid="{00000000-0005-0000-0000-00004E0B0000}"/>
    <cellStyle name="20% - Ênfase4 36 20" xfId="3953" xr:uid="{00000000-0005-0000-0000-00004F0B0000}"/>
    <cellStyle name="20% - Ênfase4 36 3" xfId="3954" xr:uid="{00000000-0005-0000-0000-0000500B0000}"/>
    <cellStyle name="20% - Ênfase4 36 4" xfId="3955" xr:uid="{00000000-0005-0000-0000-0000510B0000}"/>
    <cellStyle name="20% - Ênfase4 36 5" xfId="3956" xr:uid="{00000000-0005-0000-0000-0000520B0000}"/>
    <cellStyle name="20% - Ênfase4 36 6" xfId="3957" xr:uid="{00000000-0005-0000-0000-0000530B0000}"/>
    <cellStyle name="20% - Ênfase4 36 7" xfId="3958" xr:uid="{00000000-0005-0000-0000-0000540B0000}"/>
    <cellStyle name="20% - Ênfase4 36 8" xfId="3959" xr:uid="{00000000-0005-0000-0000-0000550B0000}"/>
    <cellStyle name="20% - Ênfase4 36 9" xfId="3960" xr:uid="{00000000-0005-0000-0000-0000560B0000}"/>
    <cellStyle name="20% - Ênfase4 37" xfId="638" xr:uid="{00000000-0005-0000-0000-0000570B0000}"/>
    <cellStyle name="20% - Ênfase4 37 10" xfId="3961" xr:uid="{00000000-0005-0000-0000-0000580B0000}"/>
    <cellStyle name="20% - Ênfase4 37 11" xfId="3962" xr:uid="{00000000-0005-0000-0000-0000590B0000}"/>
    <cellStyle name="20% - Ênfase4 37 12" xfId="3963" xr:uid="{00000000-0005-0000-0000-00005A0B0000}"/>
    <cellStyle name="20% - Ênfase4 37 13" xfId="3964" xr:uid="{00000000-0005-0000-0000-00005B0B0000}"/>
    <cellStyle name="20% - Ênfase4 37 14" xfId="3965" xr:uid="{00000000-0005-0000-0000-00005C0B0000}"/>
    <cellStyle name="20% - Ênfase4 37 15" xfId="3966" xr:uid="{00000000-0005-0000-0000-00005D0B0000}"/>
    <cellStyle name="20% - Ênfase4 37 16" xfId="3967" xr:uid="{00000000-0005-0000-0000-00005E0B0000}"/>
    <cellStyle name="20% - Ênfase4 37 17" xfId="3968" xr:uid="{00000000-0005-0000-0000-00005F0B0000}"/>
    <cellStyle name="20% - Ênfase4 37 18" xfId="3969" xr:uid="{00000000-0005-0000-0000-0000600B0000}"/>
    <cellStyle name="20% - Ênfase4 37 19" xfId="3970" xr:uid="{00000000-0005-0000-0000-0000610B0000}"/>
    <cellStyle name="20% - Ênfase4 37 2" xfId="3971" xr:uid="{00000000-0005-0000-0000-0000620B0000}"/>
    <cellStyle name="20% - Ênfase4 37 20" xfId="3972" xr:uid="{00000000-0005-0000-0000-0000630B0000}"/>
    <cellStyle name="20% - Ênfase4 37 3" xfId="3973" xr:uid="{00000000-0005-0000-0000-0000640B0000}"/>
    <cellStyle name="20% - Ênfase4 37 4" xfId="3974" xr:uid="{00000000-0005-0000-0000-0000650B0000}"/>
    <cellStyle name="20% - Ênfase4 37 5" xfId="3975" xr:uid="{00000000-0005-0000-0000-0000660B0000}"/>
    <cellStyle name="20% - Ênfase4 37 6" xfId="3976" xr:uid="{00000000-0005-0000-0000-0000670B0000}"/>
    <cellStyle name="20% - Ênfase4 37 7" xfId="3977" xr:uid="{00000000-0005-0000-0000-0000680B0000}"/>
    <cellStyle name="20% - Ênfase4 37 8" xfId="3978" xr:uid="{00000000-0005-0000-0000-0000690B0000}"/>
    <cellStyle name="20% - Ênfase4 37 9" xfId="3979" xr:uid="{00000000-0005-0000-0000-00006A0B0000}"/>
    <cellStyle name="20% - Ênfase4 38" xfId="656" xr:uid="{00000000-0005-0000-0000-00006B0B0000}"/>
    <cellStyle name="20% - Ênfase4 39" xfId="674" xr:uid="{00000000-0005-0000-0000-00006C0B0000}"/>
    <cellStyle name="20% - Ênfase4 4" xfId="60" xr:uid="{00000000-0005-0000-0000-00006D0B0000}"/>
    <cellStyle name="20% - Ênfase4 4 10" xfId="3980" xr:uid="{00000000-0005-0000-0000-00006E0B0000}"/>
    <cellStyle name="20% - Ênfase4 4 11" xfId="3981" xr:uid="{00000000-0005-0000-0000-00006F0B0000}"/>
    <cellStyle name="20% - Ênfase4 4 12" xfId="3982" xr:uid="{00000000-0005-0000-0000-0000700B0000}"/>
    <cellStyle name="20% - Ênfase4 4 13" xfId="3983" xr:uid="{00000000-0005-0000-0000-0000710B0000}"/>
    <cellStyle name="20% - Ênfase4 4 14" xfId="3984" xr:uid="{00000000-0005-0000-0000-0000720B0000}"/>
    <cellStyle name="20% - Ênfase4 4 15" xfId="3985" xr:uid="{00000000-0005-0000-0000-0000730B0000}"/>
    <cellStyle name="20% - Ênfase4 4 16" xfId="3986" xr:uid="{00000000-0005-0000-0000-0000740B0000}"/>
    <cellStyle name="20% - Ênfase4 4 17" xfId="3987" xr:uid="{00000000-0005-0000-0000-0000750B0000}"/>
    <cellStyle name="20% - Ênfase4 4 18" xfId="3988" xr:uid="{00000000-0005-0000-0000-0000760B0000}"/>
    <cellStyle name="20% - Ênfase4 4 19" xfId="3989" xr:uid="{00000000-0005-0000-0000-0000770B0000}"/>
    <cellStyle name="20% - Ênfase4 4 2" xfId="3990" xr:uid="{00000000-0005-0000-0000-0000780B0000}"/>
    <cellStyle name="20% - Ênfase4 4 20" xfId="3991" xr:uid="{00000000-0005-0000-0000-0000790B0000}"/>
    <cellStyle name="20% - Ênfase4 4 3" xfId="3992" xr:uid="{00000000-0005-0000-0000-00007A0B0000}"/>
    <cellStyle name="20% - Ênfase4 4 4" xfId="3993" xr:uid="{00000000-0005-0000-0000-00007B0B0000}"/>
    <cellStyle name="20% - Ênfase4 4 5" xfId="3994" xr:uid="{00000000-0005-0000-0000-00007C0B0000}"/>
    <cellStyle name="20% - Ênfase4 4 6" xfId="3995" xr:uid="{00000000-0005-0000-0000-00007D0B0000}"/>
    <cellStyle name="20% - Ênfase4 4 7" xfId="3996" xr:uid="{00000000-0005-0000-0000-00007E0B0000}"/>
    <cellStyle name="20% - Ênfase4 4 8" xfId="3997" xr:uid="{00000000-0005-0000-0000-00007F0B0000}"/>
    <cellStyle name="20% - Ênfase4 4 9" xfId="3998" xr:uid="{00000000-0005-0000-0000-0000800B0000}"/>
    <cellStyle name="20% - Ênfase4 40" xfId="751" xr:uid="{00000000-0005-0000-0000-0000810B0000}"/>
    <cellStyle name="20% - Ênfase4 41" xfId="732" xr:uid="{00000000-0005-0000-0000-0000820B0000}"/>
    <cellStyle name="20% - Ênfase4 42" xfId="711" xr:uid="{00000000-0005-0000-0000-0000830B0000}"/>
    <cellStyle name="20% - Ênfase4 43" xfId="745" xr:uid="{00000000-0005-0000-0000-0000840B0000}"/>
    <cellStyle name="20% - Ênfase4 44" xfId="764" xr:uid="{00000000-0005-0000-0000-0000850B0000}"/>
    <cellStyle name="20% - Ênfase4 45" xfId="782" xr:uid="{00000000-0005-0000-0000-0000860B0000}"/>
    <cellStyle name="20% - Ênfase4 46" xfId="800" xr:uid="{00000000-0005-0000-0000-0000870B0000}"/>
    <cellStyle name="20% - Ênfase4 47" xfId="818" xr:uid="{00000000-0005-0000-0000-0000880B0000}"/>
    <cellStyle name="20% - Ênfase4 48" xfId="836" xr:uid="{00000000-0005-0000-0000-0000890B0000}"/>
    <cellStyle name="20% - Ênfase4 49" xfId="854" xr:uid="{00000000-0005-0000-0000-00008A0B0000}"/>
    <cellStyle name="20% - Ênfase4 5" xfId="59" xr:uid="{00000000-0005-0000-0000-00008B0B0000}"/>
    <cellStyle name="20% - Ênfase4 5 10" xfId="3999" xr:uid="{00000000-0005-0000-0000-00008C0B0000}"/>
    <cellStyle name="20% - Ênfase4 5 11" xfId="4000" xr:uid="{00000000-0005-0000-0000-00008D0B0000}"/>
    <cellStyle name="20% - Ênfase4 5 12" xfId="4001" xr:uid="{00000000-0005-0000-0000-00008E0B0000}"/>
    <cellStyle name="20% - Ênfase4 5 13" xfId="4002" xr:uid="{00000000-0005-0000-0000-00008F0B0000}"/>
    <cellStyle name="20% - Ênfase4 5 14" xfId="4003" xr:uid="{00000000-0005-0000-0000-0000900B0000}"/>
    <cellStyle name="20% - Ênfase4 5 15" xfId="4004" xr:uid="{00000000-0005-0000-0000-0000910B0000}"/>
    <cellStyle name="20% - Ênfase4 5 16" xfId="4005" xr:uid="{00000000-0005-0000-0000-0000920B0000}"/>
    <cellStyle name="20% - Ênfase4 5 17" xfId="4006" xr:uid="{00000000-0005-0000-0000-0000930B0000}"/>
    <cellStyle name="20% - Ênfase4 5 18" xfId="4007" xr:uid="{00000000-0005-0000-0000-0000940B0000}"/>
    <cellStyle name="20% - Ênfase4 5 19" xfId="4008" xr:uid="{00000000-0005-0000-0000-0000950B0000}"/>
    <cellStyle name="20% - Ênfase4 5 2" xfId="4009" xr:uid="{00000000-0005-0000-0000-0000960B0000}"/>
    <cellStyle name="20% - Ênfase4 5 20" xfId="4010" xr:uid="{00000000-0005-0000-0000-0000970B0000}"/>
    <cellStyle name="20% - Ênfase4 5 3" xfId="4011" xr:uid="{00000000-0005-0000-0000-0000980B0000}"/>
    <cellStyle name="20% - Ênfase4 5 4" xfId="4012" xr:uid="{00000000-0005-0000-0000-0000990B0000}"/>
    <cellStyle name="20% - Ênfase4 5 5" xfId="4013" xr:uid="{00000000-0005-0000-0000-00009A0B0000}"/>
    <cellStyle name="20% - Ênfase4 5 6" xfId="4014" xr:uid="{00000000-0005-0000-0000-00009B0B0000}"/>
    <cellStyle name="20% - Ênfase4 5 7" xfId="4015" xr:uid="{00000000-0005-0000-0000-00009C0B0000}"/>
    <cellStyle name="20% - Ênfase4 5 8" xfId="4016" xr:uid="{00000000-0005-0000-0000-00009D0B0000}"/>
    <cellStyle name="20% - Ênfase4 5 9" xfId="4017" xr:uid="{00000000-0005-0000-0000-00009E0B0000}"/>
    <cellStyle name="20% - Ênfase4 50" xfId="862" xr:uid="{00000000-0005-0000-0000-00009F0B0000}"/>
    <cellStyle name="20% - Ênfase4 51" xfId="873" xr:uid="{00000000-0005-0000-0000-0000A00B0000}"/>
    <cellStyle name="20% - Ênfase4 52" xfId="929" xr:uid="{00000000-0005-0000-0000-0000A10B0000}"/>
    <cellStyle name="20% - Ênfase4 53" xfId="907" xr:uid="{00000000-0005-0000-0000-0000A20B0000}"/>
    <cellStyle name="20% - Ênfase4 54" xfId="944" xr:uid="{00000000-0005-0000-0000-0000A30B0000}"/>
    <cellStyle name="20% - Ênfase4 55" xfId="962" xr:uid="{00000000-0005-0000-0000-0000A40B0000}"/>
    <cellStyle name="20% - Ênfase4 56" xfId="980" xr:uid="{00000000-0005-0000-0000-0000A50B0000}"/>
    <cellStyle name="20% - Ênfase4 57" xfId="988" xr:uid="{00000000-0005-0000-0000-0000A60B0000}"/>
    <cellStyle name="20% - Ênfase4 58" xfId="999" xr:uid="{00000000-0005-0000-0000-0000A70B0000}"/>
    <cellStyle name="20% - Ênfase4 59" xfId="1036" xr:uid="{00000000-0005-0000-0000-0000A80B0000}"/>
    <cellStyle name="20% - Ênfase4 6" xfId="93" xr:uid="{00000000-0005-0000-0000-0000A90B0000}"/>
    <cellStyle name="20% - Ênfase4 6 10" xfId="4018" xr:uid="{00000000-0005-0000-0000-0000AA0B0000}"/>
    <cellStyle name="20% - Ênfase4 6 11" xfId="4019" xr:uid="{00000000-0005-0000-0000-0000AB0B0000}"/>
    <cellStyle name="20% - Ênfase4 6 12" xfId="4020" xr:uid="{00000000-0005-0000-0000-0000AC0B0000}"/>
    <cellStyle name="20% - Ênfase4 6 13" xfId="4021" xr:uid="{00000000-0005-0000-0000-0000AD0B0000}"/>
    <cellStyle name="20% - Ênfase4 6 14" xfId="4022" xr:uid="{00000000-0005-0000-0000-0000AE0B0000}"/>
    <cellStyle name="20% - Ênfase4 6 15" xfId="4023" xr:uid="{00000000-0005-0000-0000-0000AF0B0000}"/>
    <cellStyle name="20% - Ênfase4 6 16" xfId="4024" xr:uid="{00000000-0005-0000-0000-0000B00B0000}"/>
    <cellStyle name="20% - Ênfase4 6 17" xfId="4025" xr:uid="{00000000-0005-0000-0000-0000B10B0000}"/>
    <cellStyle name="20% - Ênfase4 6 18" xfId="4026" xr:uid="{00000000-0005-0000-0000-0000B20B0000}"/>
    <cellStyle name="20% - Ênfase4 6 19" xfId="4027" xr:uid="{00000000-0005-0000-0000-0000B30B0000}"/>
    <cellStyle name="20% - Ênfase4 6 2" xfId="4028" xr:uid="{00000000-0005-0000-0000-0000B40B0000}"/>
    <cellStyle name="20% - Ênfase4 6 20" xfId="4029" xr:uid="{00000000-0005-0000-0000-0000B50B0000}"/>
    <cellStyle name="20% - Ênfase4 6 3" xfId="4030" xr:uid="{00000000-0005-0000-0000-0000B60B0000}"/>
    <cellStyle name="20% - Ênfase4 6 4" xfId="4031" xr:uid="{00000000-0005-0000-0000-0000B70B0000}"/>
    <cellStyle name="20% - Ênfase4 6 5" xfId="4032" xr:uid="{00000000-0005-0000-0000-0000B80B0000}"/>
    <cellStyle name="20% - Ênfase4 6 6" xfId="4033" xr:uid="{00000000-0005-0000-0000-0000B90B0000}"/>
    <cellStyle name="20% - Ênfase4 6 7" xfId="4034" xr:uid="{00000000-0005-0000-0000-0000BA0B0000}"/>
    <cellStyle name="20% - Ênfase4 6 8" xfId="4035" xr:uid="{00000000-0005-0000-0000-0000BB0B0000}"/>
    <cellStyle name="20% - Ênfase4 6 9" xfId="4036" xr:uid="{00000000-0005-0000-0000-0000BC0B0000}"/>
    <cellStyle name="20% - Ênfase4 60" xfId="1044" xr:uid="{00000000-0005-0000-0000-0000BD0B0000}"/>
    <cellStyle name="20% - Ênfase4 61" xfId="1090" xr:uid="{00000000-0005-0000-0000-0000BE0B0000}"/>
    <cellStyle name="20% - Ênfase4 62" xfId="1068" xr:uid="{00000000-0005-0000-0000-0000BF0B0000}"/>
    <cellStyle name="20% - Ênfase4 63" xfId="1105" xr:uid="{00000000-0005-0000-0000-0000C00B0000}"/>
    <cellStyle name="20% - Ênfase4 64" xfId="1113" xr:uid="{00000000-0005-0000-0000-0000C10B0000}"/>
    <cellStyle name="20% - Ênfase4 65" xfId="1124" xr:uid="{00000000-0005-0000-0000-0000C20B0000}"/>
    <cellStyle name="20% - Ênfase4 66" xfId="1179" xr:uid="{00000000-0005-0000-0000-0000C30B0000}"/>
    <cellStyle name="20% - Ênfase4 67" xfId="1157" xr:uid="{00000000-0005-0000-0000-0000C40B0000}"/>
    <cellStyle name="20% - Ênfase4 68" xfId="1194" xr:uid="{00000000-0005-0000-0000-0000C50B0000}"/>
    <cellStyle name="20% - Ênfase4 69" xfId="1266" xr:uid="{00000000-0005-0000-0000-0000C60B0000}"/>
    <cellStyle name="20% - Ênfase4 7" xfId="110" xr:uid="{00000000-0005-0000-0000-0000C70B0000}"/>
    <cellStyle name="20% - Ênfase4 7 10" xfId="4037" xr:uid="{00000000-0005-0000-0000-0000C80B0000}"/>
    <cellStyle name="20% - Ênfase4 7 11" xfId="4038" xr:uid="{00000000-0005-0000-0000-0000C90B0000}"/>
    <cellStyle name="20% - Ênfase4 7 12" xfId="4039" xr:uid="{00000000-0005-0000-0000-0000CA0B0000}"/>
    <cellStyle name="20% - Ênfase4 7 13" xfId="4040" xr:uid="{00000000-0005-0000-0000-0000CB0B0000}"/>
    <cellStyle name="20% - Ênfase4 7 14" xfId="4041" xr:uid="{00000000-0005-0000-0000-0000CC0B0000}"/>
    <cellStyle name="20% - Ênfase4 7 15" xfId="4042" xr:uid="{00000000-0005-0000-0000-0000CD0B0000}"/>
    <cellStyle name="20% - Ênfase4 7 16" xfId="4043" xr:uid="{00000000-0005-0000-0000-0000CE0B0000}"/>
    <cellStyle name="20% - Ênfase4 7 17" xfId="4044" xr:uid="{00000000-0005-0000-0000-0000CF0B0000}"/>
    <cellStyle name="20% - Ênfase4 7 18" xfId="4045" xr:uid="{00000000-0005-0000-0000-0000D00B0000}"/>
    <cellStyle name="20% - Ênfase4 7 19" xfId="4046" xr:uid="{00000000-0005-0000-0000-0000D10B0000}"/>
    <cellStyle name="20% - Ênfase4 7 2" xfId="4047" xr:uid="{00000000-0005-0000-0000-0000D20B0000}"/>
    <cellStyle name="20% - Ênfase4 7 20" xfId="4048" xr:uid="{00000000-0005-0000-0000-0000D30B0000}"/>
    <cellStyle name="20% - Ênfase4 7 3" xfId="4049" xr:uid="{00000000-0005-0000-0000-0000D40B0000}"/>
    <cellStyle name="20% - Ênfase4 7 4" xfId="4050" xr:uid="{00000000-0005-0000-0000-0000D50B0000}"/>
    <cellStyle name="20% - Ênfase4 7 5" xfId="4051" xr:uid="{00000000-0005-0000-0000-0000D60B0000}"/>
    <cellStyle name="20% - Ênfase4 7 6" xfId="4052" xr:uid="{00000000-0005-0000-0000-0000D70B0000}"/>
    <cellStyle name="20% - Ênfase4 7 7" xfId="4053" xr:uid="{00000000-0005-0000-0000-0000D80B0000}"/>
    <cellStyle name="20% - Ênfase4 7 8" xfId="4054" xr:uid="{00000000-0005-0000-0000-0000D90B0000}"/>
    <cellStyle name="20% - Ênfase4 7 9" xfId="4055" xr:uid="{00000000-0005-0000-0000-0000DA0B0000}"/>
    <cellStyle name="20% - Ênfase4 70" xfId="1253" xr:uid="{00000000-0005-0000-0000-0000DB0B0000}"/>
    <cellStyle name="20% - Ênfase4 71" xfId="1262" xr:uid="{00000000-0005-0000-0000-0000DC0B0000}"/>
    <cellStyle name="20% - Ênfase4 72" xfId="4056" xr:uid="{00000000-0005-0000-0000-0000DD0B0000}"/>
    <cellStyle name="20% - Ênfase4 73" xfId="4057" xr:uid="{00000000-0005-0000-0000-0000DE0B0000}"/>
    <cellStyle name="20% - Ênfase4 74" xfId="4058" xr:uid="{00000000-0005-0000-0000-0000DF0B0000}"/>
    <cellStyle name="20% - Ênfase4 75" xfId="4059" xr:uid="{00000000-0005-0000-0000-0000E00B0000}"/>
    <cellStyle name="20% - Ênfase4 76" xfId="4060" xr:uid="{00000000-0005-0000-0000-0000E10B0000}"/>
    <cellStyle name="20% - Ênfase4 77" xfId="4061" xr:uid="{00000000-0005-0000-0000-0000E20B0000}"/>
    <cellStyle name="20% - Ênfase4 78" xfId="4062" xr:uid="{00000000-0005-0000-0000-0000E30B0000}"/>
    <cellStyle name="20% - Ênfase4 79" xfId="4063" xr:uid="{00000000-0005-0000-0000-0000E40B0000}"/>
    <cellStyle name="20% - Ênfase4 8" xfId="127" xr:uid="{00000000-0005-0000-0000-0000E50B0000}"/>
    <cellStyle name="20% - Ênfase4 8 10" xfId="4064" xr:uid="{00000000-0005-0000-0000-0000E60B0000}"/>
    <cellStyle name="20% - Ênfase4 8 11" xfId="4065" xr:uid="{00000000-0005-0000-0000-0000E70B0000}"/>
    <cellStyle name="20% - Ênfase4 8 12" xfId="4066" xr:uid="{00000000-0005-0000-0000-0000E80B0000}"/>
    <cellStyle name="20% - Ênfase4 8 13" xfId="4067" xr:uid="{00000000-0005-0000-0000-0000E90B0000}"/>
    <cellStyle name="20% - Ênfase4 8 14" xfId="4068" xr:uid="{00000000-0005-0000-0000-0000EA0B0000}"/>
    <cellStyle name="20% - Ênfase4 8 15" xfId="4069" xr:uid="{00000000-0005-0000-0000-0000EB0B0000}"/>
    <cellStyle name="20% - Ênfase4 8 16" xfId="4070" xr:uid="{00000000-0005-0000-0000-0000EC0B0000}"/>
    <cellStyle name="20% - Ênfase4 8 17" xfId="4071" xr:uid="{00000000-0005-0000-0000-0000ED0B0000}"/>
    <cellStyle name="20% - Ênfase4 8 18" xfId="4072" xr:uid="{00000000-0005-0000-0000-0000EE0B0000}"/>
    <cellStyle name="20% - Ênfase4 8 19" xfId="4073" xr:uid="{00000000-0005-0000-0000-0000EF0B0000}"/>
    <cellStyle name="20% - Ênfase4 8 2" xfId="4074" xr:uid="{00000000-0005-0000-0000-0000F00B0000}"/>
    <cellStyle name="20% - Ênfase4 8 20" xfId="4075" xr:uid="{00000000-0005-0000-0000-0000F10B0000}"/>
    <cellStyle name="20% - Ênfase4 8 3" xfId="4076" xr:uid="{00000000-0005-0000-0000-0000F20B0000}"/>
    <cellStyle name="20% - Ênfase4 8 4" xfId="4077" xr:uid="{00000000-0005-0000-0000-0000F30B0000}"/>
    <cellStyle name="20% - Ênfase4 8 5" xfId="4078" xr:uid="{00000000-0005-0000-0000-0000F40B0000}"/>
    <cellStyle name="20% - Ênfase4 8 6" xfId="4079" xr:uid="{00000000-0005-0000-0000-0000F50B0000}"/>
    <cellStyle name="20% - Ênfase4 8 7" xfId="4080" xr:uid="{00000000-0005-0000-0000-0000F60B0000}"/>
    <cellStyle name="20% - Ênfase4 8 8" xfId="4081" xr:uid="{00000000-0005-0000-0000-0000F70B0000}"/>
    <cellStyle name="20% - Ênfase4 8 9" xfId="4082" xr:uid="{00000000-0005-0000-0000-0000F80B0000}"/>
    <cellStyle name="20% - Ênfase4 80" xfId="4083" xr:uid="{00000000-0005-0000-0000-0000F90B0000}"/>
    <cellStyle name="20% - Ênfase4 81" xfId="4084" xr:uid="{00000000-0005-0000-0000-0000FA0B0000}"/>
    <cellStyle name="20% - Ênfase4 82" xfId="4085" xr:uid="{00000000-0005-0000-0000-0000FB0B0000}"/>
    <cellStyle name="20% - Ênfase4 83" xfId="4086" xr:uid="{00000000-0005-0000-0000-0000FC0B0000}"/>
    <cellStyle name="20% - Ênfase4 84" xfId="4087" xr:uid="{00000000-0005-0000-0000-0000FD0B0000}"/>
    <cellStyle name="20% - Ênfase4 85" xfId="4088" xr:uid="{00000000-0005-0000-0000-0000FE0B0000}"/>
    <cellStyle name="20% - Ênfase4 86" xfId="4089" xr:uid="{00000000-0005-0000-0000-0000FF0B0000}"/>
    <cellStyle name="20% - Ênfase4 87" xfId="4090" xr:uid="{00000000-0005-0000-0000-0000000C0000}"/>
    <cellStyle name="20% - Ênfase4 88" xfId="4091" xr:uid="{00000000-0005-0000-0000-0000010C0000}"/>
    <cellStyle name="20% - Ênfase4 89" xfId="4092" xr:uid="{00000000-0005-0000-0000-0000020C0000}"/>
    <cellStyle name="20% - Ênfase4 9" xfId="144" xr:uid="{00000000-0005-0000-0000-0000030C0000}"/>
    <cellStyle name="20% - Ênfase4 9 10" xfId="4093" xr:uid="{00000000-0005-0000-0000-0000040C0000}"/>
    <cellStyle name="20% - Ênfase4 9 11" xfId="4094" xr:uid="{00000000-0005-0000-0000-0000050C0000}"/>
    <cellStyle name="20% - Ênfase4 9 12" xfId="4095" xr:uid="{00000000-0005-0000-0000-0000060C0000}"/>
    <cellStyle name="20% - Ênfase4 9 13" xfId="4096" xr:uid="{00000000-0005-0000-0000-0000070C0000}"/>
    <cellStyle name="20% - Ênfase4 9 14" xfId="4097" xr:uid="{00000000-0005-0000-0000-0000080C0000}"/>
    <cellStyle name="20% - Ênfase4 9 15" xfId="4098" xr:uid="{00000000-0005-0000-0000-0000090C0000}"/>
    <cellStyle name="20% - Ênfase4 9 16" xfId="4099" xr:uid="{00000000-0005-0000-0000-00000A0C0000}"/>
    <cellStyle name="20% - Ênfase4 9 17" xfId="4100" xr:uid="{00000000-0005-0000-0000-00000B0C0000}"/>
    <cellStyle name="20% - Ênfase4 9 18" xfId="4101" xr:uid="{00000000-0005-0000-0000-00000C0C0000}"/>
    <cellStyle name="20% - Ênfase4 9 19" xfId="4102" xr:uid="{00000000-0005-0000-0000-00000D0C0000}"/>
    <cellStyle name="20% - Ênfase4 9 2" xfId="4103" xr:uid="{00000000-0005-0000-0000-00000E0C0000}"/>
    <cellStyle name="20% - Ênfase4 9 20" xfId="4104" xr:uid="{00000000-0005-0000-0000-00000F0C0000}"/>
    <cellStyle name="20% - Ênfase4 9 3" xfId="4105" xr:uid="{00000000-0005-0000-0000-0000100C0000}"/>
    <cellStyle name="20% - Ênfase4 9 4" xfId="4106" xr:uid="{00000000-0005-0000-0000-0000110C0000}"/>
    <cellStyle name="20% - Ênfase4 9 5" xfId="4107" xr:uid="{00000000-0005-0000-0000-0000120C0000}"/>
    <cellStyle name="20% - Ênfase4 9 6" xfId="4108" xr:uid="{00000000-0005-0000-0000-0000130C0000}"/>
    <cellStyle name="20% - Ênfase4 9 7" xfId="4109" xr:uid="{00000000-0005-0000-0000-0000140C0000}"/>
    <cellStyle name="20% - Ênfase4 9 8" xfId="4110" xr:uid="{00000000-0005-0000-0000-0000150C0000}"/>
    <cellStyle name="20% - Ênfase4 9 9" xfId="4111" xr:uid="{00000000-0005-0000-0000-0000160C0000}"/>
    <cellStyle name="20% - Ênfase4 90" xfId="4112" xr:uid="{00000000-0005-0000-0000-0000170C0000}"/>
    <cellStyle name="20% - Ênfase5" xfId="35" builtinId="46" customBuiltin="1"/>
    <cellStyle name="20% - Ênfase5 10" xfId="221" xr:uid="{00000000-0005-0000-0000-0000190C0000}"/>
    <cellStyle name="20% - Ênfase5 10 10" xfId="4113" xr:uid="{00000000-0005-0000-0000-00001A0C0000}"/>
    <cellStyle name="20% - Ênfase5 10 11" xfId="4114" xr:uid="{00000000-0005-0000-0000-00001B0C0000}"/>
    <cellStyle name="20% - Ênfase5 10 12" xfId="4115" xr:uid="{00000000-0005-0000-0000-00001C0C0000}"/>
    <cellStyle name="20% - Ênfase5 10 13" xfId="4116" xr:uid="{00000000-0005-0000-0000-00001D0C0000}"/>
    <cellStyle name="20% - Ênfase5 10 14" xfId="4117" xr:uid="{00000000-0005-0000-0000-00001E0C0000}"/>
    <cellStyle name="20% - Ênfase5 10 15" xfId="4118" xr:uid="{00000000-0005-0000-0000-00001F0C0000}"/>
    <cellStyle name="20% - Ênfase5 10 16" xfId="4119" xr:uid="{00000000-0005-0000-0000-0000200C0000}"/>
    <cellStyle name="20% - Ênfase5 10 17" xfId="4120" xr:uid="{00000000-0005-0000-0000-0000210C0000}"/>
    <cellStyle name="20% - Ênfase5 10 18" xfId="4121" xr:uid="{00000000-0005-0000-0000-0000220C0000}"/>
    <cellStyle name="20% - Ênfase5 10 19" xfId="4122" xr:uid="{00000000-0005-0000-0000-0000230C0000}"/>
    <cellStyle name="20% - Ênfase5 10 2" xfId="4123" xr:uid="{00000000-0005-0000-0000-0000240C0000}"/>
    <cellStyle name="20% - Ênfase5 10 20" xfId="4124" xr:uid="{00000000-0005-0000-0000-0000250C0000}"/>
    <cellStyle name="20% - Ênfase5 10 3" xfId="4125" xr:uid="{00000000-0005-0000-0000-0000260C0000}"/>
    <cellStyle name="20% - Ênfase5 10 4" xfId="4126" xr:uid="{00000000-0005-0000-0000-0000270C0000}"/>
    <cellStyle name="20% - Ênfase5 10 5" xfId="4127" xr:uid="{00000000-0005-0000-0000-0000280C0000}"/>
    <cellStyle name="20% - Ênfase5 10 6" xfId="4128" xr:uid="{00000000-0005-0000-0000-0000290C0000}"/>
    <cellStyle name="20% - Ênfase5 10 7" xfId="4129" xr:uid="{00000000-0005-0000-0000-00002A0C0000}"/>
    <cellStyle name="20% - Ênfase5 10 8" xfId="4130" xr:uid="{00000000-0005-0000-0000-00002B0C0000}"/>
    <cellStyle name="20% - Ênfase5 10 9" xfId="4131" xr:uid="{00000000-0005-0000-0000-00002C0C0000}"/>
    <cellStyle name="20% - Ênfase5 11" xfId="238" xr:uid="{00000000-0005-0000-0000-00002D0C0000}"/>
    <cellStyle name="20% - Ênfase5 11 10" xfId="4132" xr:uid="{00000000-0005-0000-0000-00002E0C0000}"/>
    <cellStyle name="20% - Ênfase5 11 11" xfId="4133" xr:uid="{00000000-0005-0000-0000-00002F0C0000}"/>
    <cellStyle name="20% - Ênfase5 11 12" xfId="4134" xr:uid="{00000000-0005-0000-0000-0000300C0000}"/>
    <cellStyle name="20% - Ênfase5 11 13" xfId="4135" xr:uid="{00000000-0005-0000-0000-0000310C0000}"/>
    <cellStyle name="20% - Ênfase5 11 14" xfId="4136" xr:uid="{00000000-0005-0000-0000-0000320C0000}"/>
    <cellStyle name="20% - Ênfase5 11 15" xfId="4137" xr:uid="{00000000-0005-0000-0000-0000330C0000}"/>
    <cellStyle name="20% - Ênfase5 11 16" xfId="4138" xr:uid="{00000000-0005-0000-0000-0000340C0000}"/>
    <cellStyle name="20% - Ênfase5 11 17" xfId="4139" xr:uid="{00000000-0005-0000-0000-0000350C0000}"/>
    <cellStyle name="20% - Ênfase5 11 18" xfId="4140" xr:uid="{00000000-0005-0000-0000-0000360C0000}"/>
    <cellStyle name="20% - Ênfase5 11 19" xfId="4141" xr:uid="{00000000-0005-0000-0000-0000370C0000}"/>
    <cellStyle name="20% - Ênfase5 11 2" xfId="4142" xr:uid="{00000000-0005-0000-0000-0000380C0000}"/>
    <cellStyle name="20% - Ênfase5 11 20" xfId="4143" xr:uid="{00000000-0005-0000-0000-0000390C0000}"/>
    <cellStyle name="20% - Ênfase5 11 3" xfId="4144" xr:uid="{00000000-0005-0000-0000-00003A0C0000}"/>
    <cellStyle name="20% - Ênfase5 11 4" xfId="4145" xr:uid="{00000000-0005-0000-0000-00003B0C0000}"/>
    <cellStyle name="20% - Ênfase5 11 5" xfId="4146" xr:uid="{00000000-0005-0000-0000-00003C0C0000}"/>
    <cellStyle name="20% - Ênfase5 11 6" xfId="4147" xr:uid="{00000000-0005-0000-0000-00003D0C0000}"/>
    <cellStyle name="20% - Ênfase5 11 7" xfId="4148" xr:uid="{00000000-0005-0000-0000-00003E0C0000}"/>
    <cellStyle name="20% - Ênfase5 11 8" xfId="4149" xr:uid="{00000000-0005-0000-0000-00003F0C0000}"/>
    <cellStyle name="20% - Ênfase5 11 9" xfId="4150" xr:uid="{00000000-0005-0000-0000-0000400C0000}"/>
    <cellStyle name="20% - Ênfase5 12" xfId="255" xr:uid="{00000000-0005-0000-0000-0000410C0000}"/>
    <cellStyle name="20% - Ênfase5 12 10" xfId="4151" xr:uid="{00000000-0005-0000-0000-0000420C0000}"/>
    <cellStyle name="20% - Ênfase5 12 11" xfId="4152" xr:uid="{00000000-0005-0000-0000-0000430C0000}"/>
    <cellStyle name="20% - Ênfase5 12 12" xfId="4153" xr:uid="{00000000-0005-0000-0000-0000440C0000}"/>
    <cellStyle name="20% - Ênfase5 12 13" xfId="4154" xr:uid="{00000000-0005-0000-0000-0000450C0000}"/>
    <cellStyle name="20% - Ênfase5 12 14" xfId="4155" xr:uid="{00000000-0005-0000-0000-0000460C0000}"/>
    <cellStyle name="20% - Ênfase5 12 15" xfId="4156" xr:uid="{00000000-0005-0000-0000-0000470C0000}"/>
    <cellStyle name="20% - Ênfase5 12 16" xfId="4157" xr:uid="{00000000-0005-0000-0000-0000480C0000}"/>
    <cellStyle name="20% - Ênfase5 12 17" xfId="4158" xr:uid="{00000000-0005-0000-0000-0000490C0000}"/>
    <cellStyle name="20% - Ênfase5 12 18" xfId="4159" xr:uid="{00000000-0005-0000-0000-00004A0C0000}"/>
    <cellStyle name="20% - Ênfase5 12 19" xfId="4160" xr:uid="{00000000-0005-0000-0000-00004B0C0000}"/>
    <cellStyle name="20% - Ênfase5 12 2" xfId="4161" xr:uid="{00000000-0005-0000-0000-00004C0C0000}"/>
    <cellStyle name="20% - Ênfase5 12 20" xfId="4162" xr:uid="{00000000-0005-0000-0000-00004D0C0000}"/>
    <cellStyle name="20% - Ênfase5 12 3" xfId="4163" xr:uid="{00000000-0005-0000-0000-00004E0C0000}"/>
    <cellStyle name="20% - Ênfase5 12 4" xfId="4164" xr:uid="{00000000-0005-0000-0000-00004F0C0000}"/>
    <cellStyle name="20% - Ênfase5 12 5" xfId="4165" xr:uid="{00000000-0005-0000-0000-0000500C0000}"/>
    <cellStyle name="20% - Ênfase5 12 6" xfId="4166" xr:uid="{00000000-0005-0000-0000-0000510C0000}"/>
    <cellStyle name="20% - Ênfase5 12 7" xfId="4167" xr:uid="{00000000-0005-0000-0000-0000520C0000}"/>
    <cellStyle name="20% - Ênfase5 12 8" xfId="4168" xr:uid="{00000000-0005-0000-0000-0000530C0000}"/>
    <cellStyle name="20% - Ênfase5 12 9" xfId="4169" xr:uid="{00000000-0005-0000-0000-0000540C0000}"/>
    <cellStyle name="20% - Ênfase5 13" xfId="272" xr:uid="{00000000-0005-0000-0000-0000550C0000}"/>
    <cellStyle name="20% - Ênfase5 13 10" xfId="4170" xr:uid="{00000000-0005-0000-0000-0000560C0000}"/>
    <cellStyle name="20% - Ênfase5 13 11" xfId="4171" xr:uid="{00000000-0005-0000-0000-0000570C0000}"/>
    <cellStyle name="20% - Ênfase5 13 12" xfId="4172" xr:uid="{00000000-0005-0000-0000-0000580C0000}"/>
    <cellStyle name="20% - Ênfase5 13 13" xfId="4173" xr:uid="{00000000-0005-0000-0000-0000590C0000}"/>
    <cellStyle name="20% - Ênfase5 13 14" xfId="4174" xr:uid="{00000000-0005-0000-0000-00005A0C0000}"/>
    <cellStyle name="20% - Ênfase5 13 15" xfId="4175" xr:uid="{00000000-0005-0000-0000-00005B0C0000}"/>
    <cellStyle name="20% - Ênfase5 13 16" xfId="4176" xr:uid="{00000000-0005-0000-0000-00005C0C0000}"/>
    <cellStyle name="20% - Ênfase5 13 17" xfId="4177" xr:uid="{00000000-0005-0000-0000-00005D0C0000}"/>
    <cellStyle name="20% - Ênfase5 13 18" xfId="4178" xr:uid="{00000000-0005-0000-0000-00005E0C0000}"/>
    <cellStyle name="20% - Ênfase5 13 19" xfId="4179" xr:uid="{00000000-0005-0000-0000-00005F0C0000}"/>
    <cellStyle name="20% - Ênfase5 13 2" xfId="4180" xr:uid="{00000000-0005-0000-0000-0000600C0000}"/>
    <cellStyle name="20% - Ênfase5 13 20" xfId="4181" xr:uid="{00000000-0005-0000-0000-0000610C0000}"/>
    <cellStyle name="20% - Ênfase5 13 3" xfId="4182" xr:uid="{00000000-0005-0000-0000-0000620C0000}"/>
    <cellStyle name="20% - Ênfase5 13 4" xfId="4183" xr:uid="{00000000-0005-0000-0000-0000630C0000}"/>
    <cellStyle name="20% - Ênfase5 13 5" xfId="4184" xr:uid="{00000000-0005-0000-0000-0000640C0000}"/>
    <cellStyle name="20% - Ênfase5 13 6" xfId="4185" xr:uid="{00000000-0005-0000-0000-0000650C0000}"/>
    <cellStyle name="20% - Ênfase5 13 7" xfId="4186" xr:uid="{00000000-0005-0000-0000-0000660C0000}"/>
    <cellStyle name="20% - Ênfase5 13 8" xfId="4187" xr:uid="{00000000-0005-0000-0000-0000670C0000}"/>
    <cellStyle name="20% - Ênfase5 13 9" xfId="4188" xr:uid="{00000000-0005-0000-0000-0000680C0000}"/>
    <cellStyle name="20% - Ênfase5 14" xfId="289" xr:uid="{00000000-0005-0000-0000-0000690C0000}"/>
    <cellStyle name="20% - Ênfase5 14 10" xfId="4189" xr:uid="{00000000-0005-0000-0000-00006A0C0000}"/>
    <cellStyle name="20% - Ênfase5 14 11" xfId="4190" xr:uid="{00000000-0005-0000-0000-00006B0C0000}"/>
    <cellStyle name="20% - Ênfase5 14 12" xfId="4191" xr:uid="{00000000-0005-0000-0000-00006C0C0000}"/>
    <cellStyle name="20% - Ênfase5 14 13" xfId="4192" xr:uid="{00000000-0005-0000-0000-00006D0C0000}"/>
    <cellStyle name="20% - Ênfase5 14 14" xfId="4193" xr:uid="{00000000-0005-0000-0000-00006E0C0000}"/>
    <cellStyle name="20% - Ênfase5 14 15" xfId="4194" xr:uid="{00000000-0005-0000-0000-00006F0C0000}"/>
    <cellStyle name="20% - Ênfase5 14 16" xfId="4195" xr:uid="{00000000-0005-0000-0000-0000700C0000}"/>
    <cellStyle name="20% - Ênfase5 14 17" xfId="4196" xr:uid="{00000000-0005-0000-0000-0000710C0000}"/>
    <cellStyle name="20% - Ênfase5 14 18" xfId="4197" xr:uid="{00000000-0005-0000-0000-0000720C0000}"/>
    <cellStyle name="20% - Ênfase5 14 19" xfId="4198" xr:uid="{00000000-0005-0000-0000-0000730C0000}"/>
    <cellStyle name="20% - Ênfase5 14 2" xfId="4199" xr:uid="{00000000-0005-0000-0000-0000740C0000}"/>
    <cellStyle name="20% - Ênfase5 14 20" xfId="4200" xr:uid="{00000000-0005-0000-0000-0000750C0000}"/>
    <cellStyle name="20% - Ênfase5 14 3" xfId="4201" xr:uid="{00000000-0005-0000-0000-0000760C0000}"/>
    <cellStyle name="20% - Ênfase5 14 4" xfId="4202" xr:uid="{00000000-0005-0000-0000-0000770C0000}"/>
    <cellStyle name="20% - Ênfase5 14 5" xfId="4203" xr:uid="{00000000-0005-0000-0000-0000780C0000}"/>
    <cellStyle name="20% - Ênfase5 14 6" xfId="4204" xr:uid="{00000000-0005-0000-0000-0000790C0000}"/>
    <cellStyle name="20% - Ênfase5 14 7" xfId="4205" xr:uid="{00000000-0005-0000-0000-00007A0C0000}"/>
    <cellStyle name="20% - Ênfase5 14 8" xfId="4206" xr:uid="{00000000-0005-0000-0000-00007B0C0000}"/>
    <cellStyle name="20% - Ênfase5 14 9" xfId="4207" xr:uid="{00000000-0005-0000-0000-00007C0C0000}"/>
    <cellStyle name="20% - Ênfase5 15" xfId="306" xr:uid="{00000000-0005-0000-0000-00007D0C0000}"/>
    <cellStyle name="20% - Ênfase5 15 10" xfId="4208" xr:uid="{00000000-0005-0000-0000-00007E0C0000}"/>
    <cellStyle name="20% - Ênfase5 15 11" xfId="4209" xr:uid="{00000000-0005-0000-0000-00007F0C0000}"/>
    <cellStyle name="20% - Ênfase5 15 12" xfId="4210" xr:uid="{00000000-0005-0000-0000-0000800C0000}"/>
    <cellStyle name="20% - Ênfase5 15 13" xfId="4211" xr:uid="{00000000-0005-0000-0000-0000810C0000}"/>
    <cellStyle name="20% - Ênfase5 15 14" xfId="4212" xr:uid="{00000000-0005-0000-0000-0000820C0000}"/>
    <cellStyle name="20% - Ênfase5 15 15" xfId="4213" xr:uid="{00000000-0005-0000-0000-0000830C0000}"/>
    <cellStyle name="20% - Ênfase5 15 16" xfId="4214" xr:uid="{00000000-0005-0000-0000-0000840C0000}"/>
    <cellStyle name="20% - Ênfase5 15 17" xfId="4215" xr:uid="{00000000-0005-0000-0000-0000850C0000}"/>
    <cellStyle name="20% - Ênfase5 15 18" xfId="4216" xr:uid="{00000000-0005-0000-0000-0000860C0000}"/>
    <cellStyle name="20% - Ênfase5 15 19" xfId="4217" xr:uid="{00000000-0005-0000-0000-0000870C0000}"/>
    <cellStyle name="20% - Ênfase5 15 2" xfId="4218" xr:uid="{00000000-0005-0000-0000-0000880C0000}"/>
    <cellStyle name="20% - Ênfase5 15 20" xfId="4219" xr:uid="{00000000-0005-0000-0000-0000890C0000}"/>
    <cellStyle name="20% - Ênfase5 15 3" xfId="4220" xr:uid="{00000000-0005-0000-0000-00008A0C0000}"/>
    <cellStyle name="20% - Ênfase5 15 4" xfId="4221" xr:uid="{00000000-0005-0000-0000-00008B0C0000}"/>
    <cellStyle name="20% - Ênfase5 15 5" xfId="4222" xr:uid="{00000000-0005-0000-0000-00008C0C0000}"/>
    <cellStyle name="20% - Ênfase5 15 6" xfId="4223" xr:uid="{00000000-0005-0000-0000-00008D0C0000}"/>
    <cellStyle name="20% - Ênfase5 15 7" xfId="4224" xr:uid="{00000000-0005-0000-0000-00008E0C0000}"/>
    <cellStyle name="20% - Ênfase5 15 8" xfId="4225" xr:uid="{00000000-0005-0000-0000-00008F0C0000}"/>
    <cellStyle name="20% - Ênfase5 15 9" xfId="4226" xr:uid="{00000000-0005-0000-0000-0000900C0000}"/>
    <cellStyle name="20% - Ênfase5 16" xfId="323" xr:uid="{00000000-0005-0000-0000-0000910C0000}"/>
    <cellStyle name="20% - Ênfase5 16 10" xfId="4227" xr:uid="{00000000-0005-0000-0000-0000920C0000}"/>
    <cellStyle name="20% - Ênfase5 16 11" xfId="4228" xr:uid="{00000000-0005-0000-0000-0000930C0000}"/>
    <cellStyle name="20% - Ênfase5 16 12" xfId="4229" xr:uid="{00000000-0005-0000-0000-0000940C0000}"/>
    <cellStyle name="20% - Ênfase5 16 13" xfId="4230" xr:uid="{00000000-0005-0000-0000-0000950C0000}"/>
    <cellStyle name="20% - Ênfase5 16 14" xfId="4231" xr:uid="{00000000-0005-0000-0000-0000960C0000}"/>
    <cellStyle name="20% - Ênfase5 16 15" xfId="4232" xr:uid="{00000000-0005-0000-0000-0000970C0000}"/>
    <cellStyle name="20% - Ênfase5 16 16" xfId="4233" xr:uid="{00000000-0005-0000-0000-0000980C0000}"/>
    <cellStyle name="20% - Ênfase5 16 17" xfId="4234" xr:uid="{00000000-0005-0000-0000-0000990C0000}"/>
    <cellStyle name="20% - Ênfase5 16 18" xfId="4235" xr:uid="{00000000-0005-0000-0000-00009A0C0000}"/>
    <cellStyle name="20% - Ênfase5 16 19" xfId="4236" xr:uid="{00000000-0005-0000-0000-00009B0C0000}"/>
    <cellStyle name="20% - Ênfase5 16 2" xfId="4237" xr:uid="{00000000-0005-0000-0000-00009C0C0000}"/>
    <cellStyle name="20% - Ênfase5 16 20" xfId="4238" xr:uid="{00000000-0005-0000-0000-00009D0C0000}"/>
    <cellStyle name="20% - Ênfase5 16 3" xfId="4239" xr:uid="{00000000-0005-0000-0000-00009E0C0000}"/>
    <cellStyle name="20% - Ênfase5 16 4" xfId="4240" xr:uid="{00000000-0005-0000-0000-00009F0C0000}"/>
    <cellStyle name="20% - Ênfase5 16 5" xfId="4241" xr:uid="{00000000-0005-0000-0000-0000A00C0000}"/>
    <cellStyle name="20% - Ênfase5 16 6" xfId="4242" xr:uid="{00000000-0005-0000-0000-0000A10C0000}"/>
    <cellStyle name="20% - Ênfase5 16 7" xfId="4243" xr:uid="{00000000-0005-0000-0000-0000A20C0000}"/>
    <cellStyle name="20% - Ênfase5 16 8" xfId="4244" xr:uid="{00000000-0005-0000-0000-0000A30C0000}"/>
    <cellStyle name="20% - Ênfase5 16 9" xfId="4245" xr:uid="{00000000-0005-0000-0000-0000A40C0000}"/>
    <cellStyle name="20% - Ênfase5 17" xfId="340" xr:uid="{00000000-0005-0000-0000-0000A50C0000}"/>
    <cellStyle name="20% - Ênfase5 17 10" xfId="4246" xr:uid="{00000000-0005-0000-0000-0000A60C0000}"/>
    <cellStyle name="20% - Ênfase5 17 11" xfId="4247" xr:uid="{00000000-0005-0000-0000-0000A70C0000}"/>
    <cellStyle name="20% - Ênfase5 17 12" xfId="4248" xr:uid="{00000000-0005-0000-0000-0000A80C0000}"/>
    <cellStyle name="20% - Ênfase5 17 13" xfId="4249" xr:uid="{00000000-0005-0000-0000-0000A90C0000}"/>
    <cellStyle name="20% - Ênfase5 17 14" xfId="4250" xr:uid="{00000000-0005-0000-0000-0000AA0C0000}"/>
    <cellStyle name="20% - Ênfase5 17 15" xfId="4251" xr:uid="{00000000-0005-0000-0000-0000AB0C0000}"/>
    <cellStyle name="20% - Ênfase5 17 16" xfId="4252" xr:uid="{00000000-0005-0000-0000-0000AC0C0000}"/>
    <cellStyle name="20% - Ênfase5 17 17" xfId="4253" xr:uid="{00000000-0005-0000-0000-0000AD0C0000}"/>
    <cellStyle name="20% - Ênfase5 17 18" xfId="4254" xr:uid="{00000000-0005-0000-0000-0000AE0C0000}"/>
    <cellStyle name="20% - Ênfase5 17 19" xfId="4255" xr:uid="{00000000-0005-0000-0000-0000AF0C0000}"/>
    <cellStyle name="20% - Ênfase5 17 2" xfId="4256" xr:uid="{00000000-0005-0000-0000-0000B00C0000}"/>
    <cellStyle name="20% - Ênfase5 17 20" xfId="4257" xr:uid="{00000000-0005-0000-0000-0000B10C0000}"/>
    <cellStyle name="20% - Ênfase5 17 3" xfId="4258" xr:uid="{00000000-0005-0000-0000-0000B20C0000}"/>
    <cellStyle name="20% - Ênfase5 17 4" xfId="4259" xr:uid="{00000000-0005-0000-0000-0000B30C0000}"/>
    <cellStyle name="20% - Ênfase5 17 5" xfId="4260" xr:uid="{00000000-0005-0000-0000-0000B40C0000}"/>
    <cellStyle name="20% - Ênfase5 17 6" xfId="4261" xr:uid="{00000000-0005-0000-0000-0000B50C0000}"/>
    <cellStyle name="20% - Ênfase5 17 7" xfId="4262" xr:uid="{00000000-0005-0000-0000-0000B60C0000}"/>
    <cellStyle name="20% - Ênfase5 17 8" xfId="4263" xr:uid="{00000000-0005-0000-0000-0000B70C0000}"/>
    <cellStyle name="20% - Ênfase5 17 9" xfId="4264" xr:uid="{00000000-0005-0000-0000-0000B80C0000}"/>
    <cellStyle name="20% - Ênfase5 18" xfId="357" xr:uid="{00000000-0005-0000-0000-0000B90C0000}"/>
    <cellStyle name="20% - Ênfase5 18 10" xfId="4265" xr:uid="{00000000-0005-0000-0000-0000BA0C0000}"/>
    <cellStyle name="20% - Ênfase5 18 11" xfId="4266" xr:uid="{00000000-0005-0000-0000-0000BB0C0000}"/>
    <cellStyle name="20% - Ênfase5 18 12" xfId="4267" xr:uid="{00000000-0005-0000-0000-0000BC0C0000}"/>
    <cellStyle name="20% - Ênfase5 18 13" xfId="4268" xr:uid="{00000000-0005-0000-0000-0000BD0C0000}"/>
    <cellStyle name="20% - Ênfase5 18 14" xfId="4269" xr:uid="{00000000-0005-0000-0000-0000BE0C0000}"/>
    <cellStyle name="20% - Ênfase5 18 15" xfId="4270" xr:uid="{00000000-0005-0000-0000-0000BF0C0000}"/>
    <cellStyle name="20% - Ênfase5 18 16" xfId="4271" xr:uid="{00000000-0005-0000-0000-0000C00C0000}"/>
    <cellStyle name="20% - Ênfase5 18 17" xfId="4272" xr:uid="{00000000-0005-0000-0000-0000C10C0000}"/>
    <cellStyle name="20% - Ênfase5 18 18" xfId="4273" xr:uid="{00000000-0005-0000-0000-0000C20C0000}"/>
    <cellStyle name="20% - Ênfase5 18 19" xfId="4274" xr:uid="{00000000-0005-0000-0000-0000C30C0000}"/>
    <cellStyle name="20% - Ênfase5 18 2" xfId="4275" xr:uid="{00000000-0005-0000-0000-0000C40C0000}"/>
    <cellStyle name="20% - Ênfase5 18 20" xfId="4276" xr:uid="{00000000-0005-0000-0000-0000C50C0000}"/>
    <cellStyle name="20% - Ênfase5 18 3" xfId="4277" xr:uid="{00000000-0005-0000-0000-0000C60C0000}"/>
    <cellStyle name="20% - Ênfase5 18 4" xfId="4278" xr:uid="{00000000-0005-0000-0000-0000C70C0000}"/>
    <cellStyle name="20% - Ênfase5 18 5" xfId="4279" xr:uid="{00000000-0005-0000-0000-0000C80C0000}"/>
    <cellStyle name="20% - Ênfase5 18 6" xfId="4280" xr:uid="{00000000-0005-0000-0000-0000C90C0000}"/>
    <cellStyle name="20% - Ênfase5 18 7" xfId="4281" xr:uid="{00000000-0005-0000-0000-0000CA0C0000}"/>
    <cellStyle name="20% - Ênfase5 18 8" xfId="4282" xr:uid="{00000000-0005-0000-0000-0000CB0C0000}"/>
    <cellStyle name="20% - Ênfase5 18 9" xfId="4283" xr:uid="{00000000-0005-0000-0000-0000CC0C0000}"/>
    <cellStyle name="20% - Ênfase5 19" xfId="377" xr:uid="{00000000-0005-0000-0000-0000CD0C0000}"/>
    <cellStyle name="20% - Ênfase5 19 10" xfId="4284" xr:uid="{00000000-0005-0000-0000-0000CE0C0000}"/>
    <cellStyle name="20% - Ênfase5 19 11" xfId="4285" xr:uid="{00000000-0005-0000-0000-0000CF0C0000}"/>
    <cellStyle name="20% - Ênfase5 19 12" xfId="4286" xr:uid="{00000000-0005-0000-0000-0000D00C0000}"/>
    <cellStyle name="20% - Ênfase5 19 13" xfId="4287" xr:uid="{00000000-0005-0000-0000-0000D10C0000}"/>
    <cellStyle name="20% - Ênfase5 19 14" xfId="4288" xr:uid="{00000000-0005-0000-0000-0000D20C0000}"/>
    <cellStyle name="20% - Ênfase5 19 15" xfId="4289" xr:uid="{00000000-0005-0000-0000-0000D30C0000}"/>
    <cellStyle name="20% - Ênfase5 19 16" xfId="4290" xr:uid="{00000000-0005-0000-0000-0000D40C0000}"/>
    <cellStyle name="20% - Ênfase5 19 17" xfId="4291" xr:uid="{00000000-0005-0000-0000-0000D50C0000}"/>
    <cellStyle name="20% - Ênfase5 19 18" xfId="4292" xr:uid="{00000000-0005-0000-0000-0000D60C0000}"/>
    <cellStyle name="20% - Ênfase5 19 19" xfId="4293" xr:uid="{00000000-0005-0000-0000-0000D70C0000}"/>
    <cellStyle name="20% - Ênfase5 19 2" xfId="4294" xr:uid="{00000000-0005-0000-0000-0000D80C0000}"/>
    <cellStyle name="20% - Ênfase5 19 20" xfId="4295" xr:uid="{00000000-0005-0000-0000-0000D90C0000}"/>
    <cellStyle name="20% - Ênfase5 19 3" xfId="4296" xr:uid="{00000000-0005-0000-0000-0000DA0C0000}"/>
    <cellStyle name="20% - Ênfase5 19 4" xfId="4297" xr:uid="{00000000-0005-0000-0000-0000DB0C0000}"/>
    <cellStyle name="20% - Ênfase5 19 5" xfId="4298" xr:uid="{00000000-0005-0000-0000-0000DC0C0000}"/>
    <cellStyle name="20% - Ênfase5 19 6" xfId="4299" xr:uid="{00000000-0005-0000-0000-0000DD0C0000}"/>
    <cellStyle name="20% - Ênfase5 19 7" xfId="4300" xr:uid="{00000000-0005-0000-0000-0000DE0C0000}"/>
    <cellStyle name="20% - Ênfase5 19 8" xfId="4301" xr:uid="{00000000-0005-0000-0000-0000DF0C0000}"/>
    <cellStyle name="20% - Ênfase5 19 9" xfId="4302" xr:uid="{00000000-0005-0000-0000-0000E00C0000}"/>
    <cellStyle name="20% - Ênfase5 2" xfId="84" xr:uid="{00000000-0005-0000-0000-0000E10C0000}"/>
    <cellStyle name="20% - Ênfase5 2 10" xfId="4303" xr:uid="{00000000-0005-0000-0000-0000E20C0000}"/>
    <cellStyle name="20% - Ênfase5 2 11" xfId="4304" xr:uid="{00000000-0005-0000-0000-0000E30C0000}"/>
    <cellStyle name="20% - Ênfase5 2 12" xfId="4305" xr:uid="{00000000-0005-0000-0000-0000E40C0000}"/>
    <cellStyle name="20% - Ênfase5 2 13" xfId="4306" xr:uid="{00000000-0005-0000-0000-0000E50C0000}"/>
    <cellStyle name="20% - Ênfase5 2 14" xfId="4307" xr:uid="{00000000-0005-0000-0000-0000E60C0000}"/>
    <cellStyle name="20% - Ênfase5 2 15" xfId="4308" xr:uid="{00000000-0005-0000-0000-0000E70C0000}"/>
    <cellStyle name="20% - Ênfase5 2 16" xfId="4309" xr:uid="{00000000-0005-0000-0000-0000E80C0000}"/>
    <cellStyle name="20% - Ênfase5 2 17" xfId="4310" xr:uid="{00000000-0005-0000-0000-0000E90C0000}"/>
    <cellStyle name="20% - Ênfase5 2 18" xfId="4311" xr:uid="{00000000-0005-0000-0000-0000EA0C0000}"/>
    <cellStyle name="20% - Ênfase5 2 19" xfId="4312" xr:uid="{00000000-0005-0000-0000-0000EB0C0000}"/>
    <cellStyle name="20% - Ênfase5 2 2" xfId="4313" xr:uid="{00000000-0005-0000-0000-0000EC0C0000}"/>
    <cellStyle name="20% - Ênfase5 2 20" xfId="4314" xr:uid="{00000000-0005-0000-0000-0000ED0C0000}"/>
    <cellStyle name="20% - Ênfase5 2 3" xfId="4315" xr:uid="{00000000-0005-0000-0000-0000EE0C0000}"/>
    <cellStyle name="20% - Ênfase5 2 4" xfId="4316" xr:uid="{00000000-0005-0000-0000-0000EF0C0000}"/>
    <cellStyle name="20% - Ênfase5 2 5" xfId="4317" xr:uid="{00000000-0005-0000-0000-0000F00C0000}"/>
    <cellStyle name="20% - Ênfase5 2 6" xfId="4318" xr:uid="{00000000-0005-0000-0000-0000F10C0000}"/>
    <cellStyle name="20% - Ênfase5 2 7" xfId="4319" xr:uid="{00000000-0005-0000-0000-0000F20C0000}"/>
    <cellStyle name="20% - Ênfase5 2 8" xfId="4320" xr:uid="{00000000-0005-0000-0000-0000F30C0000}"/>
    <cellStyle name="20% - Ênfase5 2 9" xfId="4321" xr:uid="{00000000-0005-0000-0000-0000F40C0000}"/>
    <cellStyle name="20% - Ênfase5 20" xfId="395" xr:uid="{00000000-0005-0000-0000-0000F50C0000}"/>
    <cellStyle name="20% - Ênfase5 20 10" xfId="4322" xr:uid="{00000000-0005-0000-0000-0000F60C0000}"/>
    <cellStyle name="20% - Ênfase5 20 11" xfId="4323" xr:uid="{00000000-0005-0000-0000-0000F70C0000}"/>
    <cellStyle name="20% - Ênfase5 20 12" xfId="4324" xr:uid="{00000000-0005-0000-0000-0000F80C0000}"/>
    <cellStyle name="20% - Ênfase5 20 13" xfId="4325" xr:uid="{00000000-0005-0000-0000-0000F90C0000}"/>
    <cellStyle name="20% - Ênfase5 20 14" xfId="4326" xr:uid="{00000000-0005-0000-0000-0000FA0C0000}"/>
    <cellStyle name="20% - Ênfase5 20 15" xfId="4327" xr:uid="{00000000-0005-0000-0000-0000FB0C0000}"/>
    <cellStyle name="20% - Ênfase5 20 16" xfId="4328" xr:uid="{00000000-0005-0000-0000-0000FC0C0000}"/>
    <cellStyle name="20% - Ênfase5 20 17" xfId="4329" xr:uid="{00000000-0005-0000-0000-0000FD0C0000}"/>
    <cellStyle name="20% - Ênfase5 20 18" xfId="4330" xr:uid="{00000000-0005-0000-0000-0000FE0C0000}"/>
    <cellStyle name="20% - Ênfase5 20 19" xfId="4331" xr:uid="{00000000-0005-0000-0000-0000FF0C0000}"/>
    <cellStyle name="20% - Ênfase5 20 2" xfId="4332" xr:uid="{00000000-0005-0000-0000-0000000D0000}"/>
    <cellStyle name="20% - Ênfase5 20 20" xfId="4333" xr:uid="{00000000-0005-0000-0000-0000010D0000}"/>
    <cellStyle name="20% - Ênfase5 20 3" xfId="4334" xr:uid="{00000000-0005-0000-0000-0000020D0000}"/>
    <cellStyle name="20% - Ênfase5 20 4" xfId="4335" xr:uid="{00000000-0005-0000-0000-0000030D0000}"/>
    <cellStyle name="20% - Ênfase5 20 5" xfId="4336" xr:uid="{00000000-0005-0000-0000-0000040D0000}"/>
    <cellStyle name="20% - Ênfase5 20 6" xfId="4337" xr:uid="{00000000-0005-0000-0000-0000050D0000}"/>
    <cellStyle name="20% - Ênfase5 20 7" xfId="4338" xr:uid="{00000000-0005-0000-0000-0000060D0000}"/>
    <cellStyle name="20% - Ênfase5 20 8" xfId="4339" xr:uid="{00000000-0005-0000-0000-0000070D0000}"/>
    <cellStyle name="20% - Ênfase5 20 9" xfId="4340" xr:uid="{00000000-0005-0000-0000-0000080D0000}"/>
    <cellStyle name="20% - Ênfase5 21" xfId="413" xr:uid="{00000000-0005-0000-0000-0000090D0000}"/>
    <cellStyle name="20% - Ênfase5 21 10" xfId="4341" xr:uid="{00000000-0005-0000-0000-00000A0D0000}"/>
    <cellStyle name="20% - Ênfase5 21 11" xfId="4342" xr:uid="{00000000-0005-0000-0000-00000B0D0000}"/>
    <cellStyle name="20% - Ênfase5 21 12" xfId="4343" xr:uid="{00000000-0005-0000-0000-00000C0D0000}"/>
    <cellStyle name="20% - Ênfase5 21 13" xfId="4344" xr:uid="{00000000-0005-0000-0000-00000D0D0000}"/>
    <cellStyle name="20% - Ênfase5 21 14" xfId="4345" xr:uid="{00000000-0005-0000-0000-00000E0D0000}"/>
    <cellStyle name="20% - Ênfase5 21 15" xfId="4346" xr:uid="{00000000-0005-0000-0000-00000F0D0000}"/>
    <cellStyle name="20% - Ênfase5 21 16" xfId="4347" xr:uid="{00000000-0005-0000-0000-0000100D0000}"/>
    <cellStyle name="20% - Ênfase5 21 17" xfId="4348" xr:uid="{00000000-0005-0000-0000-0000110D0000}"/>
    <cellStyle name="20% - Ênfase5 21 18" xfId="4349" xr:uid="{00000000-0005-0000-0000-0000120D0000}"/>
    <cellStyle name="20% - Ênfase5 21 19" xfId="4350" xr:uid="{00000000-0005-0000-0000-0000130D0000}"/>
    <cellStyle name="20% - Ênfase5 21 2" xfId="4351" xr:uid="{00000000-0005-0000-0000-0000140D0000}"/>
    <cellStyle name="20% - Ênfase5 21 20" xfId="4352" xr:uid="{00000000-0005-0000-0000-0000150D0000}"/>
    <cellStyle name="20% - Ênfase5 21 3" xfId="4353" xr:uid="{00000000-0005-0000-0000-0000160D0000}"/>
    <cellStyle name="20% - Ênfase5 21 4" xfId="4354" xr:uid="{00000000-0005-0000-0000-0000170D0000}"/>
    <cellStyle name="20% - Ênfase5 21 5" xfId="4355" xr:uid="{00000000-0005-0000-0000-0000180D0000}"/>
    <cellStyle name="20% - Ênfase5 21 6" xfId="4356" xr:uid="{00000000-0005-0000-0000-0000190D0000}"/>
    <cellStyle name="20% - Ênfase5 21 7" xfId="4357" xr:uid="{00000000-0005-0000-0000-00001A0D0000}"/>
    <cellStyle name="20% - Ênfase5 21 8" xfId="4358" xr:uid="{00000000-0005-0000-0000-00001B0D0000}"/>
    <cellStyle name="20% - Ênfase5 21 9" xfId="4359" xr:uid="{00000000-0005-0000-0000-00001C0D0000}"/>
    <cellStyle name="20% - Ênfase5 22" xfId="431" xr:uid="{00000000-0005-0000-0000-00001D0D0000}"/>
    <cellStyle name="20% - Ênfase5 22 10" xfId="4360" xr:uid="{00000000-0005-0000-0000-00001E0D0000}"/>
    <cellStyle name="20% - Ênfase5 22 11" xfId="4361" xr:uid="{00000000-0005-0000-0000-00001F0D0000}"/>
    <cellStyle name="20% - Ênfase5 22 12" xfId="4362" xr:uid="{00000000-0005-0000-0000-0000200D0000}"/>
    <cellStyle name="20% - Ênfase5 22 13" xfId="4363" xr:uid="{00000000-0005-0000-0000-0000210D0000}"/>
    <cellStyle name="20% - Ênfase5 22 14" xfId="4364" xr:uid="{00000000-0005-0000-0000-0000220D0000}"/>
    <cellStyle name="20% - Ênfase5 22 15" xfId="4365" xr:uid="{00000000-0005-0000-0000-0000230D0000}"/>
    <cellStyle name="20% - Ênfase5 22 16" xfId="4366" xr:uid="{00000000-0005-0000-0000-0000240D0000}"/>
    <cellStyle name="20% - Ênfase5 22 17" xfId="4367" xr:uid="{00000000-0005-0000-0000-0000250D0000}"/>
    <cellStyle name="20% - Ênfase5 22 18" xfId="4368" xr:uid="{00000000-0005-0000-0000-0000260D0000}"/>
    <cellStyle name="20% - Ênfase5 22 19" xfId="4369" xr:uid="{00000000-0005-0000-0000-0000270D0000}"/>
    <cellStyle name="20% - Ênfase5 22 2" xfId="4370" xr:uid="{00000000-0005-0000-0000-0000280D0000}"/>
    <cellStyle name="20% - Ênfase5 22 20" xfId="4371" xr:uid="{00000000-0005-0000-0000-0000290D0000}"/>
    <cellStyle name="20% - Ênfase5 22 3" xfId="4372" xr:uid="{00000000-0005-0000-0000-00002A0D0000}"/>
    <cellStyle name="20% - Ênfase5 22 4" xfId="4373" xr:uid="{00000000-0005-0000-0000-00002B0D0000}"/>
    <cellStyle name="20% - Ênfase5 22 5" xfId="4374" xr:uid="{00000000-0005-0000-0000-00002C0D0000}"/>
    <cellStyle name="20% - Ênfase5 22 6" xfId="4375" xr:uid="{00000000-0005-0000-0000-00002D0D0000}"/>
    <cellStyle name="20% - Ênfase5 22 7" xfId="4376" xr:uid="{00000000-0005-0000-0000-00002E0D0000}"/>
    <cellStyle name="20% - Ênfase5 22 8" xfId="4377" xr:uid="{00000000-0005-0000-0000-00002F0D0000}"/>
    <cellStyle name="20% - Ênfase5 22 9" xfId="4378" xr:uid="{00000000-0005-0000-0000-0000300D0000}"/>
    <cellStyle name="20% - Ênfase5 23" xfId="449" xr:uid="{00000000-0005-0000-0000-0000310D0000}"/>
    <cellStyle name="20% - Ênfase5 23 10" xfId="4379" xr:uid="{00000000-0005-0000-0000-0000320D0000}"/>
    <cellStyle name="20% - Ênfase5 23 11" xfId="4380" xr:uid="{00000000-0005-0000-0000-0000330D0000}"/>
    <cellStyle name="20% - Ênfase5 23 12" xfId="4381" xr:uid="{00000000-0005-0000-0000-0000340D0000}"/>
    <cellStyle name="20% - Ênfase5 23 13" xfId="4382" xr:uid="{00000000-0005-0000-0000-0000350D0000}"/>
    <cellStyle name="20% - Ênfase5 23 14" xfId="4383" xr:uid="{00000000-0005-0000-0000-0000360D0000}"/>
    <cellStyle name="20% - Ênfase5 23 15" xfId="4384" xr:uid="{00000000-0005-0000-0000-0000370D0000}"/>
    <cellStyle name="20% - Ênfase5 23 16" xfId="4385" xr:uid="{00000000-0005-0000-0000-0000380D0000}"/>
    <cellStyle name="20% - Ênfase5 23 17" xfId="4386" xr:uid="{00000000-0005-0000-0000-0000390D0000}"/>
    <cellStyle name="20% - Ênfase5 23 18" xfId="4387" xr:uid="{00000000-0005-0000-0000-00003A0D0000}"/>
    <cellStyle name="20% - Ênfase5 23 19" xfId="4388" xr:uid="{00000000-0005-0000-0000-00003B0D0000}"/>
    <cellStyle name="20% - Ênfase5 23 2" xfId="4389" xr:uid="{00000000-0005-0000-0000-00003C0D0000}"/>
    <cellStyle name="20% - Ênfase5 23 20" xfId="4390" xr:uid="{00000000-0005-0000-0000-00003D0D0000}"/>
    <cellStyle name="20% - Ênfase5 23 3" xfId="4391" xr:uid="{00000000-0005-0000-0000-00003E0D0000}"/>
    <cellStyle name="20% - Ênfase5 23 4" xfId="4392" xr:uid="{00000000-0005-0000-0000-00003F0D0000}"/>
    <cellStyle name="20% - Ênfase5 23 5" xfId="4393" xr:uid="{00000000-0005-0000-0000-0000400D0000}"/>
    <cellStyle name="20% - Ênfase5 23 6" xfId="4394" xr:uid="{00000000-0005-0000-0000-0000410D0000}"/>
    <cellStyle name="20% - Ênfase5 23 7" xfId="4395" xr:uid="{00000000-0005-0000-0000-0000420D0000}"/>
    <cellStyle name="20% - Ênfase5 23 8" xfId="4396" xr:uid="{00000000-0005-0000-0000-0000430D0000}"/>
    <cellStyle name="20% - Ênfase5 23 9" xfId="4397" xr:uid="{00000000-0005-0000-0000-0000440D0000}"/>
    <cellStyle name="20% - Ênfase5 24" xfId="467" xr:uid="{00000000-0005-0000-0000-0000450D0000}"/>
    <cellStyle name="20% - Ênfase5 24 10" xfId="4398" xr:uid="{00000000-0005-0000-0000-0000460D0000}"/>
    <cellStyle name="20% - Ênfase5 24 11" xfId="4399" xr:uid="{00000000-0005-0000-0000-0000470D0000}"/>
    <cellStyle name="20% - Ênfase5 24 12" xfId="4400" xr:uid="{00000000-0005-0000-0000-0000480D0000}"/>
    <cellStyle name="20% - Ênfase5 24 13" xfId="4401" xr:uid="{00000000-0005-0000-0000-0000490D0000}"/>
    <cellStyle name="20% - Ênfase5 24 14" xfId="4402" xr:uid="{00000000-0005-0000-0000-00004A0D0000}"/>
    <cellStyle name="20% - Ênfase5 24 15" xfId="4403" xr:uid="{00000000-0005-0000-0000-00004B0D0000}"/>
    <cellStyle name="20% - Ênfase5 24 16" xfId="4404" xr:uid="{00000000-0005-0000-0000-00004C0D0000}"/>
    <cellStyle name="20% - Ênfase5 24 17" xfId="4405" xr:uid="{00000000-0005-0000-0000-00004D0D0000}"/>
    <cellStyle name="20% - Ênfase5 24 18" xfId="4406" xr:uid="{00000000-0005-0000-0000-00004E0D0000}"/>
    <cellStyle name="20% - Ênfase5 24 19" xfId="4407" xr:uid="{00000000-0005-0000-0000-00004F0D0000}"/>
    <cellStyle name="20% - Ênfase5 24 2" xfId="4408" xr:uid="{00000000-0005-0000-0000-0000500D0000}"/>
    <cellStyle name="20% - Ênfase5 24 20" xfId="4409" xr:uid="{00000000-0005-0000-0000-0000510D0000}"/>
    <cellStyle name="20% - Ênfase5 24 3" xfId="4410" xr:uid="{00000000-0005-0000-0000-0000520D0000}"/>
    <cellStyle name="20% - Ênfase5 24 4" xfId="4411" xr:uid="{00000000-0005-0000-0000-0000530D0000}"/>
    <cellStyle name="20% - Ênfase5 24 5" xfId="4412" xr:uid="{00000000-0005-0000-0000-0000540D0000}"/>
    <cellStyle name="20% - Ênfase5 24 6" xfId="4413" xr:uid="{00000000-0005-0000-0000-0000550D0000}"/>
    <cellStyle name="20% - Ênfase5 24 7" xfId="4414" xr:uid="{00000000-0005-0000-0000-0000560D0000}"/>
    <cellStyle name="20% - Ênfase5 24 8" xfId="4415" xr:uid="{00000000-0005-0000-0000-0000570D0000}"/>
    <cellStyle name="20% - Ênfase5 24 9" xfId="4416" xr:uid="{00000000-0005-0000-0000-0000580D0000}"/>
    <cellStyle name="20% - Ênfase5 25" xfId="485" xr:uid="{00000000-0005-0000-0000-0000590D0000}"/>
    <cellStyle name="20% - Ênfase5 25 10" xfId="4417" xr:uid="{00000000-0005-0000-0000-00005A0D0000}"/>
    <cellStyle name="20% - Ênfase5 25 11" xfId="4418" xr:uid="{00000000-0005-0000-0000-00005B0D0000}"/>
    <cellStyle name="20% - Ênfase5 25 12" xfId="4419" xr:uid="{00000000-0005-0000-0000-00005C0D0000}"/>
    <cellStyle name="20% - Ênfase5 25 13" xfId="4420" xr:uid="{00000000-0005-0000-0000-00005D0D0000}"/>
    <cellStyle name="20% - Ênfase5 25 14" xfId="4421" xr:uid="{00000000-0005-0000-0000-00005E0D0000}"/>
    <cellStyle name="20% - Ênfase5 25 15" xfId="4422" xr:uid="{00000000-0005-0000-0000-00005F0D0000}"/>
    <cellStyle name="20% - Ênfase5 25 16" xfId="4423" xr:uid="{00000000-0005-0000-0000-0000600D0000}"/>
    <cellStyle name="20% - Ênfase5 25 17" xfId="4424" xr:uid="{00000000-0005-0000-0000-0000610D0000}"/>
    <cellStyle name="20% - Ênfase5 25 18" xfId="4425" xr:uid="{00000000-0005-0000-0000-0000620D0000}"/>
    <cellStyle name="20% - Ênfase5 25 19" xfId="4426" xr:uid="{00000000-0005-0000-0000-0000630D0000}"/>
    <cellStyle name="20% - Ênfase5 25 2" xfId="4427" xr:uid="{00000000-0005-0000-0000-0000640D0000}"/>
    <cellStyle name="20% - Ênfase5 25 20" xfId="4428" xr:uid="{00000000-0005-0000-0000-0000650D0000}"/>
    <cellStyle name="20% - Ênfase5 25 3" xfId="4429" xr:uid="{00000000-0005-0000-0000-0000660D0000}"/>
    <cellStyle name="20% - Ênfase5 25 4" xfId="4430" xr:uid="{00000000-0005-0000-0000-0000670D0000}"/>
    <cellStyle name="20% - Ênfase5 25 5" xfId="4431" xr:uid="{00000000-0005-0000-0000-0000680D0000}"/>
    <cellStyle name="20% - Ênfase5 25 6" xfId="4432" xr:uid="{00000000-0005-0000-0000-0000690D0000}"/>
    <cellStyle name="20% - Ênfase5 25 7" xfId="4433" xr:uid="{00000000-0005-0000-0000-00006A0D0000}"/>
    <cellStyle name="20% - Ênfase5 25 8" xfId="4434" xr:uid="{00000000-0005-0000-0000-00006B0D0000}"/>
    <cellStyle name="20% - Ênfase5 25 9" xfId="4435" xr:uid="{00000000-0005-0000-0000-00006C0D0000}"/>
    <cellStyle name="20% - Ênfase5 26" xfId="503" xr:uid="{00000000-0005-0000-0000-00006D0D0000}"/>
    <cellStyle name="20% - Ênfase5 26 10" xfId="4436" xr:uid="{00000000-0005-0000-0000-00006E0D0000}"/>
    <cellStyle name="20% - Ênfase5 26 11" xfId="4437" xr:uid="{00000000-0005-0000-0000-00006F0D0000}"/>
    <cellStyle name="20% - Ênfase5 26 12" xfId="4438" xr:uid="{00000000-0005-0000-0000-0000700D0000}"/>
    <cellStyle name="20% - Ênfase5 26 13" xfId="4439" xr:uid="{00000000-0005-0000-0000-0000710D0000}"/>
    <cellStyle name="20% - Ênfase5 26 14" xfId="4440" xr:uid="{00000000-0005-0000-0000-0000720D0000}"/>
    <cellStyle name="20% - Ênfase5 26 15" xfId="4441" xr:uid="{00000000-0005-0000-0000-0000730D0000}"/>
    <cellStyle name="20% - Ênfase5 26 16" xfId="4442" xr:uid="{00000000-0005-0000-0000-0000740D0000}"/>
    <cellStyle name="20% - Ênfase5 26 17" xfId="4443" xr:uid="{00000000-0005-0000-0000-0000750D0000}"/>
    <cellStyle name="20% - Ênfase5 26 18" xfId="4444" xr:uid="{00000000-0005-0000-0000-0000760D0000}"/>
    <cellStyle name="20% - Ênfase5 26 19" xfId="4445" xr:uid="{00000000-0005-0000-0000-0000770D0000}"/>
    <cellStyle name="20% - Ênfase5 26 2" xfId="4446" xr:uid="{00000000-0005-0000-0000-0000780D0000}"/>
    <cellStyle name="20% - Ênfase5 26 20" xfId="4447" xr:uid="{00000000-0005-0000-0000-0000790D0000}"/>
    <cellStyle name="20% - Ênfase5 26 3" xfId="4448" xr:uid="{00000000-0005-0000-0000-00007A0D0000}"/>
    <cellStyle name="20% - Ênfase5 26 4" xfId="4449" xr:uid="{00000000-0005-0000-0000-00007B0D0000}"/>
    <cellStyle name="20% - Ênfase5 26 5" xfId="4450" xr:uid="{00000000-0005-0000-0000-00007C0D0000}"/>
    <cellStyle name="20% - Ênfase5 26 6" xfId="4451" xr:uid="{00000000-0005-0000-0000-00007D0D0000}"/>
    <cellStyle name="20% - Ênfase5 26 7" xfId="4452" xr:uid="{00000000-0005-0000-0000-00007E0D0000}"/>
    <cellStyle name="20% - Ênfase5 26 8" xfId="4453" xr:uid="{00000000-0005-0000-0000-00007F0D0000}"/>
    <cellStyle name="20% - Ênfase5 26 9" xfId="4454" xr:uid="{00000000-0005-0000-0000-0000800D0000}"/>
    <cellStyle name="20% - Ênfase5 27" xfId="521" xr:uid="{00000000-0005-0000-0000-0000810D0000}"/>
    <cellStyle name="20% - Ênfase5 27 10" xfId="4455" xr:uid="{00000000-0005-0000-0000-0000820D0000}"/>
    <cellStyle name="20% - Ênfase5 27 11" xfId="4456" xr:uid="{00000000-0005-0000-0000-0000830D0000}"/>
    <cellStyle name="20% - Ênfase5 27 12" xfId="4457" xr:uid="{00000000-0005-0000-0000-0000840D0000}"/>
    <cellStyle name="20% - Ênfase5 27 13" xfId="4458" xr:uid="{00000000-0005-0000-0000-0000850D0000}"/>
    <cellStyle name="20% - Ênfase5 27 14" xfId="4459" xr:uid="{00000000-0005-0000-0000-0000860D0000}"/>
    <cellStyle name="20% - Ênfase5 27 15" xfId="4460" xr:uid="{00000000-0005-0000-0000-0000870D0000}"/>
    <cellStyle name="20% - Ênfase5 27 16" xfId="4461" xr:uid="{00000000-0005-0000-0000-0000880D0000}"/>
    <cellStyle name="20% - Ênfase5 27 17" xfId="4462" xr:uid="{00000000-0005-0000-0000-0000890D0000}"/>
    <cellStyle name="20% - Ênfase5 27 18" xfId="4463" xr:uid="{00000000-0005-0000-0000-00008A0D0000}"/>
    <cellStyle name="20% - Ênfase5 27 19" xfId="4464" xr:uid="{00000000-0005-0000-0000-00008B0D0000}"/>
    <cellStyle name="20% - Ênfase5 27 2" xfId="4465" xr:uid="{00000000-0005-0000-0000-00008C0D0000}"/>
    <cellStyle name="20% - Ênfase5 27 20" xfId="4466" xr:uid="{00000000-0005-0000-0000-00008D0D0000}"/>
    <cellStyle name="20% - Ênfase5 27 3" xfId="4467" xr:uid="{00000000-0005-0000-0000-00008E0D0000}"/>
    <cellStyle name="20% - Ênfase5 27 4" xfId="4468" xr:uid="{00000000-0005-0000-0000-00008F0D0000}"/>
    <cellStyle name="20% - Ênfase5 27 5" xfId="4469" xr:uid="{00000000-0005-0000-0000-0000900D0000}"/>
    <cellStyle name="20% - Ênfase5 27 6" xfId="4470" xr:uid="{00000000-0005-0000-0000-0000910D0000}"/>
    <cellStyle name="20% - Ênfase5 27 7" xfId="4471" xr:uid="{00000000-0005-0000-0000-0000920D0000}"/>
    <cellStyle name="20% - Ênfase5 27 8" xfId="4472" xr:uid="{00000000-0005-0000-0000-0000930D0000}"/>
    <cellStyle name="20% - Ênfase5 27 9" xfId="4473" xr:uid="{00000000-0005-0000-0000-0000940D0000}"/>
    <cellStyle name="20% - Ênfase5 28" xfId="539" xr:uid="{00000000-0005-0000-0000-0000950D0000}"/>
    <cellStyle name="20% - Ênfase5 28 10" xfId="4474" xr:uid="{00000000-0005-0000-0000-0000960D0000}"/>
    <cellStyle name="20% - Ênfase5 28 11" xfId="4475" xr:uid="{00000000-0005-0000-0000-0000970D0000}"/>
    <cellStyle name="20% - Ênfase5 28 12" xfId="4476" xr:uid="{00000000-0005-0000-0000-0000980D0000}"/>
    <cellStyle name="20% - Ênfase5 28 13" xfId="4477" xr:uid="{00000000-0005-0000-0000-0000990D0000}"/>
    <cellStyle name="20% - Ênfase5 28 14" xfId="4478" xr:uid="{00000000-0005-0000-0000-00009A0D0000}"/>
    <cellStyle name="20% - Ênfase5 28 15" xfId="4479" xr:uid="{00000000-0005-0000-0000-00009B0D0000}"/>
    <cellStyle name="20% - Ênfase5 28 16" xfId="4480" xr:uid="{00000000-0005-0000-0000-00009C0D0000}"/>
    <cellStyle name="20% - Ênfase5 28 17" xfId="4481" xr:uid="{00000000-0005-0000-0000-00009D0D0000}"/>
    <cellStyle name="20% - Ênfase5 28 18" xfId="4482" xr:uid="{00000000-0005-0000-0000-00009E0D0000}"/>
    <cellStyle name="20% - Ênfase5 28 19" xfId="4483" xr:uid="{00000000-0005-0000-0000-00009F0D0000}"/>
    <cellStyle name="20% - Ênfase5 28 2" xfId="4484" xr:uid="{00000000-0005-0000-0000-0000A00D0000}"/>
    <cellStyle name="20% - Ênfase5 28 20" xfId="4485" xr:uid="{00000000-0005-0000-0000-0000A10D0000}"/>
    <cellStyle name="20% - Ênfase5 28 3" xfId="4486" xr:uid="{00000000-0005-0000-0000-0000A20D0000}"/>
    <cellStyle name="20% - Ênfase5 28 4" xfId="4487" xr:uid="{00000000-0005-0000-0000-0000A30D0000}"/>
    <cellStyle name="20% - Ênfase5 28 5" xfId="4488" xr:uid="{00000000-0005-0000-0000-0000A40D0000}"/>
    <cellStyle name="20% - Ênfase5 28 6" xfId="4489" xr:uid="{00000000-0005-0000-0000-0000A50D0000}"/>
    <cellStyle name="20% - Ênfase5 28 7" xfId="4490" xr:uid="{00000000-0005-0000-0000-0000A60D0000}"/>
    <cellStyle name="20% - Ênfase5 28 8" xfId="4491" xr:uid="{00000000-0005-0000-0000-0000A70D0000}"/>
    <cellStyle name="20% - Ênfase5 28 9" xfId="4492" xr:uid="{00000000-0005-0000-0000-0000A80D0000}"/>
    <cellStyle name="20% - Ênfase5 29" xfId="557" xr:uid="{00000000-0005-0000-0000-0000A90D0000}"/>
    <cellStyle name="20% - Ênfase5 29 10" xfId="4493" xr:uid="{00000000-0005-0000-0000-0000AA0D0000}"/>
    <cellStyle name="20% - Ênfase5 29 11" xfId="4494" xr:uid="{00000000-0005-0000-0000-0000AB0D0000}"/>
    <cellStyle name="20% - Ênfase5 29 12" xfId="4495" xr:uid="{00000000-0005-0000-0000-0000AC0D0000}"/>
    <cellStyle name="20% - Ênfase5 29 13" xfId="4496" xr:uid="{00000000-0005-0000-0000-0000AD0D0000}"/>
    <cellStyle name="20% - Ênfase5 29 14" xfId="4497" xr:uid="{00000000-0005-0000-0000-0000AE0D0000}"/>
    <cellStyle name="20% - Ênfase5 29 15" xfId="4498" xr:uid="{00000000-0005-0000-0000-0000AF0D0000}"/>
    <cellStyle name="20% - Ênfase5 29 16" xfId="4499" xr:uid="{00000000-0005-0000-0000-0000B00D0000}"/>
    <cellStyle name="20% - Ênfase5 29 17" xfId="4500" xr:uid="{00000000-0005-0000-0000-0000B10D0000}"/>
    <cellStyle name="20% - Ênfase5 29 18" xfId="4501" xr:uid="{00000000-0005-0000-0000-0000B20D0000}"/>
    <cellStyle name="20% - Ênfase5 29 19" xfId="4502" xr:uid="{00000000-0005-0000-0000-0000B30D0000}"/>
    <cellStyle name="20% - Ênfase5 29 2" xfId="4503" xr:uid="{00000000-0005-0000-0000-0000B40D0000}"/>
    <cellStyle name="20% - Ênfase5 29 20" xfId="4504" xr:uid="{00000000-0005-0000-0000-0000B50D0000}"/>
    <cellStyle name="20% - Ênfase5 29 3" xfId="4505" xr:uid="{00000000-0005-0000-0000-0000B60D0000}"/>
    <cellStyle name="20% - Ênfase5 29 4" xfId="4506" xr:uid="{00000000-0005-0000-0000-0000B70D0000}"/>
    <cellStyle name="20% - Ênfase5 29 5" xfId="4507" xr:uid="{00000000-0005-0000-0000-0000B80D0000}"/>
    <cellStyle name="20% - Ênfase5 29 6" xfId="4508" xr:uid="{00000000-0005-0000-0000-0000B90D0000}"/>
    <cellStyle name="20% - Ênfase5 29 7" xfId="4509" xr:uid="{00000000-0005-0000-0000-0000BA0D0000}"/>
    <cellStyle name="20% - Ênfase5 29 8" xfId="4510" xr:uid="{00000000-0005-0000-0000-0000BB0D0000}"/>
    <cellStyle name="20% - Ênfase5 29 9" xfId="4511" xr:uid="{00000000-0005-0000-0000-0000BC0D0000}"/>
    <cellStyle name="20% - Ênfase5 3" xfId="102" xr:uid="{00000000-0005-0000-0000-0000BD0D0000}"/>
    <cellStyle name="20% - Ênfase5 3 10" xfId="4512" xr:uid="{00000000-0005-0000-0000-0000BE0D0000}"/>
    <cellStyle name="20% - Ênfase5 3 11" xfId="4513" xr:uid="{00000000-0005-0000-0000-0000BF0D0000}"/>
    <cellStyle name="20% - Ênfase5 3 12" xfId="4514" xr:uid="{00000000-0005-0000-0000-0000C00D0000}"/>
    <cellStyle name="20% - Ênfase5 3 13" xfId="4515" xr:uid="{00000000-0005-0000-0000-0000C10D0000}"/>
    <cellStyle name="20% - Ênfase5 3 14" xfId="4516" xr:uid="{00000000-0005-0000-0000-0000C20D0000}"/>
    <cellStyle name="20% - Ênfase5 3 15" xfId="4517" xr:uid="{00000000-0005-0000-0000-0000C30D0000}"/>
    <cellStyle name="20% - Ênfase5 3 16" xfId="4518" xr:uid="{00000000-0005-0000-0000-0000C40D0000}"/>
    <cellStyle name="20% - Ênfase5 3 17" xfId="4519" xr:uid="{00000000-0005-0000-0000-0000C50D0000}"/>
    <cellStyle name="20% - Ênfase5 3 18" xfId="4520" xr:uid="{00000000-0005-0000-0000-0000C60D0000}"/>
    <cellStyle name="20% - Ênfase5 3 19" xfId="4521" xr:uid="{00000000-0005-0000-0000-0000C70D0000}"/>
    <cellStyle name="20% - Ênfase5 3 2" xfId="4522" xr:uid="{00000000-0005-0000-0000-0000C80D0000}"/>
    <cellStyle name="20% - Ênfase5 3 20" xfId="4523" xr:uid="{00000000-0005-0000-0000-0000C90D0000}"/>
    <cellStyle name="20% - Ênfase5 3 3" xfId="4524" xr:uid="{00000000-0005-0000-0000-0000CA0D0000}"/>
    <cellStyle name="20% - Ênfase5 3 4" xfId="4525" xr:uid="{00000000-0005-0000-0000-0000CB0D0000}"/>
    <cellStyle name="20% - Ênfase5 3 5" xfId="4526" xr:uid="{00000000-0005-0000-0000-0000CC0D0000}"/>
    <cellStyle name="20% - Ênfase5 3 6" xfId="4527" xr:uid="{00000000-0005-0000-0000-0000CD0D0000}"/>
    <cellStyle name="20% - Ênfase5 3 7" xfId="4528" xr:uid="{00000000-0005-0000-0000-0000CE0D0000}"/>
    <cellStyle name="20% - Ênfase5 3 8" xfId="4529" xr:uid="{00000000-0005-0000-0000-0000CF0D0000}"/>
    <cellStyle name="20% - Ênfase5 3 9" xfId="4530" xr:uid="{00000000-0005-0000-0000-0000D00D0000}"/>
    <cellStyle name="20% - Ênfase5 30" xfId="575" xr:uid="{00000000-0005-0000-0000-0000D10D0000}"/>
    <cellStyle name="20% - Ênfase5 30 10" xfId="4531" xr:uid="{00000000-0005-0000-0000-0000D20D0000}"/>
    <cellStyle name="20% - Ênfase5 30 11" xfId="4532" xr:uid="{00000000-0005-0000-0000-0000D30D0000}"/>
    <cellStyle name="20% - Ênfase5 30 12" xfId="4533" xr:uid="{00000000-0005-0000-0000-0000D40D0000}"/>
    <cellStyle name="20% - Ênfase5 30 13" xfId="4534" xr:uid="{00000000-0005-0000-0000-0000D50D0000}"/>
    <cellStyle name="20% - Ênfase5 30 14" xfId="4535" xr:uid="{00000000-0005-0000-0000-0000D60D0000}"/>
    <cellStyle name="20% - Ênfase5 30 15" xfId="4536" xr:uid="{00000000-0005-0000-0000-0000D70D0000}"/>
    <cellStyle name="20% - Ênfase5 30 16" xfId="4537" xr:uid="{00000000-0005-0000-0000-0000D80D0000}"/>
    <cellStyle name="20% - Ênfase5 30 17" xfId="4538" xr:uid="{00000000-0005-0000-0000-0000D90D0000}"/>
    <cellStyle name="20% - Ênfase5 30 18" xfId="4539" xr:uid="{00000000-0005-0000-0000-0000DA0D0000}"/>
    <cellStyle name="20% - Ênfase5 30 19" xfId="4540" xr:uid="{00000000-0005-0000-0000-0000DB0D0000}"/>
    <cellStyle name="20% - Ênfase5 30 2" xfId="4541" xr:uid="{00000000-0005-0000-0000-0000DC0D0000}"/>
    <cellStyle name="20% - Ênfase5 30 20" xfId="4542" xr:uid="{00000000-0005-0000-0000-0000DD0D0000}"/>
    <cellStyle name="20% - Ênfase5 30 3" xfId="4543" xr:uid="{00000000-0005-0000-0000-0000DE0D0000}"/>
    <cellStyle name="20% - Ênfase5 30 4" xfId="4544" xr:uid="{00000000-0005-0000-0000-0000DF0D0000}"/>
    <cellStyle name="20% - Ênfase5 30 5" xfId="4545" xr:uid="{00000000-0005-0000-0000-0000E00D0000}"/>
    <cellStyle name="20% - Ênfase5 30 6" xfId="4546" xr:uid="{00000000-0005-0000-0000-0000E10D0000}"/>
    <cellStyle name="20% - Ênfase5 30 7" xfId="4547" xr:uid="{00000000-0005-0000-0000-0000E20D0000}"/>
    <cellStyle name="20% - Ênfase5 30 8" xfId="4548" xr:uid="{00000000-0005-0000-0000-0000E30D0000}"/>
    <cellStyle name="20% - Ênfase5 30 9" xfId="4549" xr:uid="{00000000-0005-0000-0000-0000E40D0000}"/>
    <cellStyle name="20% - Ênfase5 31" xfId="593" xr:uid="{00000000-0005-0000-0000-0000E50D0000}"/>
    <cellStyle name="20% - Ênfase5 31 10" xfId="4550" xr:uid="{00000000-0005-0000-0000-0000E60D0000}"/>
    <cellStyle name="20% - Ênfase5 31 11" xfId="4551" xr:uid="{00000000-0005-0000-0000-0000E70D0000}"/>
    <cellStyle name="20% - Ênfase5 31 12" xfId="4552" xr:uid="{00000000-0005-0000-0000-0000E80D0000}"/>
    <cellStyle name="20% - Ênfase5 31 13" xfId="4553" xr:uid="{00000000-0005-0000-0000-0000E90D0000}"/>
    <cellStyle name="20% - Ênfase5 31 14" xfId="4554" xr:uid="{00000000-0005-0000-0000-0000EA0D0000}"/>
    <cellStyle name="20% - Ênfase5 31 15" xfId="4555" xr:uid="{00000000-0005-0000-0000-0000EB0D0000}"/>
    <cellStyle name="20% - Ênfase5 31 16" xfId="4556" xr:uid="{00000000-0005-0000-0000-0000EC0D0000}"/>
    <cellStyle name="20% - Ênfase5 31 17" xfId="4557" xr:uid="{00000000-0005-0000-0000-0000ED0D0000}"/>
    <cellStyle name="20% - Ênfase5 31 18" xfId="4558" xr:uid="{00000000-0005-0000-0000-0000EE0D0000}"/>
    <cellStyle name="20% - Ênfase5 31 19" xfId="4559" xr:uid="{00000000-0005-0000-0000-0000EF0D0000}"/>
    <cellStyle name="20% - Ênfase5 31 2" xfId="4560" xr:uid="{00000000-0005-0000-0000-0000F00D0000}"/>
    <cellStyle name="20% - Ênfase5 31 20" xfId="4561" xr:uid="{00000000-0005-0000-0000-0000F10D0000}"/>
    <cellStyle name="20% - Ênfase5 31 3" xfId="4562" xr:uid="{00000000-0005-0000-0000-0000F20D0000}"/>
    <cellStyle name="20% - Ênfase5 31 4" xfId="4563" xr:uid="{00000000-0005-0000-0000-0000F30D0000}"/>
    <cellStyle name="20% - Ênfase5 31 5" xfId="4564" xr:uid="{00000000-0005-0000-0000-0000F40D0000}"/>
    <cellStyle name="20% - Ênfase5 31 6" xfId="4565" xr:uid="{00000000-0005-0000-0000-0000F50D0000}"/>
    <cellStyle name="20% - Ênfase5 31 7" xfId="4566" xr:uid="{00000000-0005-0000-0000-0000F60D0000}"/>
    <cellStyle name="20% - Ênfase5 31 8" xfId="4567" xr:uid="{00000000-0005-0000-0000-0000F70D0000}"/>
    <cellStyle name="20% - Ênfase5 31 9" xfId="4568" xr:uid="{00000000-0005-0000-0000-0000F80D0000}"/>
    <cellStyle name="20% - Ênfase5 32" xfId="611" xr:uid="{00000000-0005-0000-0000-0000F90D0000}"/>
    <cellStyle name="20% - Ênfase5 32 10" xfId="4569" xr:uid="{00000000-0005-0000-0000-0000FA0D0000}"/>
    <cellStyle name="20% - Ênfase5 32 11" xfId="4570" xr:uid="{00000000-0005-0000-0000-0000FB0D0000}"/>
    <cellStyle name="20% - Ênfase5 32 12" xfId="4571" xr:uid="{00000000-0005-0000-0000-0000FC0D0000}"/>
    <cellStyle name="20% - Ênfase5 32 13" xfId="4572" xr:uid="{00000000-0005-0000-0000-0000FD0D0000}"/>
    <cellStyle name="20% - Ênfase5 32 14" xfId="4573" xr:uid="{00000000-0005-0000-0000-0000FE0D0000}"/>
    <cellStyle name="20% - Ênfase5 32 15" xfId="4574" xr:uid="{00000000-0005-0000-0000-0000FF0D0000}"/>
    <cellStyle name="20% - Ênfase5 32 16" xfId="4575" xr:uid="{00000000-0005-0000-0000-0000000E0000}"/>
    <cellStyle name="20% - Ênfase5 32 17" xfId="4576" xr:uid="{00000000-0005-0000-0000-0000010E0000}"/>
    <cellStyle name="20% - Ênfase5 32 18" xfId="4577" xr:uid="{00000000-0005-0000-0000-0000020E0000}"/>
    <cellStyle name="20% - Ênfase5 32 19" xfId="4578" xr:uid="{00000000-0005-0000-0000-0000030E0000}"/>
    <cellStyle name="20% - Ênfase5 32 2" xfId="4579" xr:uid="{00000000-0005-0000-0000-0000040E0000}"/>
    <cellStyle name="20% - Ênfase5 32 20" xfId="4580" xr:uid="{00000000-0005-0000-0000-0000050E0000}"/>
    <cellStyle name="20% - Ênfase5 32 3" xfId="4581" xr:uid="{00000000-0005-0000-0000-0000060E0000}"/>
    <cellStyle name="20% - Ênfase5 32 4" xfId="4582" xr:uid="{00000000-0005-0000-0000-0000070E0000}"/>
    <cellStyle name="20% - Ênfase5 32 5" xfId="4583" xr:uid="{00000000-0005-0000-0000-0000080E0000}"/>
    <cellStyle name="20% - Ênfase5 32 6" xfId="4584" xr:uid="{00000000-0005-0000-0000-0000090E0000}"/>
    <cellStyle name="20% - Ênfase5 32 7" xfId="4585" xr:uid="{00000000-0005-0000-0000-00000A0E0000}"/>
    <cellStyle name="20% - Ênfase5 32 8" xfId="4586" xr:uid="{00000000-0005-0000-0000-00000B0E0000}"/>
    <cellStyle name="20% - Ênfase5 32 9" xfId="4587" xr:uid="{00000000-0005-0000-0000-00000C0E0000}"/>
    <cellStyle name="20% - Ênfase5 33" xfId="629" xr:uid="{00000000-0005-0000-0000-00000D0E0000}"/>
    <cellStyle name="20% - Ênfase5 33 10" xfId="4588" xr:uid="{00000000-0005-0000-0000-00000E0E0000}"/>
    <cellStyle name="20% - Ênfase5 33 11" xfId="4589" xr:uid="{00000000-0005-0000-0000-00000F0E0000}"/>
    <cellStyle name="20% - Ênfase5 33 12" xfId="4590" xr:uid="{00000000-0005-0000-0000-0000100E0000}"/>
    <cellStyle name="20% - Ênfase5 33 13" xfId="4591" xr:uid="{00000000-0005-0000-0000-0000110E0000}"/>
    <cellStyle name="20% - Ênfase5 33 14" xfId="4592" xr:uid="{00000000-0005-0000-0000-0000120E0000}"/>
    <cellStyle name="20% - Ênfase5 33 15" xfId="4593" xr:uid="{00000000-0005-0000-0000-0000130E0000}"/>
    <cellStyle name="20% - Ênfase5 33 16" xfId="4594" xr:uid="{00000000-0005-0000-0000-0000140E0000}"/>
    <cellStyle name="20% - Ênfase5 33 17" xfId="4595" xr:uid="{00000000-0005-0000-0000-0000150E0000}"/>
    <cellStyle name="20% - Ênfase5 33 18" xfId="4596" xr:uid="{00000000-0005-0000-0000-0000160E0000}"/>
    <cellStyle name="20% - Ênfase5 33 19" xfId="4597" xr:uid="{00000000-0005-0000-0000-0000170E0000}"/>
    <cellStyle name="20% - Ênfase5 33 2" xfId="4598" xr:uid="{00000000-0005-0000-0000-0000180E0000}"/>
    <cellStyle name="20% - Ênfase5 33 20" xfId="4599" xr:uid="{00000000-0005-0000-0000-0000190E0000}"/>
    <cellStyle name="20% - Ênfase5 33 3" xfId="4600" xr:uid="{00000000-0005-0000-0000-00001A0E0000}"/>
    <cellStyle name="20% - Ênfase5 33 4" xfId="4601" xr:uid="{00000000-0005-0000-0000-00001B0E0000}"/>
    <cellStyle name="20% - Ênfase5 33 5" xfId="4602" xr:uid="{00000000-0005-0000-0000-00001C0E0000}"/>
    <cellStyle name="20% - Ênfase5 33 6" xfId="4603" xr:uid="{00000000-0005-0000-0000-00001D0E0000}"/>
    <cellStyle name="20% - Ênfase5 33 7" xfId="4604" xr:uid="{00000000-0005-0000-0000-00001E0E0000}"/>
    <cellStyle name="20% - Ênfase5 33 8" xfId="4605" xr:uid="{00000000-0005-0000-0000-00001F0E0000}"/>
    <cellStyle name="20% - Ênfase5 33 9" xfId="4606" xr:uid="{00000000-0005-0000-0000-0000200E0000}"/>
    <cellStyle name="20% - Ênfase5 34" xfId="647" xr:uid="{00000000-0005-0000-0000-0000210E0000}"/>
    <cellStyle name="20% - Ênfase5 34 10" xfId="4607" xr:uid="{00000000-0005-0000-0000-0000220E0000}"/>
    <cellStyle name="20% - Ênfase5 34 11" xfId="4608" xr:uid="{00000000-0005-0000-0000-0000230E0000}"/>
    <cellStyle name="20% - Ênfase5 34 12" xfId="4609" xr:uid="{00000000-0005-0000-0000-0000240E0000}"/>
    <cellStyle name="20% - Ênfase5 34 13" xfId="4610" xr:uid="{00000000-0005-0000-0000-0000250E0000}"/>
    <cellStyle name="20% - Ênfase5 34 14" xfId="4611" xr:uid="{00000000-0005-0000-0000-0000260E0000}"/>
    <cellStyle name="20% - Ênfase5 34 15" xfId="4612" xr:uid="{00000000-0005-0000-0000-0000270E0000}"/>
    <cellStyle name="20% - Ênfase5 34 16" xfId="4613" xr:uid="{00000000-0005-0000-0000-0000280E0000}"/>
    <cellStyle name="20% - Ênfase5 34 17" xfId="4614" xr:uid="{00000000-0005-0000-0000-0000290E0000}"/>
    <cellStyle name="20% - Ênfase5 34 18" xfId="4615" xr:uid="{00000000-0005-0000-0000-00002A0E0000}"/>
    <cellStyle name="20% - Ênfase5 34 19" xfId="4616" xr:uid="{00000000-0005-0000-0000-00002B0E0000}"/>
    <cellStyle name="20% - Ênfase5 34 2" xfId="4617" xr:uid="{00000000-0005-0000-0000-00002C0E0000}"/>
    <cellStyle name="20% - Ênfase5 34 20" xfId="4618" xr:uid="{00000000-0005-0000-0000-00002D0E0000}"/>
    <cellStyle name="20% - Ênfase5 34 3" xfId="4619" xr:uid="{00000000-0005-0000-0000-00002E0E0000}"/>
    <cellStyle name="20% - Ênfase5 34 4" xfId="4620" xr:uid="{00000000-0005-0000-0000-00002F0E0000}"/>
    <cellStyle name="20% - Ênfase5 34 5" xfId="4621" xr:uid="{00000000-0005-0000-0000-0000300E0000}"/>
    <cellStyle name="20% - Ênfase5 34 6" xfId="4622" xr:uid="{00000000-0005-0000-0000-0000310E0000}"/>
    <cellStyle name="20% - Ênfase5 34 7" xfId="4623" xr:uid="{00000000-0005-0000-0000-0000320E0000}"/>
    <cellStyle name="20% - Ênfase5 34 8" xfId="4624" xr:uid="{00000000-0005-0000-0000-0000330E0000}"/>
    <cellStyle name="20% - Ênfase5 34 9" xfId="4625" xr:uid="{00000000-0005-0000-0000-0000340E0000}"/>
    <cellStyle name="20% - Ênfase5 35" xfId="665" xr:uid="{00000000-0005-0000-0000-0000350E0000}"/>
    <cellStyle name="20% - Ênfase5 35 10" xfId="4626" xr:uid="{00000000-0005-0000-0000-0000360E0000}"/>
    <cellStyle name="20% - Ênfase5 35 11" xfId="4627" xr:uid="{00000000-0005-0000-0000-0000370E0000}"/>
    <cellStyle name="20% - Ênfase5 35 12" xfId="4628" xr:uid="{00000000-0005-0000-0000-0000380E0000}"/>
    <cellStyle name="20% - Ênfase5 35 13" xfId="4629" xr:uid="{00000000-0005-0000-0000-0000390E0000}"/>
    <cellStyle name="20% - Ênfase5 35 14" xfId="4630" xr:uid="{00000000-0005-0000-0000-00003A0E0000}"/>
    <cellStyle name="20% - Ênfase5 35 15" xfId="4631" xr:uid="{00000000-0005-0000-0000-00003B0E0000}"/>
    <cellStyle name="20% - Ênfase5 35 16" xfId="4632" xr:uid="{00000000-0005-0000-0000-00003C0E0000}"/>
    <cellStyle name="20% - Ênfase5 35 17" xfId="4633" xr:uid="{00000000-0005-0000-0000-00003D0E0000}"/>
    <cellStyle name="20% - Ênfase5 35 18" xfId="4634" xr:uid="{00000000-0005-0000-0000-00003E0E0000}"/>
    <cellStyle name="20% - Ênfase5 35 19" xfId="4635" xr:uid="{00000000-0005-0000-0000-00003F0E0000}"/>
    <cellStyle name="20% - Ênfase5 35 2" xfId="4636" xr:uid="{00000000-0005-0000-0000-0000400E0000}"/>
    <cellStyle name="20% - Ênfase5 35 20" xfId="4637" xr:uid="{00000000-0005-0000-0000-0000410E0000}"/>
    <cellStyle name="20% - Ênfase5 35 3" xfId="4638" xr:uid="{00000000-0005-0000-0000-0000420E0000}"/>
    <cellStyle name="20% - Ênfase5 35 4" xfId="4639" xr:uid="{00000000-0005-0000-0000-0000430E0000}"/>
    <cellStyle name="20% - Ênfase5 35 5" xfId="4640" xr:uid="{00000000-0005-0000-0000-0000440E0000}"/>
    <cellStyle name="20% - Ênfase5 35 6" xfId="4641" xr:uid="{00000000-0005-0000-0000-0000450E0000}"/>
    <cellStyle name="20% - Ênfase5 35 7" xfId="4642" xr:uid="{00000000-0005-0000-0000-0000460E0000}"/>
    <cellStyle name="20% - Ênfase5 35 8" xfId="4643" xr:uid="{00000000-0005-0000-0000-0000470E0000}"/>
    <cellStyle name="20% - Ênfase5 35 9" xfId="4644" xr:uid="{00000000-0005-0000-0000-0000480E0000}"/>
    <cellStyle name="20% - Ênfase5 36" xfId="683" xr:uid="{00000000-0005-0000-0000-0000490E0000}"/>
    <cellStyle name="20% - Ênfase5 36 10" xfId="4645" xr:uid="{00000000-0005-0000-0000-00004A0E0000}"/>
    <cellStyle name="20% - Ênfase5 36 11" xfId="4646" xr:uid="{00000000-0005-0000-0000-00004B0E0000}"/>
    <cellStyle name="20% - Ênfase5 36 12" xfId="4647" xr:uid="{00000000-0005-0000-0000-00004C0E0000}"/>
    <cellStyle name="20% - Ênfase5 36 13" xfId="4648" xr:uid="{00000000-0005-0000-0000-00004D0E0000}"/>
    <cellStyle name="20% - Ênfase5 36 14" xfId="4649" xr:uid="{00000000-0005-0000-0000-00004E0E0000}"/>
    <cellStyle name="20% - Ênfase5 36 15" xfId="4650" xr:uid="{00000000-0005-0000-0000-00004F0E0000}"/>
    <cellStyle name="20% - Ênfase5 36 16" xfId="4651" xr:uid="{00000000-0005-0000-0000-0000500E0000}"/>
    <cellStyle name="20% - Ênfase5 36 17" xfId="4652" xr:uid="{00000000-0005-0000-0000-0000510E0000}"/>
    <cellStyle name="20% - Ênfase5 36 18" xfId="4653" xr:uid="{00000000-0005-0000-0000-0000520E0000}"/>
    <cellStyle name="20% - Ênfase5 36 19" xfId="4654" xr:uid="{00000000-0005-0000-0000-0000530E0000}"/>
    <cellStyle name="20% - Ênfase5 36 2" xfId="4655" xr:uid="{00000000-0005-0000-0000-0000540E0000}"/>
    <cellStyle name="20% - Ênfase5 36 20" xfId="4656" xr:uid="{00000000-0005-0000-0000-0000550E0000}"/>
    <cellStyle name="20% - Ênfase5 36 3" xfId="4657" xr:uid="{00000000-0005-0000-0000-0000560E0000}"/>
    <cellStyle name="20% - Ênfase5 36 4" xfId="4658" xr:uid="{00000000-0005-0000-0000-0000570E0000}"/>
    <cellStyle name="20% - Ênfase5 36 5" xfId="4659" xr:uid="{00000000-0005-0000-0000-0000580E0000}"/>
    <cellStyle name="20% - Ênfase5 36 6" xfId="4660" xr:uid="{00000000-0005-0000-0000-0000590E0000}"/>
    <cellStyle name="20% - Ênfase5 36 7" xfId="4661" xr:uid="{00000000-0005-0000-0000-00005A0E0000}"/>
    <cellStyle name="20% - Ênfase5 36 8" xfId="4662" xr:uid="{00000000-0005-0000-0000-00005B0E0000}"/>
    <cellStyle name="20% - Ênfase5 36 9" xfId="4663" xr:uid="{00000000-0005-0000-0000-00005C0E0000}"/>
    <cellStyle name="20% - Ênfase5 37" xfId="701" xr:uid="{00000000-0005-0000-0000-00005D0E0000}"/>
    <cellStyle name="20% - Ênfase5 37 10" xfId="4664" xr:uid="{00000000-0005-0000-0000-00005E0E0000}"/>
    <cellStyle name="20% - Ênfase5 37 11" xfId="4665" xr:uid="{00000000-0005-0000-0000-00005F0E0000}"/>
    <cellStyle name="20% - Ênfase5 37 12" xfId="4666" xr:uid="{00000000-0005-0000-0000-0000600E0000}"/>
    <cellStyle name="20% - Ênfase5 37 13" xfId="4667" xr:uid="{00000000-0005-0000-0000-0000610E0000}"/>
    <cellStyle name="20% - Ênfase5 37 14" xfId="4668" xr:uid="{00000000-0005-0000-0000-0000620E0000}"/>
    <cellStyle name="20% - Ênfase5 37 15" xfId="4669" xr:uid="{00000000-0005-0000-0000-0000630E0000}"/>
    <cellStyle name="20% - Ênfase5 37 16" xfId="4670" xr:uid="{00000000-0005-0000-0000-0000640E0000}"/>
    <cellStyle name="20% - Ênfase5 37 17" xfId="4671" xr:uid="{00000000-0005-0000-0000-0000650E0000}"/>
    <cellStyle name="20% - Ênfase5 37 18" xfId="4672" xr:uid="{00000000-0005-0000-0000-0000660E0000}"/>
    <cellStyle name="20% - Ênfase5 37 19" xfId="4673" xr:uid="{00000000-0005-0000-0000-0000670E0000}"/>
    <cellStyle name="20% - Ênfase5 37 2" xfId="4674" xr:uid="{00000000-0005-0000-0000-0000680E0000}"/>
    <cellStyle name="20% - Ênfase5 37 20" xfId="4675" xr:uid="{00000000-0005-0000-0000-0000690E0000}"/>
    <cellStyle name="20% - Ênfase5 37 3" xfId="4676" xr:uid="{00000000-0005-0000-0000-00006A0E0000}"/>
    <cellStyle name="20% - Ênfase5 37 4" xfId="4677" xr:uid="{00000000-0005-0000-0000-00006B0E0000}"/>
    <cellStyle name="20% - Ênfase5 37 5" xfId="4678" xr:uid="{00000000-0005-0000-0000-00006C0E0000}"/>
    <cellStyle name="20% - Ênfase5 37 6" xfId="4679" xr:uid="{00000000-0005-0000-0000-00006D0E0000}"/>
    <cellStyle name="20% - Ênfase5 37 7" xfId="4680" xr:uid="{00000000-0005-0000-0000-00006E0E0000}"/>
    <cellStyle name="20% - Ênfase5 37 8" xfId="4681" xr:uid="{00000000-0005-0000-0000-00006F0E0000}"/>
    <cellStyle name="20% - Ênfase5 37 9" xfId="4682" xr:uid="{00000000-0005-0000-0000-0000700E0000}"/>
    <cellStyle name="20% - Ênfase5 38" xfId="718" xr:uid="{00000000-0005-0000-0000-0000710E0000}"/>
    <cellStyle name="20% - Ênfase5 39" xfId="734" xr:uid="{00000000-0005-0000-0000-0000720E0000}"/>
    <cellStyle name="20% - Ênfase5 4" xfId="119" xr:uid="{00000000-0005-0000-0000-0000730E0000}"/>
    <cellStyle name="20% - Ênfase5 4 10" xfId="4683" xr:uid="{00000000-0005-0000-0000-0000740E0000}"/>
    <cellStyle name="20% - Ênfase5 4 11" xfId="4684" xr:uid="{00000000-0005-0000-0000-0000750E0000}"/>
    <cellStyle name="20% - Ênfase5 4 12" xfId="4685" xr:uid="{00000000-0005-0000-0000-0000760E0000}"/>
    <cellStyle name="20% - Ênfase5 4 13" xfId="4686" xr:uid="{00000000-0005-0000-0000-0000770E0000}"/>
    <cellStyle name="20% - Ênfase5 4 14" xfId="4687" xr:uid="{00000000-0005-0000-0000-0000780E0000}"/>
    <cellStyle name="20% - Ênfase5 4 15" xfId="4688" xr:uid="{00000000-0005-0000-0000-0000790E0000}"/>
    <cellStyle name="20% - Ênfase5 4 16" xfId="4689" xr:uid="{00000000-0005-0000-0000-00007A0E0000}"/>
    <cellStyle name="20% - Ênfase5 4 17" xfId="4690" xr:uid="{00000000-0005-0000-0000-00007B0E0000}"/>
    <cellStyle name="20% - Ênfase5 4 18" xfId="4691" xr:uid="{00000000-0005-0000-0000-00007C0E0000}"/>
    <cellStyle name="20% - Ênfase5 4 19" xfId="4692" xr:uid="{00000000-0005-0000-0000-00007D0E0000}"/>
    <cellStyle name="20% - Ênfase5 4 2" xfId="4693" xr:uid="{00000000-0005-0000-0000-00007E0E0000}"/>
    <cellStyle name="20% - Ênfase5 4 20" xfId="4694" xr:uid="{00000000-0005-0000-0000-00007F0E0000}"/>
    <cellStyle name="20% - Ênfase5 4 3" xfId="4695" xr:uid="{00000000-0005-0000-0000-0000800E0000}"/>
    <cellStyle name="20% - Ênfase5 4 4" xfId="4696" xr:uid="{00000000-0005-0000-0000-0000810E0000}"/>
    <cellStyle name="20% - Ênfase5 4 5" xfId="4697" xr:uid="{00000000-0005-0000-0000-0000820E0000}"/>
    <cellStyle name="20% - Ênfase5 4 6" xfId="4698" xr:uid="{00000000-0005-0000-0000-0000830E0000}"/>
    <cellStyle name="20% - Ênfase5 4 7" xfId="4699" xr:uid="{00000000-0005-0000-0000-0000840E0000}"/>
    <cellStyle name="20% - Ênfase5 4 8" xfId="4700" xr:uid="{00000000-0005-0000-0000-0000850E0000}"/>
    <cellStyle name="20% - Ênfase5 4 9" xfId="4701" xr:uid="{00000000-0005-0000-0000-0000860E0000}"/>
    <cellStyle name="20% - Ênfase5 40" xfId="755" xr:uid="{00000000-0005-0000-0000-0000870E0000}"/>
    <cellStyle name="20% - Ênfase5 41" xfId="773" xr:uid="{00000000-0005-0000-0000-0000880E0000}"/>
    <cellStyle name="20% - Ênfase5 42" xfId="791" xr:uid="{00000000-0005-0000-0000-0000890E0000}"/>
    <cellStyle name="20% - Ênfase5 43" xfId="809" xr:uid="{00000000-0005-0000-0000-00008A0E0000}"/>
    <cellStyle name="20% - Ênfase5 44" xfId="827" xr:uid="{00000000-0005-0000-0000-00008B0E0000}"/>
    <cellStyle name="20% - Ênfase5 45" xfId="845" xr:uid="{00000000-0005-0000-0000-00008C0E0000}"/>
    <cellStyle name="20% - Ênfase5 46" xfId="863" xr:uid="{00000000-0005-0000-0000-00008D0E0000}"/>
    <cellStyle name="20% - Ênfase5 47" xfId="881" xr:uid="{00000000-0005-0000-0000-00008E0E0000}"/>
    <cellStyle name="20% - Ênfase5 48" xfId="899" xr:uid="{00000000-0005-0000-0000-00008F0E0000}"/>
    <cellStyle name="20% - Ênfase5 49" xfId="916" xr:uid="{00000000-0005-0000-0000-0000900E0000}"/>
    <cellStyle name="20% - Ênfase5 5" xfId="136" xr:uid="{00000000-0005-0000-0000-0000910E0000}"/>
    <cellStyle name="20% - Ênfase5 5 10" xfId="4702" xr:uid="{00000000-0005-0000-0000-0000920E0000}"/>
    <cellStyle name="20% - Ênfase5 5 11" xfId="4703" xr:uid="{00000000-0005-0000-0000-0000930E0000}"/>
    <cellStyle name="20% - Ênfase5 5 12" xfId="4704" xr:uid="{00000000-0005-0000-0000-0000940E0000}"/>
    <cellStyle name="20% - Ênfase5 5 13" xfId="4705" xr:uid="{00000000-0005-0000-0000-0000950E0000}"/>
    <cellStyle name="20% - Ênfase5 5 14" xfId="4706" xr:uid="{00000000-0005-0000-0000-0000960E0000}"/>
    <cellStyle name="20% - Ênfase5 5 15" xfId="4707" xr:uid="{00000000-0005-0000-0000-0000970E0000}"/>
    <cellStyle name="20% - Ênfase5 5 16" xfId="4708" xr:uid="{00000000-0005-0000-0000-0000980E0000}"/>
    <cellStyle name="20% - Ênfase5 5 17" xfId="4709" xr:uid="{00000000-0005-0000-0000-0000990E0000}"/>
    <cellStyle name="20% - Ênfase5 5 18" xfId="4710" xr:uid="{00000000-0005-0000-0000-00009A0E0000}"/>
    <cellStyle name="20% - Ênfase5 5 19" xfId="4711" xr:uid="{00000000-0005-0000-0000-00009B0E0000}"/>
    <cellStyle name="20% - Ênfase5 5 2" xfId="4712" xr:uid="{00000000-0005-0000-0000-00009C0E0000}"/>
    <cellStyle name="20% - Ênfase5 5 20" xfId="4713" xr:uid="{00000000-0005-0000-0000-00009D0E0000}"/>
    <cellStyle name="20% - Ênfase5 5 3" xfId="4714" xr:uid="{00000000-0005-0000-0000-00009E0E0000}"/>
    <cellStyle name="20% - Ênfase5 5 4" xfId="4715" xr:uid="{00000000-0005-0000-0000-00009F0E0000}"/>
    <cellStyle name="20% - Ênfase5 5 5" xfId="4716" xr:uid="{00000000-0005-0000-0000-0000A00E0000}"/>
    <cellStyle name="20% - Ênfase5 5 6" xfId="4717" xr:uid="{00000000-0005-0000-0000-0000A10E0000}"/>
    <cellStyle name="20% - Ênfase5 5 7" xfId="4718" xr:uid="{00000000-0005-0000-0000-0000A20E0000}"/>
    <cellStyle name="20% - Ênfase5 5 8" xfId="4719" xr:uid="{00000000-0005-0000-0000-0000A30E0000}"/>
    <cellStyle name="20% - Ênfase5 5 9" xfId="4720" xr:uid="{00000000-0005-0000-0000-0000A40E0000}"/>
    <cellStyle name="20% - Ênfase5 50" xfId="935" xr:uid="{00000000-0005-0000-0000-0000A50E0000}"/>
    <cellStyle name="20% - Ênfase5 51" xfId="953" xr:uid="{00000000-0005-0000-0000-0000A60E0000}"/>
    <cellStyle name="20% - Ênfase5 52" xfId="971" xr:uid="{00000000-0005-0000-0000-0000A70E0000}"/>
    <cellStyle name="20% - Ênfase5 53" xfId="989" xr:uid="{00000000-0005-0000-0000-0000A80E0000}"/>
    <cellStyle name="20% - Ênfase5 54" xfId="1007" xr:uid="{00000000-0005-0000-0000-0000A90E0000}"/>
    <cellStyle name="20% - Ênfase5 55" xfId="1024" xr:uid="{00000000-0005-0000-0000-0000AA0E0000}"/>
    <cellStyle name="20% - Ênfase5 56" xfId="1041" xr:uid="{00000000-0005-0000-0000-0000AB0E0000}"/>
    <cellStyle name="20% - Ênfase5 57" xfId="1060" xr:uid="{00000000-0005-0000-0000-0000AC0E0000}"/>
    <cellStyle name="20% - Ênfase5 58" xfId="1077" xr:uid="{00000000-0005-0000-0000-0000AD0E0000}"/>
    <cellStyle name="20% - Ênfase5 59" xfId="1096" xr:uid="{00000000-0005-0000-0000-0000AE0E0000}"/>
    <cellStyle name="20% - Ênfase5 6" xfId="153" xr:uid="{00000000-0005-0000-0000-0000AF0E0000}"/>
    <cellStyle name="20% - Ênfase5 6 10" xfId="4721" xr:uid="{00000000-0005-0000-0000-0000B00E0000}"/>
    <cellStyle name="20% - Ênfase5 6 11" xfId="4722" xr:uid="{00000000-0005-0000-0000-0000B10E0000}"/>
    <cellStyle name="20% - Ênfase5 6 12" xfId="4723" xr:uid="{00000000-0005-0000-0000-0000B20E0000}"/>
    <cellStyle name="20% - Ênfase5 6 13" xfId="4724" xr:uid="{00000000-0005-0000-0000-0000B30E0000}"/>
    <cellStyle name="20% - Ênfase5 6 14" xfId="4725" xr:uid="{00000000-0005-0000-0000-0000B40E0000}"/>
    <cellStyle name="20% - Ênfase5 6 15" xfId="4726" xr:uid="{00000000-0005-0000-0000-0000B50E0000}"/>
    <cellStyle name="20% - Ênfase5 6 16" xfId="4727" xr:uid="{00000000-0005-0000-0000-0000B60E0000}"/>
    <cellStyle name="20% - Ênfase5 6 17" xfId="4728" xr:uid="{00000000-0005-0000-0000-0000B70E0000}"/>
    <cellStyle name="20% - Ênfase5 6 18" xfId="4729" xr:uid="{00000000-0005-0000-0000-0000B80E0000}"/>
    <cellStyle name="20% - Ênfase5 6 19" xfId="4730" xr:uid="{00000000-0005-0000-0000-0000B90E0000}"/>
    <cellStyle name="20% - Ênfase5 6 2" xfId="4731" xr:uid="{00000000-0005-0000-0000-0000BA0E0000}"/>
    <cellStyle name="20% - Ênfase5 6 20" xfId="4732" xr:uid="{00000000-0005-0000-0000-0000BB0E0000}"/>
    <cellStyle name="20% - Ênfase5 6 3" xfId="4733" xr:uid="{00000000-0005-0000-0000-0000BC0E0000}"/>
    <cellStyle name="20% - Ênfase5 6 4" xfId="4734" xr:uid="{00000000-0005-0000-0000-0000BD0E0000}"/>
    <cellStyle name="20% - Ênfase5 6 5" xfId="4735" xr:uid="{00000000-0005-0000-0000-0000BE0E0000}"/>
    <cellStyle name="20% - Ênfase5 6 6" xfId="4736" xr:uid="{00000000-0005-0000-0000-0000BF0E0000}"/>
    <cellStyle name="20% - Ênfase5 6 7" xfId="4737" xr:uid="{00000000-0005-0000-0000-0000C00E0000}"/>
    <cellStyle name="20% - Ênfase5 6 8" xfId="4738" xr:uid="{00000000-0005-0000-0000-0000C10E0000}"/>
    <cellStyle name="20% - Ênfase5 6 9" xfId="4739" xr:uid="{00000000-0005-0000-0000-0000C20E0000}"/>
    <cellStyle name="20% - Ênfase5 60" xfId="1114" xr:uid="{00000000-0005-0000-0000-0000C30E0000}"/>
    <cellStyle name="20% - Ênfase5 61" xfId="1132" xr:uid="{00000000-0005-0000-0000-0000C40E0000}"/>
    <cellStyle name="20% - Ênfase5 62" xfId="1149" xr:uid="{00000000-0005-0000-0000-0000C50E0000}"/>
    <cellStyle name="20% - Ênfase5 63" xfId="1166" xr:uid="{00000000-0005-0000-0000-0000C60E0000}"/>
    <cellStyle name="20% - Ênfase5 64" xfId="1185" xr:uid="{00000000-0005-0000-0000-0000C70E0000}"/>
    <cellStyle name="20% - Ênfase5 65" xfId="1203" xr:uid="{00000000-0005-0000-0000-0000C80E0000}"/>
    <cellStyle name="20% - Ênfase5 66" xfId="1219" xr:uid="{00000000-0005-0000-0000-0000C90E0000}"/>
    <cellStyle name="20% - Ênfase5 67" xfId="1236" xr:uid="{00000000-0005-0000-0000-0000CA0E0000}"/>
    <cellStyle name="20% - Ênfase5 68" xfId="1251" xr:uid="{00000000-0005-0000-0000-0000CB0E0000}"/>
    <cellStyle name="20% - Ênfase5 69" xfId="1268" xr:uid="{00000000-0005-0000-0000-0000CC0E0000}"/>
    <cellStyle name="20% - Ênfase5 7" xfId="170" xr:uid="{00000000-0005-0000-0000-0000CD0E0000}"/>
    <cellStyle name="20% - Ênfase5 7 10" xfId="4740" xr:uid="{00000000-0005-0000-0000-0000CE0E0000}"/>
    <cellStyle name="20% - Ênfase5 7 11" xfId="4741" xr:uid="{00000000-0005-0000-0000-0000CF0E0000}"/>
    <cellStyle name="20% - Ênfase5 7 12" xfId="4742" xr:uid="{00000000-0005-0000-0000-0000D00E0000}"/>
    <cellStyle name="20% - Ênfase5 7 13" xfId="4743" xr:uid="{00000000-0005-0000-0000-0000D10E0000}"/>
    <cellStyle name="20% - Ênfase5 7 14" xfId="4744" xr:uid="{00000000-0005-0000-0000-0000D20E0000}"/>
    <cellStyle name="20% - Ênfase5 7 15" xfId="4745" xr:uid="{00000000-0005-0000-0000-0000D30E0000}"/>
    <cellStyle name="20% - Ênfase5 7 16" xfId="4746" xr:uid="{00000000-0005-0000-0000-0000D40E0000}"/>
    <cellStyle name="20% - Ênfase5 7 17" xfId="4747" xr:uid="{00000000-0005-0000-0000-0000D50E0000}"/>
    <cellStyle name="20% - Ênfase5 7 18" xfId="4748" xr:uid="{00000000-0005-0000-0000-0000D60E0000}"/>
    <cellStyle name="20% - Ênfase5 7 19" xfId="4749" xr:uid="{00000000-0005-0000-0000-0000D70E0000}"/>
    <cellStyle name="20% - Ênfase5 7 2" xfId="4750" xr:uid="{00000000-0005-0000-0000-0000D80E0000}"/>
    <cellStyle name="20% - Ênfase5 7 20" xfId="4751" xr:uid="{00000000-0005-0000-0000-0000D90E0000}"/>
    <cellStyle name="20% - Ênfase5 7 3" xfId="4752" xr:uid="{00000000-0005-0000-0000-0000DA0E0000}"/>
    <cellStyle name="20% - Ênfase5 7 4" xfId="4753" xr:uid="{00000000-0005-0000-0000-0000DB0E0000}"/>
    <cellStyle name="20% - Ênfase5 7 5" xfId="4754" xr:uid="{00000000-0005-0000-0000-0000DC0E0000}"/>
    <cellStyle name="20% - Ênfase5 7 6" xfId="4755" xr:uid="{00000000-0005-0000-0000-0000DD0E0000}"/>
    <cellStyle name="20% - Ênfase5 7 7" xfId="4756" xr:uid="{00000000-0005-0000-0000-0000DE0E0000}"/>
    <cellStyle name="20% - Ênfase5 7 8" xfId="4757" xr:uid="{00000000-0005-0000-0000-0000DF0E0000}"/>
    <cellStyle name="20% - Ênfase5 7 9" xfId="4758" xr:uid="{00000000-0005-0000-0000-0000E00E0000}"/>
    <cellStyle name="20% - Ênfase5 70" xfId="1280" xr:uid="{00000000-0005-0000-0000-0000E10E0000}"/>
    <cellStyle name="20% - Ênfase5 71" xfId="1290" xr:uid="{00000000-0005-0000-0000-0000E20E0000}"/>
    <cellStyle name="20% - Ênfase5 72" xfId="4759" xr:uid="{00000000-0005-0000-0000-0000E30E0000}"/>
    <cellStyle name="20% - Ênfase5 73" xfId="4760" xr:uid="{00000000-0005-0000-0000-0000E40E0000}"/>
    <cellStyle name="20% - Ênfase5 74" xfId="4761" xr:uid="{00000000-0005-0000-0000-0000E50E0000}"/>
    <cellStyle name="20% - Ênfase5 75" xfId="4762" xr:uid="{00000000-0005-0000-0000-0000E60E0000}"/>
    <cellStyle name="20% - Ênfase5 76" xfId="4763" xr:uid="{00000000-0005-0000-0000-0000E70E0000}"/>
    <cellStyle name="20% - Ênfase5 77" xfId="4764" xr:uid="{00000000-0005-0000-0000-0000E80E0000}"/>
    <cellStyle name="20% - Ênfase5 78" xfId="4765" xr:uid="{00000000-0005-0000-0000-0000E90E0000}"/>
    <cellStyle name="20% - Ênfase5 79" xfId="4766" xr:uid="{00000000-0005-0000-0000-0000EA0E0000}"/>
    <cellStyle name="20% - Ênfase5 8" xfId="187" xr:uid="{00000000-0005-0000-0000-0000EB0E0000}"/>
    <cellStyle name="20% - Ênfase5 8 10" xfId="4767" xr:uid="{00000000-0005-0000-0000-0000EC0E0000}"/>
    <cellStyle name="20% - Ênfase5 8 11" xfId="4768" xr:uid="{00000000-0005-0000-0000-0000ED0E0000}"/>
    <cellStyle name="20% - Ênfase5 8 12" xfId="4769" xr:uid="{00000000-0005-0000-0000-0000EE0E0000}"/>
    <cellStyle name="20% - Ênfase5 8 13" xfId="4770" xr:uid="{00000000-0005-0000-0000-0000EF0E0000}"/>
    <cellStyle name="20% - Ênfase5 8 14" xfId="4771" xr:uid="{00000000-0005-0000-0000-0000F00E0000}"/>
    <cellStyle name="20% - Ênfase5 8 15" xfId="4772" xr:uid="{00000000-0005-0000-0000-0000F10E0000}"/>
    <cellStyle name="20% - Ênfase5 8 16" xfId="4773" xr:uid="{00000000-0005-0000-0000-0000F20E0000}"/>
    <cellStyle name="20% - Ênfase5 8 17" xfId="4774" xr:uid="{00000000-0005-0000-0000-0000F30E0000}"/>
    <cellStyle name="20% - Ênfase5 8 18" xfId="4775" xr:uid="{00000000-0005-0000-0000-0000F40E0000}"/>
    <cellStyle name="20% - Ênfase5 8 19" xfId="4776" xr:uid="{00000000-0005-0000-0000-0000F50E0000}"/>
    <cellStyle name="20% - Ênfase5 8 2" xfId="4777" xr:uid="{00000000-0005-0000-0000-0000F60E0000}"/>
    <cellStyle name="20% - Ênfase5 8 20" xfId="4778" xr:uid="{00000000-0005-0000-0000-0000F70E0000}"/>
    <cellStyle name="20% - Ênfase5 8 3" xfId="4779" xr:uid="{00000000-0005-0000-0000-0000F80E0000}"/>
    <cellStyle name="20% - Ênfase5 8 4" xfId="4780" xr:uid="{00000000-0005-0000-0000-0000F90E0000}"/>
    <cellStyle name="20% - Ênfase5 8 5" xfId="4781" xr:uid="{00000000-0005-0000-0000-0000FA0E0000}"/>
    <cellStyle name="20% - Ênfase5 8 6" xfId="4782" xr:uid="{00000000-0005-0000-0000-0000FB0E0000}"/>
    <cellStyle name="20% - Ênfase5 8 7" xfId="4783" xr:uid="{00000000-0005-0000-0000-0000FC0E0000}"/>
    <cellStyle name="20% - Ênfase5 8 8" xfId="4784" xr:uid="{00000000-0005-0000-0000-0000FD0E0000}"/>
    <cellStyle name="20% - Ênfase5 8 9" xfId="4785" xr:uid="{00000000-0005-0000-0000-0000FE0E0000}"/>
    <cellStyle name="20% - Ênfase5 80" xfId="4786" xr:uid="{00000000-0005-0000-0000-0000FF0E0000}"/>
    <cellStyle name="20% - Ênfase5 81" xfId="4787" xr:uid="{00000000-0005-0000-0000-0000000F0000}"/>
    <cellStyle name="20% - Ênfase5 82" xfId="4788" xr:uid="{00000000-0005-0000-0000-0000010F0000}"/>
    <cellStyle name="20% - Ênfase5 83" xfId="4789" xr:uid="{00000000-0005-0000-0000-0000020F0000}"/>
    <cellStyle name="20% - Ênfase5 84" xfId="4790" xr:uid="{00000000-0005-0000-0000-0000030F0000}"/>
    <cellStyle name="20% - Ênfase5 85" xfId="4791" xr:uid="{00000000-0005-0000-0000-0000040F0000}"/>
    <cellStyle name="20% - Ênfase5 86" xfId="4792" xr:uid="{00000000-0005-0000-0000-0000050F0000}"/>
    <cellStyle name="20% - Ênfase5 87" xfId="4793" xr:uid="{00000000-0005-0000-0000-0000060F0000}"/>
    <cellStyle name="20% - Ênfase5 88" xfId="4794" xr:uid="{00000000-0005-0000-0000-0000070F0000}"/>
    <cellStyle name="20% - Ênfase5 89" xfId="4795" xr:uid="{00000000-0005-0000-0000-0000080F0000}"/>
    <cellStyle name="20% - Ênfase5 9" xfId="204" xr:uid="{00000000-0005-0000-0000-0000090F0000}"/>
    <cellStyle name="20% - Ênfase5 9 10" xfId="4796" xr:uid="{00000000-0005-0000-0000-00000A0F0000}"/>
    <cellStyle name="20% - Ênfase5 9 11" xfId="4797" xr:uid="{00000000-0005-0000-0000-00000B0F0000}"/>
    <cellStyle name="20% - Ênfase5 9 12" xfId="4798" xr:uid="{00000000-0005-0000-0000-00000C0F0000}"/>
    <cellStyle name="20% - Ênfase5 9 13" xfId="4799" xr:uid="{00000000-0005-0000-0000-00000D0F0000}"/>
    <cellStyle name="20% - Ênfase5 9 14" xfId="4800" xr:uid="{00000000-0005-0000-0000-00000E0F0000}"/>
    <cellStyle name="20% - Ênfase5 9 15" xfId="4801" xr:uid="{00000000-0005-0000-0000-00000F0F0000}"/>
    <cellStyle name="20% - Ênfase5 9 16" xfId="4802" xr:uid="{00000000-0005-0000-0000-0000100F0000}"/>
    <cellStyle name="20% - Ênfase5 9 17" xfId="4803" xr:uid="{00000000-0005-0000-0000-0000110F0000}"/>
    <cellStyle name="20% - Ênfase5 9 18" xfId="4804" xr:uid="{00000000-0005-0000-0000-0000120F0000}"/>
    <cellStyle name="20% - Ênfase5 9 19" xfId="4805" xr:uid="{00000000-0005-0000-0000-0000130F0000}"/>
    <cellStyle name="20% - Ênfase5 9 2" xfId="4806" xr:uid="{00000000-0005-0000-0000-0000140F0000}"/>
    <cellStyle name="20% - Ênfase5 9 20" xfId="4807" xr:uid="{00000000-0005-0000-0000-0000150F0000}"/>
    <cellStyle name="20% - Ênfase5 9 3" xfId="4808" xr:uid="{00000000-0005-0000-0000-0000160F0000}"/>
    <cellStyle name="20% - Ênfase5 9 4" xfId="4809" xr:uid="{00000000-0005-0000-0000-0000170F0000}"/>
    <cellStyle name="20% - Ênfase5 9 5" xfId="4810" xr:uid="{00000000-0005-0000-0000-0000180F0000}"/>
    <cellStyle name="20% - Ênfase5 9 6" xfId="4811" xr:uid="{00000000-0005-0000-0000-0000190F0000}"/>
    <cellStyle name="20% - Ênfase5 9 7" xfId="4812" xr:uid="{00000000-0005-0000-0000-00001A0F0000}"/>
    <cellStyle name="20% - Ênfase5 9 8" xfId="4813" xr:uid="{00000000-0005-0000-0000-00001B0F0000}"/>
    <cellStyle name="20% - Ênfase5 9 9" xfId="4814" xr:uid="{00000000-0005-0000-0000-00001C0F0000}"/>
    <cellStyle name="20% - Ênfase5 90" xfId="4815" xr:uid="{00000000-0005-0000-0000-00001D0F0000}"/>
    <cellStyle name="20% - Ênfase6" xfId="39" builtinId="50" customBuiltin="1"/>
    <cellStyle name="20% - Ênfase6 10" xfId="224" xr:uid="{00000000-0005-0000-0000-00001F0F0000}"/>
    <cellStyle name="20% - Ênfase6 10 10" xfId="4816" xr:uid="{00000000-0005-0000-0000-0000200F0000}"/>
    <cellStyle name="20% - Ênfase6 10 11" xfId="4817" xr:uid="{00000000-0005-0000-0000-0000210F0000}"/>
    <cellStyle name="20% - Ênfase6 10 12" xfId="4818" xr:uid="{00000000-0005-0000-0000-0000220F0000}"/>
    <cellStyle name="20% - Ênfase6 10 13" xfId="4819" xr:uid="{00000000-0005-0000-0000-0000230F0000}"/>
    <cellStyle name="20% - Ênfase6 10 14" xfId="4820" xr:uid="{00000000-0005-0000-0000-0000240F0000}"/>
    <cellStyle name="20% - Ênfase6 10 15" xfId="4821" xr:uid="{00000000-0005-0000-0000-0000250F0000}"/>
    <cellStyle name="20% - Ênfase6 10 16" xfId="4822" xr:uid="{00000000-0005-0000-0000-0000260F0000}"/>
    <cellStyle name="20% - Ênfase6 10 17" xfId="4823" xr:uid="{00000000-0005-0000-0000-0000270F0000}"/>
    <cellStyle name="20% - Ênfase6 10 18" xfId="4824" xr:uid="{00000000-0005-0000-0000-0000280F0000}"/>
    <cellStyle name="20% - Ênfase6 10 19" xfId="4825" xr:uid="{00000000-0005-0000-0000-0000290F0000}"/>
    <cellStyle name="20% - Ênfase6 10 2" xfId="4826" xr:uid="{00000000-0005-0000-0000-00002A0F0000}"/>
    <cellStyle name="20% - Ênfase6 10 20" xfId="4827" xr:uid="{00000000-0005-0000-0000-00002B0F0000}"/>
    <cellStyle name="20% - Ênfase6 10 3" xfId="4828" xr:uid="{00000000-0005-0000-0000-00002C0F0000}"/>
    <cellStyle name="20% - Ênfase6 10 4" xfId="4829" xr:uid="{00000000-0005-0000-0000-00002D0F0000}"/>
    <cellStyle name="20% - Ênfase6 10 5" xfId="4830" xr:uid="{00000000-0005-0000-0000-00002E0F0000}"/>
    <cellStyle name="20% - Ênfase6 10 6" xfId="4831" xr:uid="{00000000-0005-0000-0000-00002F0F0000}"/>
    <cellStyle name="20% - Ênfase6 10 7" xfId="4832" xr:uid="{00000000-0005-0000-0000-0000300F0000}"/>
    <cellStyle name="20% - Ênfase6 10 8" xfId="4833" xr:uid="{00000000-0005-0000-0000-0000310F0000}"/>
    <cellStyle name="20% - Ênfase6 10 9" xfId="4834" xr:uid="{00000000-0005-0000-0000-0000320F0000}"/>
    <cellStyle name="20% - Ênfase6 11" xfId="241" xr:uid="{00000000-0005-0000-0000-0000330F0000}"/>
    <cellStyle name="20% - Ênfase6 11 10" xfId="4835" xr:uid="{00000000-0005-0000-0000-0000340F0000}"/>
    <cellStyle name="20% - Ênfase6 11 11" xfId="4836" xr:uid="{00000000-0005-0000-0000-0000350F0000}"/>
    <cellStyle name="20% - Ênfase6 11 12" xfId="4837" xr:uid="{00000000-0005-0000-0000-0000360F0000}"/>
    <cellStyle name="20% - Ênfase6 11 13" xfId="4838" xr:uid="{00000000-0005-0000-0000-0000370F0000}"/>
    <cellStyle name="20% - Ênfase6 11 14" xfId="4839" xr:uid="{00000000-0005-0000-0000-0000380F0000}"/>
    <cellStyle name="20% - Ênfase6 11 15" xfId="4840" xr:uid="{00000000-0005-0000-0000-0000390F0000}"/>
    <cellStyle name="20% - Ênfase6 11 16" xfId="4841" xr:uid="{00000000-0005-0000-0000-00003A0F0000}"/>
    <cellStyle name="20% - Ênfase6 11 17" xfId="4842" xr:uid="{00000000-0005-0000-0000-00003B0F0000}"/>
    <cellStyle name="20% - Ênfase6 11 18" xfId="4843" xr:uid="{00000000-0005-0000-0000-00003C0F0000}"/>
    <cellStyle name="20% - Ênfase6 11 19" xfId="4844" xr:uid="{00000000-0005-0000-0000-00003D0F0000}"/>
    <cellStyle name="20% - Ênfase6 11 2" xfId="4845" xr:uid="{00000000-0005-0000-0000-00003E0F0000}"/>
    <cellStyle name="20% - Ênfase6 11 20" xfId="4846" xr:uid="{00000000-0005-0000-0000-00003F0F0000}"/>
    <cellStyle name="20% - Ênfase6 11 3" xfId="4847" xr:uid="{00000000-0005-0000-0000-0000400F0000}"/>
    <cellStyle name="20% - Ênfase6 11 4" xfId="4848" xr:uid="{00000000-0005-0000-0000-0000410F0000}"/>
    <cellStyle name="20% - Ênfase6 11 5" xfId="4849" xr:uid="{00000000-0005-0000-0000-0000420F0000}"/>
    <cellStyle name="20% - Ênfase6 11 6" xfId="4850" xr:uid="{00000000-0005-0000-0000-0000430F0000}"/>
    <cellStyle name="20% - Ênfase6 11 7" xfId="4851" xr:uid="{00000000-0005-0000-0000-0000440F0000}"/>
    <cellStyle name="20% - Ênfase6 11 8" xfId="4852" xr:uid="{00000000-0005-0000-0000-0000450F0000}"/>
    <cellStyle name="20% - Ênfase6 11 9" xfId="4853" xr:uid="{00000000-0005-0000-0000-0000460F0000}"/>
    <cellStyle name="20% - Ênfase6 12" xfId="258" xr:uid="{00000000-0005-0000-0000-0000470F0000}"/>
    <cellStyle name="20% - Ênfase6 12 10" xfId="4854" xr:uid="{00000000-0005-0000-0000-0000480F0000}"/>
    <cellStyle name="20% - Ênfase6 12 11" xfId="4855" xr:uid="{00000000-0005-0000-0000-0000490F0000}"/>
    <cellStyle name="20% - Ênfase6 12 12" xfId="4856" xr:uid="{00000000-0005-0000-0000-00004A0F0000}"/>
    <cellStyle name="20% - Ênfase6 12 13" xfId="4857" xr:uid="{00000000-0005-0000-0000-00004B0F0000}"/>
    <cellStyle name="20% - Ênfase6 12 14" xfId="4858" xr:uid="{00000000-0005-0000-0000-00004C0F0000}"/>
    <cellStyle name="20% - Ênfase6 12 15" xfId="4859" xr:uid="{00000000-0005-0000-0000-00004D0F0000}"/>
    <cellStyle name="20% - Ênfase6 12 16" xfId="4860" xr:uid="{00000000-0005-0000-0000-00004E0F0000}"/>
    <cellStyle name="20% - Ênfase6 12 17" xfId="4861" xr:uid="{00000000-0005-0000-0000-00004F0F0000}"/>
    <cellStyle name="20% - Ênfase6 12 18" xfId="4862" xr:uid="{00000000-0005-0000-0000-0000500F0000}"/>
    <cellStyle name="20% - Ênfase6 12 19" xfId="4863" xr:uid="{00000000-0005-0000-0000-0000510F0000}"/>
    <cellStyle name="20% - Ênfase6 12 2" xfId="4864" xr:uid="{00000000-0005-0000-0000-0000520F0000}"/>
    <cellStyle name="20% - Ênfase6 12 20" xfId="4865" xr:uid="{00000000-0005-0000-0000-0000530F0000}"/>
    <cellStyle name="20% - Ênfase6 12 3" xfId="4866" xr:uid="{00000000-0005-0000-0000-0000540F0000}"/>
    <cellStyle name="20% - Ênfase6 12 4" xfId="4867" xr:uid="{00000000-0005-0000-0000-0000550F0000}"/>
    <cellStyle name="20% - Ênfase6 12 5" xfId="4868" xr:uid="{00000000-0005-0000-0000-0000560F0000}"/>
    <cellStyle name="20% - Ênfase6 12 6" xfId="4869" xr:uid="{00000000-0005-0000-0000-0000570F0000}"/>
    <cellStyle name="20% - Ênfase6 12 7" xfId="4870" xr:uid="{00000000-0005-0000-0000-0000580F0000}"/>
    <cellStyle name="20% - Ênfase6 12 8" xfId="4871" xr:uid="{00000000-0005-0000-0000-0000590F0000}"/>
    <cellStyle name="20% - Ênfase6 12 9" xfId="4872" xr:uid="{00000000-0005-0000-0000-00005A0F0000}"/>
    <cellStyle name="20% - Ênfase6 13" xfId="275" xr:uid="{00000000-0005-0000-0000-00005B0F0000}"/>
    <cellStyle name="20% - Ênfase6 13 10" xfId="4873" xr:uid="{00000000-0005-0000-0000-00005C0F0000}"/>
    <cellStyle name="20% - Ênfase6 13 11" xfId="4874" xr:uid="{00000000-0005-0000-0000-00005D0F0000}"/>
    <cellStyle name="20% - Ênfase6 13 12" xfId="4875" xr:uid="{00000000-0005-0000-0000-00005E0F0000}"/>
    <cellStyle name="20% - Ênfase6 13 13" xfId="4876" xr:uid="{00000000-0005-0000-0000-00005F0F0000}"/>
    <cellStyle name="20% - Ênfase6 13 14" xfId="4877" xr:uid="{00000000-0005-0000-0000-0000600F0000}"/>
    <cellStyle name="20% - Ênfase6 13 15" xfId="4878" xr:uid="{00000000-0005-0000-0000-0000610F0000}"/>
    <cellStyle name="20% - Ênfase6 13 16" xfId="4879" xr:uid="{00000000-0005-0000-0000-0000620F0000}"/>
    <cellStyle name="20% - Ênfase6 13 17" xfId="4880" xr:uid="{00000000-0005-0000-0000-0000630F0000}"/>
    <cellStyle name="20% - Ênfase6 13 18" xfId="4881" xr:uid="{00000000-0005-0000-0000-0000640F0000}"/>
    <cellStyle name="20% - Ênfase6 13 19" xfId="4882" xr:uid="{00000000-0005-0000-0000-0000650F0000}"/>
    <cellStyle name="20% - Ênfase6 13 2" xfId="4883" xr:uid="{00000000-0005-0000-0000-0000660F0000}"/>
    <cellStyle name="20% - Ênfase6 13 20" xfId="4884" xr:uid="{00000000-0005-0000-0000-0000670F0000}"/>
    <cellStyle name="20% - Ênfase6 13 3" xfId="4885" xr:uid="{00000000-0005-0000-0000-0000680F0000}"/>
    <cellStyle name="20% - Ênfase6 13 4" xfId="4886" xr:uid="{00000000-0005-0000-0000-0000690F0000}"/>
    <cellStyle name="20% - Ênfase6 13 5" xfId="4887" xr:uid="{00000000-0005-0000-0000-00006A0F0000}"/>
    <cellStyle name="20% - Ênfase6 13 6" xfId="4888" xr:uid="{00000000-0005-0000-0000-00006B0F0000}"/>
    <cellStyle name="20% - Ênfase6 13 7" xfId="4889" xr:uid="{00000000-0005-0000-0000-00006C0F0000}"/>
    <cellStyle name="20% - Ênfase6 13 8" xfId="4890" xr:uid="{00000000-0005-0000-0000-00006D0F0000}"/>
    <cellStyle name="20% - Ênfase6 13 9" xfId="4891" xr:uid="{00000000-0005-0000-0000-00006E0F0000}"/>
    <cellStyle name="20% - Ênfase6 14" xfId="292" xr:uid="{00000000-0005-0000-0000-00006F0F0000}"/>
    <cellStyle name="20% - Ênfase6 14 10" xfId="4892" xr:uid="{00000000-0005-0000-0000-0000700F0000}"/>
    <cellStyle name="20% - Ênfase6 14 11" xfId="4893" xr:uid="{00000000-0005-0000-0000-0000710F0000}"/>
    <cellStyle name="20% - Ênfase6 14 12" xfId="4894" xr:uid="{00000000-0005-0000-0000-0000720F0000}"/>
    <cellStyle name="20% - Ênfase6 14 13" xfId="4895" xr:uid="{00000000-0005-0000-0000-0000730F0000}"/>
    <cellStyle name="20% - Ênfase6 14 14" xfId="4896" xr:uid="{00000000-0005-0000-0000-0000740F0000}"/>
    <cellStyle name="20% - Ênfase6 14 15" xfId="4897" xr:uid="{00000000-0005-0000-0000-0000750F0000}"/>
    <cellStyle name="20% - Ênfase6 14 16" xfId="4898" xr:uid="{00000000-0005-0000-0000-0000760F0000}"/>
    <cellStyle name="20% - Ênfase6 14 17" xfId="4899" xr:uid="{00000000-0005-0000-0000-0000770F0000}"/>
    <cellStyle name="20% - Ênfase6 14 18" xfId="4900" xr:uid="{00000000-0005-0000-0000-0000780F0000}"/>
    <cellStyle name="20% - Ênfase6 14 19" xfId="4901" xr:uid="{00000000-0005-0000-0000-0000790F0000}"/>
    <cellStyle name="20% - Ênfase6 14 2" xfId="4902" xr:uid="{00000000-0005-0000-0000-00007A0F0000}"/>
    <cellStyle name="20% - Ênfase6 14 20" xfId="4903" xr:uid="{00000000-0005-0000-0000-00007B0F0000}"/>
    <cellStyle name="20% - Ênfase6 14 3" xfId="4904" xr:uid="{00000000-0005-0000-0000-00007C0F0000}"/>
    <cellStyle name="20% - Ênfase6 14 4" xfId="4905" xr:uid="{00000000-0005-0000-0000-00007D0F0000}"/>
    <cellStyle name="20% - Ênfase6 14 5" xfId="4906" xr:uid="{00000000-0005-0000-0000-00007E0F0000}"/>
    <cellStyle name="20% - Ênfase6 14 6" xfId="4907" xr:uid="{00000000-0005-0000-0000-00007F0F0000}"/>
    <cellStyle name="20% - Ênfase6 14 7" xfId="4908" xr:uid="{00000000-0005-0000-0000-0000800F0000}"/>
    <cellStyle name="20% - Ênfase6 14 8" xfId="4909" xr:uid="{00000000-0005-0000-0000-0000810F0000}"/>
    <cellStyle name="20% - Ênfase6 14 9" xfId="4910" xr:uid="{00000000-0005-0000-0000-0000820F0000}"/>
    <cellStyle name="20% - Ênfase6 15" xfId="309" xr:uid="{00000000-0005-0000-0000-0000830F0000}"/>
    <cellStyle name="20% - Ênfase6 15 10" xfId="4911" xr:uid="{00000000-0005-0000-0000-0000840F0000}"/>
    <cellStyle name="20% - Ênfase6 15 11" xfId="4912" xr:uid="{00000000-0005-0000-0000-0000850F0000}"/>
    <cellStyle name="20% - Ênfase6 15 12" xfId="4913" xr:uid="{00000000-0005-0000-0000-0000860F0000}"/>
    <cellStyle name="20% - Ênfase6 15 13" xfId="4914" xr:uid="{00000000-0005-0000-0000-0000870F0000}"/>
    <cellStyle name="20% - Ênfase6 15 14" xfId="4915" xr:uid="{00000000-0005-0000-0000-0000880F0000}"/>
    <cellStyle name="20% - Ênfase6 15 15" xfId="4916" xr:uid="{00000000-0005-0000-0000-0000890F0000}"/>
    <cellStyle name="20% - Ênfase6 15 16" xfId="4917" xr:uid="{00000000-0005-0000-0000-00008A0F0000}"/>
    <cellStyle name="20% - Ênfase6 15 17" xfId="4918" xr:uid="{00000000-0005-0000-0000-00008B0F0000}"/>
    <cellStyle name="20% - Ênfase6 15 18" xfId="4919" xr:uid="{00000000-0005-0000-0000-00008C0F0000}"/>
    <cellStyle name="20% - Ênfase6 15 19" xfId="4920" xr:uid="{00000000-0005-0000-0000-00008D0F0000}"/>
    <cellStyle name="20% - Ênfase6 15 2" xfId="4921" xr:uid="{00000000-0005-0000-0000-00008E0F0000}"/>
    <cellStyle name="20% - Ênfase6 15 20" xfId="4922" xr:uid="{00000000-0005-0000-0000-00008F0F0000}"/>
    <cellStyle name="20% - Ênfase6 15 3" xfId="4923" xr:uid="{00000000-0005-0000-0000-0000900F0000}"/>
    <cellStyle name="20% - Ênfase6 15 4" xfId="4924" xr:uid="{00000000-0005-0000-0000-0000910F0000}"/>
    <cellStyle name="20% - Ênfase6 15 5" xfId="4925" xr:uid="{00000000-0005-0000-0000-0000920F0000}"/>
    <cellStyle name="20% - Ênfase6 15 6" xfId="4926" xr:uid="{00000000-0005-0000-0000-0000930F0000}"/>
    <cellStyle name="20% - Ênfase6 15 7" xfId="4927" xr:uid="{00000000-0005-0000-0000-0000940F0000}"/>
    <cellStyle name="20% - Ênfase6 15 8" xfId="4928" xr:uid="{00000000-0005-0000-0000-0000950F0000}"/>
    <cellStyle name="20% - Ênfase6 15 9" xfId="4929" xr:uid="{00000000-0005-0000-0000-0000960F0000}"/>
    <cellStyle name="20% - Ênfase6 16" xfId="327" xr:uid="{00000000-0005-0000-0000-0000970F0000}"/>
    <cellStyle name="20% - Ênfase6 16 10" xfId="4930" xr:uid="{00000000-0005-0000-0000-0000980F0000}"/>
    <cellStyle name="20% - Ênfase6 16 11" xfId="4931" xr:uid="{00000000-0005-0000-0000-0000990F0000}"/>
    <cellStyle name="20% - Ênfase6 16 12" xfId="4932" xr:uid="{00000000-0005-0000-0000-00009A0F0000}"/>
    <cellStyle name="20% - Ênfase6 16 13" xfId="4933" xr:uid="{00000000-0005-0000-0000-00009B0F0000}"/>
    <cellStyle name="20% - Ênfase6 16 14" xfId="4934" xr:uid="{00000000-0005-0000-0000-00009C0F0000}"/>
    <cellStyle name="20% - Ênfase6 16 15" xfId="4935" xr:uid="{00000000-0005-0000-0000-00009D0F0000}"/>
    <cellStyle name="20% - Ênfase6 16 16" xfId="4936" xr:uid="{00000000-0005-0000-0000-00009E0F0000}"/>
    <cellStyle name="20% - Ênfase6 16 17" xfId="4937" xr:uid="{00000000-0005-0000-0000-00009F0F0000}"/>
    <cellStyle name="20% - Ênfase6 16 18" xfId="4938" xr:uid="{00000000-0005-0000-0000-0000A00F0000}"/>
    <cellStyle name="20% - Ênfase6 16 19" xfId="4939" xr:uid="{00000000-0005-0000-0000-0000A10F0000}"/>
    <cellStyle name="20% - Ênfase6 16 2" xfId="4940" xr:uid="{00000000-0005-0000-0000-0000A20F0000}"/>
    <cellStyle name="20% - Ênfase6 16 20" xfId="4941" xr:uid="{00000000-0005-0000-0000-0000A30F0000}"/>
    <cellStyle name="20% - Ênfase6 16 3" xfId="4942" xr:uid="{00000000-0005-0000-0000-0000A40F0000}"/>
    <cellStyle name="20% - Ênfase6 16 4" xfId="4943" xr:uid="{00000000-0005-0000-0000-0000A50F0000}"/>
    <cellStyle name="20% - Ênfase6 16 5" xfId="4944" xr:uid="{00000000-0005-0000-0000-0000A60F0000}"/>
    <cellStyle name="20% - Ênfase6 16 6" xfId="4945" xr:uid="{00000000-0005-0000-0000-0000A70F0000}"/>
    <cellStyle name="20% - Ênfase6 16 7" xfId="4946" xr:uid="{00000000-0005-0000-0000-0000A80F0000}"/>
    <cellStyle name="20% - Ênfase6 16 8" xfId="4947" xr:uid="{00000000-0005-0000-0000-0000A90F0000}"/>
    <cellStyle name="20% - Ênfase6 16 9" xfId="4948" xr:uid="{00000000-0005-0000-0000-0000AA0F0000}"/>
    <cellStyle name="20% - Ênfase6 17" xfId="343" xr:uid="{00000000-0005-0000-0000-0000AB0F0000}"/>
    <cellStyle name="20% - Ênfase6 17 10" xfId="4949" xr:uid="{00000000-0005-0000-0000-0000AC0F0000}"/>
    <cellStyle name="20% - Ênfase6 17 11" xfId="4950" xr:uid="{00000000-0005-0000-0000-0000AD0F0000}"/>
    <cellStyle name="20% - Ênfase6 17 12" xfId="4951" xr:uid="{00000000-0005-0000-0000-0000AE0F0000}"/>
    <cellStyle name="20% - Ênfase6 17 13" xfId="4952" xr:uid="{00000000-0005-0000-0000-0000AF0F0000}"/>
    <cellStyle name="20% - Ênfase6 17 14" xfId="4953" xr:uid="{00000000-0005-0000-0000-0000B00F0000}"/>
    <cellStyle name="20% - Ênfase6 17 15" xfId="4954" xr:uid="{00000000-0005-0000-0000-0000B10F0000}"/>
    <cellStyle name="20% - Ênfase6 17 16" xfId="4955" xr:uid="{00000000-0005-0000-0000-0000B20F0000}"/>
    <cellStyle name="20% - Ênfase6 17 17" xfId="4956" xr:uid="{00000000-0005-0000-0000-0000B30F0000}"/>
    <cellStyle name="20% - Ênfase6 17 18" xfId="4957" xr:uid="{00000000-0005-0000-0000-0000B40F0000}"/>
    <cellStyle name="20% - Ênfase6 17 19" xfId="4958" xr:uid="{00000000-0005-0000-0000-0000B50F0000}"/>
    <cellStyle name="20% - Ênfase6 17 2" xfId="4959" xr:uid="{00000000-0005-0000-0000-0000B60F0000}"/>
    <cellStyle name="20% - Ênfase6 17 20" xfId="4960" xr:uid="{00000000-0005-0000-0000-0000B70F0000}"/>
    <cellStyle name="20% - Ênfase6 17 3" xfId="4961" xr:uid="{00000000-0005-0000-0000-0000B80F0000}"/>
    <cellStyle name="20% - Ênfase6 17 4" xfId="4962" xr:uid="{00000000-0005-0000-0000-0000B90F0000}"/>
    <cellStyle name="20% - Ênfase6 17 5" xfId="4963" xr:uid="{00000000-0005-0000-0000-0000BA0F0000}"/>
    <cellStyle name="20% - Ênfase6 17 6" xfId="4964" xr:uid="{00000000-0005-0000-0000-0000BB0F0000}"/>
    <cellStyle name="20% - Ênfase6 17 7" xfId="4965" xr:uid="{00000000-0005-0000-0000-0000BC0F0000}"/>
    <cellStyle name="20% - Ênfase6 17 8" xfId="4966" xr:uid="{00000000-0005-0000-0000-0000BD0F0000}"/>
    <cellStyle name="20% - Ênfase6 17 9" xfId="4967" xr:uid="{00000000-0005-0000-0000-0000BE0F0000}"/>
    <cellStyle name="20% - Ênfase6 18" xfId="361" xr:uid="{00000000-0005-0000-0000-0000BF0F0000}"/>
    <cellStyle name="20% - Ênfase6 18 10" xfId="4968" xr:uid="{00000000-0005-0000-0000-0000C00F0000}"/>
    <cellStyle name="20% - Ênfase6 18 11" xfId="4969" xr:uid="{00000000-0005-0000-0000-0000C10F0000}"/>
    <cellStyle name="20% - Ênfase6 18 12" xfId="4970" xr:uid="{00000000-0005-0000-0000-0000C20F0000}"/>
    <cellStyle name="20% - Ênfase6 18 13" xfId="4971" xr:uid="{00000000-0005-0000-0000-0000C30F0000}"/>
    <cellStyle name="20% - Ênfase6 18 14" xfId="4972" xr:uid="{00000000-0005-0000-0000-0000C40F0000}"/>
    <cellStyle name="20% - Ênfase6 18 15" xfId="4973" xr:uid="{00000000-0005-0000-0000-0000C50F0000}"/>
    <cellStyle name="20% - Ênfase6 18 16" xfId="4974" xr:uid="{00000000-0005-0000-0000-0000C60F0000}"/>
    <cellStyle name="20% - Ênfase6 18 17" xfId="4975" xr:uid="{00000000-0005-0000-0000-0000C70F0000}"/>
    <cellStyle name="20% - Ênfase6 18 18" xfId="4976" xr:uid="{00000000-0005-0000-0000-0000C80F0000}"/>
    <cellStyle name="20% - Ênfase6 18 19" xfId="4977" xr:uid="{00000000-0005-0000-0000-0000C90F0000}"/>
    <cellStyle name="20% - Ênfase6 18 2" xfId="4978" xr:uid="{00000000-0005-0000-0000-0000CA0F0000}"/>
    <cellStyle name="20% - Ênfase6 18 20" xfId="4979" xr:uid="{00000000-0005-0000-0000-0000CB0F0000}"/>
    <cellStyle name="20% - Ênfase6 18 3" xfId="4980" xr:uid="{00000000-0005-0000-0000-0000CC0F0000}"/>
    <cellStyle name="20% - Ênfase6 18 4" xfId="4981" xr:uid="{00000000-0005-0000-0000-0000CD0F0000}"/>
    <cellStyle name="20% - Ênfase6 18 5" xfId="4982" xr:uid="{00000000-0005-0000-0000-0000CE0F0000}"/>
    <cellStyle name="20% - Ênfase6 18 6" xfId="4983" xr:uid="{00000000-0005-0000-0000-0000CF0F0000}"/>
    <cellStyle name="20% - Ênfase6 18 7" xfId="4984" xr:uid="{00000000-0005-0000-0000-0000D00F0000}"/>
    <cellStyle name="20% - Ênfase6 18 8" xfId="4985" xr:uid="{00000000-0005-0000-0000-0000D10F0000}"/>
    <cellStyle name="20% - Ênfase6 18 9" xfId="4986" xr:uid="{00000000-0005-0000-0000-0000D20F0000}"/>
    <cellStyle name="20% - Ênfase6 19" xfId="381" xr:uid="{00000000-0005-0000-0000-0000D30F0000}"/>
    <cellStyle name="20% - Ênfase6 19 10" xfId="4987" xr:uid="{00000000-0005-0000-0000-0000D40F0000}"/>
    <cellStyle name="20% - Ênfase6 19 11" xfId="4988" xr:uid="{00000000-0005-0000-0000-0000D50F0000}"/>
    <cellStyle name="20% - Ênfase6 19 12" xfId="4989" xr:uid="{00000000-0005-0000-0000-0000D60F0000}"/>
    <cellStyle name="20% - Ênfase6 19 13" xfId="4990" xr:uid="{00000000-0005-0000-0000-0000D70F0000}"/>
    <cellStyle name="20% - Ênfase6 19 14" xfId="4991" xr:uid="{00000000-0005-0000-0000-0000D80F0000}"/>
    <cellStyle name="20% - Ênfase6 19 15" xfId="4992" xr:uid="{00000000-0005-0000-0000-0000D90F0000}"/>
    <cellStyle name="20% - Ênfase6 19 16" xfId="4993" xr:uid="{00000000-0005-0000-0000-0000DA0F0000}"/>
    <cellStyle name="20% - Ênfase6 19 17" xfId="4994" xr:uid="{00000000-0005-0000-0000-0000DB0F0000}"/>
    <cellStyle name="20% - Ênfase6 19 18" xfId="4995" xr:uid="{00000000-0005-0000-0000-0000DC0F0000}"/>
    <cellStyle name="20% - Ênfase6 19 19" xfId="4996" xr:uid="{00000000-0005-0000-0000-0000DD0F0000}"/>
    <cellStyle name="20% - Ênfase6 19 2" xfId="4997" xr:uid="{00000000-0005-0000-0000-0000DE0F0000}"/>
    <cellStyle name="20% - Ênfase6 19 20" xfId="4998" xr:uid="{00000000-0005-0000-0000-0000DF0F0000}"/>
    <cellStyle name="20% - Ênfase6 19 3" xfId="4999" xr:uid="{00000000-0005-0000-0000-0000E00F0000}"/>
    <cellStyle name="20% - Ênfase6 19 4" xfId="5000" xr:uid="{00000000-0005-0000-0000-0000E10F0000}"/>
    <cellStyle name="20% - Ênfase6 19 5" xfId="5001" xr:uid="{00000000-0005-0000-0000-0000E20F0000}"/>
    <cellStyle name="20% - Ênfase6 19 6" xfId="5002" xr:uid="{00000000-0005-0000-0000-0000E30F0000}"/>
    <cellStyle name="20% - Ênfase6 19 7" xfId="5003" xr:uid="{00000000-0005-0000-0000-0000E40F0000}"/>
    <cellStyle name="20% - Ênfase6 19 8" xfId="5004" xr:uid="{00000000-0005-0000-0000-0000E50F0000}"/>
    <cellStyle name="20% - Ênfase6 19 9" xfId="5005" xr:uid="{00000000-0005-0000-0000-0000E60F0000}"/>
    <cellStyle name="20% - Ênfase6 2" xfId="88" xr:uid="{00000000-0005-0000-0000-0000E70F0000}"/>
    <cellStyle name="20% - Ênfase6 2 10" xfId="5006" xr:uid="{00000000-0005-0000-0000-0000E80F0000}"/>
    <cellStyle name="20% - Ênfase6 2 11" xfId="5007" xr:uid="{00000000-0005-0000-0000-0000E90F0000}"/>
    <cellStyle name="20% - Ênfase6 2 12" xfId="5008" xr:uid="{00000000-0005-0000-0000-0000EA0F0000}"/>
    <cellStyle name="20% - Ênfase6 2 13" xfId="5009" xr:uid="{00000000-0005-0000-0000-0000EB0F0000}"/>
    <cellStyle name="20% - Ênfase6 2 14" xfId="5010" xr:uid="{00000000-0005-0000-0000-0000EC0F0000}"/>
    <cellStyle name="20% - Ênfase6 2 15" xfId="5011" xr:uid="{00000000-0005-0000-0000-0000ED0F0000}"/>
    <cellStyle name="20% - Ênfase6 2 16" xfId="5012" xr:uid="{00000000-0005-0000-0000-0000EE0F0000}"/>
    <cellStyle name="20% - Ênfase6 2 17" xfId="5013" xr:uid="{00000000-0005-0000-0000-0000EF0F0000}"/>
    <cellStyle name="20% - Ênfase6 2 18" xfId="5014" xr:uid="{00000000-0005-0000-0000-0000F00F0000}"/>
    <cellStyle name="20% - Ênfase6 2 19" xfId="5015" xr:uid="{00000000-0005-0000-0000-0000F10F0000}"/>
    <cellStyle name="20% - Ênfase6 2 2" xfId="5016" xr:uid="{00000000-0005-0000-0000-0000F20F0000}"/>
    <cellStyle name="20% - Ênfase6 2 20" xfId="5017" xr:uid="{00000000-0005-0000-0000-0000F30F0000}"/>
    <cellStyle name="20% - Ênfase6 2 3" xfId="5018" xr:uid="{00000000-0005-0000-0000-0000F40F0000}"/>
    <cellStyle name="20% - Ênfase6 2 4" xfId="5019" xr:uid="{00000000-0005-0000-0000-0000F50F0000}"/>
    <cellStyle name="20% - Ênfase6 2 5" xfId="5020" xr:uid="{00000000-0005-0000-0000-0000F60F0000}"/>
    <cellStyle name="20% - Ênfase6 2 6" xfId="5021" xr:uid="{00000000-0005-0000-0000-0000F70F0000}"/>
    <cellStyle name="20% - Ênfase6 2 7" xfId="5022" xr:uid="{00000000-0005-0000-0000-0000F80F0000}"/>
    <cellStyle name="20% - Ênfase6 2 8" xfId="5023" xr:uid="{00000000-0005-0000-0000-0000F90F0000}"/>
    <cellStyle name="20% - Ênfase6 2 9" xfId="5024" xr:uid="{00000000-0005-0000-0000-0000FA0F0000}"/>
    <cellStyle name="20% - Ênfase6 20" xfId="399" xr:uid="{00000000-0005-0000-0000-0000FB0F0000}"/>
    <cellStyle name="20% - Ênfase6 20 10" xfId="5025" xr:uid="{00000000-0005-0000-0000-0000FC0F0000}"/>
    <cellStyle name="20% - Ênfase6 20 11" xfId="5026" xr:uid="{00000000-0005-0000-0000-0000FD0F0000}"/>
    <cellStyle name="20% - Ênfase6 20 12" xfId="5027" xr:uid="{00000000-0005-0000-0000-0000FE0F0000}"/>
    <cellStyle name="20% - Ênfase6 20 13" xfId="5028" xr:uid="{00000000-0005-0000-0000-0000FF0F0000}"/>
    <cellStyle name="20% - Ênfase6 20 14" xfId="5029" xr:uid="{00000000-0005-0000-0000-000000100000}"/>
    <cellStyle name="20% - Ênfase6 20 15" xfId="5030" xr:uid="{00000000-0005-0000-0000-000001100000}"/>
    <cellStyle name="20% - Ênfase6 20 16" xfId="5031" xr:uid="{00000000-0005-0000-0000-000002100000}"/>
    <cellStyle name="20% - Ênfase6 20 17" xfId="5032" xr:uid="{00000000-0005-0000-0000-000003100000}"/>
    <cellStyle name="20% - Ênfase6 20 18" xfId="5033" xr:uid="{00000000-0005-0000-0000-000004100000}"/>
    <cellStyle name="20% - Ênfase6 20 19" xfId="5034" xr:uid="{00000000-0005-0000-0000-000005100000}"/>
    <cellStyle name="20% - Ênfase6 20 2" xfId="5035" xr:uid="{00000000-0005-0000-0000-000006100000}"/>
    <cellStyle name="20% - Ênfase6 20 20" xfId="5036" xr:uid="{00000000-0005-0000-0000-000007100000}"/>
    <cellStyle name="20% - Ênfase6 20 3" xfId="5037" xr:uid="{00000000-0005-0000-0000-000008100000}"/>
    <cellStyle name="20% - Ênfase6 20 4" xfId="5038" xr:uid="{00000000-0005-0000-0000-000009100000}"/>
    <cellStyle name="20% - Ênfase6 20 5" xfId="5039" xr:uid="{00000000-0005-0000-0000-00000A100000}"/>
    <cellStyle name="20% - Ênfase6 20 6" xfId="5040" xr:uid="{00000000-0005-0000-0000-00000B100000}"/>
    <cellStyle name="20% - Ênfase6 20 7" xfId="5041" xr:uid="{00000000-0005-0000-0000-00000C100000}"/>
    <cellStyle name="20% - Ênfase6 20 8" xfId="5042" xr:uid="{00000000-0005-0000-0000-00000D100000}"/>
    <cellStyle name="20% - Ênfase6 20 9" xfId="5043" xr:uid="{00000000-0005-0000-0000-00000E100000}"/>
    <cellStyle name="20% - Ênfase6 21" xfId="417" xr:uid="{00000000-0005-0000-0000-00000F100000}"/>
    <cellStyle name="20% - Ênfase6 21 10" xfId="5044" xr:uid="{00000000-0005-0000-0000-000010100000}"/>
    <cellStyle name="20% - Ênfase6 21 11" xfId="5045" xr:uid="{00000000-0005-0000-0000-000011100000}"/>
    <cellStyle name="20% - Ênfase6 21 12" xfId="5046" xr:uid="{00000000-0005-0000-0000-000012100000}"/>
    <cellStyle name="20% - Ênfase6 21 13" xfId="5047" xr:uid="{00000000-0005-0000-0000-000013100000}"/>
    <cellStyle name="20% - Ênfase6 21 14" xfId="5048" xr:uid="{00000000-0005-0000-0000-000014100000}"/>
    <cellStyle name="20% - Ênfase6 21 15" xfId="5049" xr:uid="{00000000-0005-0000-0000-000015100000}"/>
    <cellStyle name="20% - Ênfase6 21 16" xfId="5050" xr:uid="{00000000-0005-0000-0000-000016100000}"/>
    <cellStyle name="20% - Ênfase6 21 17" xfId="5051" xr:uid="{00000000-0005-0000-0000-000017100000}"/>
    <cellStyle name="20% - Ênfase6 21 18" xfId="5052" xr:uid="{00000000-0005-0000-0000-000018100000}"/>
    <cellStyle name="20% - Ênfase6 21 19" xfId="5053" xr:uid="{00000000-0005-0000-0000-000019100000}"/>
    <cellStyle name="20% - Ênfase6 21 2" xfId="5054" xr:uid="{00000000-0005-0000-0000-00001A100000}"/>
    <cellStyle name="20% - Ênfase6 21 20" xfId="5055" xr:uid="{00000000-0005-0000-0000-00001B100000}"/>
    <cellStyle name="20% - Ênfase6 21 3" xfId="5056" xr:uid="{00000000-0005-0000-0000-00001C100000}"/>
    <cellStyle name="20% - Ênfase6 21 4" xfId="5057" xr:uid="{00000000-0005-0000-0000-00001D100000}"/>
    <cellStyle name="20% - Ênfase6 21 5" xfId="5058" xr:uid="{00000000-0005-0000-0000-00001E100000}"/>
    <cellStyle name="20% - Ênfase6 21 6" xfId="5059" xr:uid="{00000000-0005-0000-0000-00001F100000}"/>
    <cellStyle name="20% - Ênfase6 21 7" xfId="5060" xr:uid="{00000000-0005-0000-0000-000020100000}"/>
    <cellStyle name="20% - Ênfase6 21 8" xfId="5061" xr:uid="{00000000-0005-0000-0000-000021100000}"/>
    <cellStyle name="20% - Ênfase6 21 9" xfId="5062" xr:uid="{00000000-0005-0000-0000-000022100000}"/>
    <cellStyle name="20% - Ênfase6 22" xfId="435" xr:uid="{00000000-0005-0000-0000-000023100000}"/>
    <cellStyle name="20% - Ênfase6 22 10" xfId="5063" xr:uid="{00000000-0005-0000-0000-000024100000}"/>
    <cellStyle name="20% - Ênfase6 22 11" xfId="5064" xr:uid="{00000000-0005-0000-0000-000025100000}"/>
    <cellStyle name="20% - Ênfase6 22 12" xfId="5065" xr:uid="{00000000-0005-0000-0000-000026100000}"/>
    <cellStyle name="20% - Ênfase6 22 13" xfId="5066" xr:uid="{00000000-0005-0000-0000-000027100000}"/>
    <cellStyle name="20% - Ênfase6 22 14" xfId="5067" xr:uid="{00000000-0005-0000-0000-000028100000}"/>
    <cellStyle name="20% - Ênfase6 22 15" xfId="5068" xr:uid="{00000000-0005-0000-0000-000029100000}"/>
    <cellStyle name="20% - Ênfase6 22 16" xfId="5069" xr:uid="{00000000-0005-0000-0000-00002A100000}"/>
    <cellStyle name="20% - Ênfase6 22 17" xfId="5070" xr:uid="{00000000-0005-0000-0000-00002B100000}"/>
    <cellStyle name="20% - Ênfase6 22 18" xfId="5071" xr:uid="{00000000-0005-0000-0000-00002C100000}"/>
    <cellStyle name="20% - Ênfase6 22 19" xfId="5072" xr:uid="{00000000-0005-0000-0000-00002D100000}"/>
    <cellStyle name="20% - Ênfase6 22 2" xfId="5073" xr:uid="{00000000-0005-0000-0000-00002E100000}"/>
    <cellStyle name="20% - Ênfase6 22 20" xfId="5074" xr:uid="{00000000-0005-0000-0000-00002F100000}"/>
    <cellStyle name="20% - Ênfase6 22 3" xfId="5075" xr:uid="{00000000-0005-0000-0000-000030100000}"/>
    <cellStyle name="20% - Ênfase6 22 4" xfId="5076" xr:uid="{00000000-0005-0000-0000-000031100000}"/>
    <cellStyle name="20% - Ênfase6 22 5" xfId="5077" xr:uid="{00000000-0005-0000-0000-000032100000}"/>
    <cellStyle name="20% - Ênfase6 22 6" xfId="5078" xr:uid="{00000000-0005-0000-0000-000033100000}"/>
    <cellStyle name="20% - Ênfase6 22 7" xfId="5079" xr:uid="{00000000-0005-0000-0000-000034100000}"/>
    <cellStyle name="20% - Ênfase6 22 8" xfId="5080" xr:uid="{00000000-0005-0000-0000-000035100000}"/>
    <cellStyle name="20% - Ênfase6 22 9" xfId="5081" xr:uid="{00000000-0005-0000-0000-000036100000}"/>
    <cellStyle name="20% - Ênfase6 23" xfId="453" xr:uid="{00000000-0005-0000-0000-000037100000}"/>
    <cellStyle name="20% - Ênfase6 23 10" xfId="5082" xr:uid="{00000000-0005-0000-0000-000038100000}"/>
    <cellStyle name="20% - Ênfase6 23 11" xfId="5083" xr:uid="{00000000-0005-0000-0000-000039100000}"/>
    <cellStyle name="20% - Ênfase6 23 12" xfId="5084" xr:uid="{00000000-0005-0000-0000-00003A100000}"/>
    <cellStyle name="20% - Ênfase6 23 13" xfId="5085" xr:uid="{00000000-0005-0000-0000-00003B100000}"/>
    <cellStyle name="20% - Ênfase6 23 14" xfId="5086" xr:uid="{00000000-0005-0000-0000-00003C100000}"/>
    <cellStyle name="20% - Ênfase6 23 15" xfId="5087" xr:uid="{00000000-0005-0000-0000-00003D100000}"/>
    <cellStyle name="20% - Ênfase6 23 16" xfId="5088" xr:uid="{00000000-0005-0000-0000-00003E100000}"/>
    <cellStyle name="20% - Ênfase6 23 17" xfId="5089" xr:uid="{00000000-0005-0000-0000-00003F100000}"/>
    <cellStyle name="20% - Ênfase6 23 18" xfId="5090" xr:uid="{00000000-0005-0000-0000-000040100000}"/>
    <cellStyle name="20% - Ênfase6 23 19" xfId="5091" xr:uid="{00000000-0005-0000-0000-000041100000}"/>
    <cellStyle name="20% - Ênfase6 23 2" xfId="5092" xr:uid="{00000000-0005-0000-0000-000042100000}"/>
    <cellStyle name="20% - Ênfase6 23 20" xfId="5093" xr:uid="{00000000-0005-0000-0000-000043100000}"/>
    <cellStyle name="20% - Ênfase6 23 3" xfId="5094" xr:uid="{00000000-0005-0000-0000-000044100000}"/>
    <cellStyle name="20% - Ênfase6 23 4" xfId="5095" xr:uid="{00000000-0005-0000-0000-000045100000}"/>
    <cellStyle name="20% - Ênfase6 23 5" xfId="5096" xr:uid="{00000000-0005-0000-0000-000046100000}"/>
    <cellStyle name="20% - Ênfase6 23 6" xfId="5097" xr:uid="{00000000-0005-0000-0000-000047100000}"/>
    <cellStyle name="20% - Ênfase6 23 7" xfId="5098" xr:uid="{00000000-0005-0000-0000-000048100000}"/>
    <cellStyle name="20% - Ênfase6 23 8" xfId="5099" xr:uid="{00000000-0005-0000-0000-000049100000}"/>
    <cellStyle name="20% - Ênfase6 23 9" xfId="5100" xr:uid="{00000000-0005-0000-0000-00004A100000}"/>
    <cellStyle name="20% - Ênfase6 24" xfId="471" xr:uid="{00000000-0005-0000-0000-00004B100000}"/>
    <cellStyle name="20% - Ênfase6 24 10" xfId="5101" xr:uid="{00000000-0005-0000-0000-00004C100000}"/>
    <cellStyle name="20% - Ênfase6 24 11" xfId="5102" xr:uid="{00000000-0005-0000-0000-00004D100000}"/>
    <cellStyle name="20% - Ênfase6 24 12" xfId="5103" xr:uid="{00000000-0005-0000-0000-00004E100000}"/>
    <cellStyle name="20% - Ênfase6 24 13" xfId="5104" xr:uid="{00000000-0005-0000-0000-00004F100000}"/>
    <cellStyle name="20% - Ênfase6 24 14" xfId="5105" xr:uid="{00000000-0005-0000-0000-000050100000}"/>
    <cellStyle name="20% - Ênfase6 24 15" xfId="5106" xr:uid="{00000000-0005-0000-0000-000051100000}"/>
    <cellStyle name="20% - Ênfase6 24 16" xfId="5107" xr:uid="{00000000-0005-0000-0000-000052100000}"/>
    <cellStyle name="20% - Ênfase6 24 17" xfId="5108" xr:uid="{00000000-0005-0000-0000-000053100000}"/>
    <cellStyle name="20% - Ênfase6 24 18" xfId="5109" xr:uid="{00000000-0005-0000-0000-000054100000}"/>
    <cellStyle name="20% - Ênfase6 24 19" xfId="5110" xr:uid="{00000000-0005-0000-0000-000055100000}"/>
    <cellStyle name="20% - Ênfase6 24 2" xfId="5111" xr:uid="{00000000-0005-0000-0000-000056100000}"/>
    <cellStyle name="20% - Ênfase6 24 20" xfId="5112" xr:uid="{00000000-0005-0000-0000-000057100000}"/>
    <cellStyle name="20% - Ênfase6 24 3" xfId="5113" xr:uid="{00000000-0005-0000-0000-000058100000}"/>
    <cellStyle name="20% - Ênfase6 24 4" xfId="5114" xr:uid="{00000000-0005-0000-0000-000059100000}"/>
    <cellStyle name="20% - Ênfase6 24 5" xfId="5115" xr:uid="{00000000-0005-0000-0000-00005A100000}"/>
    <cellStyle name="20% - Ênfase6 24 6" xfId="5116" xr:uid="{00000000-0005-0000-0000-00005B100000}"/>
    <cellStyle name="20% - Ênfase6 24 7" xfId="5117" xr:uid="{00000000-0005-0000-0000-00005C100000}"/>
    <cellStyle name="20% - Ênfase6 24 8" xfId="5118" xr:uid="{00000000-0005-0000-0000-00005D100000}"/>
    <cellStyle name="20% - Ênfase6 24 9" xfId="5119" xr:uid="{00000000-0005-0000-0000-00005E100000}"/>
    <cellStyle name="20% - Ênfase6 25" xfId="489" xr:uid="{00000000-0005-0000-0000-00005F100000}"/>
    <cellStyle name="20% - Ênfase6 25 10" xfId="5120" xr:uid="{00000000-0005-0000-0000-000060100000}"/>
    <cellStyle name="20% - Ênfase6 25 11" xfId="5121" xr:uid="{00000000-0005-0000-0000-000061100000}"/>
    <cellStyle name="20% - Ênfase6 25 12" xfId="5122" xr:uid="{00000000-0005-0000-0000-000062100000}"/>
    <cellStyle name="20% - Ênfase6 25 13" xfId="5123" xr:uid="{00000000-0005-0000-0000-000063100000}"/>
    <cellStyle name="20% - Ênfase6 25 14" xfId="5124" xr:uid="{00000000-0005-0000-0000-000064100000}"/>
    <cellStyle name="20% - Ênfase6 25 15" xfId="5125" xr:uid="{00000000-0005-0000-0000-000065100000}"/>
    <cellStyle name="20% - Ênfase6 25 16" xfId="5126" xr:uid="{00000000-0005-0000-0000-000066100000}"/>
    <cellStyle name="20% - Ênfase6 25 17" xfId="5127" xr:uid="{00000000-0005-0000-0000-000067100000}"/>
    <cellStyle name="20% - Ênfase6 25 18" xfId="5128" xr:uid="{00000000-0005-0000-0000-000068100000}"/>
    <cellStyle name="20% - Ênfase6 25 19" xfId="5129" xr:uid="{00000000-0005-0000-0000-000069100000}"/>
    <cellStyle name="20% - Ênfase6 25 2" xfId="5130" xr:uid="{00000000-0005-0000-0000-00006A100000}"/>
    <cellStyle name="20% - Ênfase6 25 20" xfId="5131" xr:uid="{00000000-0005-0000-0000-00006B100000}"/>
    <cellStyle name="20% - Ênfase6 25 3" xfId="5132" xr:uid="{00000000-0005-0000-0000-00006C100000}"/>
    <cellStyle name="20% - Ênfase6 25 4" xfId="5133" xr:uid="{00000000-0005-0000-0000-00006D100000}"/>
    <cellStyle name="20% - Ênfase6 25 5" xfId="5134" xr:uid="{00000000-0005-0000-0000-00006E100000}"/>
    <cellStyle name="20% - Ênfase6 25 6" xfId="5135" xr:uid="{00000000-0005-0000-0000-00006F100000}"/>
    <cellStyle name="20% - Ênfase6 25 7" xfId="5136" xr:uid="{00000000-0005-0000-0000-000070100000}"/>
    <cellStyle name="20% - Ênfase6 25 8" xfId="5137" xr:uid="{00000000-0005-0000-0000-000071100000}"/>
    <cellStyle name="20% - Ênfase6 25 9" xfId="5138" xr:uid="{00000000-0005-0000-0000-000072100000}"/>
    <cellStyle name="20% - Ênfase6 26" xfId="507" xr:uid="{00000000-0005-0000-0000-000073100000}"/>
    <cellStyle name="20% - Ênfase6 26 10" xfId="5139" xr:uid="{00000000-0005-0000-0000-000074100000}"/>
    <cellStyle name="20% - Ênfase6 26 11" xfId="5140" xr:uid="{00000000-0005-0000-0000-000075100000}"/>
    <cellStyle name="20% - Ênfase6 26 12" xfId="5141" xr:uid="{00000000-0005-0000-0000-000076100000}"/>
    <cellStyle name="20% - Ênfase6 26 13" xfId="5142" xr:uid="{00000000-0005-0000-0000-000077100000}"/>
    <cellStyle name="20% - Ênfase6 26 14" xfId="5143" xr:uid="{00000000-0005-0000-0000-000078100000}"/>
    <cellStyle name="20% - Ênfase6 26 15" xfId="5144" xr:uid="{00000000-0005-0000-0000-000079100000}"/>
    <cellStyle name="20% - Ênfase6 26 16" xfId="5145" xr:uid="{00000000-0005-0000-0000-00007A100000}"/>
    <cellStyle name="20% - Ênfase6 26 17" xfId="5146" xr:uid="{00000000-0005-0000-0000-00007B100000}"/>
    <cellStyle name="20% - Ênfase6 26 18" xfId="5147" xr:uid="{00000000-0005-0000-0000-00007C100000}"/>
    <cellStyle name="20% - Ênfase6 26 19" xfId="5148" xr:uid="{00000000-0005-0000-0000-00007D100000}"/>
    <cellStyle name="20% - Ênfase6 26 2" xfId="5149" xr:uid="{00000000-0005-0000-0000-00007E100000}"/>
    <cellStyle name="20% - Ênfase6 26 20" xfId="5150" xr:uid="{00000000-0005-0000-0000-00007F100000}"/>
    <cellStyle name="20% - Ênfase6 26 3" xfId="5151" xr:uid="{00000000-0005-0000-0000-000080100000}"/>
    <cellStyle name="20% - Ênfase6 26 4" xfId="5152" xr:uid="{00000000-0005-0000-0000-000081100000}"/>
    <cellStyle name="20% - Ênfase6 26 5" xfId="5153" xr:uid="{00000000-0005-0000-0000-000082100000}"/>
    <cellStyle name="20% - Ênfase6 26 6" xfId="5154" xr:uid="{00000000-0005-0000-0000-000083100000}"/>
    <cellStyle name="20% - Ênfase6 26 7" xfId="5155" xr:uid="{00000000-0005-0000-0000-000084100000}"/>
    <cellStyle name="20% - Ênfase6 26 8" xfId="5156" xr:uid="{00000000-0005-0000-0000-000085100000}"/>
    <cellStyle name="20% - Ênfase6 26 9" xfId="5157" xr:uid="{00000000-0005-0000-0000-000086100000}"/>
    <cellStyle name="20% - Ênfase6 27" xfId="525" xr:uid="{00000000-0005-0000-0000-000087100000}"/>
    <cellStyle name="20% - Ênfase6 27 10" xfId="5158" xr:uid="{00000000-0005-0000-0000-000088100000}"/>
    <cellStyle name="20% - Ênfase6 27 11" xfId="5159" xr:uid="{00000000-0005-0000-0000-000089100000}"/>
    <cellStyle name="20% - Ênfase6 27 12" xfId="5160" xr:uid="{00000000-0005-0000-0000-00008A100000}"/>
    <cellStyle name="20% - Ênfase6 27 13" xfId="5161" xr:uid="{00000000-0005-0000-0000-00008B100000}"/>
    <cellStyle name="20% - Ênfase6 27 14" xfId="5162" xr:uid="{00000000-0005-0000-0000-00008C100000}"/>
    <cellStyle name="20% - Ênfase6 27 15" xfId="5163" xr:uid="{00000000-0005-0000-0000-00008D100000}"/>
    <cellStyle name="20% - Ênfase6 27 16" xfId="5164" xr:uid="{00000000-0005-0000-0000-00008E100000}"/>
    <cellStyle name="20% - Ênfase6 27 17" xfId="5165" xr:uid="{00000000-0005-0000-0000-00008F100000}"/>
    <cellStyle name="20% - Ênfase6 27 18" xfId="5166" xr:uid="{00000000-0005-0000-0000-000090100000}"/>
    <cellStyle name="20% - Ênfase6 27 19" xfId="5167" xr:uid="{00000000-0005-0000-0000-000091100000}"/>
    <cellStyle name="20% - Ênfase6 27 2" xfId="5168" xr:uid="{00000000-0005-0000-0000-000092100000}"/>
    <cellStyle name="20% - Ênfase6 27 20" xfId="5169" xr:uid="{00000000-0005-0000-0000-000093100000}"/>
    <cellStyle name="20% - Ênfase6 27 3" xfId="5170" xr:uid="{00000000-0005-0000-0000-000094100000}"/>
    <cellStyle name="20% - Ênfase6 27 4" xfId="5171" xr:uid="{00000000-0005-0000-0000-000095100000}"/>
    <cellStyle name="20% - Ênfase6 27 5" xfId="5172" xr:uid="{00000000-0005-0000-0000-000096100000}"/>
    <cellStyle name="20% - Ênfase6 27 6" xfId="5173" xr:uid="{00000000-0005-0000-0000-000097100000}"/>
    <cellStyle name="20% - Ênfase6 27 7" xfId="5174" xr:uid="{00000000-0005-0000-0000-000098100000}"/>
    <cellStyle name="20% - Ênfase6 27 8" xfId="5175" xr:uid="{00000000-0005-0000-0000-000099100000}"/>
    <cellStyle name="20% - Ênfase6 27 9" xfId="5176" xr:uid="{00000000-0005-0000-0000-00009A100000}"/>
    <cellStyle name="20% - Ênfase6 28" xfId="543" xr:uid="{00000000-0005-0000-0000-00009B100000}"/>
    <cellStyle name="20% - Ênfase6 28 10" xfId="5177" xr:uid="{00000000-0005-0000-0000-00009C100000}"/>
    <cellStyle name="20% - Ênfase6 28 11" xfId="5178" xr:uid="{00000000-0005-0000-0000-00009D100000}"/>
    <cellStyle name="20% - Ênfase6 28 12" xfId="5179" xr:uid="{00000000-0005-0000-0000-00009E100000}"/>
    <cellStyle name="20% - Ênfase6 28 13" xfId="5180" xr:uid="{00000000-0005-0000-0000-00009F100000}"/>
    <cellStyle name="20% - Ênfase6 28 14" xfId="5181" xr:uid="{00000000-0005-0000-0000-0000A0100000}"/>
    <cellStyle name="20% - Ênfase6 28 15" xfId="5182" xr:uid="{00000000-0005-0000-0000-0000A1100000}"/>
    <cellStyle name="20% - Ênfase6 28 16" xfId="5183" xr:uid="{00000000-0005-0000-0000-0000A2100000}"/>
    <cellStyle name="20% - Ênfase6 28 17" xfId="5184" xr:uid="{00000000-0005-0000-0000-0000A3100000}"/>
    <cellStyle name="20% - Ênfase6 28 18" xfId="5185" xr:uid="{00000000-0005-0000-0000-0000A4100000}"/>
    <cellStyle name="20% - Ênfase6 28 19" xfId="5186" xr:uid="{00000000-0005-0000-0000-0000A5100000}"/>
    <cellStyle name="20% - Ênfase6 28 2" xfId="5187" xr:uid="{00000000-0005-0000-0000-0000A6100000}"/>
    <cellStyle name="20% - Ênfase6 28 20" xfId="5188" xr:uid="{00000000-0005-0000-0000-0000A7100000}"/>
    <cellStyle name="20% - Ênfase6 28 3" xfId="5189" xr:uid="{00000000-0005-0000-0000-0000A8100000}"/>
    <cellStyle name="20% - Ênfase6 28 4" xfId="5190" xr:uid="{00000000-0005-0000-0000-0000A9100000}"/>
    <cellStyle name="20% - Ênfase6 28 5" xfId="5191" xr:uid="{00000000-0005-0000-0000-0000AA100000}"/>
    <cellStyle name="20% - Ênfase6 28 6" xfId="5192" xr:uid="{00000000-0005-0000-0000-0000AB100000}"/>
    <cellStyle name="20% - Ênfase6 28 7" xfId="5193" xr:uid="{00000000-0005-0000-0000-0000AC100000}"/>
    <cellStyle name="20% - Ênfase6 28 8" xfId="5194" xr:uid="{00000000-0005-0000-0000-0000AD100000}"/>
    <cellStyle name="20% - Ênfase6 28 9" xfId="5195" xr:uid="{00000000-0005-0000-0000-0000AE100000}"/>
    <cellStyle name="20% - Ênfase6 29" xfId="561" xr:uid="{00000000-0005-0000-0000-0000AF100000}"/>
    <cellStyle name="20% - Ênfase6 29 10" xfId="5196" xr:uid="{00000000-0005-0000-0000-0000B0100000}"/>
    <cellStyle name="20% - Ênfase6 29 11" xfId="5197" xr:uid="{00000000-0005-0000-0000-0000B1100000}"/>
    <cellStyle name="20% - Ênfase6 29 12" xfId="5198" xr:uid="{00000000-0005-0000-0000-0000B2100000}"/>
    <cellStyle name="20% - Ênfase6 29 13" xfId="5199" xr:uid="{00000000-0005-0000-0000-0000B3100000}"/>
    <cellStyle name="20% - Ênfase6 29 14" xfId="5200" xr:uid="{00000000-0005-0000-0000-0000B4100000}"/>
    <cellStyle name="20% - Ênfase6 29 15" xfId="5201" xr:uid="{00000000-0005-0000-0000-0000B5100000}"/>
    <cellStyle name="20% - Ênfase6 29 16" xfId="5202" xr:uid="{00000000-0005-0000-0000-0000B6100000}"/>
    <cellStyle name="20% - Ênfase6 29 17" xfId="5203" xr:uid="{00000000-0005-0000-0000-0000B7100000}"/>
    <cellStyle name="20% - Ênfase6 29 18" xfId="5204" xr:uid="{00000000-0005-0000-0000-0000B8100000}"/>
    <cellStyle name="20% - Ênfase6 29 19" xfId="5205" xr:uid="{00000000-0005-0000-0000-0000B9100000}"/>
    <cellStyle name="20% - Ênfase6 29 2" xfId="5206" xr:uid="{00000000-0005-0000-0000-0000BA100000}"/>
    <cellStyle name="20% - Ênfase6 29 20" xfId="5207" xr:uid="{00000000-0005-0000-0000-0000BB100000}"/>
    <cellStyle name="20% - Ênfase6 29 3" xfId="5208" xr:uid="{00000000-0005-0000-0000-0000BC100000}"/>
    <cellStyle name="20% - Ênfase6 29 4" xfId="5209" xr:uid="{00000000-0005-0000-0000-0000BD100000}"/>
    <cellStyle name="20% - Ênfase6 29 5" xfId="5210" xr:uid="{00000000-0005-0000-0000-0000BE100000}"/>
    <cellStyle name="20% - Ênfase6 29 6" xfId="5211" xr:uid="{00000000-0005-0000-0000-0000BF100000}"/>
    <cellStyle name="20% - Ênfase6 29 7" xfId="5212" xr:uid="{00000000-0005-0000-0000-0000C0100000}"/>
    <cellStyle name="20% - Ênfase6 29 8" xfId="5213" xr:uid="{00000000-0005-0000-0000-0000C1100000}"/>
    <cellStyle name="20% - Ênfase6 29 9" xfId="5214" xr:uid="{00000000-0005-0000-0000-0000C2100000}"/>
    <cellStyle name="20% - Ênfase6 3" xfId="105" xr:uid="{00000000-0005-0000-0000-0000C3100000}"/>
    <cellStyle name="20% - Ênfase6 3 10" xfId="5215" xr:uid="{00000000-0005-0000-0000-0000C4100000}"/>
    <cellStyle name="20% - Ênfase6 3 11" xfId="5216" xr:uid="{00000000-0005-0000-0000-0000C5100000}"/>
    <cellStyle name="20% - Ênfase6 3 12" xfId="5217" xr:uid="{00000000-0005-0000-0000-0000C6100000}"/>
    <cellStyle name="20% - Ênfase6 3 13" xfId="5218" xr:uid="{00000000-0005-0000-0000-0000C7100000}"/>
    <cellStyle name="20% - Ênfase6 3 14" xfId="5219" xr:uid="{00000000-0005-0000-0000-0000C8100000}"/>
    <cellStyle name="20% - Ênfase6 3 15" xfId="5220" xr:uid="{00000000-0005-0000-0000-0000C9100000}"/>
    <cellStyle name="20% - Ênfase6 3 16" xfId="5221" xr:uid="{00000000-0005-0000-0000-0000CA100000}"/>
    <cellStyle name="20% - Ênfase6 3 17" xfId="5222" xr:uid="{00000000-0005-0000-0000-0000CB100000}"/>
    <cellStyle name="20% - Ênfase6 3 18" xfId="5223" xr:uid="{00000000-0005-0000-0000-0000CC100000}"/>
    <cellStyle name="20% - Ênfase6 3 19" xfId="5224" xr:uid="{00000000-0005-0000-0000-0000CD100000}"/>
    <cellStyle name="20% - Ênfase6 3 2" xfId="5225" xr:uid="{00000000-0005-0000-0000-0000CE100000}"/>
    <cellStyle name="20% - Ênfase6 3 20" xfId="5226" xr:uid="{00000000-0005-0000-0000-0000CF100000}"/>
    <cellStyle name="20% - Ênfase6 3 3" xfId="5227" xr:uid="{00000000-0005-0000-0000-0000D0100000}"/>
    <cellStyle name="20% - Ênfase6 3 4" xfId="5228" xr:uid="{00000000-0005-0000-0000-0000D1100000}"/>
    <cellStyle name="20% - Ênfase6 3 5" xfId="5229" xr:uid="{00000000-0005-0000-0000-0000D2100000}"/>
    <cellStyle name="20% - Ênfase6 3 6" xfId="5230" xr:uid="{00000000-0005-0000-0000-0000D3100000}"/>
    <cellStyle name="20% - Ênfase6 3 7" xfId="5231" xr:uid="{00000000-0005-0000-0000-0000D4100000}"/>
    <cellStyle name="20% - Ênfase6 3 8" xfId="5232" xr:uid="{00000000-0005-0000-0000-0000D5100000}"/>
    <cellStyle name="20% - Ênfase6 3 9" xfId="5233" xr:uid="{00000000-0005-0000-0000-0000D6100000}"/>
    <cellStyle name="20% - Ênfase6 30" xfId="579" xr:uid="{00000000-0005-0000-0000-0000D7100000}"/>
    <cellStyle name="20% - Ênfase6 30 10" xfId="5234" xr:uid="{00000000-0005-0000-0000-0000D8100000}"/>
    <cellStyle name="20% - Ênfase6 30 11" xfId="5235" xr:uid="{00000000-0005-0000-0000-0000D9100000}"/>
    <cellStyle name="20% - Ênfase6 30 12" xfId="5236" xr:uid="{00000000-0005-0000-0000-0000DA100000}"/>
    <cellStyle name="20% - Ênfase6 30 13" xfId="5237" xr:uid="{00000000-0005-0000-0000-0000DB100000}"/>
    <cellStyle name="20% - Ênfase6 30 14" xfId="5238" xr:uid="{00000000-0005-0000-0000-0000DC100000}"/>
    <cellStyle name="20% - Ênfase6 30 15" xfId="5239" xr:uid="{00000000-0005-0000-0000-0000DD100000}"/>
    <cellStyle name="20% - Ênfase6 30 16" xfId="5240" xr:uid="{00000000-0005-0000-0000-0000DE100000}"/>
    <cellStyle name="20% - Ênfase6 30 17" xfId="5241" xr:uid="{00000000-0005-0000-0000-0000DF100000}"/>
    <cellStyle name="20% - Ênfase6 30 18" xfId="5242" xr:uid="{00000000-0005-0000-0000-0000E0100000}"/>
    <cellStyle name="20% - Ênfase6 30 19" xfId="5243" xr:uid="{00000000-0005-0000-0000-0000E1100000}"/>
    <cellStyle name="20% - Ênfase6 30 2" xfId="5244" xr:uid="{00000000-0005-0000-0000-0000E2100000}"/>
    <cellStyle name="20% - Ênfase6 30 20" xfId="5245" xr:uid="{00000000-0005-0000-0000-0000E3100000}"/>
    <cellStyle name="20% - Ênfase6 30 3" xfId="5246" xr:uid="{00000000-0005-0000-0000-0000E4100000}"/>
    <cellStyle name="20% - Ênfase6 30 4" xfId="5247" xr:uid="{00000000-0005-0000-0000-0000E5100000}"/>
    <cellStyle name="20% - Ênfase6 30 5" xfId="5248" xr:uid="{00000000-0005-0000-0000-0000E6100000}"/>
    <cellStyle name="20% - Ênfase6 30 6" xfId="5249" xr:uid="{00000000-0005-0000-0000-0000E7100000}"/>
    <cellStyle name="20% - Ênfase6 30 7" xfId="5250" xr:uid="{00000000-0005-0000-0000-0000E8100000}"/>
    <cellStyle name="20% - Ênfase6 30 8" xfId="5251" xr:uid="{00000000-0005-0000-0000-0000E9100000}"/>
    <cellStyle name="20% - Ênfase6 30 9" xfId="5252" xr:uid="{00000000-0005-0000-0000-0000EA100000}"/>
    <cellStyle name="20% - Ênfase6 31" xfId="597" xr:uid="{00000000-0005-0000-0000-0000EB100000}"/>
    <cellStyle name="20% - Ênfase6 31 10" xfId="5253" xr:uid="{00000000-0005-0000-0000-0000EC100000}"/>
    <cellStyle name="20% - Ênfase6 31 11" xfId="5254" xr:uid="{00000000-0005-0000-0000-0000ED100000}"/>
    <cellStyle name="20% - Ênfase6 31 12" xfId="5255" xr:uid="{00000000-0005-0000-0000-0000EE100000}"/>
    <cellStyle name="20% - Ênfase6 31 13" xfId="5256" xr:uid="{00000000-0005-0000-0000-0000EF100000}"/>
    <cellStyle name="20% - Ênfase6 31 14" xfId="5257" xr:uid="{00000000-0005-0000-0000-0000F0100000}"/>
    <cellStyle name="20% - Ênfase6 31 15" xfId="5258" xr:uid="{00000000-0005-0000-0000-0000F1100000}"/>
    <cellStyle name="20% - Ênfase6 31 16" xfId="5259" xr:uid="{00000000-0005-0000-0000-0000F2100000}"/>
    <cellStyle name="20% - Ênfase6 31 17" xfId="5260" xr:uid="{00000000-0005-0000-0000-0000F3100000}"/>
    <cellStyle name="20% - Ênfase6 31 18" xfId="5261" xr:uid="{00000000-0005-0000-0000-0000F4100000}"/>
    <cellStyle name="20% - Ênfase6 31 19" xfId="5262" xr:uid="{00000000-0005-0000-0000-0000F5100000}"/>
    <cellStyle name="20% - Ênfase6 31 2" xfId="5263" xr:uid="{00000000-0005-0000-0000-0000F6100000}"/>
    <cellStyle name="20% - Ênfase6 31 20" xfId="5264" xr:uid="{00000000-0005-0000-0000-0000F7100000}"/>
    <cellStyle name="20% - Ênfase6 31 3" xfId="5265" xr:uid="{00000000-0005-0000-0000-0000F8100000}"/>
    <cellStyle name="20% - Ênfase6 31 4" xfId="5266" xr:uid="{00000000-0005-0000-0000-0000F9100000}"/>
    <cellStyle name="20% - Ênfase6 31 5" xfId="5267" xr:uid="{00000000-0005-0000-0000-0000FA100000}"/>
    <cellStyle name="20% - Ênfase6 31 6" xfId="5268" xr:uid="{00000000-0005-0000-0000-0000FB100000}"/>
    <cellStyle name="20% - Ênfase6 31 7" xfId="5269" xr:uid="{00000000-0005-0000-0000-0000FC100000}"/>
    <cellStyle name="20% - Ênfase6 31 8" xfId="5270" xr:uid="{00000000-0005-0000-0000-0000FD100000}"/>
    <cellStyle name="20% - Ênfase6 31 9" xfId="5271" xr:uid="{00000000-0005-0000-0000-0000FE100000}"/>
    <cellStyle name="20% - Ênfase6 32" xfId="615" xr:uid="{00000000-0005-0000-0000-0000FF100000}"/>
    <cellStyle name="20% - Ênfase6 32 10" xfId="5272" xr:uid="{00000000-0005-0000-0000-000000110000}"/>
    <cellStyle name="20% - Ênfase6 32 11" xfId="5273" xr:uid="{00000000-0005-0000-0000-000001110000}"/>
    <cellStyle name="20% - Ênfase6 32 12" xfId="5274" xr:uid="{00000000-0005-0000-0000-000002110000}"/>
    <cellStyle name="20% - Ênfase6 32 13" xfId="5275" xr:uid="{00000000-0005-0000-0000-000003110000}"/>
    <cellStyle name="20% - Ênfase6 32 14" xfId="5276" xr:uid="{00000000-0005-0000-0000-000004110000}"/>
    <cellStyle name="20% - Ênfase6 32 15" xfId="5277" xr:uid="{00000000-0005-0000-0000-000005110000}"/>
    <cellStyle name="20% - Ênfase6 32 16" xfId="5278" xr:uid="{00000000-0005-0000-0000-000006110000}"/>
    <cellStyle name="20% - Ênfase6 32 17" xfId="5279" xr:uid="{00000000-0005-0000-0000-000007110000}"/>
    <cellStyle name="20% - Ênfase6 32 18" xfId="5280" xr:uid="{00000000-0005-0000-0000-000008110000}"/>
    <cellStyle name="20% - Ênfase6 32 19" xfId="5281" xr:uid="{00000000-0005-0000-0000-000009110000}"/>
    <cellStyle name="20% - Ênfase6 32 2" xfId="5282" xr:uid="{00000000-0005-0000-0000-00000A110000}"/>
    <cellStyle name="20% - Ênfase6 32 20" xfId="5283" xr:uid="{00000000-0005-0000-0000-00000B110000}"/>
    <cellStyle name="20% - Ênfase6 32 3" xfId="5284" xr:uid="{00000000-0005-0000-0000-00000C110000}"/>
    <cellStyle name="20% - Ênfase6 32 4" xfId="5285" xr:uid="{00000000-0005-0000-0000-00000D110000}"/>
    <cellStyle name="20% - Ênfase6 32 5" xfId="5286" xr:uid="{00000000-0005-0000-0000-00000E110000}"/>
    <cellStyle name="20% - Ênfase6 32 6" xfId="5287" xr:uid="{00000000-0005-0000-0000-00000F110000}"/>
    <cellStyle name="20% - Ênfase6 32 7" xfId="5288" xr:uid="{00000000-0005-0000-0000-000010110000}"/>
    <cellStyle name="20% - Ênfase6 32 8" xfId="5289" xr:uid="{00000000-0005-0000-0000-000011110000}"/>
    <cellStyle name="20% - Ênfase6 32 9" xfId="5290" xr:uid="{00000000-0005-0000-0000-000012110000}"/>
    <cellStyle name="20% - Ênfase6 33" xfId="633" xr:uid="{00000000-0005-0000-0000-000013110000}"/>
    <cellStyle name="20% - Ênfase6 33 10" xfId="5291" xr:uid="{00000000-0005-0000-0000-000014110000}"/>
    <cellStyle name="20% - Ênfase6 33 11" xfId="5292" xr:uid="{00000000-0005-0000-0000-000015110000}"/>
    <cellStyle name="20% - Ênfase6 33 12" xfId="5293" xr:uid="{00000000-0005-0000-0000-000016110000}"/>
    <cellStyle name="20% - Ênfase6 33 13" xfId="5294" xr:uid="{00000000-0005-0000-0000-000017110000}"/>
    <cellStyle name="20% - Ênfase6 33 14" xfId="5295" xr:uid="{00000000-0005-0000-0000-000018110000}"/>
    <cellStyle name="20% - Ênfase6 33 15" xfId="5296" xr:uid="{00000000-0005-0000-0000-000019110000}"/>
    <cellStyle name="20% - Ênfase6 33 16" xfId="5297" xr:uid="{00000000-0005-0000-0000-00001A110000}"/>
    <cellStyle name="20% - Ênfase6 33 17" xfId="5298" xr:uid="{00000000-0005-0000-0000-00001B110000}"/>
    <cellStyle name="20% - Ênfase6 33 18" xfId="5299" xr:uid="{00000000-0005-0000-0000-00001C110000}"/>
    <cellStyle name="20% - Ênfase6 33 19" xfId="5300" xr:uid="{00000000-0005-0000-0000-00001D110000}"/>
    <cellStyle name="20% - Ênfase6 33 2" xfId="5301" xr:uid="{00000000-0005-0000-0000-00001E110000}"/>
    <cellStyle name="20% - Ênfase6 33 20" xfId="5302" xr:uid="{00000000-0005-0000-0000-00001F110000}"/>
    <cellStyle name="20% - Ênfase6 33 3" xfId="5303" xr:uid="{00000000-0005-0000-0000-000020110000}"/>
    <cellStyle name="20% - Ênfase6 33 4" xfId="5304" xr:uid="{00000000-0005-0000-0000-000021110000}"/>
    <cellStyle name="20% - Ênfase6 33 5" xfId="5305" xr:uid="{00000000-0005-0000-0000-000022110000}"/>
    <cellStyle name="20% - Ênfase6 33 6" xfId="5306" xr:uid="{00000000-0005-0000-0000-000023110000}"/>
    <cellStyle name="20% - Ênfase6 33 7" xfId="5307" xr:uid="{00000000-0005-0000-0000-000024110000}"/>
    <cellStyle name="20% - Ênfase6 33 8" xfId="5308" xr:uid="{00000000-0005-0000-0000-000025110000}"/>
    <cellStyle name="20% - Ênfase6 33 9" xfId="5309" xr:uid="{00000000-0005-0000-0000-000026110000}"/>
    <cellStyle name="20% - Ênfase6 34" xfId="651" xr:uid="{00000000-0005-0000-0000-000027110000}"/>
    <cellStyle name="20% - Ênfase6 34 10" xfId="5310" xr:uid="{00000000-0005-0000-0000-000028110000}"/>
    <cellStyle name="20% - Ênfase6 34 11" xfId="5311" xr:uid="{00000000-0005-0000-0000-000029110000}"/>
    <cellStyle name="20% - Ênfase6 34 12" xfId="5312" xr:uid="{00000000-0005-0000-0000-00002A110000}"/>
    <cellStyle name="20% - Ênfase6 34 13" xfId="5313" xr:uid="{00000000-0005-0000-0000-00002B110000}"/>
    <cellStyle name="20% - Ênfase6 34 14" xfId="5314" xr:uid="{00000000-0005-0000-0000-00002C110000}"/>
    <cellStyle name="20% - Ênfase6 34 15" xfId="5315" xr:uid="{00000000-0005-0000-0000-00002D110000}"/>
    <cellStyle name="20% - Ênfase6 34 16" xfId="5316" xr:uid="{00000000-0005-0000-0000-00002E110000}"/>
    <cellStyle name="20% - Ênfase6 34 17" xfId="5317" xr:uid="{00000000-0005-0000-0000-00002F110000}"/>
    <cellStyle name="20% - Ênfase6 34 18" xfId="5318" xr:uid="{00000000-0005-0000-0000-000030110000}"/>
    <cellStyle name="20% - Ênfase6 34 19" xfId="5319" xr:uid="{00000000-0005-0000-0000-000031110000}"/>
    <cellStyle name="20% - Ênfase6 34 2" xfId="5320" xr:uid="{00000000-0005-0000-0000-000032110000}"/>
    <cellStyle name="20% - Ênfase6 34 20" xfId="5321" xr:uid="{00000000-0005-0000-0000-000033110000}"/>
    <cellStyle name="20% - Ênfase6 34 3" xfId="5322" xr:uid="{00000000-0005-0000-0000-000034110000}"/>
    <cellStyle name="20% - Ênfase6 34 4" xfId="5323" xr:uid="{00000000-0005-0000-0000-000035110000}"/>
    <cellStyle name="20% - Ênfase6 34 5" xfId="5324" xr:uid="{00000000-0005-0000-0000-000036110000}"/>
    <cellStyle name="20% - Ênfase6 34 6" xfId="5325" xr:uid="{00000000-0005-0000-0000-000037110000}"/>
    <cellStyle name="20% - Ênfase6 34 7" xfId="5326" xr:uid="{00000000-0005-0000-0000-000038110000}"/>
    <cellStyle name="20% - Ênfase6 34 8" xfId="5327" xr:uid="{00000000-0005-0000-0000-000039110000}"/>
    <cellStyle name="20% - Ênfase6 34 9" xfId="5328" xr:uid="{00000000-0005-0000-0000-00003A110000}"/>
    <cellStyle name="20% - Ênfase6 35" xfId="669" xr:uid="{00000000-0005-0000-0000-00003B110000}"/>
    <cellStyle name="20% - Ênfase6 35 10" xfId="5329" xr:uid="{00000000-0005-0000-0000-00003C110000}"/>
    <cellStyle name="20% - Ênfase6 35 11" xfId="5330" xr:uid="{00000000-0005-0000-0000-00003D110000}"/>
    <cellStyle name="20% - Ênfase6 35 12" xfId="5331" xr:uid="{00000000-0005-0000-0000-00003E110000}"/>
    <cellStyle name="20% - Ênfase6 35 13" xfId="5332" xr:uid="{00000000-0005-0000-0000-00003F110000}"/>
    <cellStyle name="20% - Ênfase6 35 14" xfId="5333" xr:uid="{00000000-0005-0000-0000-000040110000}"/>
    <cellStyle name="20% - Ênfase6 35 15" xfId="5334" xr:uid="{00000000-0005-0000-0000-000041110000}"/>
    <cellStyle name="20% - Ênfase6 35 16" xfId="5335" xr:uid="{00000000-0005-0000-0000-000042110000}"/>
    <cellStyle name="20% - Ênfase6 35 17" xfId="5336" xr:uid="{00000000-0005-0000-0000-000043110000}"/>
    <cellStyle name="20% - Ênfase6 35 18" xfId="5337" xr:uid="{00000000-0005-0000-0000-000044110000}"/>
    <cellStyle name="20% - Ênfase6 35 19" xfId="5338" xr:uid="{00000000-0005-0000-0000-000045110000}"/>
    <cellStyle name="20% - Ênfase6 35 2" xfId="5339" xr:uid="{00000000-0005-0000-0000-000046110000}"/>
    <cellStyle name="20% - Ênfase6 35 20" xfId="5340" xr:uid="{00000000-0005-0000-0000-000047110000}"/>
    <cellStyle name="20% - Ênfase6 35 3" xfId="5341" xr:uid="{00000000-0005-0000-0000-000048110000}"/>
    <cellStyle name="20% - Ênfase6 35 4" xfId="5342" xr:uid="{00000000-0005-0000-0000-000049110000}"/>
    <cellStyle name="20% - Ênfase6 35 5" xfId="5343" xr:uid="{00000000-0005-0000-0000-00004A110000}"/>
    <cellStyle name="20% - Ênfase6 35 6" xfId="5344" xr:uid="{00000000-0005-0000-0000-00004B110000}"/>
    <cellStyle name="20% - Ênfase6 35 7" xfId="5345" xr:uid="{00000000-0005-0000-0000-00004C110000}"/>
    <cellStyle name="20% - Ênfase6 35 8" xfId="5346" xr:uid="{00000000-0005-0000-0000-00004D110000}"/>
    <cellStyle name="20% - Ênfase6 35 9" xfId="5347" xr:uid="{00000000-0005-0000-0000-00004E110000}"/>
    <cellStyle name="20% - Ênfase6 36" xfId="687" xr:uid="{00000000-0005-0000-0000-00004F110000}"/>
    <cellStyle name="20% - Ênfase6 36 10" xfId="5348" xr:uid="{00000000-0005-0000-0000-000050110000}"/>
    <cellStyle name="20% - Ênfase6 36 11" xfId="5349" xr:uid="{00000000-0005-0000-0000-000051110000}"/>
    <cellStyle name="20% - Ênfase6 36 12" xfId="5350" xr:uid="{00000000-0005-0000-0000-000052110000}"/>
    <cellStyle name="20% - Ênfase6 36 13" xfId="5351" xr:uid="{00000000-0005-0000-0000-000053110000}"/>
    <cellStyle name="20% - Ênfase6 36 14" xfId="5352" xr:uid="{00000000-0005-0000-0000-000054110000}"/>
    <cellStyle name="20% - Ênfase6 36 15" xfId="5353" xr:uid="{00000000-0005-0000-0000-000055110000}"/>
    <cellStyle name="20% - Ênfase6 36 16" xfId="5354" xr:uid="{00000000-0005-0000-0000-000056110000}"/>
    <cellStyle name="20% - Ênfase6 36 17" xfId="5355" xr:uid="{00000000-0005-0000-0000-000057110000}"/>
    <cellStyle name="20% - Ênfase6 36 18" xfId="5356" xr:uid="{00000000-0005-0000-0000-000058110000}"/>
    <cellStyle name="20% - Ênfase6 36 19" xfId="5357" xr:uid="{00000000-0005-0000-0000-000059110000}"/>
    <cellStyle name="20% - Ênfase6 36 2" xfId="5358" xr:uid="{00000000-0005-0000-0000-00005A110000}"/>
    <cellStyle name="20% - Ênfase6 36 20" xfId="5359" xr:uid="{00000000-0005-0000-0000-00005B110000}"/>
    <cellStyle name="20% - Ênfase6 36 3" xfId="5360" xr:uid="{00000000-0005-0000-0000-00005C110000}"/>
    <cellStyle name="20% - Ênfase6 36 4" xfId="5361" xr:uid="{00000000-0005-0000-0000-00005D110000}"/>
    <cellStyle name="20% - Ênfase6 36 5" xfId="5362" xr:uid="{00000000-0005-0000-0000-00005E110000}"/>
    <cellStyle name="20% - Ênfase6 36 6" xfId="5363" xr:uid="{00000000-0005-0000-0000-00005F110000}"/>
    <cellStyle name="20% - Ênfase6 36 7" xfId="5364" xr:uid="{00000000-0005-0000-0000-000060110000}"/>
    <cellStyle name="20% - Ênfase6 36 8" xfId="5365" xr:uid="{00000000-0005-0000-0000-000061110000}"/>
    <cellStyle name="20% - Ênfase6 36 9" xfId="5366" xr:uid="{00000000-0005-0000-0000-000062110000}"/>
    <cellStyle name="20% - Ênfase6 37" xfId="705" xr:uid="{00000000-0005-0000-0000-000063110000}"/>
    <cellStyle name="20% - Ênfase6 37 10" xfId="5367" xr:uid="{00000000-0005-0000-0000-000064110000}"/>
    <cellStyle name="20% - Ênfase6 37 11" xfId="5368" xr:uid="{00000000-0005-0000-0000-000065110000}"/>
    <cellStyle name="20% - Ênfase6 37 12" xfId="5369" xr:uid="{00000000-0005-0000-0000-000066110000}"/>
    <cellStyle name="20% - Ênfase6 37 13" xfId="5370" xr:uid="{00000000-0005-0000-0000-000067110000}"/>
    <cellStyle name="20% - Ênfase6 37 14" xfId="5371" xr:uid="{00000000-0005-0000-0000-000068110000}"/>
    <cellStyle name="20% - Ênfase6 37 15" xfId="5372" xr:uid="{00000000-0005-0000-0000-000069110000}"/>
    <cellStyle name="20% - Ênfase6 37 16" xfId="5373" xr:uid="{00000000-0005-0000-0000-00006A110000}"/>
    <cellStyle name="20% - Ênfase6 37 17" xfId="5374" xr:uid="{00000000-0005-0000-0000-00006B110000}"/>
    <cellStyle name="20% - Ênfase6 37 18" xfId="5375" xr:uid="{00000000-0005-0000-0000-00006C110000}"/>
    <cellStyle name="20% - Ênfase6 37 19" xfId="5376" xr:uid="{00000000-0005-0000-0000-00006D110000}"/>
    <cellStyle name="20% - Ênfase6 37 2" xfId="5377" xr:uid="{00000000-0005-0000-0000-00006E110000}"/>
    <cellStyle name="20% - Ênfase6 37 20" xfId="5378" xr:uid="{00000000-0005-0000-0000-00006F110000}"/>
    <cellStyle name="20% - Ênfase6 37 3" xfId="5379" xr:uid="{00000000-0005-0000-0000-000070110000}"/>
    <cellStyle name="20% - Ênfase6 37 4" xfId="5380" xr:uid="{00000000-0005-0000-0000-000071110000}"/>
    <cellStyle name="20% - Ênfase6 37 5" xfId="5381" xr:uid="{00000000-0005-0000-0000-000072110000}"/>
    <cellStyle name="20% - Ênfase6 37 6" xfId="5382" xr:uid="{00000000-0005-0000-0000-000073110000}"/>
    <cellStyle name="20% - Ênfase6 37 7" xfId="5383" xr:uid="{00000000-0005-0000-0000-000074110000}"/>
    <cellStyle name="20% - Ênfase6 37 8" xfId="5384" xr:uid="{00000000-0005-0000-0000-000075110000}"/>
    <cellStyle name="20% - Ênfase6 37 9" xfId="5385" xr:uid="{00000000-0005-0000-0000-000076110000}"/>
    <cellStyle name="20% - Ênfase6 38" xfId="721" xr:uid="{00000000-0005-0000-0000-000077110000}"/>
    <cellStyle name="20% - Ênfase6 39" xfId="738" xr:uid="{00000000-0005-0000-0000-000078110000}"/>
    <cellStyle name="20% - Ênfase6 4" xfId="122" xr:uid="{00000000-0005-0000-0000-000079110000}"/>
    <cellStyle name="20% - Ênfase6 4 10" xfId="5386" xr:uid="{00000000-0005-0000-0000-00007A110000}"/>
    <cellStyle name="20% - Ênfase6 4 11" xfId="5387" xr:uid="{00000000-0005-0000-0000-00007B110000}"/>
    <cellStyle name="20% - Ênfase6 4 12" xfId="5388" xr:uid="{00000000-0005-0000-0000-00007C110000}"/>
    <cellStyle name="20% - Ênfase6 4 13" xfId="5389" xr:uid="{00000000-0005-0000-0000-00007D110000}"/>
    <cellStyle name="20% - Ênfase6 4 14" xfId="5390" xr:uid="{00000000-0005-0000-0000-00007E110000}"/>
    <cellStyle name="20% - Ênfase6 4 15" xfId="5391" xr:uid="{00000000-0005-0000-0000-00007F110000}"/>
    <cellStyle name="20% - Ênfase6 4 16" xfId="5392" xr:uid="{00000000-0005-0000-0000-000080110000}"/>
    <cellStyle name="20% - Ênfase6 4 17" xfId="5393" xr:uid="{00000000-0005-0000-0000-000081110000}"/>
    <cellStyle name="20% - Ênfase6 4 18" xfId="5394" xr:uid="{00000000-0005-0000-0000-000082110000}"/>
    <cellStyle name="20% - Ênfase6 4 19" xfId="5395" xr:uid="{00000000-0005-0000-0000-000083110000}"/>
    <cellStyle name="20% - Ênfase6 4 2" xfId="5396" xr:uid="{00000000-0005-0000-0000-000084110000}"/>
    <cellStyle name="20% - Ênfase6 4 20" xfId="5397" xr:uid="{00000000-0005-0000-0000-000085110000}"/>
    <cellStyle name="20% - Ênfase6 4 3" xfId="5398" xr:uid="{00000000-0005-0000-0000-000086110000}"/>
    <cellStyle name="20% - Ênfase6 4 4" xfId="5399" xr:uid="{00000000-0005-0000-0000-000087110000}"/>
    <cellStyle name="20% - Ênfase6 4 5" xfId="5400" xr:uid="{00000000-0005-0000-0000-000088110000}"/>
    <cellStyle name="20% - Ênfase6 4 6" xfId="5401" xr:uid="{00000000-0005-0000-0000-000089110000}"/>
    <cellStyle name="20% - Ênfase6 4 7" xfId="5402" xr:uid="{00000000-0005-0000-0000-00008A110000}"/>
    <cellStyle name="20% - Ênfase6 4 8" xfId="5403" xr:uid="{00000000-0005-0000-0000-00008B110000}"/>
    <cellStyle name="20% - Ênfase6 4 9" xfId="5404" xr:uid="{00000000-0005-0000-0000-00008C110000}"/>
    <cellStyle name="20% - Ênfase6 40" xfId="759" xr:uid="{00000000-0005-0000-0000-00008D110000}"/>
    <cellStyle name="20% - Ênfase6 41" xfId="777" xr:uid="{00000000-0005-0000-0000-00008E110000}"/>
    <cellStyle name="20% - Ênfase6 42" xfId="795" xr:uid="{00000000-0005-0000-0000-00008F110000}"/>
    <cellStyle name="20% - Ênfase6 43" xfId="813" xr:uid="{00000000-0005-0000-0000-000090110000}"/>
    <cellStyle name="20% - Ênfase6 44" xfId="831" xr:uid="{00000000-0005-0000-0000-000091110000}"/>
    <cellStyle name="20% - Ênfase6 45" xfId="849" xr:uid="{00000000-0005-0000-0000-000092110000}"/>
    <cellStyle name="20% - Ênfase6 46" xfId="867" xr:uid="{00000000-0005-0000-0000-000093110000}"/>
    <cellStyle name="20% - Ênfase6 47" xfId="885" xr:uid="{00000000-0005-0000-0000-000094110000}"/>
    <cellStyle name="20% - Ênfase6 48" xfId="902" xr:uid="{00000000-0005-0000-0000-000095110000}"/>
    <cellStyle name="20% - Ênfase6 49" xfId="920" xr:uid="{00000000-0005-0000-0000-000096110000}"/>
    <cellStyle name="20% - Ênfase6 5" xfId="139" xr:uid="{00000000-0005-0000-0000-000097110000}"/>
    <cellStyle name="20% - Ênfase6 5 10" xfId="5405" xr:uid="{00000000-0005-0000-0000-000098110000}"/>
    <cellStyle name="20% - Ênfase6 5 11" xfId="5406" xr:uid="{00000000-0005-0000-0000-000099110000}"/>
    <cellStyle name="20% - Ênfase6 5 12" xfId="5407" xr:uid="{00000000-0005-0000-0000-00009A110000}"/>
    <cellStyle name="20% - Ênfase6 5 13" xfId="5408" xr:uid="{00000000-0005-0000-0000-00009B110000}"/>
    <cellStyle name="20% - Ênfase6 5 14" xfId="5409" xr:uid="{00000000-0005-0000-0000-00009C110000}"/>
    <cellStyle name="20% - Ênfase6 5 15" xfId="5410" xr:uid="{00000000-0005-0000-0000-00009D110000}"/>
    <cellStyle name="20% - Ênfase6 5 16" xfId="5411" xr:uid="{00000000-0005-0000-0000-00009E110000}"/>
    <cellStyle name="20% - Ênfase6 5 17" xfId="5412" xr:uid="{00000000-0005-0000-0000-00009F110000}"/>
    <cellStyle name="20% - Ênfase6 5 18" xfId="5413" xr:uid="{00000000-0005-0000-0000-0000A0110000}"/>
    <cellStyle name="20% - Ênfase6 5 19" xfId="5414" xr:uid="{00000000-0005-0000-0000-0000A1110000}"/>
    <cellStyle name="20% - Ênfase6 5 2" xfId="5415" xr:uid="{00000000-0005-0000-0000-0000A2110000}"/>
    <cellStyle name="20% - Ênfase6 5 20" xfId="5416" xr:uid="{00000000-0005-0000-0000-0000A3110000}"/>
    <cellStyle name="20% - Ênfase6 5 3" xfId="5417" xr:uid="{00000000-0005-0000-0000-0000A4110000}"/>
    <cellStyle name="20% - Ênfase6 5 4" xfId="5418" xr:uid="{00000000-0005-0000-0000-0000A5110000}"/>
    <cellStyle name="20% - Ênfase6 5 5" xfId="5419" xr:uid="{00000000-0005-0000-0000-0000A6110000}"/>
    <cellStyle name="20% - Ênfase6 5 6" xfId="5420" xr:uid="{00000000-0005-0000-0000-0000A7110000}"/>
    <cellStyle name="20% - Ênfase6 5 7" xfId="5421" xr:uid="{00000000-0005-0000-0000-0000A8110000}"/>
    <cellStyle name="20% - Ênfase6 5 8" xfId="5422" xr:uid="{00000000-0005-0000-0000-0000A9110000}"/>
    <cellStyle name="20% - Ênfase6 5 9" xfId="5423" xr:uid="{00000000-0005-0000-0000-0000AA110000}"/>
    <cellStyle name="20% - Ênfase6 50" xfId="939" xr:uid="{00000000-0005-0000-0000-0000AB110000}"/>
    <cellStyle name="20% - Ênfase6 51" xfId="957" xr:uid="{00000000-0005-0000-0000-0000AC110000}"/>
    <cellStyle name="20% - Ênfase6 52" xfId="975" xr:uid="{00000000-0005-0000-0000-0000AD110000}"/>
    <cellStyle name="20% - Ênfase6 53" xfId="993" xr:uid="{00000000-0005-0000-0000-0000AE110000}"/>
    <cellStyle name="20% - Ênfase6 54" xfId="1011" xr:uid="{00000000-0005-0000-0000-0000AF110000}"/>
    <cellStyle name="20% - Ênfase6 55" xfId="1027" xr:uid="{00000000-0005-0000-0000-0000B0110000}"/>
    <cellStyle name="20% - Ênfase6 56" xfId="1045" xr:uid="{00000000-0005-0000-0000-0000B1110000}"/>
    <cellStyle name="20% - Ênfase6 57" xfId="1063" xr:uid="{00000000-0005-0000-0000-0000B2110000}"/>
    <cellStyle name="20% - Ênfase6 58" xfId="1081" xr:uid="{00000000-0005-0000-0000-0000B3110000}"/>
    <cellStyle name="20% - Ênfase6 59" xfId="1100" xr:uid="{00000000-0005-0000-0000-0000B4110000}"/>
    <cellStyle name="20% - Ênfase6 6" xfId="156" xr:uid="{00000000-0005-0000-0000-0000B5110000}"/>
    <cellStyle name="20% - Ênfase6 6 10" xfId="5424" xr:uid="{00000000-0005-0000-0000-0000B6110000}"/>
    <cellStyle name="20% - Ênfase6 6 11" xfId="5425" xr:uid="{00000000-0005-0000-0000-0000B7110000}"/>
    <cellStyle name="20% - Ênfase6 6 12" xfId="5426" xr:uid="{00000000-0005-0000-0000-0000B8110000}"/>
    <cellStyle name="20% - Ênfase6 6 13" xfId="5427" xr:uid="{00000000-0005-0000-0000-0000B9110000}"/>
    <cellStyle name="20% - Ênfase6 6 14" xfId="5428" xr:uid="{00000000-0005-0000-0000-0000BA110000}"/>
    <cellStyle name="20% - Ênfase6 6 15" xfId="5429" xr:uid="{00000000-0005-0000-0000-0000BB110000}"/>
    <cellStyle name="20% - Ênfase6 6 16" xfId="5430" xr:uid="{00000000-0005-0000-0000-0000BC110000}"/>
    <cellStyle name="20% - Ênfase6 6 17" xfId="5431" xr:uid="{00000000-0005-0000-0000-0000BD110000}"/>
    <cellStyle name="20% - Ênfase6 6 18" xfId="5432" xr:uid="{00000000-0005-0000-0000-0000BE110000}"/>
    <cellStyle name="20% - Ênfase6 6 19" xfId="5433" xr:uid="{00000000-0005-0000-0000-0000BF110000}"/>
    <cellStyle name="20% - Ênfase6 6 2" xfId="5434" xr:uid="{00000000-0005-0000-0000-0000C0110000}"/>
    <cellStyle name="20% - Ênfase6 6 20" xfId="5435" xr:uid="{00000000-0005-0000-0000-0000C1110000}"/>
    <cellStyle name="20% - Ênfase6 6 3" xfId="5436" xr:uid="{00000000-0005-0000-0000-0000C2110000}"/>
    <cellStyle name="20% - Ênfase6 6 4" xfId="5437" xr:uid="{00000000-0005-0000-0000-0000C3110000}"/>
    <cellStyle name="20% - Ênfase6 6 5" xfId="5438" xr:uid="{00000000-0005-0000-0000-0000C4110000}"/>
    <cellStyle name="20% - Ênfase6 6 6" xfId="5439" xr:uid="{00000000-0005-0000-0000-0000C5110000}"/>
    <cellStyle name="20% - Ênfase6 6 7" xfId="5440" xr:uid="{00000000-0005-0000-0000-0000C6110000}"/>
    <cellStyle name="20% - Ênfase6 6 8" xfId="5441" xr:uid="{00000000-0005-0000-0000-0000C7110000}"/>
    <cellStyle name="20% - Ênfase6 6 9" xfId="5442" xr:uid="{00000000-0005-0000-0000-0000C8110000}"/>
    <cellStyle name="20% - Ênfase6 60" xfId="1118" xr:uid="{00000000-0005-0000-0000-0000C9110000}"/>
    <cellStyle name="20% - Ênfase6 61" xfId="1136" xr:uid="{00000000-0005-0000-0000-0000CA110000}"/>
    <cellStyle name="20% - Ênfase6 62" xfId="1152" xr:uid="{00000000-0005-0000-0000-0000CB110000}"/>
    <cellStyle name="20% - Ênfase6 63" xfId="1170" xr:uid="{00000000-0005-0000-0000-0000CC110000}"/>
    <cellStyle name="20% - Ênfase6 64" xfId="1189" xr:uid="{00000000-0005-0000-0000-0000CD110000}"/>
    <cellStyle name="20% - Ênfase6 65" xfId="1207" xr:uid="{00000000-0005-0000-0000-0000CE110000}"/>
    <cellStyle name="20% - Ênfase6 66" xfId="1223" xr:uid="{00000000-0005-0000-0000-0000CF110000}"/>
    <cellStyle name="20% - Ênfase6 67" xfId="1239" xr:uid="{00000000-0005-0000-0000-0000D0110000}"/>
    <cellStyle name="20% - Ênfase6 68" xfId="1255" xr:uid="{00000000-0005-0000-0000-0000D1110000}"/>
    <cellStyle name="20% - Ênfase6 69" xfId="1272" xr:uid="{00000000-0005-0000-0000-0000D2110000}"/>
    <cellStyle name="20% - Ênfase6 7" xfId="173" xr:uid="{00000000-0005-0000-0000-0000D3110000}"/>
    <cellStyle name="20% - Ênfase6 7 10" xfId="5443" xr:uid="{00000000-0005-0000-0000-0000D4110000}"/>
    <cellStyle name="20% - Ênfase6 7 11" xfId="5444" xr:uid="{00000000-0005-0000-0000-0000D5110000}"/>
    <cellStyle name="20% - Ênfase6 7 12" xfId="5445" xr:uid="{00000000-0005-0000-0000-0000D6110000}"/>
    <cellStyle name="20% - Ênfase6 7 13" xfId="5446" xr:uid="{00000000-0005-0000-0000-0000D7110000}"/>
    <cellStyle name="20% - Ênfase6 7 14" xfId="5447" xr:uid="{00000000-0005-0000-0000-0000D8110000}"/>
    <cellStyle name="20% - Ênfase6 7 15" xfId="5448" xr:uid="{00000000-0005-0000-0000-0000D9110000}"/>
    <cellStyle name="20% - Ênfase6 7 16" xfId="5449" xr:uid="{00000000-0005-0000-0000-0000DA110000}"/>
    <cellStyle name="20% - Ênfase6 7 17" xfId="5450" xr:uid="{00000000-0005-0000-0000-0000DB110000}"/>
    <cellStyle name="20% - Ênfase6 7 18" xfId="5451" xr:uid="{00000000-0005-0000-0000-0000DC110000}"/>
    <cellStyle name="20% - Ênfase6 7 19" xfId="5452" xr:uid="{00000000-0005-0000-0000-0000DD110000}"/>
    <cellStyle name="20% - Ênfase6 7 2" xfId="5453" xr:uid="{00000000-0005-0000-0000-0000DE110000}"/>
    <cellStyle name="20% - Ênfase6 7 20" xfId="5454" xr:uid="{00000000-0005-0000-0000-0000DF110000}"/>
    <cellStyle name="20% - Ênfase6 7 3" xfId="5455" xr:uid="{00000000-0005-0000-0000-0000E0110000}"/>
    <cellStyle name="20% - Ênfase6 7 4" xfId="5456" xr:uid="{00000000-0005-0000-0000-0000E1110000}"/>
    <cellStyle name="20% - Ênfase6 7 5" xfId="5457" xr:uid="{00000000-0005-0000-0000-0000E2110000}"/>
    <cellStyle name="20% - Ênfase6 7 6" xfId="5458" xr:uid="{00000000-0005-0000-0000-0000E3110000}"/>
    <cellStyle name="20% - Ênfase6 7 7" xfId="5459" xr:uid="{00000000-0005-0000-0000-0000E4110000}"/>
    <cellStyle name="20% - Ênfase6 7 8" xfId="5460" xr:uid="{00000000-0005-0000-0000-0000E5110000}"/>
    <cellStyle name="20% - Ênfase6 7 9" xfId="5461" xr:uid="{00000000-0005-0000-0000-0000E6110000}"/>
    <cellStyle name="20% - Ênfase6 70" xfId="1283" xr:uid="{00000000-0005-0000-0000-0000E7110000}"/>
    <cellStyle name="20% - Ênfase6 71" xfId="1292" xr:uid="{00000000-0005-0000-0000-0000E8110000}"/>
    <cellStyle name="20% - Ênfase6 72" xfId="5462" xr:uid="{00000000-0005-0000-0000-0000E9110000}"/>
    <cellStyle name="20% - Ênfase6 73" xfId="5463" xr:uid="{00000000-0005-0000-0000-0000EA110000}"/>
    <cellStyle name="20% - Ênfase6 74" xfId="5464" xr:uid="{00000000-0005-0000-0000-0000EB110000}"/>
    <cellStyle name="20% - Ênfase6 75" xfId="5465" xr:uid="{00000000-0005-0000-0000-0000EC110000}"/>
    <cellStyle name="20% - Ênfase6 76" xfId="5466" xr:uid="{00000000-0005-0000-0000-0000ED110000}"/>
    <cellStyle name="20% - Ênfase6 77" xfId="5467" xr:uid="{00000000-0005-0000-0000-0000EE110000}"/>
    <cellStyle name="20% - Ênfase6 78" xfId="5468" xr:uid="{00000000-0005-0000-0000-0000EF110000}"/>
    <cellStyle name="20% - Ênfase6 79" xfId="5469" xr:uid="{00000000-0005-0000-0000-0000F0110000}"/>
    <cellStyle name="20% - Ênfase6 8" xfId="190" xr:uid="{00000000-0005-0000-0000-0000F1110000}"/>
    <cellStyle name="20% - Ênfase6 8 10" xfId="5470" xr:uid="{00000000-0005-0000-0000-0000F2110000}"/>
    <cellStyle name="20% - Ênfase6 8 11" xfId="5471" xr:uid="{00000000-0005-0000-0000-0000F3110000}"/>
    <cellStyle name="20% - Ênfase6 8 12" xfId="5472" xr:uid="{00000000-0005-0000-0000-0000F4110000}"/>
    <cellStyle name="20% - Ênfase6 8 13" xfId="5473" xr:uid="{00000000-0005-0000-0000-0000F5110000}"/>
    <cellStyle name="20% - Ênfase6 8 14" xfId="5474" xr:uid="{00000000-0005-0000-0000-0000F6110000}"/>
    <cellStyle name="20% - Ênfase6 8 15" xfId="5475" xr:uid="{00000000-0005-0000-0000-0000F7110000}"/>
    <cellStyle name="20% - Ênfase6 8 16" xfId="5476" xr:uid="{00000000-0005-0000-0000-0000F8110000}"/>
    <cellStyle name="20% - Ênfase6 8 17" xfId="5477" xr:uid="{00000000-0005-0000-0000-0000F9110000}"/>
    <cellStyle name="20% - Ênfase6 8 18" xfId="5478" xr:uid="{00000000-0005-0000-0000-0000FA110000}"/>
    <cellStyle name="20% - Ênfase6 8 19" xfId="5479" xr:uid="{00000000-0005-0000-0000-0000FB110000}"/>
    <cellStyle name="20% - Ênfase6 8 2" xfId="5480" xr:uid="{00000000-0005-0000-0000-0000FC110000}"/>
    <cellStyle name="20% - Ênfase6 8 20" xfId="5481" xr:uid="{00000000-0005-0000-0000-0000FD110000}"/>
    <cellStyle name="20% - Ênfase6 8 3" xfId="5482" xr:uid="{00000000-0005-0000-0000-0000FE110000}"/>
    <cellStyle name="20% - Ênfase6 8 4" xfId="5483" xr:uid="{00000000-0005-0000-0000-0000FF110000}"/>
    <cellStyle name="20% - Ênfase6 8 5" xfId="5484" xr:uid="{00000000-0005-0000-0000-000000120000}"/>
    <cellStyle name="20% - Ênfase6 8 6" xfId="5485" xr:uid="{00000000-0005-0000-0000-000001120000}"/>
    <cellStyle name="20% - Ênfase6 8 7" xfId="5486" xr:uid="{00000000-0005-0000-0000-000002120000}"/>
    <cellStyle name="20% - Ênfase6 8 8" xfId="5487" xr:uid="{00000000-0005-0000-0000-000003120000}"/>
    <cellStyle name="20% - Ênfase6 8 9" xfId="5488" xr:uid="{00000000-0005-0000-0000-000004120000}"/>
    <cellStyle name="20% - Ênfase6 80" xfId="5489" xr:uid="{00000000-0005-0000-0000-000005120000}"/>
    <cellStyle name="20% - Ênfase6 81" xfId="5490" xr:uid="{00000000-0005-0000-0000-000006120000}"/>
    <cellStyle name="20% - Ênfase6 82" xfId="5491" xr:uid="{00000000-0005-0000-0000-000007120000}"/>
    <cellStyle name="20% - Ênfase6 83" xfId="5492" xr:uid="{00000000-0005-0000-0000-000008120000}"/>
    <cellStyle name="20% - Ênfase6 84" xfId="5493" xr:uid="{00000000-0005-0000-0000-000009120000}"/>
    <cellStyle name="20% - Ênfase6 85" xfId="5494" xr:uid="{00000000-0005-0000-0000-00000A120000}"/>
    <cellStyle name="20% - Ênfase6 86" xfId="5495" xr:uid="{00000000-0005-0000-0000-00000B120000}"/>
    <cellStyle name="20% - Ênfase6 87" xfId="5496" xr:uid="{00000000-0005-0000-0000-00000C120000}"/>
    <cellStyle name="20% - Ênfase6 88" xfId="5497" xr:uid="{00000000-0005-0000-0000-00000D120000}"/>
    <cellStyle name="20% - Ênfase6 89" xfId="5498" xr:uid="{00000000-0005-0000-0000-00000E120000}"/>
    <cellStyle name="20% - Ênfase6 9" xfId="207" xr:uid="{00000000-0005-0000-0000-00000F120000}"/>
    <cellStyle name="20% - Ênfase6 9 10" xfId="5499" xr:uid="{00000000-0005-0000-0000-000010120000}"/>
    <cellStyle name="20% - Ênfase6 9 11" xfId="5500" xr:uid="{00000000-0005-0000-0000-000011120000}"/>
    <cellStyle name="20% - Ênfase6 9 12" xfId="5501" xr:uid="{00000000-0005-0000-0000-000012120000}"/>
    <cellStyle name="20% - Ênfase6 9 13" xfId="5502" xr:uid="{00000000-0005-0000-0000-000013120000}"/>
    <cellStyle name="20% - Ênfase6 9 14" xfId="5503" xr:uid="{00000000-0005-0000-0000-000014120000}"/>
    <cellStyle name="20% - Ênfase6 9 15" xfId="5504" xr:uid="{00000000-0005-0000-0000-000015120000}"/>
    <cellStyle name="20% - Ênfase6 9 16" xfId="5505" xr:uid="{00000000-0005-0000-0000-000016120000}"/>
    <cellStyle name="20% - Ênfase6 9 17" xfId="5506" xr:uid="{00000000-0005-0000-0000-000017120000}"/>
    <cellStyle name="20% - Ênfase6 9 18" xfId="5507" xr:uid="{00000000-0005-0000-0000-000018120000}"/>
    <cellStyle name="20% - Ênfase6 9 19" xfId="5508" xr:uid="{00000000-0005-0000-0000-000019120000}"/>
    <cellStyle name="20% - Ênfase6 9 2" xfId="5509" xr:uid="{00000000-0005-0000-0000-00001A120000}"/>
    <cellStyle name="20% - Ênfase6 9 20" xfId="5510" xr:uid="{00000000-0005-0000-0000-00001B120000}"/>
    <cellStyle name="20% - Ênfase6 9 3" xfId="5511" xr:uid="{00000000-0005-0000-0000-00001C120000}"/>
    <cellStyle name="20% - Ênfase6 9 4" xfId="5512" xr:uid="{00000000-0005-0000-0000-00001D120000}"/>
    <cellStyle name="20% - Ênfase6 9 5" xfId="5513" xr:uid="{00000000-0005-0000-0000-00001E120000}"/>
    <cellStyle name="20% - Ênfase6 9 6" xfId="5514" xr:uid="{00000000-0005-0000-0000-00001F120000}"/>
    <cellStyle name="20% - Ênfase6 9 7" xfId="5515" xr:uid="{00000000-0005-0000-0000-000020120000}"/>
    <cellStyle name="20% - Ênfase6 9 8" xfId="5516" xr:uid="{00000000-0005-0000-0000-000021120000}"/>
    <cellStyle name="20% - Ênfase6 9 9" xfId="5517" xr:uid="{00000000-0005-0000-0000-000022120000}"/>
    <cellStyle name="20% - Ênfase6 90" xfId="5518" xr:uid="{00000000-0005-0000-0000-000023120000}"/>
    <cellStyle name="40% - Ênfase1" xfId="20" builtinId="31" customBuiltin="1"/>
    <cellStyle name="40% - Ênfase1 10" xfId="145" xr:uid="{00000000-0005-0000-0000-000025120000}"/>
    <cellStyle name="40% - Ênfase1 10 10" xfId="5519" xr:uid="{00000000-0005-0000-0000-000026120000}"/>
    <cellStyle name="40% - Ênfase1 10 11" xfId="5520" xr:uid="{00000000-0005-0000-0000-000027120000}"/>
    <cellStyle name="40% - Ênfase1 10 12" xfId="5521" xr:uid="{00000000-0005-0000-0000-000028120000}"/>
    <cellStyle name="40% - Ênfase1 10 13" xfId="5522" xr:uid="{00000000-0005-0000-0000-000029120000}"/>
    <cellStyle name="40% - Ênfase1 10 14" xfId="5523" xr:uid="{00000000-0005-0000-0000-00002A120000}"/>
    <cellStyle name="40% - Ênfase1 10 15" xfId="5524" xr:uid="{00000000-0005-0000-0000-00002B120000}"/>
    <cellStyle name="40% - Ênfase1 10 16" xfId="5525" xr:uid="{00000000-0005-0000-0000-00002C120000}"/>
    <cellStyle name="40% - Ênfase1 10 17" xfId="5526" xr:uid="{00000000-0005-0000-0000-00002D120000}"/>
    <cellStyle name="40% - Ênfase1 10 18" xfId="5527" xr:uid="{00000000-0005-0000-0000-00002E120000}"/>
    <cellStyle name="40% - Ênfase1 10 19" xfId="5528" xr:uid="{00000000-0005-0000-0000-00002F120000}"/>
    <cellStyle name="40% - Ênfase1 10 2" xfId="5529" xr:uid="{00000000-0005-0000-0000-000030120000}"/>
    <cellStyle name="40% - Ênfase1 10 20" xfId="5530" xr:uid="{00000000-0005-0000-0000-000031120000}"/>
    <cellStyle name="40% - Ênfase1 10 3" xfId="5531" xr:uid="{00000000-0005-0000-0000-000032120000}"/>
    <cellStyle name="40% - Ênfase1 10 4" xfId="5532" xr:uid="{00000000-0005-0000-0000-000033120000}"/>
    <cellStyle name="40% - Ênfase1 10 5" xfId="5533" xr:uid="{00000000-0005-0000-0000-000034120000}"/>
    <cellStyle name="40% - Ênfase1 10 6" xfId="5534" xr:uid="{00000000-0005-0000-0000-000035120000}"/>
    <cellStyle name="40% - Ênfase1 10 7" xfId="5535" xr:uid="{00000000-0005-0000-0000-000036120000}"/>
    <cellStyle name="40% - Ênfase1 10 8" xfId="5536" xr:uid="{00000000-0005-0000-0000-000037120000}"/>
    <cellStyle name="40% - Ênfase1 10 9" xfId="5537" xr:uid="{00000000-0005-0000-0000-000038120000}"/>
    <cellStyle name="40% - Ênfase1 11" xfId="162" xr:uid="{00000000-0005-0000-0000-000039120000}"/>
    <cellStyle name="40% - Ênfase1 11 10" xfId="5538" xr:uid="{00000000-0005-0000-0000-00003A120000}"/>
    <cellStyle name="40% - Ênfase1 11 11" xfId="5539" xr:uid="{00000000-0005-0000-0000-00003B120000}"/>
    <cellStyle name="40% - Ênfase1 11 12" xfId="5540" xr:uid="{00000000-0005-0000-0000-00003C120000}"/>
    <cellStyle name="40% - Ênfase1 11 13" xfId="5541" xr:uid="{00000000-0005-0000-0000-00003D120000}"/>
    <cellStyle name="40% - Ênfase1 11 14" xfId="5542" xr:uid="{00000000-0005-0000-0000-00003E120000}"/>
    <cellStyle name="40% - Ênfase1 11 15" xfId="5543" xr:uid="{00000000-0005-0000-0000-00003F120000}"/>
    <cellStyle name="40% - Ênfase1 11 16" xfId="5544" xr:uid="{00000000-0005-0000-0000-000040120000}"/>
    <cellStyle name="40% - Ênfase1 11 17" xfId="5545" xr:uid="{00000000-0005-0000-0000-000041120000}"/>
    <cellStyle name="40% - Ênfase1 11 18" xfId="5546" xr:uid="{00000000-0005-0000-0000-000042120000}"/>
    <cellStyle name="40% - Ênfase1 11 19" xfId="5547" xr:uid="{00000000-0005-0000-0000-000043120000}"/>
    <cellStyle name="40% - Ênfase1 11 2" xfId="5548" xr:uid="{00000000-0005-0000-0000-000044120000}"/>
    <cellStyle name="40% - Ênfase1 11 20" xfId="5549" xr:uid="{00000000-0005-0000-0000-000045120000}"/>
    <cellStyle name="40% - Ênfase1 11 3" xfId="5550" xr:uid="{00000000-0005-0000-0000-000046120000}"/>
    <cellStyle name="40% - Ênfase1 11 4" xfId="5551" xr:uid="{00000000-0005-0000-0000-000047120000}"/>
    <cellStyle name="40% - Ênfase1 11 5" xfId="5552" xr:uid="{00000000-0005-0000-0000-000048120000}"/>
    <cellStyle name="40% - Ênfase1 11 6" xfId="5553" xr:uid="{00000000-0005-0000-0000-000049120000}"/>
    <cellStyle name="40% - Ênfase1 11 7" xfId="5554" xr:uid="{00000000-0005-0000-0000-00004A120000}"/>
    <cellStyle name="40% - Ênfase1 11 8" xfId="5555" xr:uid="{00000000-0005-0000-0000-00004B120000}"/>
    <cellStyle name="40% - Ênfase1 11 9" xfId="5556" xr:uid="{00000000-0005-0000-0000-00004C120000}"/>
    <cellStyle name="40% - Ênfase1 12" xfId="179" xr:uid="{00000000-0005-0000-0000-00004D120000}"/>
    <cellStyle name="40% - Ênfase1 12 10" xfId="5557" xr:uid="{00000000-0005-0000-0000-00004E120000}"/>
    <cellStyle name="40% - Ênfase1 12 11" xfId="5558" xr:uid="{00000000-0005-0000-0000-00004F120000}"/>
    <cellStyle name="40% - Ênfase1 12 12" xfId="5559" xr:uid="{00000000-0005-0000-0000-000050120000}"/>
    <cellStyle name="40% - Ênfase1 12 13" xfId="5560" xr:uid="{00000000-0005-0000-0000-000051120000}"/>
    <cellStyle name="40% - Ênfase1 12 14" xfId="5561" xr:uid="{00000000-0005-0000-0000-000052120000}"/>
    <cellStyle name="40% - Ênfase1 12 15" xfId="5562" xr:uid="{00000000-0005-0000-0000-000053120000}"/>
    <cellStyle name="40% - Ênfase1 12 16" xfId="5563" xr:uid="{00000000-0005-0000-0000-000054120000}"/>
    <cellStyle name="40% - Ênfase1 12 17" xfId="5564" xr:uid="{00000000-0005-0000-0000-000055120000}"/>
    <cellStyle name="40% - Ênfase1 12 18" xfId="5565" xr:uid="{00000000-0005-0000-0000-000056120000}"/>
    <cellStyle name="40% - Ênfase1 12 19" xfId="5566" xr:uid="{00000000-0005-0000-0000-000057120000}"/>
    <cellStyle name="40% - Ênfase1 12 2" xfId="5567" xr:uid="{00000000-0005-0000-0000-000058120000}"/>
    <cellStyle name="40% - Ênfase1 12 20" xfId="5568" xr:uid="{00000000-0005-0000-0000-000059120000}"/>
    <cellStyle name="40% - Ênfase1 12 3" xfId="5569" xr:uid="{00000000-0005-0000-0000-00005A120000}"/>
    <cellStyle name="40% - Ênfase1 12 4" xfId="5570" xr:uid="{00000000-0005-0000-0000-00005B120000}"/>
    <cellStyle name="40% - Ênfase1 12 5" xfId="5571" xr:uid="{00000000-0005-0000-0000-00005C120000}"/>
    <cellStyle name="40% - Ênfase1 12 6" xfId="5572" xr:uid="{00000000-0005-0000-0000-00005D120000}"/>
    <cellStyle name="40% - Ênfase1 12 7" xfId="5573" xr:uid="{00000000-0005-0000-0000-00005E120000}"/>
    <cellStyle name="40% - Ênfase1 12 8" xfId="5574" xr:uid="{00000000-0005-0000-0000-00005F120000}"/>
    <cellStyle name="40% - Ênfase1 12 9" xfId="5575" xr:uid="{00000000-0005-0000-0000-000060120000}"/>
    <cellStyle name="40% - Ênfase1 13" xfId="196" xr:uid="{00000000-0005-0000-0000-000061120000}"/>
    <cellStyle name="40% - Ênfase1 13 10" xfId="5576" xr:uid="{00000000-0005-0000-0000-000062120000}"/>
    <cellStyle name="40% - Ênfase1 13 11" xfId="5577" xr:uid="{00000000-0005-0000-0000-000063120000}"/>
    <cellStyle name="40% - Ênfase1 13 12" xfId="5578" xr:uid="{00000000-0005-0000-0000-000064120000}"/>
    <cellStyle name="40% - Ênfase1 13 13" xfId="5579" xr:uid="{00000000-0005-0000-0000-000065120000}"/>
    <cellStyle name="40% - Ênfase1 13 14" xfId="5580" xr:uid="{00000000-0005-0000-0000-000066120000}"/>
    <cellStyle name="40% - Ênfase1 13 15" xfId="5581" xr:uid="{00000000-0005-0000-0000-000067120000}"/>
    <cellStyle name="40% - Ênfase1 13 16" xfId="5582" xr:uid="{00000000-0005-0000-0000-000068120000}"/>
    <cellStyle name="40% - Ênfase1 13 17" xfId="5583" xr:uid="{00000000-0005-0000-0000-000069120000}"/>
    <cellStyle name="40% - Ênfase1 13 18" xfId="5584" xr:uid="{00000000-0005-0000-0000-00006A120000}"/>
    <cellStyle name="40% - Ênfase1 13 19" xfId="5585" xr:uid="{00000000-0005-0000-0000-00006B120000}"/>
    <cellStyle name="40% - Ênfase1 13 2" xfId="5586" xr:uid="{00000000-0005-0000-0000-00006C120000}"/>
    <cellStyle name="40% - Ênfase1 13 20" xfId="5587" xr:uid="{00000000-0005-0000-0000-00006D120000}"/>
    <cellStyle name="40% - Ênfase1 13 3" xfId="5588" xr:uid="{00000000-0005-0000-0000-00006E120000}"/>
    <cellStyle name="40% - Ênfase1 13 4" xfId="5589" xr:uid="{00000000-0005-0000-0000-00006F120000}"/>
    <cellStyle name="40% - Ênfase1 13 5" xfId="5590" xr:uid="{00000000-0005-0000-0000-000070120000}"/>
    <cellStyle name="40% - Ênfase1 13 6" xfId="5591" xr:uid="{00000000-0005-0000-0000-000071120000}"/>
    <cellStyle name="40% - Ênfase1 13 7" xfId="5592" xr:uid="{00000000-0005-0000-0000-000072120000}"/>
    <cellStyle name="40% - Ênfase1 13 8" xfId="5593" xr:uid="{00000000-0005-0000-0000-000073120000}"/>
    <cellStyle name="40% - Ênfase1 13 9" xfId="5594" xr:uid="{00000000-0005-0000-0000-000074120000}"/>
    <cellStyle name="40% - Ênfase1 14" xfId="213" xr:uid="{00000000-0005-0000-0000-000075120000}"/>
    <cellStyle name="40% - Ênfase1 14 10" xfId="5595" xr:uid="{00000000-0005-0000-0000-000076120000}"/>
    <cellStyle name="40% - Ênfase1 14 11" xfId="5596" xr:uid="{00000000-0005-0000-0000-000077120000}"/>
    <cellStyle name="40% - Ênfase1 14 12" xfId="5597" xr:uid="{00000000-0005-0000-0000-000078120000}"/>
    <cellStyle name="40% - Ênfase1 14 13" xfId="5598" xr:uid="{00000000-0005-0000-0000-000079120000}"/>
    <cellStyle name="40% - Ênfase1 14 14" xfId="5599" xr:uid="{00000000-0005-0000-0000-00007A120000}"/>
    <cellStyle name="40% - Ênfase1 14 15" xfId="5600" xr:uid="{00000000-0005-0000-0000-00007B120000}"/>
    <cellStyle name="40% - Ênfase1 14 16" xfId="5601" xr:uid="{00000000-0005-0000-0000-00007C120000}"/>
    <cellStyle name="40% - Ênfase1 14 17" xfId="5602" xr:uid="{00000000-0005-0000-0000-00007D120000}"/>
    <cellStyle name="40% - Ênfase1 14 18" xfId="5603" xr:uid="{00000000-0005-0000-0000-00007E120000}"/>
    <cellStyle name="40% - Ênfase1 14 19" xfId="5604" xr:uid="{00000000-0005-0000-0000-00007F120000}"/>
    <cellStyle name="40% - Ênfase1 14 2" xfId="5605" xr:uid="{00000000-0005-0000-0000-000080120000}"/>
    <cellStyle name="40% - Ênfase1 14 20" xfId="5606" xr:uid="{00000000-0005-0000-0000-000081120000}"/>
    <cellStyle name="40% - Ênfase1 14 3" xfId="5607" xr:uid="{00000000-0005-0000-0000-000082120000}"/>
    <cellStyle name="40% - Ênfase1 14 4" xfId="5608" xr:uid="{00000000-0005-0000-0000-000083120000}"/>
    <cellStyle name="40% - Ênfase1 14 5" xfId="5609" xr:uid="{00000000-0005-0000-0000-000084120000}"/>
    <cellStyle name="40% - Ênfase1 14 6" xfId="5610" xr:uid="{00000000-0005-0000-0000-000085120000}"/>
    <cellStyle name="40% - Ênfase1 14 7" xfId="5611" xr:uid="{00000000-0005-0000-0000-000086120000}"/>
    <cellStyle name="40% - Ênfase1 14 8" xfId="5612" xr:uid="{00000000-0005-0000-0000-000087120000}"/>
    <cellStyle name="40% - Ênfase1 14 9" xfId="5613" xr:uid="{00000000-0005-0000-0000-000088120000}"/>
    <cellStyle name="40% - Ênfase1 15" xfId="230" xr:uid="{00000000-0005-0000-0000-000089120000}"/>
    <cellStyle name="40% - Ênfase1 15 10" xfId="5614" xr:uid="{00000000-0005-0000-0000-00008A120000}"/>
    <cellStyle name="40% - Ênfase1 15 11" xfId="5615" xr:uid="{00000000-0005-0000-0000-00008B120000}"/>
    <cellStyle name="40% - Ênfase1 15 12" xfId="5616" xr:uid="{00000000-0005-0000-0000-00008C120000}"/>
    <cellStyle name="40% - Ênfase1 15 13" xfId="5617" xr:uid="{00000000-0005-0000-0000-00008D120000}"/>
    <cellStyle name="40% - Ênfase1 15 14" xfId="5618" xr:uid="{00000000-0005-0000-0000-00008E120000}"/>
    <cellStyle name="40% - Ênfase1 15 15" xfId="5619" xr:uid="{00000000-0005-0000-0000-00008F120000}"/>
    <cellStyle name="40% - Ênfase1 15 16" xfId="5620" xr:uid="{00000000-0005-0000-0000-000090120000}"/>
    <cellStyle name="40% - Ênfase1 15 17" xfId="5621" xr:uid="{00000000-0005-0000-0000-000091120000}"/>
    <cellStyle name="40% - Ênfase1 15 18" xfId="5622" xr:uid="{00000000-0005-0000-0000-000092120000}"/>
    <cellStyle name="40% - Ênfase1 15 19" xfId="5623" xr:uid="{00000000-0005-0000-0000-000093120000}"/>
    <cellStyle name="40% - Ênfase1 15 2" xfId="5624" xr:uid="{00000000-0005-0000-0000-000094120000}"/>
    <cellStyle name="40% - Ênfase1 15 20" xfId="5625" xr:uid="{00000000-0005-0000-0000-000095120000}"/>
    <cellStyle name="40% - Ênfase1 15 3" xfId="5626" xr:uid="{00000000-0005-0000-0000-000096120000}"/>
    <cellStyle name="40% - Ênfase1 15 4" xfId="5627" xr:uid="{00000000-0005-0000-0000-000097120000}"/>
    <cellStyle name="40% - Ênfase1 15 5" xfId="5628" xr:uid="{00000000-0005-0000-0000-000098120000}"/>
    <cellStyle name="40% - Ênfase1 15 6" xfId="5629" xr:uid="{00000000-0005-0000-0000-000099120000}"/>
    <cellStyle name="40% - Ênfase1 15 7" xfId="5630" xr:uid="{00000000-0005-0000-0000-00009A120000}"/>
    <cellStyle name="40% - Ênfase1 15 8" xfId="5631" xr:uid="{00000000-0005-0000-0000-00009B120000}"/>
    <cellStyle name="40% - Ênfase1 15 9" xfId="5632" xr:uid="{00000000-0005-0000-0000-00009C120000}"/>
    <cellStyle name="40% - Ênfase1 16" xfId="247" xr:uid="{00000000-0005-0000-0000-00009D120000}"/>
    <cellStyle name="40% - Ênfase1 16 10" xfId="5633" xr:uid="{00000000-0005-0000-0000-00009E120000}"/>
    <cellStyle name="40% - Ênfase1 16 11" xfId="5634" xr:uid="{00000000-0005-0000-0000-00009F120000}"/>
    <cellStyle name="40% - Ênfase1 16 12" xfId="5635" xr:uid="{00000000-0005-0000-0000-0000A0120000}"/>
    <cellStyle name="40% - Ênfase1 16 13" xfId="5636" xr:uid="{00000000-0005-0000-0000-0000A1120000}"/>
    <cellStyle name="40% - Ênfase1 16 14" xfId="5637" xr:uid="{00000000-0005-0000-0000-0000A2120000}"/>
    <cellStyle name="40% - Ênfase1 16 15" xfId="5638" xr:uid="{00000000-0005-0000-0000-0000A3120000}"/>
    <cellStyle name="40% - Ênfase1 16 16" xfId="5639" xr:uid="{00000000-0005-0000-0000-0000A4120000}"/>
    <cellStyle name="40% - Ênfase1 16 17" xfId="5640" xr:uid="{00000000-0005-0000-0000-0000A5120000}"/>
    <cellStyle name="40% - Ênfase1 16 18" xfId="5641" xr:uid="{00000000-0005-0000-0000-0000A6120000}"/>
    <cellStyle name="40% - Ênfase1 16 19" xfId="5642" xr:uid="{00000000-0005-0000-0000-0000A7120000}"/>
    <cellStyle name="40% - Ênfase1 16 2" xfId="5643" xr:uid="{00000000-0005-0000-0000-0000A8120000}"/>
    <cellStyle name="40% - Ênfase1 16 20" xfId="5644" xr:uid="{00000000-0005-0000-0000-0000A9120000}"/>
    <cellStyle name="40% - Ênfase1 16 3" xfId="5645" xr:uid="{00000000-0005-0000-0000-0000AA120000}"/>
    <cellStyle name="40% - Ênfase1 16 4" xfId="5646" xr:uid="{00000000-0005-0000-0000-0000AB120000}"/>
    <cellStyle name="40% - Ênfase1 16 5" xfId="5647" xr:uid="{00000000-0005-0000-0000-0000AC120000}"/>
    <cellStyle name="40% - Ênfase1 16 6" xfId="5648" xr:uid="{00000000-0005-0000-0000-0000AD120000}"/>
    <cellStyle name="40% - Ênfase1 16 7" xfId="5649" xr:uid="{00000000-0005-0000-0000-0000AE120000}"/>
    <cellStyle name="40% - Ênfase1 16 8" xfId="5650" xr:uid="{00000000-0005-0000-0000-0000AF120000}"/>
    <cellStyle name="40% - Ênfase1 16 9" xfId="5651" xr:uid="{00000000-0005-0000-0000-0000B0120000}"/>
    <cellStyle name="40% - Ênfase1 17" xfId="264" xr:uid="{00000000-0005-0000-0000-0000B1120000}"/>
    <cellStyle name="40% - Ênfase1 17 10" xfId="5652" xr:uid="{00000000-0005-0000-0000-0000B2120000}"/>
    <cellStyle name="40% - Ênfase1 17 11" xfId="5653" xr:uid="{00000000-0005-0000-0000-0000B3120000}"/>
    <cellStyle name="40% - Ênfase1 17 12" xfId="5654" xr:uid="{00000000-0005-0000-0000-0000B4120000}"/>
    <cellStyle name="40% - Ênfase1 17 13" xfId="5655" xr:uid="{00000000-0005-0000-0000-0000B5120000}"/>
    <cellStyle name="40% - Ênfase1 17 14" xfId="5656" xr:uid="{00000000-0005-0000-0000-0000B6120000}"/>
    <cellStyle name="40% - Ênfase1 17 15" xfId="5657" xr:uid="{00000000-0005-0000-0000-0000B7120000}"/>
    <cellStyle name="40% - Ênfase1 17 16" xfId="5658" xr:uid="{00000000-0005-0000-0000-0000B8120000}"/>
    <cellStyle name="40% - Ênfase1 17 17" xfId="5659" xr:uid="{00000000-0005-0000-0000-0000B9120000}"/>
    <cellStyle name="40% - Ênfase1 17 18" xfId="5660" xr:uid="{00000000-0005-0000-0000-0000BA120000}"/>
    <cellStyle name="40% - Ênfase1 17 19" xfId="5661" xr:uid="{00000000-0005-0000-0000-0000BB120000}"/>
    <cellStyle name="40% - Ênfase1 17 2" xfId="5662" xr:uid="{00000000-0005-0000-0000-0000BC120000}"/>
    <cellStyle name="40% - Ênfase1 17 20" xfId="5663" xr:uid="{00000000-0005-0000-0000-0000BD120000}"/>
    <cellStyle name="40% - Ênfase1 17 3" xfId="5664" xr:uid="{00000000-0005-0000-0000-0000BE120000}"/>
    <cellStyle name="40% - Ênfase1 17 4" xfId="5665" xr:uid="{00000000-0005-0000-0000-0000BF120000}"/>
    <cellStyle name="40% - Ênfase1 17 5" xfId="5666" xr:uid="{00000000-0005-0000-0000-0000C0120000}"/>
    <cellStyle name="40% - Ênfase1 17 6" xfId="5667" xr:uid="{00000000-0005-0000-0000-0000C1120000}"/>
    <cellStyle name="40% - Ênfase1 17 7" xfId="5668" xr:uid="{00000000-0005-0000-0000-0000C2120000}"/>
    <cellStyle name="40% - Ênfase1 17 8" xfId="5669" xr:uid="{00000000-0005-0000-0000-0000C3120000}"/>
    <cellStyle name="40% - Ênfase1 17 9" xfId="5670" xr:uid="{00000000-0005-0000-0000-0000C4120000}"/>
    <cellStyle name="40% - Ênfase1 18" xfId="281" xr:uid="{00000000-0005-0000-0000-0000C5120000}"/>
    <cellStyle name="40% - Ênfase1 18 10" xfId="5671" xr:uid="{00000000-0005-0000-0000-0000C6120000}"/>
    <cellStyle name="40% - Ênfase1 18 11" xfId="5672" xr:uid="{00000000-0005-0000-0000-0000C7120000}"/>
    <cellStyle name="40% - Ênfase1 18 12" xfId="5673" xr:uid="{00000000-0005-0000-0000-0000C8120000}"/>
    <cellStyle name="40% - Ênfase1 18 13" xfId="5674" xr:uid="{00000000-0005-0000-0000-0000C9120000}"/>
    <cellStyle name="40% - Ênfase1 18 14" xfId="5675" xr:uid="{00000000-0005-0000-0000-0000CA120000}"/>
    <cellStyle name="40% - Ênfase1 18 15" xfId="5676" xr:uid="{00000000-0005-0000-0000-0000CB120000}"/>
    <cellStyle name="40% - Ênfase1 18 16" xfId="5677" xr:uid="{00000000-0005-0000-0000-0000CC120000}"/>
    <cellStyle name="40% - Ênfase1 18 17" xfId="5678" xr:uid="{00000000-0005-0000-0000-0000CD120000}"/>
    <cellStyle name="40% - Ênfase1 18 18" xfId="5679" xr:uid="{00000000-0005-0000-0000-0000CE120000}"/>
    <cellStyle name="40% - Ênfase1 18 19" xfId="5680" xr:uid="{00000000-0005-0000-0000-0000CF120000}"/>
    <cellStyle name="40% - Ênfase1 18 2" xfId="5681" xr:uid="{00000000-0005-0000-0000-0000D0120000}"/>
    <cellStyle name="40% - Ênfase1 18 20" xfId="5682" xr:uid="{00000000-0005-0000-0000-0000D1120000}"/>
    <cellStyle name="40% - Ênfase1 18 3" xfId="5683" xr:uid="{00000000-0005-0000-0000-0000D2120000}"/>
    <cellStyle name="40% - Ênfase1 18 4" xfId="5684" xr:uid="{00000000-0005-0000-0000-0000D3120000}"/>
    <cellStyle name="40% - Ênfase1 18 5" xfId="5685" xr:uid="{00000000-0005-0000-0000-0000D4120000}"/>
    <cellStyle name="40% - Ênfase1 18 6" xfId="5686" xr:uid="{00000000-0005-0000-0000-0000D5120000}"/>
    <cellStyle name="40% - Ênfase1 18 7" xfId="5687" xr:uid="{00000000-0005-0000-0000-0000D6120000}"/>
    <cellStyle name="40% - Ênfase1 18 8" xfId="5688" xr:uid="{00000000-0005-0000-0000-0000D7120000}"/>
    <cellStyle name="40% - Ênfase1 18 9" xfId="5689" xr:uid="{00000000-0005-0000-0000-0000D8120000}"/>
    <cellStyle name="40% - Ênfase1 19" xfId="332" xr:uid="{00000000-0005-0000-0000-0000D9120000}"/>
    <cellStyle name="40% - Ênfase1 19 10" xfId="5690" xr:uid="{00000000-0005-0000-0000-0000DA120000}"/>
    <cellStyle name="40% - Ênfase1 19 11" xfId="5691" xr:uid="{00000000-0005-0000-0000-0000DB120000}"/>
    <cellStyle name="40% - Ênfase1 19 12" xfId="5692" xr:uid="{00000000-0005-0000-0000-0000DC120000}"/>
    <cellStyle name="40% - Ênfase1 19 13" xfId="5693" xr:uid="{00000000-0005-0000-0000-0000DD120000}"/>
    <cellStyle name="40% - Ênfase1 19 14" xfId="5694" xr:uid="{00000000-0005-0000-0000-0000DE120000}"/>
    <cellStyle name="40% - Ênfase1 19 15" xfId="5695" xr:uid="{00000000-0005-0000-0000-0000DF120000}"/>
    <cellStyle name="40% - Ênfase1 19 16" xfId="5696" xr:uid="{00000000-0005-0000-0000-0000E0120000}"/>
    <cellStyle name="40% - Ênfase1 19 17" xfId="5697" xr:uid="{00000000-0005-0000-0000-0000E1120000}"/>
    <cellStyle name="40% - Ênfase1 19 18" xfId="5698" xr:uid="{00000000-0005-0000-0000-0000E2120000}"/>
    <cellStyle name="40% - Ênfase1 19 19" xfId="5699" xr:uid="{00000000-0005-0000-0000-0000E3120000}"/>
    <cellStyle name="40% - Ênfase1 19 2" xfId="5700" xr:uid="{00000000-0005-0000-0000-0000E4120000}"/>
    <cellStyle name="40% - Ênfase1 19 20" xfId="5701" xr:uid="{00000000-0005-0000-0000-0000E5120000}"/>
    <cellStyle name="40% - Ênfase1 19 3" xfId="5702" xr:uid="{00000000-0005-0000-0000-0000E6120000}"/>
    <cellStyle name="40% - Ênfase1 19 4" xfId="5703" xr:uid="{00000000-0005-0000-0000-0000E7120000}"/>
    <cellStyle name="40% - Ênfase1 19 5" xfId="5704" xr:uid="{00000000-0005-0000-0000-0000E8120000}"/>
    <cellStyle name="40% - Ênfase1 19 6" xfId="5705" xr:uid="{00000000-0005-0000-0000-0000E9120000}"/>
    <cellStyle name="40% - Ênfase1 19 7" xfId="5706" xr:uid="{00000000-0005-0000-0000-0000EA120000}"/>
    <cellStyle name="40% - Ênfase1 19 8" xfId="5707" xr:uid="{00000000-0005-0000-0000-0000EB120000}"/>
    <cellStyle name="40% - Ênfase1 19 9" xfId="5708" xr:uid="{00000000-0005-0000-0000-0000EC120000}"/>
    <cellStyle name="40% - Ênfase1 2" xfId="69" xr:uid="{00000000-0005-0000-0000-0000ED120000}"/>
    <cellStyle name="40% - Ênfase1 2 10" xfId="5709" xr:uid="{00000000-0005-0000-0000-0000EE120000}"/>
    <cellStyle name="40% - Ênfase1 2 11" xfId="5710" xr:uid="{00000000-0005-0000-0000-0000EF120000}"/>
    <cellStyle name="40% - Ênfase1 2 12" xfId="5711" xr:uid="{00000000-0005-0000-0000-0000F0120000}"/>
    <cellStyle name="40% - Ênfase1 2 13" xfId="5712" xr:uid="{00000000-0005-0000-0000-0000F1120000}"/>
    <cellStyle name="40% - Ênfase1 2 14" xfId="5713" xr:uid="{00000000-0005-0000-0000-0000F2120000}"/>
    <cellStyle name="40% - Ênfase1 2 15" xfId="5714" xr:uid="{00000000-0005-0000-0000-0000F3120000}"/>
    <cellStyle name="40% - Ênfase1 2 16" xfId="5715" xr:uid="{00000000-0005-0000-0000-0000F4120000}"/>
    <cellStyle name="40% - Ênfase1 2 17" xfId="5716" xr:uid="{00000000-0005-0000-0000-0000F5120000}"/>
    <cellStyle name="40% - Ênfase1 2 18" xfId="5717" xr:uid="{00000000-0005-0000-0000-0000F6120000}"/>
    <cellStyle name="40% - Ênfase1 2 19" xfId="5718" xr:uid="{00000000-0005-0000-0000-0000F7120000}"/>
    <cellStyle name="40% - Ênfase1 2 2" xfId="5719" xr:uid="{00000000-0005-0000-0000-0000F8120000}"/>
    <cellStyle name="40% - Ênfase1 2 20" xfId="5720" xr:uid="{00000000-0005-0000-0000-0000F9120000}"/>
    <cellStyle name="40% - Ênfase1 2 3" xfId="5721" xr:uid="{00000000-0005-0000-0000-0000FA120000}"/>
    <cellStyle name="40% - Ênfase1 2 4" xfId="5722" xr:uid="{00000000-0005-0000-0000-0000FB120000}"/>
    <cellStyle name="40% - Ênfase1 2 5" xfId="5723" xr:uid="{00000000-0005-0000-0000-0000FC120000}"/>
    <cellStyle name="40% - Ênfase1 2 6" xfId="5724" xr:uid="{00000000-0005-0000-0000-0000FD120000}"/>
    <cellStyle name="40% - Ênfase1 2 7" xfId="5725" xr:uid="{00000000-0005-0000-0000-0000FE120000}"/>
    <cellStyle name="40% - Ênfase1 2 8" xfId="5726" xr:uid="{00000000-0005-0000-0000-0000FF120000}"/>
    <cellStyle name="40% - Ênfase1 2 9" xfId="5727" xr:uid="{00000000-0005-0000-0000-000000130000}"/>
    <cellStyle name="40% - Ênfase1 20" xfId="314" xr:uid="{00000000-0005-0000-0000-000001130000}"/>
    <cellStyle name="40% - Ênfase1 20 10" xfId="5728" xr:uid="{00000000-0005-0000-0000-000002130000}"/>
    <cellStyle name="40% - Ênfase1 20 11" xfId="5729" xr:uid="{00000000-0005-0000-0000-000003130000}"/>
    <cellStyle name="40% - Ênfase1 20 12" xfId="5730" xr:uid="{00000000-0005-0000-0000-000004130000}"/>
    <cellStyle name="40% - Ênfase1 20 13" xfId="5731" xr:uid="{00000000-0005-0000-0000-000005130000}"/>
    <cellStyle name="40% - Ênfase1 20 14" xfId="5732" xr:uid="{00000000-0005-0000-0000-000006130000}"/>
    <cellStyle name="40% - Ênfase1 20 15" xfId="5733" xr:uid="{00000000-0005-0000-0000-000007130000}"/>
    <cellStyle name="40% - Ênfase1 20 16" xfId="5734" xr:uid="{00000000-0005-0000-0000-000008130000}"/>
    <cellStyle name="40% - Ênfase1 20 17" xfId="5735" xr:uid="{00000000-0005-0000-0000-000009130000}"/>
    <cellStyle name="40% - Ênfase1 20 18" xfId="5736" xr:uid="{00000000-0005-0000-0000-00000A130000}"/>
    <cellStyle name="40% - Ênfase1 20 19" xfId="5737" xr:uid="{00000000-0005-0000-0000-00000B130000}"/>
    <cellStyle name="40% - Ênfase1 20 2" xfId="5738" xr:uid="{00000000-0005-0000-0000-00000C130000}"/>
    <cellStyle name="40% - Ênfase1 20 20" xfId="5739" xr:uid="{00000000-0005-0000-0000-00000D130000}"/>
    <cellStyle name="40% - Ênfase1 20 3" xfId="5740" xr:uid="{00000000-0005-0000-0000-00000E130000}"/>
    <cellStyle name="40% - Ênfase1 20 4" xfId="5741" xr:uid="{00000000-0005-0000-0000-00000F130000}"/>
    <cellStyle name="40% - Ênfase1 20 5" xfId="5742" xr:uid="{00000000-0005-0000-0000-000010130000}"/>
    <cellStyle name="40% - Ênfase1 20 6" xfId="5743" xr:uid="{00000000-0005-0000-0000-000011130000}"/>
    <cellStyle name="40% - Ênfase1 20 7" xfId="5744" xr:uid="{00000000-0005-0000-0000-000012130000}"/>
    <cellStyle name="40% - Ênfase1 20 8" xfId="5745" xr:uid="{00000000-0005-0000-0000-000013130000}"/>
    <cellStyle name="40% - Ênfase1 20 9" xfId="5746" xr:uid="{00000000-0005-0000-0000-000014130000}"/>
    <cellStyle name="40% - Ênfase1 21" xfId="348" xr:uid="{00000000-0005-0000-0000-000015130000}"/>
    <cellStyle name="40% - Ênfase1 21 10" xfId="5747" xr:uid="{00000000-0005-0000-0000-000016130000}"/>
    <cellStyle name="40% - Ênfase1 21 11" xfId="5748" xr:uid="{00000000-0005-0000-0000-000017130000}"/>
    <cellStyle name="40% - Ênfase1 21 12" xfId="5749" xr:uid="{00000000-0005-0000-0000-000018130000}"/>
    <cellStyle name="40% - Ênfase1 21 13" xfId="5750" xr:uid="{00000000-0005-0000-0000-000019130000}"/>
    <cellStyle name="40% - Ênfase1 21 14" xfId="5751" xr:uid="{00000000-0005-0000-0000-00001A130000}"/>
    <cellStyle name="40% - Ênfase1 21 15" xfId="5752" xr:uid="{00000000-0005-0000-0000-00001B130000}"/>
    <cellStyle name="40% - Ênfase1 21 16" xfId="5753" xr:uid="{00000000-0005-0000-0000-00001C130000}"/>
    <cellStyle name="40% - Ênfase1 21 17" xfId="5754" xr:uid="{00000000-0005-0000-0000-00001D130000}"/>
    <cellStyle name="40% - Ênfase1 21 18" xfId="5755" xr:uid="{00000000-0005-0000-0000-00001E130000}"/>
    <cellStyle name="40% - Ênfase1 21 19" xfId="5756" xr:uid="{00000000-0005-0000-0000-00001F130000}"/>
    <cellStyle name="40% - Ênfase1 21 2" xfId="5757" xr:uid="{00000000-0005-0000-0000-000020130000}"/>
    <cellStyle name="40% - Ênfase1 21 20" xfId="5758" xr:uid="{00000000-0005-0000-0000-000021130000}"/>
    <cellStyle name="40% - Ênfase1 21 3" xfId="5759" xr:uid="{00000000-0005-0000-0000-000022130000}"/>
    <cellStyle name="40% - Ênfase1 21 4" xfId="5760" xr:uid="{00000000-0005-0000-0000-000023130000}"/>
    <cellStyle name="40% - Ênfase1 21 5" xfId="5761" xr:uid="{00000000-0005-0000-0000-000024130000}"/>
    <cellStyle name="40% - Ênfase1 21 6" xfId="5762" xr:uid="{00000000-0005-0000-0000-000025130000}"/>
    <cellStyle name="40% - Ênfase1 21 7" xfId="5763" xr:uid="{00000000-0005-0000-0000-000026130000}"/>
    <cellStyle name="40% - Ênfase1 21 8" xfId="5764" xr:uid="{00000000-0005-0000-0000-000027130000}"/>
    <cellStyle name="40% - Ênfase1 21 9" xfId="5765" xr:uid="{00000000-0005-0000-0000-000028130000}"/>
    <cellStyle name="40% - Ênfase1 22" xfId="322" xr:uid="{00000000-0005-0000-0000-000029130000}"/>
    <cellStyle name="40% - Ênfase1 22 10" xfId="5766" xr:uid="{00000000-0005-0000-0000-00002A130000}"/>
    <cellStyle name="40% - Ênfase1 22 11" xfId="5767" xr:uid="{00000000-0005-0000-0000-00002B130000}"/>
    <cellStyle name="40% - Ênfase1 22 12" xfId="5768" xr:uid="{00000000-0005-0000-0000-00002C130000}"/>
    <cellStyle name="40% - Ênfase1 22 13" xfId="5769" xr:uid="{00000000-0005-0000-0000-00002D130000}"/>
    <cellStyle name="40% - Ênfase1 22 14" xfId="5770" xr:uid="{00000000-0005-0000-0000-00002E130000}"/>
    <cellStyle name="40% - Ênfase1 22 15" xfId="5771" xr:uid="{00000000-0005-0000-0000-00002F130000}"/>
    <cellStyle name="40% - Ênfase1 22 16" xfId="5772" xr:uid="{00000000-0005-0000-0000-000030130000}"/>
    <cellStyle name="40% - Ênfase1 22 17" xfId="5773" xr:uid="{00000000-0005-0000-0000-000031130000}"/>
    <cellStyle name="40% - Ênfase1 22 18" xfId="5774" xr:uid="{00000000-0005-0000-0000-000032130000}"/>
    <cellStyle name="40% - Ênfase1 22 19" xfId="5775" xr:uid="{00000000-0005-0000-0000-000033130000}"/>
    <cellStyle name="40% - Ênfase1 22 2" xfId="5776" xr:uid="{00000000-0005-0000-0000-000034130000}"/>
    <cellStyle name="40% - Ênfase1 22 20" xfId="5777" xr:uid="{00000000-0005-0000-0000-000035130000}"/>
    <cellStyle name="40% - Ênfase1 22 3" xfId="5778" xr:uid="{00000000-0005-0000-0000-000036130000}"/>
    <cellStyle name="40% - Ênfase1 22 4" xfId="5779" xr:uid="{00000000-0005-0000-0000-000037130000}"/>
    <cellStyle name="40% - Ênfase1 22 5" xfId="5780" xr:uid="{00000000-0005-0000-0000-000038130000}"/>
    <cellStyle name="40% - Ênfase1 22 6" xfId="5781" xr:uid="{00000000-0005-0000-0000-000039130000}"/>
    <cellStyle name="40% - Ênfase1 22 7" xfId="5782" xr:uid="{00000000-0005-0000-0000-00003A130000}"/>
    <cellStyle name="40% - Ênfase1 22 8" xfId="5783" xr:uid="{00000000-0005-0000-0000-00003B130000}"/>
    <cellStyle name="40% - Ênfase1 22 9" xfId="5784" xr:uid="{00000000-0005-0000-0000-00003C130000}"/>
    <cellStyle name="40% - Ênfase1 23" xfId="366" xr:uid="{00000000-0005-0000-0000-00003D130000}"/>
    <cellStyle name="40% - Ênfase1 23 10" xfId="5785" xr:uid="{00000000-0005-0000-0000-00003E130000}"/>
    <cellStyle name="40% - Ênfase1 23 11" xfId="5786" xr:uid="{00000000-0005-0000-0000-00003F130000}"/>
    <cellStyle name="40% - Ênfase1 23 12" xfId="5787" xr:uid="{00000000-0005-0000-0000-000040130000}"/>
    <cellStyle name="40% - Ênfase1 23 13" xfId="5788" xr:uid="{00000000-0005-0000-0000-000041130000}"/>
    <cellStyle name="40% - Ênfase1 23 14" xfId="5789" xr:uid="{00000000-0005-0000-0000-000042130000}"/>
    <cellStyle name="40% - Ênfase1 23 15" xfId="5790" xr:uid="{00000000-0005-0000-0000-000043130000}"/>
    <cellStyle name="40% - Ênfase1 23 16" xfId="5791" xr:uid="{00000000-0005-0000-0000-000044130000}"/>
    <cellStyle name="40% - Ênfase1 23 17" xfId="5792" xr:uid="{00000000-0005-0000-0000-000045130000}"/>
    <cellStyle name="40% - Ênfase1 23 18" xfId="5793" xr:uid="{00000000-0005-0000-0000-000046130000}"/>
    <cellStyle name="40% - Ênfase1 23 19" xfId="5794" xr:uid="{00000000-0005-0000-0000-000047130000}"/>
    <cellStyle name="40% - Ênfase1 23 2" xfId="5795" xr:uid="{00000000-0005-0000-0000-000048130000}"/>
    <cellStyle name="40% - Ênfase1 23 20" xfId="5796" xr:uid="{00000000-0005-0000-0000-000049130000}"/>
    <cellStyle name="40% - Ênfase1 23 3" xfId="5797" xr:uid="{00000000-0005-0000-0000-00004A130000}"/>
    <cellStyle name="40% - Ênfase1 23 4" xfId="5798" xr:uid="{00000000-0005-0000-0000-00004B130000}"/>
    <cellStyle name="40% - Ênfase1 23 5" xfId="5799" xr:uid="{00000000-0005-0000-0000-00004C130000}"/>
    <cellStyle name="40% - Ênfase1 23 6" xfId="5800" xr:uid="{00000000-0005-0000-0000-00004D130000}"/>
    <cellStyle name="40% - Ênfase1 23 7" xfId="5801" xr:uid="{00000000-0005-0000-0000-00004E130000}"/>
    <cellStyle name="40% - Ênfase1 23 8" xfId="5802" xr:uid="{00000000-0005-0000-0000-00004F130000}"/>
    <cellStyle name="40% - Ênfase1 23 9" xfId="5803" xr:uid="{00000000-0005-0000-0000-000050130000}"/>
    <cellStyle name="40% - Ênfase1 24" xfId="387" xr:uid="{00000000-0005-0000-0000-000051130000}"/>
    <cellStyle name="40% - Ênfase1 24 10" xfId="5804" xr:uid="{00000000-0005-0000-0000-000052130000}"/>
    <cellStyle name="40% - Ênfase1 24 11" xfId="5805" xr:uid="{00000000-0005-0000-0000-000053130000}"/>
    <cellStyle name="40% - Ênfase1 24 12" xfId="5806" xr:uid="{00000000-0005-0000-0000-000054130000}"/>
    <cellStyle name="40% - Ênfase1 24 13" xfId="5807" xr:uid="{00000000-0005-0000-0000-000055130000}"/>
    <cellStyle name="40% - Ênfase1 24 14" xfId="5808" xr:uid="{00000000-0005-0000-0000-000056130000}"/>
    <cellStyle name="40% - Ênfase1 24 15" xfId="5809" xr:uid="{00000000-0005-0000-0000-000057130000}"/>
    <cellStyle name="40% - Ênfase1 24 16" xfId="5810" xr:uid="{00000000-0005-0000-0000-000058130000}"/>
    <cellStyle name="40% - Ênfase1 24 17" xfId="5811" xr:uid="{00000000-0005-0000-0000-000059130000}"/>
    <cellStyle name="40% - Ênfase1 24 18" xfId="5812" xr:uid="{00000000-0005-0000-0000-00005A130000}"/>
    <cellStyle name="40% - Ênfase1 24 19" xfId="5813" xr:uid="{00000000-0005-0000-0000-00005B130000}"/>
    <cellStyle name="40% - Ênfase1 24 2" xfId="5814" xr:uid="{00000000-0005-0000-0000-00005C130000}"/>
    <cellStyle name="40% - Ênfase1 24 20" xfId="5815" xr:uid="{00000000-0005-0000-0000-00005D130000}"/>
    <cellStyle name="40% - Ênfase1 24 3" xfId="5816" xr:uid="{00000000-0005-0000-0000-00005E130000}"/>
    <cellStyle name="40% - Ênfase1 24 4" xfId="5817" xr:uid="{00000000-0005-0000-0000-00005F130000}"/>
    <cellStyle name="40% - Ênfase1 24 5" xfId="5818" xr:uid="{00000000-0005-0000-0000-000060130000}"/>
    <cellStyle name="40% - Ênfase1 24 6" xfId="5819" xr:uid="{00000000-0005-0000-0000-000061130000}"/>
    <cellStyle name="40% - Ênfase1 24 7" xfId="5820" xr:uid="{00000000-0005-0000-0000-000062130000}"/>
    <cellStyle name="40% - Ênfase1 24 8" xfId="5821" xr:uid="{00000000-0005-0000-0000-000063130000}"/>
    <cellStyle name="40% - Ênfase1 24 9" xfId="5822" xr:uid="{00000000-0005-0000-0000-000064130000}"/>
    <cellStyle name="40% - Ênfase1 25" xfId="405" xr:uid="{00000000-0005-0000-0000-000065130000}"/>
    <cellStyle name="40% - Ênfase1 25 10" xfId="5823" xr:uid="{00000000-0005-0000-0000-000066130000}"/>
    <cellStyle name="40% - Ênfase1 25 11" xfId="5824" xr:uid="{00000000-0005-0000-0000-000067130000}"/>
    <cellStyle name="40% - Ênfase1 25 12" xfId="5825" xr:uid="{00000000-0005-0000-0000-000068130000}"/>
    <cellStyle name="40% - Ênfase1 25 13" xfId="5826" xr:uid="{00000000-0005-0000-0000-000069130000}"/>
    <cellStyle name="40% - Ênfase1 25 14" xfId="5827" xr:uid="{00000000-0005-0000-0000-00006A130000}"/>
    <cellStyle name="40% - Ênfase1 25 15" xfId="5828" xr:uid="{00000000-0005-0000-0000-00006B130000}"/>
    <cellStyle name="40% - Ênfase1 25 16" xfId="5829" xr:uid="{00000000-0005-0000-0000-00006C130000}"/>
    <cellStyle name="40% - Ênfase1 25 17" xfId="5830" xr:uid="{00000000-0005-0000-0000-00006D130000}"/>
    <cellStyle name="40% - Ênfase1 25 18" xfId="5831" xr:uid="{00000000-0005-0000-0000-00006E130000}"/>
    <cellStyle name="40% - Ênfase1 25 19" xfId="5832" xr:uid="{00000000-0005-0000-0000-00006F130000}"/>
    <cellStyle name="40% - Ênfase1 25 2" xfId="5833" xr:uid="{00000000-0005-0000-0000-000070130000}"/>
    <cellStyle name="40% - Ênfase1 25 20" xfId="5834" xr:uid="{00000000-0005-0000-0000-000071130000}"/>
    <cellStyle name="40% - Ênfase1 25 3" xfId="5835" xr:uid="{00000000-0005-0000-0000-000072130000}"/>
    <cellStyle name="40% - Ênfase1 25 4" xfId="5836" xr:uid="{00000000-0005-0000-0000-000073130000}"/>
    <cellStyle name="40% - Ênfase1 25 5" xfId="5837" xr:uid="{00000000-0005-0000-0000-000074130000}"/>
    <cellStyle name="40% - Ênfase1 25 6" xfId="5838" xr:uid="{00000000-0005-0000-0000-000075130000}"/>
    <cellStyle name="40% - Ênfase1 25 7" xfId="5839" xr:uid="{00000000-0005-0000-0000-000076130000}"/>
    <cellStyle name="40% - Ênfase1 25 8" xfId="5840" xr:uid="{00000000-0005-0000-0000-000077130000}"/>
    <cellStyle name="40% - Ênfase1 25 9" xfId="5841" xr:uid="{00000000-0005-0000-0000-000078130000}"/>
    <cellStyle name="40% - Ênfase1 26" xfId="423" xr:uid="{00000000-0005-0000-0000-000079130000}"/>
    <cellStyle name="40% - Ênfase1 26 10" xfId="5842" xr:uid="{00000000-0005-0000-0000-00007A130000}"/>
    <cellStyle name="40% - Ênfase1 26 11" xfId="5843" xr:uid="{00000000-0005-0000-0000-00007B130000}"/>
    <cellStyle name="40% - Ênfase1 26 12" xfId="5844" xr:uid="{00000000-0005-0000-0000-00007C130000}"/>
    <cellStyle name="40% - Ênfase1 26 13" xfId="5845" xr:uid="{00000000-0005-0000-0000-00007D130000}"/>
    <cellStyle name="40% - Ênfase1 26 14" xfId="5846" xr:uid="{00000000-0005-0000-0000-00007E130000}"/>
    <cellStyle name="40% - Ênfase1 26 15" xfId="5847" xr:uid="{00000000-0005-0000-0000-00007F130000}"/>
    <cellStyle name="40% - Ênfase1 26 16" xfId="5848" xr:uid="{00000000-0005-0000-0000-000080130000}"/>
    <cellStyle name="40% - Ênfase1 26 17" xfId="5849" xr:uid="{00000000-0005-0000-0000-000081130000}"/>
    <cellStyle name="40% - Ênfase1 26 18" xfId="5850" xr:uid="{00000000-0005-0000-0000-000082130000}"/>
    <cellStyle name="40% - Ênfase1 26 19" xfId="5851" xr:uid="{00000000-0005-0000-0000-000083130000}"/>
    <cellStyle name="40% - Ênfase1 26 2" xfId="5852" xr:uid="{00000000-0005-0000-0000-000084130000}"/>
    <cellStyle name="40% - Ênfase1 26 20" xfId="5853" xr:uid="{00000000-0005-0000-0000-000085130000}"/>
    <cellStyle name="40% - Ênfase1 26 3" xfId="5854" xr:uid="{00000000-0005-0000-0000-000086130000}"/>
    <cellStyle name="40% - Ênfase1 26 4" xfId="5855" xr:uid="{00000000-0005-0000-0000-000087130000}"/>
    <cellStyle name="40% - Ênfase1 26 5" xfId="5856" xr:uid="{00000000-0005-0000-0000-000088130000}"/>
    <cellStyle name="40% - Ênfase1 26 6" xfId="5857" xr:uid="{00000000-0005-0000-0000-000089130000}"/>
    <cellStyle name="40% - Ênfase1 26 7" xfId="5858" xr:uid="{00000000-0005-0000-0000-00008A130000}"/>
    <cellStyle name="40% - Ênfase1 26 8" xfId="5859" xr:uid="{00000000-0005-0000-0000-00008B130000}"/>
    <cellStyle name="40% - Ênfase1 26 9" xfId="5860" xr:uid="{00000000-0005-0000-0000-00008C130000}"/>
    <cellStyle name="40% - Ênfase1 27" xfId="441" xr:uid="{00000000-0005-0000-0000-00008D130000}"/>
    <cellStyle name="40% - Ênfase1 27 10" xfId="5861" xr:uid="{00000000-0005-0000-0000-00008E130000}"/>
    <cellStyle name="40% - Ênfase1 27 11" xfId="5862" xr:uid="{00000000-0005-0000-0000-00008F130000}"/>
    <cellStyle name="40% - Ênfase1 27 12" xfId="5863" xr:uid="{00000000-0005-0000-0000-000090130000}"/>
    <cellStyle name="40% - Ênfase1 27 13" xfId="5864" xr:uid="{00000000-0005-0000-0000-000091130000}"/>
    <cellStyle name="40% - Ênfase1 27 14" xfId="5865" xr:uid="{00000000-0005-0000-0000-000092130000}"/>
    <cellStyle name="40% - Ênfase1 27 15" xfId="5866" xr:uid="{00000000-0005-0000-0000-000093130000}"/>
    <cellStyle name="40% - Ênfase1 27 16" xfId="5867" xr:uid="{00000000-0005-0000-0000-000094130000}"/>
    <cellStyle name="40% - Ênfase1 27 17" xfId="5868" xr:uid="{00000000-0005-0000-0000-000095130000}"/>
    <cellStyle name="40% - Ênfase1 27 18" xfId="5869" xr:uid="{00000000-0005-0000-0000-000096130000}"/>
    <cellStyle name="40% - Ênfase1 27 19" xfId="5870" xr:uid="{00000000-0005-0000-0000-000097130000}"/>
    <cellStyle name="40% - Ênfase1 27 2" xfId="5871" xr:uid="{00000000-0005-0000-0000-000098130000}"/>
    <cellStyle name="40% - Ênfase1 27 20" xfId="5872" xr:uid="{00000000-0005-0000-0000-000099130000}"/>
    <cellStyle name="40% - Ênfase1 27 3" xfId="5873" xr:uid="{00000000-0005-0000-0000-00009A130000}"/>
    <cellStyle name="40% - Ênfase1 27 4" xfId="5874" xr:uid="{00000000-0005-0000-0000-00009B130000}"/>
    <cellStyle name="40% - Ênfase1 27 5" xfId="5875" xr:uid="{00000000-0005-0000-0000-00009C130000}"/>
    <cellStyle name="40% - Ênfase1 27 6" xfId="5876" xr:uid="{00000000-0005-0000-0000-00009D130000}"/>
    <cellStyle name="40% - Ênfase1 27 7" xfId="5877" xr:uid="{00000000-0005-0000-0000-00009E130000}"/>
    <cellStyle name="40% - Ênfase1 27 8" xfId="5878" xr:uid="{00000000-0005-0000-0000-00009F130000}"/>
    <cellStyle name="40% - Ênfase1 27 9" xfId="5879" xr:uid="{00000000-0005-0000-0000-0000A0130000}"/>
    <cellStyle name="40% - Ênfase1 28" xfId="459" xr:uid="{00000000-0005-0000-0000-0000A1130000}"/>
    <cellStyle name="40% - Ênfase1 28 10" xfId="5880" xr:uid="{00000000-0005-0000-0000-0000A2130000}"/>
    <cellStyle name="40% - Ênfase1 28 11" xfId="5881" xr:uid="{00000000-0005-0000-0000-0000A3130000}"/>
    <cellStyle name="40% - Ênfase1 28 12" xfId="5882" xr:uid="{00000000-0005-0000-0000-0000A4130000}"/>
    <cellStyle name="40% - Ênfase1 28 13" xfId="5883" xr:uid="{00000000-0005-0000-0000-0000A5130000}"/>
    <cellStyle name="40% - Ênfase1 28 14" xfId="5884" xr:uid="{00000000-0005-0000-0000-0000A6130000}"/>
    <cellStyle name="40% - Ênfase1 28 15" xfId="5885" xr:uid="{00000000-0005-0000-0000-0000A7130000}"/>
    <cellStyle name="40% - Ênfase1 28 16" xfId="5886" xr:uid="{00000000-0005-0000-0000-0000A8130000}"/>
    <cellStyle name="40% - Ênfase1 28 17" xfId="5887" xr:uid="{00000000-0005-0000-0000-0000A9130000}"/>
    <cellStyle name="40% - Ênfase1 28 18" xfId="5888" xr:uid="{00000000-0005-0000-0000-0000AA130000}"/>
    <cellStyle name="40% - Ênfase1 28 19" xfId="5889" xr:uid="{00000000-0005-0000-0000-0000AB130000}"/>
    <cellStyle name="40% - Ênfase1 28 2" xfId="5890" xr:uid="{00000000-0005-0000-0000-0000AC130000}"/>
    <cellStyle name="40% - Ênfase1 28 20" xfId="5891" xr:uid="{00000000-0005-0000-0000-0000AD130000}"/>
    <cellStyle name="40% - Ênfase1 28 3" xfId="5892" xr:uid="{00000000-0005-0000-0000-0000AE130000}"/>
    <cellStyle name="40% - Ênfase1 28 4" xfId="5893" xr:uid="{00000000-0005-0000-0000-0000AF130000}"/>
    <cellStyle name="40% - Ênfase1 28 5" xfId="5894" xr:uid="{00000000-0005-0000-0000-0000B0130000}"/>
    <cellStyle name="40% - Ênfase1 28 6" xfId="5895" xr:uid="{00000000-0005-0000-0000-0000B1130000}"/>
    <cellStyle name="40% - Ênfase1 28 7" xfId="5896" xr:uid="{00000000-0005-0000-0000-0000B2130000}"/>
    <cellStyle name="40% - Ênfase1 28 8" xfId="5897" xr:uid="{00000000-0005-0000-0000-0000B3130000}"/>
    <cellStyle name="40% - Ênfase1 28 9" xfId="5898" xr:uid="{00000000-0005-0000-0000-0000B4130000}"/>
    <cellStyle name="40% - Ênfase1 29" xfId="477" xr:uid="{00000000-0005-0000-0000-0000B5130000}"/>
    <cellStyle name="40% - Ênfase1 29 10" xfId="5899" xr:uid="{00000000-0005-0000-0000-0000B6130000}"/>
    <cellStyle name="40% - Ênfase1 29 11" xfId="5900" xr:uid="{00000000-0005-0000-0000-0000B7130000}"/>
    <cellStyle name="40% - Ênfase1 29 12" xfId="5901" xr:uid="{00000000-0005-0000-0000-0000B8130000}"/>
    <cellStyle name="40% - Ênfase1 29 13" xfId="5902" xr:uid="{00000000-0005-0000-0000-0000B9130000}"/>
    <cellStyle name="40% - Ênfase1 29 14" xfId="5903" xr:uid="{00000000-0005-0000-0000-0000BA130000}"/>
    <cellStyle name="40% - Ênfase1 29 15" xfId="5904" xr:uid="{00000000-0005-0000-0000-0000BB130000}"/>
    <cellStyle name="40% - Ênfase1 29 16" xfId="5905" xr:uid="{00000000-0005-0000-0000-0000BC130000}"/>
    <cellStyle name="40% - Ênfase1 29 17" xfId="5906" xr:uid="{00000000-0005-0000-0000-0000BD130000}"/>
    <cellStyle name="40% - Ênfase1 29 18" xfId="5907" xr:uid="{00000000-0005-0000-0000-0000BE130000}"/>
    <cellStyle name="40% - Ênfase1 29 19" xfId="5908" xr:uid="{00000000-0005-0000-0000-0000BF130000}"/>
    <cellStyle name="40% - Ênfase1 29 2" xfId="5909" xr:uid="{00000000-0005-0000-0000-0000C0130000}"/>
    <cellStyle name="40% - Ênfase1 29 20" xfId="5910" xr:uid="{00000000-0005-0000-0000-0000C1130000}"/>
    <cellStyle name="40% - Ênfase1 29 3" xfId="5911" xr:uid="{00000000-0005-0000-0000-0000C2130000}"/>
    <cellStyle name="40% - Ênfase1 29 4" xfId="5912" xr:uid="{00000000-0005-0000-0000-0000C3130000}"/>
    <cellStyle name="40% - Ênfase1 29 5" xfId="5913" xr:uid="{00000000-0005-0000-0000-0000C4130000}"/>
    <cellStyle name="40% - Ênfase1 29 6" xfId="5914" xr:uid="{00000000-0005-0000-0000-0000C5130000}"/>
    <cellStyle name="40% - Ênfase1 29 7" xfId="5915" xr:uid="{00000000-0005-0000-0000-0000C6130000}"/>
    <cellStyle name="40% - Ênfase1 29 8" xfId="5916" xr:uid="{00000000-0005-0000-0000-0000C7130000}"/>
    <cellStyle name="40% - Ênfase1 29 9" xfId="5917" xr:uid="{00000000-0005-0000-0000-0000C8130000}"/>
    <cellStyle name="40% - Ênfase1 3" xfId="75" xr:uid="{00000000-0005-0000-0000-0000C9130000}"/>
    <cellStyle name="40% - Ênfase1 3 10" xfId="5918" xr:uid="{00000000-0005-0000-0000-0000CA130000}"/>
    <cellStyle name="40% - Ênfase1 3 11" xfId="5919" xr:uid="{00000000-0005-0000-0000-0000CB130000}"/>
    <cellStyle name="40% - Ênfase1 3 12" xfId="5920" xr:uid="{00000000-0005-0000-0000-0000CC130000}"/>
    <cellStyle name="40% - Ênfase1 3 13" xfId="5921" xr:uid="{00000000-0005-0000-0000-0000CD130000}"/>
    <cellStyle name="40% - Ênfase1 3 14" xfId="5922" xr:uid="{00000000-0005-0000-0000-0000CE130000}"/>
    <cellStyle name="40% - Ênfase1 3 15" xfId="5923" xr:uid="{00000000-0005-0000-0000-0000CF130000}"/>
    <cellStyle name="40% - Ênfase1 3 16" xfId="5924" xr:uid="{00000000-0005-0000-0000-0000D0130000}"/>
    <cellStyle name="40% - Ênfase1 3 17" xfId="5925" xr:uid="{00000000-0005-0000-0000-0000D1130000}"/>
    <cellStyle name="40% - Ênfase1 3 18" xfId="5926" xr:uid="{00000000-0005-0000-0000-0000D2130000}"/>
    <cellStyle name="40% - Ênfase1 3 19" xfId="5927" xr:uid="{00000000-0005-0000-0000-0000D3130000}"/>
    <cellStyle name="40% - Ênfase1 3 2" xfId="5928" xr:uid="{00000000-0005-0000-0000-0000D4130000}"/>
    <cellStyle name="40% - Ênfase1 3 20" xfId="5929" xr:uid="{00000000-0005-0000-0000-0000D5130000}"/>
    <cellStyle name="40% - Ênfase1 3 3" xfId="5930" xr:uid="{00000000-0005-0000-0000-0000D6130000}"/>
    <cellStyle name="40% - Ênfase1 3 4" xfId="5931" xr:uid="{00000000-0005-0000-0000-0000D7130000}"/>
    <cellStyle name="40% - Ênfase1 3 5" xfId="5932" xr:uid="{00000000-0005-0000-0000-0000D8130000}"/>
    <cellStyle name="40% - Ênfase1 3 6" xfId="5933" xr:uid="{00000000-0005-0000-0000-0000D9130000}"/>
    <cellStyle name="40% - Ênfase1 3 7" xfId="5934" xr:uid="{00000000-0005-0000-0000-0000DA130000}"/>
    <cellStyle name="40% - Ênfase1 3 8" xfId="5935" xr:uid="{00000000-0005-0000-0000-0000DB130000}"/>
    <cellStyle name="40% - Ênfase1 3 9" xfId="5936" xr:uid="{00000000-0005-0000-0000-0000DC130000}"/>
    <cellStyle name="40% - Ênfase1 30" xfId="495" xr:uid="{00000000-0005-0000-0000-0000DD130000}"/>
    <cellStyle name="40% - Ênfase1 30 10" xfId="5937" xr:uid="{00000000-0005-0000-0000-0000DE130000}"/>
    <cellStyle name="40% - Ênfase1 30 11" xfId="5938" xr:uid="{00000000-0005-0000-0000-0000DF130000}"/>
    <cellStyle name="40% - Ênfase1 30 12" xfId="5939" xr:uid="{00000000-0005-0000-0000-0000E0130000}"/>
    <cellStyle name="40% - Ênfase1 30 13" xfId="5940" xr:uid="{00000000-0005-0000-0000-0000E1130000}"/>
    <cellStyle name="40% - Ênfase1 30 14" xfId="5941" xr:uid="{00000000-0005-0000-0000-0000E2130000}"/>
    <cellStyle name="40% - Ênfase1 30 15" xfId="5942" xr:uid="{00000000-0005-0000-0000-0000E3130000}"/>
    <cellStyle name="40% - Ênfase1 30 16" xfId="5943" xr:uid="{00000000-0005-0000-0000-0000E4130000}"/>
    <cellStyle name="40% - Ênfase1 30 17" xfId="5944" xr:uid="{00000000-0005-0000-0000-0000E5130000}"/>
    <cellStyle name="40% - Ênfase1 30 18" xfId="5945" xr:uid="{00000000-0005-0000-0000-0000E6130000}"/>
    <cellStyle name="40% - Ênfase1 30 19" xfId="5946" xr:uid="{00000000-0005-0000-0000-0000E7130000}"/>
    <cellStyle name="40% - Ênfase1 30 2" xfId="5947" xr:uid="{00000000-0005-0000-0000-0000E8130000}"/>
    <cellStyle name="40% - Ênfase1 30 20" xfId="5948" xr:uid="{00000000-0005-0000-0000-0000E9130000}"/>
    <cellStyle name="40% - Ênfase1 30 3" xfId="5949" xr:uid="{00000000-0005-0000-0000-0000EA130000}"/>
    <cellStyle name="40% - Ênfase1 30 4" xfId="5950" xr:uid="{00000000-0005-0000-0000-0000EB130000}"/>
    <cellStyle name="40% - Ênfase1 30 5" xfId="5951" xr:uid="{00000000-0005-0000-0000-0000EC130000}"/>
    <cellStyle name="40% - Ênfase1 30 6" xfId="5952" xr:uid="{00000000-0005-0000-0000-0000ED130000}"/>
    <cellStyle name="40% - Ênfase1 30 7" xfId="5953" xr:uid="{00000000-0005-0000-0000-0000EE130000}"/>
    <cellStyle name="40% - Ênfase1 30 8" xfId="5954" xr:uid="{00000000-0005-0000-0000-0000EF130000}"/>
    <cellStyle name="40% - Ênfase1 30 9" xfId="5955" xr:uid="{00000000-0005-0000-0000-0000F0130000}"/>
    <cellStyle name="40% - Ênfase1 31" xfId="513" xr:uid="{00000000-0005-0000-0000-0000F1130000}"/>
    <cellStyle name="40% - Ênfase1 31 10" xfId="5956" xr:uid="{00000000-0005-0000-0000-0000F2130000}"/>
    <cellStyle name="40% - Ênfase1 31 11" xfId="5957" xr:uid="{00000000-0005-0000-0000-0000F3130000}"/>
    <cellStyle name="40% - Ênfase1 31 12" xfId="5958" xr:uid="{00000000-0005-0000-0000-0000F4130000}"/>
    <cellStyle name="40% - Ênfase1 31 13" xfId="5959" xr:uid="{00000000-0005-0000-0000-0000F5130000}"/>
    <cellStyle name="40% - Ênfase1 31 14" xfId="5960" xr:uid="{00000000-0005-0000-0000-0000F6130000}"/>
    <cellStyle name="40% - Ênfase1 31 15" xfId="5961" xr:uid="{00000000-0005-0000-0000-0000F7130000}"/>
    <cellStyle name="40% - Ênfase1 31 16" xfId="5962" xr:uid="{00000000-0005-0000-0000-0000F8130000}"/>
    <cellStyle name="40% - Ênfase1 31 17" xfId="5963" xr:uid="{00000000-0005-0000-0000-0000F9130000}"/>
    <cellStyle name="40% - Ênfase1 31 18" xfId="5964" xr:uid="{00000000-0005-0000-0000-0000FA130000}"/>
    <cellStyle name="40% - Ênfase1 31 19" xfId="5965" xr:uid="{00000000-0005-0000-0000-0000FB130000}"/>
    <cellStyle name="40% - Ênfase1 31 2" xfId="5966" xr:uid="{00000000-0005-0000-0000-0000FC130000}"/>
    <cellStyle name="40% - Ênfase1 31 20" xfId="5967" xr:uid="{00000000-0005-0000-0000-0000FD130000}"/>
    <cellStyle name="40% - Ênfase1 31 3" xfId="5968" xr:uid="{00000000-0005-0000-0000-0000FE130000}"/>
    <cellStyle name="40% - Ênfase1 31 4" xfId="5969" xr:uid="{00000000-0005-0000-0000-0000FF130000}"/>
    <cellStyle name="40% - Ênfase1 31 5" xfId="5970" xr:uid="{00000000-0005-0000-0000-000000140000}"/>
    <cellStyle name="40% - Ênfase1 31 6" xfId="5971" xr:uid="{00000000-0005-0000-0000-000001140000}"/>
    <cellStyle name="40% - Ênfase1 31 7" xfId="5972" xr:uid="{00000000-0005-0000-0000-000002140000}"/>
    <cellStyle name="40% - Ênfase1 31 8" xfId="5973" xr:uid="{00000000-0005-0000-0000-000003140000}"/>
    <cellStyle name="40% - Ênfase1 31 9" xfId="5974" xr:uid="{00000000-0005-0000-0000-000004140000}"/>
    <cellStyle name="40% - Ênfase1 32" xfId="531" xr:uid="{00000000-0005-0000-0000-000005140000}"/>
    <cellStyle name="40% - Ênfase1 32 10" xfId="5975" xr:uid="{00000000-0005-0000-0000-000006140000}"/>
    <cellStyle name="40% - Ênfase1 32 11" xfId="5976" xr:uid="{00000000-0005-0000-0000-000007140000}"/>
    <cellStyle name="40% - Ênfase1 32 12" xfId="5977" xr:uid="{00000000-0005-0000-0000-000008140000}"/>
    <cellStyle name="40% - Ênfase1 32 13" xfId="5978" xr:uid="{00000000-0005-0000-0000-000009140000}"/>
    <cellStyle name="40% - Ênfase1 32 14" xfId="5979" xr:uid="{00000000-0005-0000-0000-00000A140000}"/>
    <cellStyle name="40% - Ênfase1 32 15" xfId="5980" xr:uid="{00000000-0005-0000-0000-00000B140000}"/>
    <cellStyle name="40% - Ênfase1 32 16" xfId="5981" xr:uid="{00000000-0005-0000-0000-00000C140000}"/>
    <cellStyle name="40% - Ênfase1 32 17" xfId="5982" xr:uid="{00000000-0005-0000-0000-00000D140000}"/>
    <cellStyle name="40% - Ênfase1 32 18" xfId="5983" xr:uid="{00000000-0005-0000-0000-00000E140000}"/>
    <cellStyle name="40% - Ênfase1 32 19" xfId="5984" xr:uid="{00000000-0005-0000-0000-00000F140000}"/>
    <cellStyle name="40% - Ênfase1 32 2" xfId="5985" xr:uid="{00000000-0005-0000-0000-000010140000}"/>
    <cellStyle name="40% - Ênfase1 32 20" xfId="5986" xr:uid="{00000000-0005-0000-0000-000011140000}"/>
    <cellStyle name="40% - Ênfase1 32 3" xfId="5987" xr:uid="{00000000-0005-0000-0000-000012140000}"/>
    <cellStyle name="40% - Ênfase1 32 4" xfId="5988" xr:uid="{00000000-0005-0000-0000-000013140000}"/>
    <cellStyle name="40% - Ênfase1 32 5" xfId="5989" xr:uid="{00000000-0005-0000-0000-000014140000}"/>
    <cellStyle name="40% - Ênfase1 32 6" xfId="5990" xr:uid="{00000000-0005-0000-0000-000015140000}"/>
    <cellStyle name="40% - Ênfase1 32 7" xfId="5991" xr:uid="{00000000-0005-0000-0000-000016140000}"/>
    <cellStyle name="40% - Ênfase1 32 8" xfId="5992" xr:uid="{00000000-0005-0000-0000-000017140000}"/>
    <cellStyle name="40% - Ênfase1 32 9" xfId="5993" xr:uid="{00000000-0005-0000-0000-000018140000}"/>
    <cellStyle name="40% - Ênfase1 33" xfId="549" xr:uid="{00000000-0005-0000-0000-000019140000}"/>
    <cellStyle name="40% - Ênfase1 33 10" xfId="5994" xr:uid="{00000000-0005-0000-0000-00001A140000}"/>
    <cellStyle name="40% - Ênfase1 33 11" xfId="5995" xr:uid="{00000000-0005-0000-0000-00001B140000}"/>
    <cellStyle name="40% - Ênfase1 33 12" xfId="5996" xr:uid="{00000000-0005-0000-0000-00001C140000}"/>
    <cellStyle name="40% - Ênfase1 33 13" xfId="5997" xr:uid="{00000000-0005-0000-0000-00001D140000}"/>
    <cellStyle name="40% - Ênfase1 33 14" xfId="5998" xr:uid="{00000000-0005-0000-0000-00001E140000}"/>
    <cellStyle name="40% - Ênfase1 33 15" xfId="5999" xr:uid="{00000000-0005-0000-0000-00001F140000}"/>
    <cellStyle name="40% - Ênfase1 33 16" xfId="6000" xr:uid="{00000000-0005-0000-0000-000020140000}"/>
    <cellStyle name="40% - Ênfase1 33 17" xfId="6001" xr:uid="{00000000-0005-0000-0000-000021140000}"/>
    <cellStyle name="40% - Ênfase1 33 18" xfId="6002" xr:uid="{00000000-0005-0000-0000-000022140000}"/>
    <cellStyle name="40% - Ênfase1 33 19" xfId="6003" xr:uid="{00000000-0005-0000-0000-000023140000}"/>
    <cellStyle name="40% - Ênfase1 33 2" xfId="6004" xr:uid="{00000000-0005-0000-0000-000024140000}"/>
    <cellStyle name="40% - Ênfase1 33 20" xfId="6005" xr:uid="{00000000-0005-0000-0000-000025140000}"/>
    <cellStyle name="40% - Ênfase1 33 3" xfId="6006" xr:uid="{00000000-0005-0000-0000-000026140000}"/>
    <cellStyle name="40% - Ênfase1 33 4" xfId="6007" xr:uid="{00000000-0005-0000-0000-000027140000}"/>
    <cellStyle name="40% - Ênfase1 33 5" xfId="6008" xr:uid="{00000000-0005-0000-0000-000028140000}"/>
    <cellStyle name="40% - Ênfase1 33 6" xfId="6009" xr:uid="{00000000-0005-0000-0000-000029140000}"/>
    <cellStyle name="40% - Ênfase1 33 7" xfId="6010" xr:uid="{00000000-0005-0000-0000-00002A140000}"/>
    <cellStyle name="40% - Ênfase1 33 8" xfId="6011" xr:uid="{00000000-0005-0000-0000-00002B140000}"/>
    <cellStyle name="40% - Ênfase1 33 9" xfId="6012" xr:uid="{00000000-0005-0000-0000-00002C140000}"/>
    <cellStyle name="40% - Ênfase1 34" xfId="567" xr:uid="{00000000-0005-0000-0000-00002D140000}"/>
    <cellStyle name="40% - Ênfase1 34 10" xfId="6013" xr:uid="{00000000-0005-0000-0000-00002E140000}"/>
    <cellStyle name="40% - Ênfase1 34 11" xfId="6014" xr:uid="{00000000-0005-0000-0000-00002F140000}"/>
    <cellStyle name="40% - Ênfase1 34 12" xfId="6015" xr:uid="{00000000-0005-0000-0000-000030140000}"/>
    <cellStyle name="40% - Ênfase1 34 13" xfId="6016" xr:uid="{00000000-0005-0000-0000-000031140000}"/>
    <cellStyle name="40% - Ênfase1 34 14" xfId="6017" xr:uid="{00000000-0005-0000-0000-000032140000}"/>
    <cellStyle name="40% - Ênfase1 34 15" xfId="6018" xr:uid="{00000000-0005-0000-0000-000033140000}"/>
    <cellStyle name="40% - Ênfase1 34 16" xfId="6019" xr:uid="{00000000-0005-0000-0000-000034140000}"/>
    <cellStyle name="40% - Ênfase1 34 17" xfId="6020" xr:uid="{00000000-0005-0000-0000-000035140000}"/>
    <cellStyle name="40% - Ênfase1 34 18" xfId="6021" xr:uid="{00000000-0005-0000-0000-000036140000}"/>
    <cellStyle name="40% - Ênfase1 34 19" xfId="6022" xr:uid="{00000000-0005-0000-0000-000037140000}"/>
    <cellStyle name="40% - Ênfase1 34 2" xfId="6023" xr:uid="{00000000-0005-0000-0000-000038140000}"/>
    <cellStyle name="40% - Ênfase1 34 20" xfId="6024" xr:uid="{00000000-0005-0000-0000-000039140000}"/>
    <cellStyle name="40% - Ênfase1 34 3" xfId="6025" xr:uid="{00000000-0005-0000-0000-00003A140000}"/>
    <cellStyle name="40% - Ênfase1 34 4" xfId="6026" xr:uid="{00000000-0005-0000-0000-00003B140000}"/>
    <cellStyle name="40% - Ênfase1 34 5" xfId="6027" xr:uid="{00000000-0005-0000-0000-00003C140000}"/>
    <cellStyle name="40% - Ênfase1 34 6" xfId="6028" xr:uid="{00000000-0005-0000-0000-00003D140000}"/>
    <cellStyle name="40% - Ênfase1 34 7" xfId="6029" xr:uid="{00000000-0005-0000-0000-00003E140000}"/>
    <cellStyle name="40% - Ênfase1 34 8" xfId="6030" xr:uid="{00000000-0005-0000-0000-00003F140000}"/>
    <cellStyle name="40% - Ênfase1 34 9" xfId="6031" xr:uid="{00000000-0005-0000-0000-000040140000}"/>
    <cellStyle name="40% - Ênfase1 35" xfId="585" xr:uid="{00000000-0005-0000-0000-000041140000}"/>
    <cellStyle name="40% - Ênfase1 35 10" xfId="6032" xr:uid="{00000000-0005-0000-0000-000042140000}"/>
    <cellStyle name="40% - Ênfase1 35 11" xfId="6033" xr:uid="{00000000-0005-0000-0000-000043140000}"/>
    <cellStyle name="40% - Ênfase1 35 12" xfId="6034" xr:uid="{00000000-0005-0000-0000-000044140000}"/>
    <cellStyle name="40% - Ênfase1 35 13" xfId="6035" xr:uid="{00000000-0005-0000-0000-000045140000}"/>
    <cellStyle name="40% - Ênfase1 35 14" xfId="6036" xr:uid="{00000000-0005-0000-0000-000046140000}"/>
    <cellStyle name="40% - Ênfase1 35 15" xfId="6037" xr:uid="{00000000-0005-0000-0000-000047140000}"/>
    <cellStyle name="40% - Ênfase1 35 16" xfId="6038" xr:uid="{00000000-0005-0000-0000-000048140000}"/>
    <cellStyle name="40% - Ênfase1 35 17" xfId="6039" xr:uid="{00000000-0005-0000-0000-000049140000}"/>
    <cellStyle name="40% - Ênfase1 35 18" xfId="6040" xr:uid="{00000000-0005-0000-0000-00004A140000}"/>
    <cellStyle name="40% - Ênfase1 35 19" xfId="6041" xr:uid="{00000000-0005-0000-0000-00004B140000}"/>
    <cellStyle name="40% - Ênfase1 35 2" xfId="6042" xr:uid="{00000000-0005-0000-0000-00004C140000}"/>
    <cellStyle name="40% - Ênfase1 35 20" xfId="6043" xr:uid="{00000000-0005-0000-0000-00004D140000}"/>
    <cellStyle name="40% - Ênfase1 35 3" xfId="6044" xr:uid="{00000000-0005-0000-0000-00004E140000}"/>
    <cellStyle name="40% - Ênfase1 35 4" xfId="6045" xr:uid="{00000000-0005-0000-0000-00004F140000}"/>
    <cellStyle name="40% - Ênfase1 35 5" xfId="6046" xr:uid="{00000000-0005-0000-0000-000050140000}"/>
    <cellStyle name="40% - Ênfase1 35 6" xfId="6047" xr:uid="{00000000-0005-0000-0000-000051140000}"/>
    <cellStyle name="40% - Ênfase1 35 7" xfId="6048" xr:uid="{00000000-0005-0000-0000-000052140000}"/>
    <cellStyle name="40% - Ênfase1 35 8" xfId="6049" xr:uid="{00000000-0005-0000-0000-000053140000}"/>
    <cellStyle name="40% - Ênfase1 35 9" xfId="6050" xr:uid="{00000000-0005-0000-0000-000054140000}"/>
    <cellStyle name="40% - Ênfase1 36" xfId="603" xr:uid="{00000000-0005-0000-0000-000055140000}"/>
    <cellStyle name="40% - Ênfase1 36 10" xfId="6051" xr:uid="{00000000-0005-0000-0000-000056140000}"/>
    <cellStyle name="40% - Ênfase1 36 11" xfId="6052" xr:uid="{00000000-0005-0000-0000-000057140000}"/>
    <cellStyle name="40% - Ênfase1 36 12" xfId="6053" xr:uid="{00000000-0005-0000-0000-000058140000}"/>
    <cellStyle name="40% - Ênfase1 36 13" xfId="6054" xr:uid="{00000000-0005-0000-0000-000059140000}"/>
    <cellStyle name="40% - Ênfase1 36 14" xfId="6055" xr:uid="{00000000-0005-0000-0000-00005A140000}"/>
    <cellStyle name="40% - Ênfase1 36 15" xfId="6056" xr:uid="{00000000-0005-0000-0000-00005B140000}"/>
    <cellStyle name="40% - Ênfase1 36 16" xfId="6057" xr:uid="{00000000-0005-0000-0000-00005C140000}"/>
    <cellStyle name="40% - Ênfase1 36 17" xfId="6058" xr:uid="{00000000-0005-0000-0000-00005D140000}"/>
    <cellStyle name="40% - Ênfase1 36 18" xfId="6059" xr:uid="{00000000-0005-0000-0000-00005E140000}"/>
    <cellStyle name="40% - Ênfase1 36 19" xfId="6060" xr:uid="{00000000-0005-0000-0000-00005F140000}"/>
    <cellStyle name="40% - Ênfase1 36 2" xfId="6061" xr:uid="{00000000-0005-0000-0000-000060140000}"/>
    <cellStyle name="40% - Ênfase1 36 20" xfId="6062" xr:uid="{00000000-0005-0000-0000-000061140000}"/>
    <cellStyle name="40% - Ênfase1 36 3" xfId="6063" xr:uid="{00000000-0005-0000-0000-000062140000}"/>
    <cellStyle name="40% - Ênfase1 36 4" xfId="6064" xr:uid="{00000000-0005-0000-0000-000063140000}"/>
    <cellStyle name="40% - Ênfase1 36 5" xfId="6065" xr:uid="{00000000-0005-0000-0000-000064140000}"/>
    <cellStyle name="40% - Ênfase1 36 6" xfId="6066" xr:uid="{00000000-0005-0000-0000-000065140000}"/>
    <cellStyle name="40% - Ênfase1 36 7" xfId="6067" xr:uid="{00000000-0005-0000-0000-000066140000}"/>
    <cellStyle name="40% - Ênfase1 36 8" xfId="6068" xr:uid="{00000000-0005-0000-0000-000067140000}"/>
    <cellStyle name="40% - Ênfase1 36 9" xfId="6069" xr:uid="{00000000-0005-0000-0000-000068140000}"/>
    <cellStyle name="40% - Ênfase1 37" xfId="621" xr:uid="{00000000-0005-0000-0000-000069140000}"/>
    <cellStyle name="40% - Ênfase1 37 10" xfId="6070" xr:uid="{00000000-0005-0000-0000-00006A140000}"/>
    <cellStyle name="40% - Ênfase1 37 11" xfId="6071" xr:uid="{00000000-0005-0000-0000-00006B140000}"/>
    <cellStyle name="40% - Ênfase1 37 12" xfId="6072" xr:uid="{00000000-0005-0000-0000-00006C140000}"/>
    <cellStyle name="40% - Ênfase1 37 13" xfId="6073" xr:uid="{00000000-0005-0000-0000-00006D140000}"/>
    <cellStyle name="40% - Ênfase1 37 14" xfId="6074" xr:uid="{00000000-0005-0000-0000-00006E140000}"/>
    <cellStyle name="40% - Ênfase1 37 15" xfId="6075" xr:uid="{00000000-0005-0000-0000-00006F140000}"/>
    <cellStyle name="40% - Ênfase1 37 16" xfId="6076" xr:uid="{00000000-0005-0000-0000-000070140000}"/>
    <cellStyle name="40% - Ênfase1 37 17" xfId="6077" xr:uid="{00000000-0005-0000-0000-000071140000}"/>
    <cellStyle name="40% - Ênfase1 37 18" xfId="6078" xr:uid="{00000000-0005-0000-0000-000072140000}"/>
    <cellStyle name="40% - Ênfase1 37 19" xfId="6079" xr:uid="{00000000-0005-0000-0000-000073140000}"/>
    <cellStyle name="40% - Ênfase1 37 2" xfId="6080" xr:uid="{00000000-0005-0000-0000-000074140000}"/>
    <cellStyle name="40% - Ênfase1 37 20" xfId="6081" xr:uid="{00000000-0005-0000-0000-000075140000}"/>
    <cellStyle name="40% - Ênfase1 37 3" xfId="6082" xr:uid="{00000000-0005-0000-0000-000076140000}"/>
    <cellStyle name="40% - Ênfase1 37 4" xfId="6083" xr:uid="{00000000-0005-0000-0000-000077140000}"/>
    <cellStyle name="40% - Ênfase1 37 5" xfId="6084" xr:uid="{00000000-0005-0000-0000-000078140000}"/>
    <cellStyle name="40% - Ênfase1 37 6" xfId="6085" xr:uid="{00000000-0005-0000-0000-000079140000}"/>
    <cellStyle name="40% - Ênfase1 37 7" xfId="6086" xr:uid="{00000000-0005-0000-0000-00007A140000}"/>
    <cellStyle name="40% - Ênfase1 37 8" xfId="6087" xr:uid="{00000000-0005-0000-0000-00007B140000}"/>
    <cellStyle name="40% - Ênfase1 37 9" xfId="6088" xr:uid="{00000000-0005-0000-0000-00007C140000}"/>
    <cellStyle name="40% - Ênfase1 38" xfId="639" xr:uid="{00000000-0005-0000-0000-00007D140000}"/>
    <cellStyle name="40% - Ênfase1 39" xfId="657" xr:uid="{00000000-0005-0000-0000-00007E140000}"/>
    <cellStyle name="40% - Ênfase1 4" xfId="55" xr:uid="{00000000-0005-0000-0000-00007F140000}"/>
    <cellStyle name="40% - Ênfase1 4 10" xfId="6089" xr:uid="{00000000-0005-0000-0000-000080140000}"/>
    <cellStyle name="40% - Ênfase1 4 11" xfId="6090" xr:uid="{00000000-0005-0000-0000-000081140000}"/>
    <cellStyle name="40% - Ênfase1 4 12" xfId="6091" xr:uid="{00000000-0005-0000-0000-000082140000}"/>
    <cellStyle name="40% - Ênfase1 4 13" xfId="6092" xr:uid="{00000000-0005-0000-0000-000083140000}"/>
    <cellStyle name="40% - Ênfase1 4 14" xfId="6093" xr:uid="{00000000-0005-0000-0000-000084140000}"/>
    <cellStyle name="40% - Ênfase1 4 15" xfId="6094" xr:uid="{00000000-0005-0000-0000-000085140000}"/>
    <cellStyle name="40% - Ênfase1 4 16" xfId="6095" xr:uid="{00000000-0005-0000-0000-000086140000}"/>
    <cellStyle name="40% - Ênfase1 4 17" xfId="6096" xr:uid="{00000000-0005-0000-0000-000087140000}"/>
    <cellStyle name="40% - Ênfase1 4 18" xfId="6097" xr:uid="{00000000-0005-0000-0000-000088140000}"/>
    <cellStyle name="40% - Ênfase1 4 19" xfId="6098" xr:uid="{00000000-0005-0000-0000-000089140000}"/>
    <cellStyle name="40% - Ênfase1 4 2" xfId="6099" xr:uid="{00000000-0005-0000-0000-00008A140000}"/>
    <cellStyle name="40% - Ênfase1 4 20" xfId="6100" xr:uid="{00000000-0005-0000-0000-00008B140000}"/>
    <cellStyle name="40% - Ênfase1 4 3" xfId="6101" xr:uid="{00000000-0005-0000-0000-00008C140000}"/>
    <cellStyle name="40% - Ênfase1 4 4" xfId="6102" xr:uid="{00000000-0005-0000-0000-00008D140000}"/>
    <cellStyle name="40% - Ênfase1 4 5" xfId="6103" xr:uid="{00000000-0005-0000-0000-00008E140000}"/>
    <cellStyle name="40% - Ênfase1 4 6" xfId="6104" xr:uid="{00000000-0005-0000-0000-00008F140000}"/>
    <cellStyle name="40% - Ênfase1 4 7" xfId="6105" xr:uid="{00000000-0005-0000-0000-000090140000}"/>
    <cellStyle name="40% - Ênfase1 4 8" xfId="6106" xr:uid="{00000000-0005-0000-0000-000091140000}"/>
    <cellStyle name="40% - Ênfase1 4 9" xfId="6107" xr:uid="{00000000-0005-0000-0000-000092140000}"/>
    <cellStyle name="40% - Ênfase1 40" xfId="712" xr:uid="{00000000-0005-0000-0000-000093140000}"/>
    <cellStyle name="40% - Ênfase1 41" xfId="716" xr:uid="{00000000-0005-0000-0000-000094140000}"/>
    <cellStyle name="40% - Ênfase1 42" xfId="743" xr:uid="{00000000-0005-0000-0000-000095140000}"/>
    <cellStyle name="40% - Ênfase1 43" xfId="675" xr:uid="{00000000-0005-0000-0000-000096140000}"/>
    <cellStyle name="40% - Ênfase1 44" xfId="728" xr:uid="{00000000-0005-0000-0000-000097140000}"/>
    <cellStyle name="40% - Ênfase1 45" xfId="765" xr:uid="{00000000-0005-0000-0000-000098140000}"/>
    <cellStyle name="40% - Ênfase1 46" xfId="783" xr:uid="{00000000-0005-0000-0000-000099140000}"/>
    <cellStyle name="40% - Ênfase1 47" xfId="801" xr:uid="{00000000-0005-0000-0000-00009A140000}"/>
    <cellStyle name="40% - Ênfase1 48" xfId="819" xr:uid="{00000000-0005-0000-0000-00009B140000}"/>
    <cellStyle name="40% - Ênfase1 49" xfId="837" xr:uid="{00000000-0005-0000-0000-00009C140000}"/>
    <cellStyle name="40% - Ênfase1 5" xfId="65" xr:uid="{00000000-0005-0000-0000-00009D140000}"/>
    <cellStyle name="40% - Ênfase1 5 10" xfId="6108" xr:uid="{00000000-0005-0000-0000-00009E140000}"/>
    <cellStyle name="40% - Ênfase1 5 11" xfId="6109" xr:uid="{00000000-0005-0000-0000-00009F140000}"/>
    <cellStyle name="40% - Ênfase1 5 12" xfId="6110" xr:uid="{00000000-0005-0000-0000-0000A0140000}"/>
    <cellStyle name="40% - Ênfase1 5 13" xfId="6111" xr:uid="{00000000-0005-0000-0000-0000A1140000}"/>
    <cellStyle name="40% - Ênfase1 5 14" xfId="6112" xr:uid="{00000000-0005-0000-0000-0000A2140000}"/>
    <cellStyle name="40% - Ênfase1 5 15" xfId="6113" xr:uid="{00000000-0005-0000-0000-0000A3140000}"/>
    <cellStyle name="40% - Ênfase1 5 16" xfId="6114" xr:uid="{00000000-0005-0000-0000-0000A4140000}"/>
    <cellStyle name="40% - Ênfase1 5 17" xfId="6115" xr:uid="{00000000-0005-0000-0000-0000A5140000}"/>
    <cellStyle name="40% - Ênfase1 5 18" xfId="6116" xr:uid="{00000000-0005-0000-0000-0000A6140000}"/>
    <cellStyle name="40% - Ênfase1 5 19" xfId="6117" xr:uid="{00000000-0005-0000-0000-0000A7140000}"/>
    <cellStyle name="40% - Ênfase1 5 2" xfId="6118" xr:uid="{00000000-0005-0000-0000-0000A8140000}"/>
    <cellStyle name="40% - Ênfase1 5 20" xfId="6119" xr:uid="{00000000-0005-0000-0000-0000A9140000}"/>
    <cellStyle name="40% - Ênfase1 5 3" xfId="6120" xr:uid="{00000000-0005-0000-0000-0000AA140000}"/>
    <cellStyle name="40% - Ênfase1 5 4" xfId="6121" xr:uid="{00000000-0005-0000-0000-0000AB140000}"/>
    <cellStyle name="40% - Ênfase1 5 5" xfId="6122" xr:uid="{00000000-0005-0000-0000-0000AC140000}"/>
    <cellStyle name="40% - Ênfase1 5 6" xfId="6123" xr:uid="{00000000-0005-0000-0000-0000AD140000}"/>
    <cellStyle name="40% - Ênfase1 5 7" xfId="6124" xr:uid="{00000000-0005-0000-0000-0000AE140000}"/>
    <cellStyle name="40% - Ênfase1 5 8" xfId="6125" xr:uid="{00000000-0005-0000-0000-0000AF140000}"/>
    <cellStyle name="40% - Ênfase1 5 9" xfId="6126" xr:uid="{00000000-0005-0000-0000-0000B0140000}"/>
    <cellStyle name="40% - Ênfase1 50" xfId="880" xr:uid="{00000000-0005-0000-0000-0000B1140000}"/>
    <cellStyle name="40% - Ênfase1 51" xfId="922" xr:uid="{00000000-0005-0000-0000-0000B2140000}"/>
    <cellStyle name="40% - Ênfase1 52" xfId="909" xr:uid="{00000000-0005-0000-0000-0000B3140000}"/>
    <cellStyle name="40% - Ênfase1 53" xfId="919" xr:uid="{00000000-0005-0000-0000-0000B4140000}"/>
    <cellStyle name="40% - Ênfase1 54" xfId="925" xr:uid="{00000000-0005-0000-0000-0000B5140000}"/>
    <cellStyle name="40% - Ênfase1 55" xfId="945" xr:uid="{00000000-0005-0000-0000-0000B6140000}"/>
    <cellStyle name="40% - Ênfase1 56" xfId="963" xr:uid="{00000000-0005-0000-0000-0000B7140000}"/>
    <cellStyle name="40% - Ênfase1 57" xfId="1006" xr:uid="{00000000-0005-0000-0000-0000B8140000}"/>
    <cellStyle name="40% - Ênfase1 58" xfId="1047" xr:uid="{00000000-0005-0000-0000-0000B9140000}"/>
    <cellStyle name="40% - Ênfase1 59" xfId="1005" xr:uid="{00000000-0005-0000-0000-0000BA140000}"/>
    <cellStyle name="40% - Ênfase1 6" xfId="58" xr:uid="{00000000-0005-0000-0000-0000BB140000}"/>
    <cellStyle name="40% - Ênfase1 6 10" xfId="6127" xr:uid="{00000000-0005-0000-0000-0000BC140000}"/>
    <cellStyle name="40% - Ênfase1 6 11" xfId="6128" xr:uid="{00000000-0005-0000-0000-0000BD140000}"/>
    <cellStyle name="40% - Ênfase1 6 12" xfId="6129" xr:uid="{00000000-0005-0000-0000-0000BE140000}"/>
    <cellStyle name="40% - Ênfase1 6 13" xfId="6130" xr:uid="{00000000-0005-0000-0000-0000BF140000}"/>
    <cellStyle name="40% - Ênfase1 6 14" xfId="6131" xr:uid="{00000000-0005-0000-0000-0000C0140000}"/>
    <cellStyle name="40% - Ênfase1 6 15" xfId="6132" xr:uid="{00000000-0005-0000-0000-0000C1140000}"/>
    <cellStyle name="40% - Ênfase1 6 16" xfId="6133" xr:uid="{00000000-0005-0000-0000-0000C2140000}"/>
    <cellStyle name="40% - Ênfase1 6 17" xfId="6134" xr:uid="{00000000-0005-0000-0000-0000C3140000}"/>
    <cellStyle name="40% - Ênfase1 6 18" xfId="6135" xr:uid="{00000000-0005-0000-0000-0000C4140000}"/>
    <cellStyle name="40% - Ênfase1 6 19" xfId="6136" xr:uid="{00000000-0005-0000-0000-0000C5140000}"/>
    <cellStyle name="40% - Ênfase1 6 2" xfId="6137" xr:uid="{00000000-0005-0000-0000-0000C6140000}"/>
    <cellStyle name="40% - Ênfase1 6 20" xfId="6138" xr:uid="{00000000-0005-0000-0000-0000C7140000}"/>
    <cellStyle name="40% - Ênfase1 6 3" xfId="6139" xr:uid="{00000000-0005-0000-0000-0000C8140000}"/>
    <cellStyle name="40% - Ênfase1 6 4" xfId="6140" xr:uid="{00000000-0005-0000-0000-0000C9140000}"/>
    <cellStyle name="40% - Ênfase1 6 5" xfId="6141" xr:uid="{00000000-0005-0000-0000-0000CA140000}"/>
    <cellStyle name="40% - Ênfase1 6 6" xfId="6142" xr:uid="{00000000-0005-0000-0000-0000CB140000}"/>
    <cellStyle name="40% - Ênfase1 6 7" xfId="6143" xr:uid="{00000000-0005-0000-0000-0000CC140000}"/>
    <cellStyle name="40% - Ênfase1 6 8" xfId="6144" xr:uid="{00000000-0005-0000-0000-0000CD140000}"/>
    <cellStyle name="40% - Ênfase1 6 9" xfId="6145" xr:uid="{00000000-0005-0000-0000-0000CE140000}"/>
    <cellStyle name="40% - Ênfase1 60" xfId="1083" xr:uid="{00000000-0005-0000-0000-0000CF140000}"/>
    <cellStyle name="40% - Ênfase1 61" xfId="1070" xr:uid="{00000000-0005-0000-0000-0000D0140000}"/>
    <cellStyle name="40% - Ênfase1 62" xfId="1080" xr:uid="{00000000-0005-0000-0000-0000D1140000}"/>
    <cellStyle name="40% - Ênfase1 63" xfId="1086" xr:uid="{00000000-0005-0000-0000-0000D2140000}"/>
    <cellStyle name="40% - Ênfase1 64" xfId="1131" xr:uid="{00000000-0005-0000-0000-0000D3140000}"/>
    <cellStyle name="40% - Ênfase1 65" xfId="1172" xr:uid="{00000000-0005-0000-0000-0000D4140000}"/>
    <cellStyle name="40% - Ênfase1 66" xfId="1159" xr:uid="{00000000-0005-0000-0000-0000D5140000}"/>
    <cellStyle name="40% - Ênfase1 67" xfId="1169" xr:uid="{00000000-0005-0000-0000-0000D6140000}"/>
    <cellStyle name="40% - Ênfase1 68" xfId="1175" xr:uid="{00000000-0005-0000-0000-0000D7140000}"/>
    <cellStyle name="40% - Ênfase1 69" xfId="1246" xr:uid="{00000000-0005-0000-0000-0000D8140000}"/>
    <cellStyle name="40% - Ênfase1 7" xfId="94" xr:uid="{00000000-0005-0000-0000-0000D9140000}"/>
    <cellStyle name="40% - Ênfase1 7 10" xfId="6146" xr:uid="{00000000-0005-0000-0000-0000DA140000}"/>
    <cellStyle name="40% - Ênfase1 7 11" xfId="6147" xr:uid="{00000000-0005-0000-0000-0000DB140000}"/>
    <cellStyle name="40% - Ênfase1 7 12" xfId="6148" xr:uid="{00000000-0005-0000-0000-0000DC140000}"/>
    <cellStyle name="40% - Ênfase1 7 13" xfId="6149" xr:uid="{00000000-0005-0000-0000-0000DD140000}"/>
    <cellStyle name="40% - Ênfase1 7 14" xfId="6150" xr:uid="{00000000-0005-0000-0000-0000DE140000}"/>
    <cellStyle name="40% - Ênfase1 7 15" xfId="6151" xr:uid="{00000000-0005-0000-0000-0000DF140000}"/>
    <cellStyle name="40% - Ênfase1 7 16" xfId="6152" xr:uid="{00000000-0005-0000-0000-0000E0140000}"/>
    <cellStyle name="40% - Ênfase1 7 17" xfId="6153" xr:uid="{00000000-0005-0000-0000-0000E1140000}"/>
    <cellStyle name="40% - Ênfase1 7 18" xfId="6154" xr:uid="{00000000-0005-0000-0000-0000E2140000}"/>
    <cellStyle name="40% - Ênfase1 7 19" xfId="6155" xr:uid="{00000000-0005-0000-0000-0000E3140000}"/>
    <cellStyle name="40% - Ênfase1 7 2" xfId="6156" xr:uid="{00000000-0005-0000-0000-0000E4140000}"/>
    <cellStyle name="40% - Ênfase1 7 20" xfId="6157" xr:uid="{00000000-0005-0000-0000-0000E5140000}"/>
    <cellStyle name="40% - Ênfase1 7 3" xfId="6158" xr:uid="{00000000-0005-0000-0000-0000E6140000}"/>
    <cellStyle name="40% - Ênfase1 7 4" xfId="6159" xr:uid="{00000000-0005-0000-0000-0000E7140000}"/>
    <cellStyle name="40% - Ênfase1 7 5" xfId="6160" xr:uid="{00000000-0005-0000-0000-0000E8140000}"/>
    <cellStyle name="40% - Ênfase1 7 6" xfId="6161" xr:uid="{00000000-0005-0000-0000-0000E9140000}"/>
    <cellStyle name="40% - Ênfase1 7 7" xfId="6162" xr:uid="{00000000-0005-0000-0000-0000EA140000}"/>
    <cellStyle name="40% - Ênfase1 7 8" xfId="6163" xr:uid="{00000000-0005-0000-0000-0000EB140000}"/>
    <cellStyle name="40% - Ênfase1 7 9" xfId="6164" xr:uid="{00000000-0005-0000-0000-0000EC140000}"/>
    <cellStyle name="40% - Ênfase1 70" xfId="1249" xr:uid="{00000000-0005-0000-0000-0000ED140000}"/>
    <cellStyle name="40% - Ênfase1 71" xfId="1261" xr:uid="{00000000-0005-0000-0000-0000EE140000}"/>
    <cellStyle name="40% - Ênfase1 72" xfId="6165" xr:uid="{00000000-0005-0000-0000-0000EF140000}"/>
    <cellStyle name="40% - Ênfase1 73" xfId="6166" xr:uid="{00000000-0005-0000-0000-0000F0140000}"/>
    <cellStyle name="40% - Ênfase1 74" xfId="6167" xr:uid="{00000000-0005-0000-0000-0000F1140000}"/>
    <cellStyle name="40% - Ênfase1 75" xfId="6168" xr:uid="{00000000-0005-0000-0000-0000F2140000}"/>
    <cellStyle name="40% - Ênfase1 76" xfId="6169" xr:uid="{00000000-0005-0000-0000-0000F3140000}"/>
    <cellStyle name="40% - Ênfase1 77" xfId="6170" xr:uid="{00000000-0005-0000-0000-0000F4140000}"/>
    <cellStyle name="40% - Ênfase1 78" xfId="6171" xr:uid="{00000000-0005-0000-0000-0000F5140000}"/>
    <cellStyle name="40% - Ênfase1 79" xfId="6172" xr:uid="{00000000-0005-0000-0000-0000F6140000}"/>
    <cellStyle name="40% - Ênfase1 8" xfId="111" xr:uid="{00000000-0005-0000-0000-0000F7140000}"/>
    <cellStyle name="40% - Ênfase1 8 10" xfId="6173" xr:uid="{00000000-0005-0000-0000-0000F8140000}"/>
    <cellStyle name="40% - Ênfase1 8 11" xfId="6174" xr:uid="{00000000-0005-0000-0000-0000F9140000}"/>
    <cellStyle name="40% - Ênfase1 8 12" xfId="6175" xr:uid="{00000000-0005-0000-0000-0000FA140000}"/>
    <cellStyle name="40% - Ênfase1 8 13" xfId="6176" xr:uid="{00000000-0005-0000-0000-0000FB140000}"/>
    <cellStyle name="40% - Ênfase1 8 14" xfId="6177" xr:uid="{00000000-0005-0000-0000-0000FC140000}"/>
    <cellStyle name="40% - Ênfase1 8 15" xfId="6178" xr:uid="{00000000-0005-0000-0000-0000FD140000}"/>
    <cellStyle name="40% - Ênfase1 8 16" xfId="6179" xr:uid="{00000000-0005-0000-0000-0000FE140000}"/>
    <cellStyle name="40% - Ênfase1 8 17" xfId="6180" xr:uid="{00000000-0005-0000-0000-0000FF140000}"/>
    <cellStyle name="40% - Ênfase1 8 18" xfId="6181" xr:uid="{00000000-0005-0000-0000-000000150000}"/>
    <cellStyle name="40% - Ênfase1 8 19" xfId="6182" xr:uid="{00000000-0005-0000-0000-000001150000}"/>
    <cellStyle name="40% - Ênfase1 8 2" xfId="6183" xr:uid="{00000000-0005-0000-0000-000002150000}"/>
    <cellStyle name="40% - Ênfase1 8 20" xfId="6184" xr:uid="{00000000-0005-0000-0000-000003150000}"/>
    <cellStyle name="40% - Ênfase1 8 3" xfId="6185" xr:uid="{00000000-0005-0000-0000-000004150000}"/>
    <cellStyle name="40% - Ênfase1 8 4" xfId="6186" xr:uid="{00000000-0005-0000-0000-000005150000}"/>
    <cellStyle name="40% - Ênfase1 8 5" xfId="6187" xr:uid="{00000000-0005-0000-0000-000006150000}"/>
    <cellStyle name="40% - Ênfase1 8 6" xfId="6188" xr:uid="{00000000-0005-0000-0000-000007150000}"/>
    <cellStyle name="40% - Ênfase1 8 7" xfId="6189" xr:uid="{00000000-0005-0000-0000-000008150000}"/>
    <cellStyle name="40% - Ênfase1 8 8" xfId="6190" xr:uid="{00000000-0005-0000-0000-000009150000}"/>
    <cellStyle name="40% - Ênfase1 8 9" xfId="6191" xr:uid="{00000000-0005-0000-0000-00000A150000}"/>
    <cellStyle name="40% - Ênfase1 80" xfId="6192" xr:uid="{00000000-0005-0000-0000-00000B150000}"/>
    <cellStyle name="40% - Ênfase1 81" xfId="6193" xr:uid="{00000000-0005-0000-0000-00000C150000}"/>
    <cellStyle name="40% - Ênfase1 82" xfId="6194" xr:uid="{00000000-0005-0000-0000-00000D150000}"/>
    <cellStyle name="40% - Ênfase1 83" xfId="6195" xr:uid="{00000000-0005-0000-0000-00000E150000}"/>
    <cellStyle name="40% - Ênfase1 84" xfId="6196" xr:uid="{00000000-0005-0000-0000-00000F150000}"/>
    <cellStyle name="40% - Ênfase1 85" xfId="6197" xr:uid="{00000000-0005-0000-0000-000010150000}"/>
    <cellStyle name="40% - Ênfase1 86" xfId="6198" xr:uid="{00000000-0005-0000-0000-000011150000}"/>
    <cellStyle name="40% - Ênfase1 87" xfId="6199" xr:uid="{00000000-0005-0000-0000-000012150000}"/>
    <cellStyle name="40% - Ênfase1 88" xfId="6200" xr:uid="{00000000-0005-0000-0000-000013150000}"/>
    <cellStyle name="40% - Ênfase1 89" xfId="6201" xr:uid="{00000000-0005-0000-0000-000014150000}"/>
    <cellStyle name="40% - Ênfase1 9" xfId="128" xr:uid="{00000000-0005-0000-0000-000015150000}"/>
    <cellStyle name="40% - Ênfase1 9 10" xfId="6202" xr:uid="{00000000-0005-0000-0000-000016150000}"/>
    <cellStyle name="40% - Ênfase1 9 11" xfId="6203" xr:uid="{00000000-0005-0000-0000-000017150000}"/>
    <cellStyle name="40% - Ênfase1 9 12" xfId="6204" xr:uid="{00000000-0005-0000-0000-000018150000}"/>
    <cellStyle name="40% - Ênfase1 9 13" xfId="6205" xr:uid="{00000000-0005-0000-0000-000019150000}"/>
    <cellStyle name="40% - Ênfase1 9 14" xfId="6206" xr:uid="{00000000-0005-0000-0000-00001A150000}"/>
    <cellStyle name="40% - Ênfase1 9 15" xfId="6207" xr:uid="{00000000-0005-0000-0000-00001B150000}"/>
    <cellStyle name="40% - Ênfase1 9 16" xfId="6208" xr:uid="{00000000-0005-0000-0000-00001C150000}"/>
    <cellStyle name="40% - Ênfase1 9 17" xfId="6209" xr:uid="{00000000-0005-0000-0000-00001D150000}"/>
    <cellStyle name="40% - Ênfase1 9 18" xfId="6210" xr:uid="{00000000-0005-0000-0000-00001E150000}"/>
    <cellStyle name="40% - Ênfase1 9 19" xfId="6211" xr:uid="{00000000-0005-0000-0000-00001F150000}"/>
    <cellStyle name="40% - Ênfase1 9 2" xfId="6212" xr:uid="{00000000-0005-0000-0000-000020150000}"/>
    <cellStyle name="40% - Ênfase1 9 20" xfId="6213" xr:uid="{00000000-0005-0000-0000-000021150000}"/>
    <cellStyle name="40% - Ênfase1 9 3" xfId="6214" xr:uid="{00000000-0005-0000-0000-000022150000}"/>
    <cellStyle name="40% - Ênfase1 9 4" xfId="6215" xr:uid="{00000000-0005-0000-0000-000023150000}"/>
    <cellStyle name="40% - Ênfase1 9 5" xfId="6216" xr:uid="{00000000-0005-0000-0000-000024150000}"/>
    <cellStyle name="40% - Ênfase1 9 6" xfId="6217" xr:uid="{00000000-0005-0000-0000-000025150000}"/>
    <cellStyle name="40% - Ênfase1 9 7" xfId="6218" xr:uid="{00000000-0005-0000-0000-000026150000}"/>
    <cellStyle name="40% - Ênfase1 9 8" xfId="6219" xr:uid="{00000000-0005-0000-0000-000027150000}"/>
    <cellStyle name="40% - Ênfase1 9 9" xfId="6220" xr:uid="{00000000-0005-0000-0000-000028150000}"/>
    <cellStyle name="40% - Ênfase1 90" xfId="6221" xr:uid="{00000000-0005-0000-0000-000029150000}"/>
    <cellStyle name="40% - Ênfase2" xfId="24" builtinId="35" customBuiltin="1"/>
    <cellStyle name="40% - Ênfase2 10" xfId="181" xr:uid="{00000000-0005-0000-0000-00002B150000}"/>
    <cellStyle name="40% - Ênfase2 10 10" xfId="6222" xr:uid="{00000000-0005-0000-0000-00002C150000}"/>
    <cellStyle name="40% - Ênfase2 10 11" xfId="6223" xr:uid="{00000000-0005-0000-0000-00002D150000}"/>
    <cellStyle name="40% - Ênfase2 10 12" xfId="6224" xr:uid="{00000000-0005-0000-0000-00002E150000}"/>
    <cellStyle name="40% - Ênfase2 10 13" xfId="6225" xr:uid="{00000000-0005-0000-0000-00002F150000}"/>
    <cellStyle name="40% - Ênfase2 10 14" xfId="6226" xr:uid="{00000000-0005-0000-0000-000030150000}"/>
    <cellStyle name="40% - Ênfase2 10 15" xfId="6227" xr:uid="{00000000-0005-0000-0000-000031150000}"/>
    <cellStyle name="40% - Ênfase2 10 16" xfId="6228" xr:uid="{00000000-0005-0000-0000-000032150000}"/>
    <cellStyle name="40% - Ênfase2 10 17" xfId="6229" xr:uid="{00000000-0005-0000-0000-000033150000}"/>
    <cellStyle name="40% - Ênfase2 10 18" xfId="6230" xr:uid="{00000000-0005-0000-0000-000034150000}"/>
    <cellStyle name="40% - Ênfase2 10 19" xfId="6231" xr:uid="{00000000-0005-0000-0000-000035150000}"/>
    <cellStyle name="40% - Ênfase2 10 2" xfId="6232" xr:uid="{00000000-0005-0000-0000-000036150000}"/>
    <cellStyle name="40% - Ênfase2 10 20" xfId="6233" xr:uid="{00000000-0005-0000-0000-000037150000}"/>
    <cellStyle name="40% - Ênfase2 10 3" xfId="6234" xr:uid="{00000000-0005-0000-0000-000038150000}"/>
    <cellStyle name="40% - Ênfase2 10 4" xfId="6235" xr:uid="{00000000-0005-0000-0000-000039150000}"/>
    <cellStyle name="40% - Ênfase2 10 5" xfId="6236" xr:uid="{00000000-0005-0000-0000-00003A150000}"/>
    <cellStyle name="40% - Ênfase2 10 6" xfId="6237" xr:uid="{00000000-0005-0000-0000-00003B150000}"/>
    <cellStyle name="40% - Ênfase2 10 7" xfId="6238" xr:uid="{00000000-0005-0000-0000-00003C150000}"/>
    <cellStyle name="40% - Ênfase2 10 8" xfId="6239" xr:uid="{00000000-0005-0000-0000-00003D150000}"/>
    <cellStyle name="40% - Ênfase2 10 9" xfId="6240" xr:uid="{00000000-0005-0000-0000-00003E150000}"/>
    <cellStyle name="40% - Ênfase2 11" xfId="198" xr:uid="{00000000-0005-0000-0000-00003F150000}"/>
    <cellStyle name="40% - Ênfase2 11 10" xfId="6241" xr:uid="{00000000-0005-0000-0000-000040150000}"/>
    <cellStyle name="40% - Ênfase2 11 11" xfId="6242" xr:uid="{00000000-0005-0000-0000-000041150000}"/>
    <cellStyle name="40% - Ênfase2 11 12" xfId="6243" xr:uid="{00000000-0005-0000-0000-000042150000}"/>
    <cellStyle name="40% - Ênfase2 11 13" xfId="6244" xr:uid="{00000000-0005-0000-0000-000043150000}"/>
    <cellStyle name="40% - Ênfase2 11 14" xfId="6245" xr:uid="{00000000-0005-0000-0000-000044150000}"/>
    <cellStyle name="40% - Ênfase2 11 15" xfId="6246" xr:uid="{00000000-0005-0000-0000-000045150000}"/>
    <cellStyle name="40% - Ênfase2 11 16" xfId="6247" xr:uid="{00000000-0005-0000-0000-000046150000}"/>
    <cellStyle name="40% - Ênfase2 11 17" xfId="6248" xr:uid="{00000000-0005-0000-0000-000047150000}"/>
    <cellStyle name="40% - Ênfase2 11 18" xfId="6249" xr:uid="{00000000-0005-0000-0000-000048150000}"/>
    <cellStyle name="40% - Ênfase2 11 19" xfId="6250" xr:uid="{00000000-0005-0000-0000-000049150000}"/>
    <cellStyle name="40% - Ênfase2 11 2" xfId="6251" xr:uid="{00000000-0005-0000-0000-00004A150000}"/>
    <cellStyle name="40% - Ênfase2 11 20" xfId="6252" xr:uid="{00000000-0005-0000-0000-00004B150000}"/>
    <cellStyle name="40% - Ênfase2 11 3" xfId="6253" xr:uid="{00000000-0005-0000-0000-00004C150000}"/>
    <cellStyle name="40% - Ênfase2 11 4" xfId="6254" xr:uid="{00000000-0005-0000-0000-00004D150000}"/>
    <cellStyle name="40% - Ênfase2 11 5" xfId="6255" xr:uid="{00000000-0005-0000-0000-00004E150000}"/>
    <cellStyle name="40% - Ênfase2 11 6" xfId="6256" xr:uid="{00000000-0005-0000-0000-00004F150000}"/>
    <cellStyle name="40% - Ênfase2 11 7" xfId="6257" xr:uid="{00000000-0005-0000-0000-000050150000}"/>
    <cellStyle name="40% - Ênfase2 11 8" xfId="6258" xr:uid="{00000000-0005-0000-0000-000051150000}"/>
    <cellStyle name="40% - Ênfase2 11 9" xfId="6259" xr:uid="{00000000-0005-0000-0000-000052150000}"/>
    <cellStyle name="40% - Ênfase2 12" xfId="215" xr:uid="{00000000-0005-0000-0000-000053150000}"/>
    <cellStyle name="40% - Ênfase2 12 10" xfId="6260" xr:uid="{00000000-0005-0000-0000-000054150000}"/>
    <cellStyle name="40% - Ênfase2 12 11" xfId="6261" xr:uid="{00000000-0005-0000-0000-000055150000}"/>
    <cellStyle name="40% - Ênfase2 12 12" xfId="6262" xr:uid="{00000000-0005-0000-0000-000056150000}"/>
    <cellStyle name="40% - Ênfase2 12 13" xfId="6263" xr:uid="{00000000-0005-0000-0000-000057150000}"/>
    <cellStyle name="40% - Ênfase2 12 14" xfId="6264" xr:uid="{00000000-0005-0000-0000-000058150000}"/>
    <cellStyle name="40% - Ênfase2 12 15" xfId="6265" xr:uid="{00000000-0005-0000-0000-000059150000}"/>
    <cellStyle name="40% - Ênfase2 12 16" xfId="6266" xr:uid="{00000000-0005-0000-0000-00005A150000}"/>
    <cellStyle name="40% - Ênfase2 12 17" xfId="6267" xr:uid="{00000000-0005-0000-0000-00005B150000}"/>
    <cellStyle name="40% - Ênfase2 12 18" xfId="6268" xr:uid="{00000000-0005-0000-0000-00005C150000}"/>
    <cellStyle name="40% - Ênfase2 12 19" xfId="6269" xr:uid="{00000000-0005-0000-0000-00005D150000}"/>
    <cellStyle name="40% - Ênfase2 12 2" xfId="6270" xr:uid="{00000000-0005-0000-0000-00005E150000}"/>
    <cellStyle name="40% - Ênfase2 12 20" xfId="6271" xr:uid="{00000000-0005-0000-0000-00005F150000}"/>
    <cellStyle name="40% - Ênfase2 12 3" xfId="6272" xr:uid="{00000000-0005-0000-0000-000060150000}"/>
    <cellStyle name="40% - Ênfase2 12 4" xfId="6273" xr:uid="{00000000-0005-0000-0000-000061150000}"/>
    <cellStyle name="40% - Ênfase2 12 5" xfId="6274" xr:uid="{00000000-0005-0000-0000-000062150000}"/>
    <cellStyle name="40% - Ênfase2 12 6" xfId="6275" xr:uid="{00000000-0005-0000-0000-000063150000}"/>
    <cellStyle name="40% - Ênfase2 12 7" xfId="6276" xr:uid="{00000000-0005-0000-0000-000064150000}"/>
    <cellStyle name="40% - Ênfase2 12 8" xfId="6277" xr:uid="{00000000-0005-0000-0000-000065150000}"/>
    <cellStyle name="40% - Ênfase2 12 9" xfId="6278" xr:uid="{00000000-0005-0000-0000-000066150000}"/>
    <cellStyle name="40% - Ênfase2 13" xfId="232" xr:uid="{00000000-0005-0000-0000-000067150000}"/>
    <cellStyle name="40% - Ênfase2 13 10" xfId="6279" xr:uid="{00000000-0005-0000-0000-000068150000}"/>
    <cellStyle name="40% - Ênfase2 13 11" xfId="6280" xr:uid="{00000000-0005-0000-0000-000069150000}"/>
    <cellStyle name="40% - Ênfase2 13 12" xfId="6281" xr:uid="{00000000-0005-0000-0000-00006A150000}"/>
    <cellStyle name="40% - Ênfase2 13 13" xfId="6282" xr:uid="{00000000-0005-0000-0000-00006B150000}"/>
    <cellStyle name="40% - Ênfase2 13 14" xfId="6283" xr:uid="{00000000-0005-0000-0000-00006C150000}"/>
    <cellStyle name="40% - Ênfase2 13 15" xfId="6284" xr:uid="{00000000-0005-0000-0000-00006D150000}"/>
    <cellStyle name="40% - Ênfase2 13 16" xfId="6285" xr:uid="{00000000-0005-0000-0000-00006E150000}"/>
    <cellStyle name="40% - Ênfase2 13 17" xfId="6286" xr:uid="{00000000-0005-0000-0000-00006F150000}"/>
    <cellStyle name="40% - Ênfase2 13 18" xfId="6287" xr:uid="{00000000-0005-0000-0000-000070150000}"/>
    <cellStyle name="40% - Ênfase2 13 19" xfId="6288" xr:uid="{00000000-0005-0000-0000-000071150000}"/>
    <cellStyle name="40% - Ênfase2 13 2" xfId="6289" xr:uid="{00000000-0005-0000-0000-000072150000}"/>
    <cellStyle name="40% - Ênfase2 13 20" xfId="6290" xr:uid="{00000000-0005-0000-0000-000073150000}"/>
    <cellStyle name="40% - Ênfase2 13 3" xfId="6291" xr:uid="{00000000-0005-0000-0000-000074150000}"/>
    <cellStyle name="40% - Ênfase2 13 4" xfId="6292" xr:uid="{00000000-0005-0000-0000-000075150000}"/>
    <cellStyle name="40% - Ênfase2 13 5" xfId="6293" xr:uid="{00000000-0005-0000-0000-000076150000}"/>
    <cellStyle name="40% - Ênfase2 13 6" xfId="6294" xr:uid="{00000000-0005-0000-0000-000077150000}"/>
    <cellStyle name="40% - Ênfase2 13 7" xfId="6295" xr:uid="{00000000-0005-0000-0000-000078150000}"/>
    <cellStyle name="40% - Ênfase2 13 8" xfId="6296" xr:uid="{00000000-0005-0000-0000-000079150000}"/>
    <cellStyle name="40% - Ênfase2 13 9" xfId="6297" xr:uid="{00000000-0005-0000-0000-00007A150000}"/>
    <cellStyle name="40% - Ênfase2 14" xfId="249" xr:uid="{00000000-0005-0000-0000-00007B150000}"/>
    <cellStyle name="40% - Ênfase2 14 10" xfId="6298" xr:uid="{00000000-0005-0000-0000-00007C150000}"/>
    <cellStyle name="40% - Ênfase2 14 11" xfId="6299" xr:uid="{00000000-0005-0000-0000-00007D150000}"/>
    <cellStyle name="40% - Ênfase2 14 12" xfId="6300" xr:uid="{00000000-0005-0000-0000-00007E150000}"/>
    <cellStyle name="40% - Ênfase2 14 13" xfId="6301" xr:uid="{00000000-0005-0000-0000-00007F150000}"/>
    <cellStyle name="40% - Ênfase2 14 14" xfId="6302" xr:uid="{00000000-0005-0000-0000-000080150000}"/>
    <cellStyle name="40% - Ênfase2 14 15" xfId="6303" xr:uid="{00000000-0005-0000-0000-000081150000}"/>
    <cellStyle name="40% - Ênfase2 14 16" xfId="6304" xr:uid="{00000000-0005-0000-0000-000082150000}"/>
    <cellStyle name="40% - Ênfase2 14 17" xfId="6305" xr:uid="{00000000-0005-0000-0000-000083150000}"/>
    <cellStyle name="40% - Ênfase2 14 18" xfId="6306" xr:uid="{00000000-0005-0000-0000-000084150000}"/>
    <cellStyle name="40% - Ênfase2 14 19" xfId="6307" xr:uid="{00000000-0005-0000-0000-000085150000}"/>
    <cellStyle name="40% - Ênfase2 14 2" xfId="6308" xr:uid="{00000000-0005-0000-0000-000086150000}"/>
    <cellStyle name="40% - Ênfase2 14 20" xfId="6309" xr:uid="{00000000-0005-0000-0000-000087150000}"/>
    <cellStyle name="40% - Ênfase2 14 3" xfId="6310" xr:uid="{00000000-0005-0000-0000-000088150000}"/>
    <cellStyle name="40% - Ênfase2 14 4" xfId="6311" xr:uid="{00000000-0005-0000-0000-000089150000}"/>
    <cellStyle name="40% - Ênfase2 14 5" xfId="6312" xr:uid="{00000000-0005-0000-0000-00008A150000}"/>
    <cellStyle name="40% - Ênfase2 14 6" xfId="6313" xr:uid="{00000000-0005-0000-0000-00008B150000}"/>
    <cellStyle name="40% - Ênfase2 14 7" xfId="6314" xr:uid="{00000000-0005-0000-0000-00008C150000}"/>
    <cellStyle name="40% - Ênfase2 14 8" xfId="6315" xr:uid="{00000000-0005-0000-0000-00008D150000}"/>
    <cellStyle name="40% - Ênfase2 14 9" xfId="6316" xr:uid="{00000000-0005-0000-0000-00008E150000}"/>
    <cellStyle name="40% - Ênfase2 15" xfId="266" xr:uid="{00000000-0005-0000-0000-00008F150000}"/>
    <cellStyle name="40% - Ênfase2 15 10" xfId="6317" xr:uid="{00000000-0005-0000-0000-000090150000}"/>
    <cellStyle name="40% - Ênfase2 15 11" xfId="6318" xr:uid="{00000000-0005-0000-0000-000091150000}"/>
    <cellStyle name="40% - Ênfase2 15 12" xfId="6319" xr:uid="{00000000-0005-0000-0000-000092150000}"/>
    <cellStyle name="40% - Ênfase2 15 13" xfId="6320" xr:uid="{00000000-0005-0000-0000-000093150000}"/>
    <cellStyle name="40% - Ênfase2 15 14" xfId="6321" xr:uid="{00000000-0005-0000-0000-000094150000}"/>
    <cellStyle name="40% - Ênfase2 15 15" xfId="6322" xr:uid="{00000000-0005-0000-0000-000095150000}"/>
    <cellStyle name="40% - Ênfase2 15 16" xfId="6323" xr:uid="{00000000-0005-0000-0000-000096150000}"/>
    <cellStyle name="40% - Ênfase2 15 17" xfId="6324" xr:uid="{00000000-0005-0000-0000-000097150000}"/>
    <cellStyle name="40% - Ênfase2 15 18" xfId="6325" xr:uid="{00000000-0005-0000-0000-000098150000}"/>
    <cellStyle name="40% - Ênfase2 15 19" xfId="6326" xr:uid="{00000000-0005-0000-0000-000099150000}"/>
    <cellStyle name="40% - Ênfase2 15 2" xfId="6327" xr:uid="{00000000-0005-0000-0000-00009A150000}"/>
    <cellStyle name="40% - Ênfase2 15 20" xfId="6328" xr:uid="{00000000-0005-0000-0000-00009B150000}"/>
    <cellStyle name="40% - Ênfase2 15 3" xfId="6329" xr:uid="{00000000-0005-0000-0000-00009C150000}"/>
    <cellStyle name="40% - Ênfase2 15 4" xfId="6330" xr:uid="{00000000-0005-0000-0000-00009D150000}"/>
    <cellStyle name="40% - Ênfase2 15 5" xfId="6331" xr:uid="{00000000-0005-0000-0000-00009E150000}"/>
    <cellStyle name="40% - Ênfase2 15 6" xfId="6332" xr:uid="{00000000-0005-0000-0000-00009F150000}"/>
    <cellStyle name="40% - Ênfase2 15 7" xfId="6333" xr:uid="{00000000-0005-0000-0000-0000A0150000}"/>
    <cellStyle name="40% - Ênfase2 15 8" xfId="6334" xr:uid="{00000000-0005-0000-0000-0000A1150000}"/>
    <cellStyle name="40% - Ênfase2 15 9" xfId="6335" xr:uid="{00000000-0005-0000-0000-0000A2150000}"/>
    <cellStyle name="40% - Ênfase2 16" xfId="283" xr:uid="{00000000-0005-0000-0000-0000A3150000}"/>
    <cellStyle name="40% - Ênfase2 16 10" xfId="6336" xr:uid="{00000000-0005-0000-0000-0000A4150000}"/>
    <cellStyle name="40% - Ênfase2 16 11" xfId="6337" xr:uid="{00000000-0005-0000-0000-0000A5150000}"/>
    <cellStyle name="40% - Ênfase2 16 12" xfId="6338" xr:uid="{00000000-0005-0000-0000-0000A6150000}"/>
    <cellStyle name="40% - Ênfase2 16 13" xfId="6339" xr:uid="{00000000-0005-0000-0000-0000A7150000}"/>
    <cellStyle name="40% - Ênfase2 16 14" xfId="6340" xr:uid="{00000000-0005-0000-0000-0000A8150000}"/>
    <cellStyle name="40% - Ênfase2 16 15" xfId="6341" xr:uid="{00000000-0005-0000-0000-0000A9150000}"/>
    <cellStyle name="40% - Ênfase2 16 16" xfId="6342" xr:uid="{00000000-0005-0000-0000-0000AA150000}"/>
    <cellStyle name="40% - Ênfase2 16 17" xfId="6343" xr:uid="{00000000-0005-0000-0000-0000AB150000}"/>
    <cellStyle name="40% - Ênfase2 16 18" xfId="6344" xr:uid="{00000000-0005-0000-0000-0000AC150000}"/>
    <cellStyle name="40% - Ênfase2 16 19" xfId="6345" xr:uid="{00000000-0005-0000-0000-0000AD150000}"/>
    <cellStyle name="40% - Ênfase2 16 2" xfId="6346" xr:uid="{00000000-0005-0000-0000-0000AE150000}"/>
    <cellStyle name="40% - Ênfase2 16 20" xfId="6347" xr:uid="{00000000-0005-0000-0000-0000AF150000}"/>
    <cellStyle name="40% - Ênfase2 16 3" xfId="6348" xr:uid="{00000000-0005-0000-0000-0000B0150000}"/>
    <cellStyle name="40% - Ênfase2 16 4" xfId="6349" xr:uid="{00000000-0005-0000-0000-0000B1150000}"/>
    <cellStyle name="40% - Ênfase2 16 5" xfId="6350" xr:uid="{00000000-0005-0000-0000-0000B2150000}"/>
    <cellStyle name="40% - Ênfase2 16 6" xfId="6351" xr:uid="{00000000-0005-0000-0000-0000B3150000}"/>
    <cellStyle name="40% - Ênfase2 16 7" xfId="6352" xr:uid="{00000000-0005-0000-0000-0000B4150000}"/>
    <cellStyle name="40% - Ênfase2 16 8" xfId="6353" xr:uid="{00000000-0005-0000-0000-0000B5150000}"/>
    <cellStyle name="40% - Ênfase2 16 9" xfId="6354" xr:uid="{00000000-0005-0000-0000-0000B6150000}"/>
    <cellStyle name="40% - Ênfase2 17" xfId="300" xr:uid="{00000000-0005-0000-0000-0000B7150000}"/>
    <cellStyle name="40% - Ênfase2 17 10" xfId="6355" xr:uid="{00000000-0005-0000-0000-0000B8150000}"/>
    <cellStyle name="40% - Ênfase2 17 11" xfId="6356" xr:uid="{00000000-0005-0000-0000-0000B9150000}"/>
    <cellStyle name="40% - Ênfase2 17 12" xfId="6357" xr:uid="{00000000-0005-0000-0000-0000BA150000}"/>
    <cellStyle name="40% - Ênfase2 17 13" xfId="6358" xr:uid="{00000000-0005-0000-0000-0000BB150000}"/>
    <cellStyle name="40% - Ênfase2 17 14" xfId="6359" xr:uid="{00000000-0005-0000-0000-0000BC150000}"/>
    <cellStyle name="40% - Ênfase2 17 15" xfId="6360" xr:uid="{00000000-0005-0000-0000-0000BD150000}"/>
    <cellStyle name="40% - Ênfase2 17 16" xfId="6361" xr:uid="{00000000-0005-0000-0000-0000BE150000}"/>
    <cellStyle name="40% - Ênfase2 17 17" xfId="6362" xr:uid="{00000000-0005-0000-0000-0000BF150000}"/>
    <cellStyle name="40% - Ênfase2 17 18" xfId="6363" xr:uid="{00000000-0005-0000-0000-0000C0150000}"/>
    <cellStyle name="40% - Ênfase2 17 19" xfId="6364" xr:uid="{00000000-0005-0000-0000-0000C1150000}"/>
    <cellStyle name="40% - Ênfase2 17 2" xfId="6365" xr:uid="{00000000-0005-0000-0000-0000C2150000}"/>
    <cellStyle name="40% - Ênfase2 17 20" xfId="6366" xr:uid="{00000000-0005-0000-0000-0000C3150000}"/>
    <cellStyle name="40% - Ênfase2 17 3" xfId="6367" xr:uid="{00000000-0005-0000-0000-0000C4150000}"/>
    <cellStyle name="40% - Ênfase2 17 4" xfId="6368" xr:uid="{00000000-0005-0000-0000-0000C5150000}"/>
    <cellStyle name="40% - Ênfase2 17 5" xfId="6369" xr:uid="{00000000-0005-0000-0000-0000C6150000}"/>
    <cellStyle name="40% - Ênfase2 17 6" xfId="6370" xr:uid="{00000000-0005-0000-0000-0000C7150000}"/>
    <cellStyle name="40% - Ênfase2 17 7" xfId="6371" xr:uid="{00000000-0005-0000-0000-0000C8150000}"/>
    <cellStyle name="40% - Ênfase2 17 8" xfId="6372" xr:uid="{00000000-0005-0000-0000-0000C9150000}"/>
    <cellStyle name="40% - Ênfase2 17 9" xfId="6373" xr:uid="{00000000-0005-0000-0000-0000CA150000}"/>
    <cellStyle name="40% - Ênfase2 18" xfId="317" xr:uid="{00000000-0005-0000-0000-0000CB150000}"/>
    <cellStyle name="40% - Ênfase2 18 10" xfId="6374" xr:uid="{00000000-0005-0000-0000-0000CC150000}"/>
    <cellStyle name="40% - Ênfase2 18 11" xfId="6375" xr:uid="{00000000-0005-0000-0000-0000CD150000}"/>
    <cellStyle name="40% - Ênfase2 18 12" xfId="6376" xr:uid="{00000000-0005-0000-0000-0000CE150000}"/>
    <cellStyle name="40% - Ênfase2 18 13" xfId="6377" xr:uid="{00000000-0005-0000-0000-0000CF150000}"/>
    <cellStyle name="40% - Ênfase2 18 14" xfId="6378" xr:uid="{00000000-0005-0000-0000-0000D0150000}"/>
    <cellStyle name="40% - Ênfase2 18 15" xfId="6379" xr:uid="{00000000-0005-0000-0000-0000D1150000}"/>
    <cellStyle name="40% - Ênfase2 18 16" xfId="6380" xr:uid="{00000000-0005-0000-0000-0000D2150000}"/>
    <cellStyle name="40% - Ênfase2 18 17" xfId="6381" xr:uid="{00000000-0005-0000-0000-0000D3150000}"/>
    <cellStyle name="40% - Ênfase2 18 18" xfId="6382" xr:uid="{00000000-0005-0000-0000-0000D4150000}"/>
    <cellStyle name="40% - Ênfase2 18 19" xfId="6383" xr:uid="{00000000-0005-0000-0000-0000D5150000}"/>
    <cellStyle name="40% - Ênfase2 18 2" xfId="6384" xr:uid="{00000000-0005-0000-0000-0000D6150000}"/>
    <cellStyle name="40% - Ênfase2 18 20" xfId="6385" xr:uid="{00000000-0005-0000-0000-0000D7150000}"/>
    <cellStyle name="40% - Ênfase2 18 3" xfId="6386" xr:uid="{00000000-0005-0000-0000-0000D8150000}"/>
    <cellStyle name="40% - Ênfase2 18 4" xfId="6387" xr:uid="{00000000-0005-0000-0000-0000D9150000}"/>
    <cellStyle name="40% - Ênfase2 18 5" xfId="6388" xr:uid="{00000000-0005-0000-0000-0000DA150000}"/>
    <cellStyle name="40% - Ênfase2 18 6" xfId="6389" xr:uid="{00000000-0005-0000-0000-0000DB150000}"/>
    <cellStyle name="40% - Ênfase2 18 7" xfId="6390" xr:uid="{00000000-0005-0000-0000-0000DC150000}"/>
    <cellStyle name="40% - Ênfase2 18 8" xfId="6391" xr:uid="{00000000-0005-0000-0000-0000DD150000}"/>
    <cellStyle name="40% - Ênfase2 18 9" xfId="6392" xr:uid="{00000000-0005-0000-0000-0000DE150000}"/>
    <cellStyle name="40% - Ênfase2 19" xfId="355" xr:uid="{00000000-0005-0000-0000-0000DF150000}"/>
    <cellStyle name="40% - Ênfase2 19 10" xfId="6393" xr:uid="{00000000-0005-0000-0000-0000E0150000}"/>
    <cellStyle name="40% - Ênfase2 19 11" xfId="6394" xr:uid="{00000000-0005-0000-0000-0000E1150000}"/>
    <cellStyle name="40% - Ênfase2 19 12" xfId="6395" xr:uid="{00000000-0005-0000-0000-0000E2150000}"/>
    <cellStyle name="40% - Ênfase2 19 13" xfId="6396" xr:uid="{00000000-0005-0000-0000-0000E3150000}"/>
    <cellStyle name="40% - Ênfase2 19 14" xfId="6397" xr:uid="{00000000-0005-0000-0000-0000E4150000}"/>
    <cellStyle name="40% - Ênfase2 19 15" xfId="6398" xr:uid="{00000000-0005-0000-0000-0000E5150000}"/>
    <cellStyle name="40% - Ênfase2 19 16" xfId="6399" xr:uid="{00000000-0005-0000-0000-0000E6150000}"/>
    <cellStyle name="40% - Ênfase2 19 17" xfId="6400" xr:uid="{00000000-0005-0000-0000-0000E7150000}"/>
    <cellStyle name="40% - Ênfase2 19 18" xfId="6401" xr:uid="{00000000-0005-0000-0000-0000E8150000}"/>
    <cellStyle name="40% - Ênfase2 19 19" xfId="6402" xr:uid="{00000000-0005-0000-0000-0000E9150000}"/>
    <cellStyle name="40% - Ênfase2 19 2" xfId="6403" xr:uid="{00000000-0005-0000-0000-0000EA150000}"/>
    <cellStyle name="40% - Ênfase2 19 20" xfId="6404" xr:uid="{00000000-0005-0000-0000-0000EB150000}"/>
    <cellStyle name="40% - Ênfase2 19 3" xfId="6405" xr:uid="{00000000-0005-0000-0000-0000EC150000}"/>
    <cellStyle name="40% - Ênfase2 19 4" xfId="6406" xr:uid="{00000000-0005-0000-0000-0000ED150000}"/>
    <cellStyle name="40% - Ênfase2 19 5" xfId="6407" xr:uid="{00000000-0005-0000-0000-0000EE150000}"/>
    <cellStyle name="40% - Ênfase2 19 6" xfId="6408" xr:uid="{00000000-0005-0000-0000-0000EF150000}"/>
    <cellStyle name="40% - Ênfase2 19 7" xfId="6409" xr:uid="{00000000-0005-0000-0000-0000F0150000}"/>
    <cellStyle name="40% - Ênfase2 19 8" xfId="6410" xr:uid="{00000000-0005-0000-0000-0000F1150000}"/>
    <cellStyle name="40% - Ênfase2 19 9" xfId="6411" xr:uid="{00000000-0005-0000-0000-0000F2150000}"/>
    <cellStyle name="40% - Ênfase2 2" xfId="73" xr:uid="{00000000-0005-0000-0000-0000F3150000}"/>
    <cellStyle name="40% - Ênfase2 2 10" xfId="6412" xr:uid="{00000000-0005-0000-0000-0000F4150000}"/>
    <cellStyle name="40% - Ênfase2 2 11" xfId="6413" xr:uid="{00000000-0005-0000-0000-0000F5150000}"/>
    <cellStyle name="40% - Ênfase2 2 12" xfId="6414" xr:uid="{00000000-0005-0000-0000-0000F6150000}"/>
    <cellStyle name="40% - Ênfase2 2 13" xfId="6415" xr:uid="{00000000-0005-0000-0000-0000F7150000}"/>
    <cellStyle name="40% - Ênfase2 2 14" xfId="6416" xr:uid="{00000000-0005-0000-0000-0000F8150000}"/>
    <cellStyle name="40% - Ênfase2 2 15" xfId="6417" xr:uid="{00000000-0005-0000-0000-0000F9150000}"/>
    <cellStyle name="40% - Ênfase2 2 16" xfId="6418" xr:uid="{00000000-0005-0000-0000-0000FA150000}"/>
    <cellStyle name="40% - Ênfase2 2 17" xfId="6419" xr:uid="{00000000-0005-0000-0000-0000FB150000}"/>
    <cellStyle name="40% - Ênfase2 2 18" xfId="6420" xr:uid="{00000000-0005-0000-0000-0000FC150000}"/>
    <cellStyle name="40% - Ênfase2 2 19" xfId="6421" xr:uid="{00000000-0005-0000-0000-0000FD150000}"/>
    <cellStyle name="40% - Ênfase2 2 2" xfId="6422" xr:uid="{00000000-0005-0000-0000-0000FE150000}"/>
    <cellStyle name="40% - Ênfase2 2 20" xfId="6423" xr:uid="{00000000-0005-0000-0000-0000FF150000}"/>
    <cellStyle name="40% - Ênfase2 2 3" xfId="6424" xr:uid="{00000000-0005-0000-0000-000000160000}"/>
    <cellStyle name="40% - Ênfase2 2 4" xfId="6425" xr:uid="{00000000-0005-0000-0000-000001160000}"/>
    <cellStyle name="40% - Ênfase2 2 5" xfId="6426" xr:uid="{00000000-0005-0000-0000-000002160000}"/>
    <cellStyle name="40% - Ênfase2 2 6" xfId="6427" xr:uid="{00000000-0005-0000-0000-000003160000}"/>
    <cellStyle name="40% - Ênfase2 2 7" xfId="6428" xr:uid="{00000000-0005-0000-0000-000004160000}"/>
    <cellStyle name="40% - Ênfase2 2 8" xfId="6429" xr:uid="{00000000-0005-0000-0000-000005160000}"/>
    <cellStyle name="40% - Ênfase2 2 9" xfId="6430" xr:uid="{00000000-0005-0000-0000-000006160000}"/>
    <cellStyle name="40% - Ênfase2 20" xfId="356" xr:uid="{00000000-0005-0000-0000-000007160000}"/>
    <cellStyle name="40% - Ênfase2 20 10" xfId="6431" xr:uid="{00000000-0005-0000-0000-000008160000}"/>
    <cellStyle name="40% - Ênfase2 20 11" xfId="6432" xr:uid="{00000000-0005-0000-0000-000009160000}"/>
    <cellStyle name="40% - Ênfase2 20 12" xfId="6433" xr:uid="{00000000-0005-0000-0000-00000A160000}"/>
    <cellStyle name="40% - Ênfase2 20 13" xfId="6434" xr:uid="{00000000-0005-0000-0000-00000B160000}"/>
    <cellStyle name="40% - Ênfase2 20 14" xfId="6435" xr:uid="{00000000-0005-0000-0000-00000C160000}"/>
    <cellStyle name="40% - Ênfase2 20 15" xfId="6436" xr:uid="{00000000-0005-0000-0000-00000D160000}"/>
    <cellStyle name="40% - Ênfase2 20 16" xfId="6437" xr:uid="{00000000-0005-0000-0000-00000E160000}"/>
    <cellStyle name="40% - Ênfase2 20 17" xfId="6438" xr:uid="{00000000-0005-0000-0000-00000F160000}"/>
    <cellStyle name="40% - Ênfase2 20 18" xfId="6439" xr:uid="{00000000-0005-0000-0000-000010160000}"/>
    <cellStyle name="40% - Ênfase2 20 19" xfId="6440" xr:uid="{00000000-0005-0000-0000-000011160000}"/>
    <cellStyle name="40% - Ênfase2 20 2" xfId="6441" xr:uid="{00000000-0005-0000-0000-000012160000}"/>
    <cellStyle name="40% - Ênfase2 20 20" xfId="6442" xr:uid="{00000000-0005-0000-0000-000013160000}"/>
    <cellStyle name="40% - Ênfase2 20 3" xfId="6443" xr:uid="{00000000-0005-0000-0000-000014160000}"/>
    <cellStyle name="40% - Ênfase2 20 4" xfId="6444" xr:uid="{00000000-0005-0000-0000-000015160000}"/>
    <cellStyle name="40% - Ênfase2 20 5" xfId="6445" xr:uid="{00000000-0005-0000-0000-000016160000}"/>
    <cellStyle name="40% - Ênfase2 20 6" xfId="6446" xr:uid="{00000000-0005-0000-0000-000017160000}"/>
    <cellStyle name="40% - Ênfase2 20 7" xfId="6447" xr:uid="{00000000-0005-0000-0000-000018160000}"/>
    <cellStyle name="40% - Ênfase2 20 8" xfId="6448" xr:uid="{00000000-0005-0000-0000-000019160000}"/>
    <cellStyle name="40% - Ênfase2 20 9" xfId="6449" xr:uid="{00000000-0005-0000-0000-00001A160000}"/>
    <cellStyle name="40% - Ênfase2 21" xfId="351" xr:uid="{00000000-0005-0000-0000-00001B160000}"/>
    <cellStyle name="40% - Ênfase2 21 10" xfId="6450" xr:uid="{00000000-0005-0000-0000-00001C160000}"/>
    <cellStyle name="40% - Ênfase2 21 11" xfId="6451" xr:uid="{00000000-0005-0000-0000-00001D160000}"/>
    <cellStyle name="40% - Ênfase2 21 12" xfId="6452" xr:uid="{00000000-0005-0000-0000-00001E160000}"/>
    <cellStyle name="40% - Ênfase2 21 13" xfId="6453" xr:uid="{00000000-0005-0000-0000-00001F160000}"/>
    <cellStyle name="40% - Ênfase2 21 14" xfId="6454" xr:uid="{00000000-0005-0000-0000-000020160000}"/>
    <cellStyle name="40% - Ênfase2 21 15" xfId="6455" xr:uid="{00000000-0005-0000-0000-000021160000}"/>
    <cellStyle name="40% - Ênfase2 21 16" xfId="6456" xr:uid="{00000000-0005-0000-0000-000022160000}"/>
    <cellStyle name="40% - Ênfase2 21 17" xfId="6457" xr:uid="{00000000-0005-0000-0000-000023160000}"/>
    <cellStyle name="40% - Ênfase2 21 18" xfId="6458" xr:uid="{00000000-0005-0000-0000-000024160000}"/>
    <cellStyle name="40% - Ênfase2 21 19" xfId="6459" xr:uid="{00000000-0005-0000-0000-000025160000}"/>
    <cellStyle name="40% - Ênfase2 21 2" xfId="6460" xr:uid="{00000000-0005-0000-0000-000026160000}"/>
    <cellStyle name="40% - Ênfase2 21 20" xfId="6461" xr:uid="{00000000-0005-0000-0000-000027160000}"/>
    <cellStyle name="40% - Ênfase2 21 3" xfId="6462" xr:uid="{00000000-0005-0000-0000-000028160000}"/>
    <cellStyle name="40% - Ênfase2 21 4" xfId="6463" xr:uid="{00000000-0005-0000-0000-000029160000}"/>
    <cellStyle name="40% - Ênfase2 21 5" xfId="6464" xr:uid="{00000000-0005-0000-0000-00002A160000}"/>
    <cellStyle name="40% - Ênfase2 21 6" xfId="6465" xr:uid="{00000000-0005-0000-0000-00002B160000}"/>
    <cellStyle name="40% - Ênfase2 21 7" xfId="6466" xr:uid="{00000000-0005-0000-0000-00002C160000}"/>
    <cellStyle name="40% - Ênfase2 21 8" xfId="6467" xr:uid="{00000000-0005-0000-0000-00002D160000}"/>
    <cellStyle name="40% - Ênfase2 21 9" xfId="6468" xr:uid="{00000000-0005-0000-0000-00002E160000}"/>
    <cellStyle name="40% - Ênfase2 22" xfId="389" xr:uid="{00000000-0005-0000-0000-00002F160000}"/>
    <cellStyle name="40% - Ênfase2 22 10" xfId="6469" xr:uid="{00000000-0005-0000-0000-000030160000}"/>
    <cellStyle name="40% - Ênfase2 22 11" xfId="6470" xr:uid="{00000000-0005-0000-0000-000031160000}"/>
    <cellStyle name="40% - Ênfase2 22 12" xfId="6471" xr:uid="{00000000-0005-0000-0000-000032160000}"/>
    <cellStyle name="40% - Ênfase2 22 13" xfId="6472" xr:uid="{00000000-0005-0000-0000-000033160000}"/>
    <cellStyle name="40% - Ênfase2 22 14" xfId="6473" xr:uid="{00000000-0005-0000-0000-000034160000}"/>
    <cellStyle name="40% - Ênfase2 22 15" xfId="6474" xr:uid="{00000000-0005-0000-0000-000035160000}"/>
    <cellStyle name="40% - Ênfase2 22 16" xfId="6475" xr:uid="{00000000-0005-0000-0000-000036160000}"/>
    <cellStyle name="40% - Ênfase2 22 17" xfId="6476" xr:uid="{00000000-0005-0000-0000-000037160000}"/>
    <cellStyle name="40% - Ênfase2 22 18" xfId="6477" xr:uid="{00000000-0005-0000-0000-000038160000}"/>
    <cellStyle name="40% - Ênfase2 22 19" xfId="6478" xr:uid="{00000000-0005-0000-0000-000039160000}"/>
    <cellStyle name="40% - Ênfase2 22 2" xfId="6479" xr:uid="{00000000-0005-0000-0000-00003A160000}"/>
    <cellStyle name="40% - Ênfase2 22 20" xfId="6480" xr:uid="{00000000-0005-0000-0000-00003B160000}"/>
    <cellStyle name="40% - Ênfase2 22 3" xfId="6481" xr:uid="{00000000-0005-0000-0000-00003C160000}"/>
    <cellStyle name="40% - Ênfase2 22 4" xfId="6482" xr:uid="{00000000-0005-0000-0000-00003D160000}"/>
    <cellStyle name="40% - Ênfase2 22 5" xfId="6483" xr:uid="{00000000-0005-0000-0000-00003E160000}"/>
    <cellStyle name="40% - Ênfase2 22 6" xfId="6484" xr:uid="{00000000-0005-0000-0000-00003F160000}"/>
    <cellStyle name="40% - Ênfase2 22 7" xfId="6485" xr:uid="{00000000-0005-0000-0000-000040160000}"/>
    <cellStyle name="40% - Ênfase2 22 8" xfId="6486" xr:uid="{00000000-0005-0000-0000-000041160000}"/>
    <cellStyle name="40% - Ênfase2 22 9" xfId="6487" xr:uid="{00000000-0005-0000-0000-000042160000}"/>
    <cellStyle name="40% - Ênfase2 23" xfId="407" xr:uid="{00000000-0005-0000-0000-000043160000}"/>
    <cellStyle name="40% - Ênfase2 23 10" xfId="6488" xr:uid="{00000000-0005-0000-0000-000044160000}"/>
    <cellStyle name="40% - Ênfase2 23 11" xfId="6489" xr:uid="{00000000-0005-0000-0000-000045160000}"/>
    <cellStyle name="40% - Ênfase2 23 12" xfId="6490" xr:uid="{00000000-0005-0000-0000-000046160000}"/>
    <cellStyle name="40% - Ênfase2 23 13" xfId="6491" xr:uid="{00000000-0005-0000-0000-000047160000}"/>
    <cellStyle name="40% - Ênfase2 23 14" xfId="6492" xr:uid="{00000000-0005-0000-0000-000048160000}"/>
    <cellStyle name="40% - Ênfase2 23 15" xfId="6493" xr:uid="{00000000-0005-0000-0000-000049160000}"/>
    <cellStyle name="40% - Ênfase2 23 16" xfId="6494" xr:uid="{00000000-0005-0000-0000-00004A160000}"/>
    <cellStyle name="40% - Ênfase2 23 17" xfId="6495" xr:uid="{00000000-0005-0000-0000-00004B160000}"/>
    <cellStyle name="40% - Ênfase2 23 18" xfId="6496" xr:uid="{00000000-0005-0000-0000-00004C160000}"/>
    <cellStyle name="40% - Ênfase2 23 19" xfId="6497" xr:uid="{00000000-0005-0000-0000-00004D160000}"/>
    <cellStyle name="40% - Ênfase2 23 2" xfId="6498" xr:uid="{00000000-0005-0000-0000-00004E160000}"/>
    <cellStyle name="40% - Ênfase2 23 20" xfId="6499" xr:uid="{00000000-0005-0000-0000-00004F160000}"/>
    <cellStyle name="40% - Ênfase2 23 3" xfId="6500" xr:uid="{00000000-0005-0000-0000-000050160000}"/>
    <cellStyle name="40% - Ênfase2 23 4" xfId="6501" xr:uid="{00000000-0005-0000-0000-000051160000}"/>
    <cellStyle name="40% - Ênfase2 23 5" xfId="6502" xr:uid="{00000000-0005-0000-0000-000052160000}"/>
    <cellStyle name="40% - Ênfase2 23 6" xfId="6503" xr:uid="{00000000-0005-0000-0000-000053160000}"/>
    <cellStyle name="40% - Ênfase2 23 7" xfId="6504" xr:uid="{00000000-0005-0000-0000-000054160000}"/>
    <cellStyle name="40% - Ênfase2 23 8" xfId="6505" xr:uid="{00000000-0005-0000-0000-000055160000}"/>
    <cellStyle name="40% - Ênfase2 23 9" xfId="6506" xr:uid="{00000000-0005-0000-0000-000056160000}"/>
    <cellStyle name="40% - Ênfase2 24" xfId="425" xr:uid="{00000000-0005-0000-0000-000057160000}"/>
    <cellStyle name="40% - Ênfase2 24 10" xfId="6507" xr:uid="{00000000-0005-0000-0000-000058160000}"/>
    <cellStyle name="40% - Ênfase2 24 11" xfId="6508" xr:uid="{00000000-0005-0000-0000-000059160000}"/>
    <cellStyle name="40% - Ênfase2 24 12" xfId="6509" xr:uid="{00000000-0005-0000-0000-00005A160000}"/>
    <cellStyle name="40% - Ênfase2 24 13" xfId="6510" xr:uid="{00000000-0005-0000-0000-00005B160000}"/>
    <cellStyle name="40% - Ênfase2 24 14" xfId="6511" xr:uid="{00000000-0005-0000-0000-00005C160000}"/>
    <cellStyle name="40% - Ênfase2 24 15" xfId="6512" xr:uid="{00000000-0005-0000-0000-00005D160000}"/>
    <cellStyle name="40% - Ênfase2 24 16" xfId="6513" xr:uid="{00000000-0005-0000-0000-00005E160000}"/>
    <cellStyle name="40% - Ênfase2 24 17" xfId="6514" xr:uid="{00000000-0005-0000-0000-00005F160000}"/>
    <cellStyle name="40% - Ênfase2 24 18" xfId="6515" xr:uid="{00000000-0005-0000-0000-000060160000}"/>
    <cellStyle name="40% - Ênfase2 24 19" xfId="6516" xr:uid="{00000000-0005-0000-0000-000061160000}"/>
    <cellStyle name="40% - Ênfase2 24 2" xfId="6517" xr:uid="{00000000-0005-0000-0000-000062160000}"/>
    <cellStyle name="40% - Ênfase2 24 20" xfId="6518" xr:uid="{00000000-0005-0000-0000-000063160000}"/>
    <cellStyle name="40% - Ênfase2 24 3" xfId="6519" xr:uid="{00000000-0005-0000-0000-000064160000}"/>
    <cellStyle name="40% - Ênfase2 24 4" xfId="6520" xr:uid="{00000000-0005-0000-0000-000065160000}"/>
    <cellStyle name="40% - Ênfase2 24 5" xfId="6521" xr:uid="{00000000-0005-0000-0000-000066160000}"/>
    <cellStyle name="40% - Ênfase2 24 6" xfId="6522" xr:uid="{00000000-0005-0000-0000-000067160000}"/>
    <cellStyle name="40% - Ênfase2 24 7" xfId="6523" xr:uid="{00000000-0005-0000-0000-000068160000}"/>
    <cellStyle name="40% - Ênfase2 24 8" xfId="6524" xr:uid="{00000000-0005-0000-0000-000069160000}"/>
    <cellStyle name="40% - Ênfase2 24 9" xfId="6525" xr:uid="{00000000-0005-0000-0000-00006A160000}"/>
    <cellStyle name="40% - Ênfase2 25" xfId="443" xr:uid="{00000000-0005-0000-0000-00006B160000}"/>
    <cellStyle name="40% - Ênfase2 25 10" xfId="6526" xr:uid="{00000000-0005-0000-0000-00006C160000}"/>
    <cellStyle name="40% - Ênfase2 25 11" xfId="6527" xr:uid="{00000000-0005-0000-0000-00006D160000}"/>
    <cellStyle name="40% - Ênfase2 25 12" xfId="6528" xr:uid="{00000000-0005-0000-0000-00006E160000}"/>
    <cellStyle name="40% - Ênfase2 25 13" xfId="6529" xr:uid="{00000000-0005-0000-0000-00006F160000}"/>
    <cellStyle name="40% - Ênfase2 25 14" xfId="6530" xr:uid="{00000000-0005-0000-0000-000070160000}"/>
    <cellStyle name="40% - Ênfase2 25 15" xfId="6531" xr:uid="{00000000-0005-0000-0000-000071160000}"/>
    <cellStyle name="40% - Ênfase2 25 16" xfId="6532" xr:uid="{00000000-0005-0000-0000-000072160000}"/>
    <cellStyle name="40% - Ênfase2 25 17" xfId="6533" xr:uid="{00000000-0005-0000-0000-000073160000}"/>
    <cellStyle name="40% - Ênfase2 25 18" xfId="6534" xr:uid="{00000000-0005-0000-0000-000074160000}"/>
    <cellStyle name="40% - Ênfase2 25 19" xfId="6535" xr:uid="{00000000-0005-0000-0000-000075160000}"/>
    <cellStyle name="40% - Ênfase2 25 2" xfId="6536" xr:uid="{00000000-0005-0000-0000-000076160000}"/>
    <cellStyle name="40% - Ênfase2 25 20" xfId="6537" xr:uid="{00000000-0005-0000-0000-000077160000}"/>
    <cellStyle name="40% - Ênfase2 25 3" xfId="6538" xr:uid="{00000000-0005-0000-0000-000078160000}"/>
    <cellStyle name="40% - Ênfase2 25 4" xfId="6539" xr:uid="{00000000-0005-0000-0000-000079160000}"/>
    <cellStyle name="40% - Ênfase2 25 5" xfId="6540" xr:uid="{00000000-0005-0000-0000-00007A160000}"/>
    <cellStyle name="40% - Ênfase2 25 6" xfId="6541" xr:uid="{00000000-0005-0000-0000-00007B160000}"/>
    <cellStyle name="40% - Ênfase2 25 7" xfId="6542" xr:uid="{00000000-0005-0000-0000-00007C160000}"/>
    <cellStyle name="40% - Ênfase2 25 8" xfId="6543" xr:uid="{00000000-0005-0000-0000-00007D160000}"/>
    <cellStyle name="40% - Ênfase2 25 9" xfId="6544" xr:uid="{00000000-0005-0000-0000-00007E160000}"/>
    <cellStyle name="40% - Ênfase2 26" xfId="461" xr:uid="{00000000-0005-0000-0000-00007F160000}"/>
    <cellStyle name="40% - Ênfase2 26 10" xfId="6545" xr:uid="{00000000-0005-0000-0000-000080160000}"/>
    <cellStyle name="40% - Ênfase2 26 11" xfId="6546" xr:uid="{00000000-0005-0000-0000-000081160000}"/>
    <cellStyle name="40% - Ênfase2 26 12" xfId="6547" xr:uid="{00000000-0005-0000-0000-000082160000}"/>
    <cellStyle name="40% - Ênfase2 26 13" xfId="6548" xr:uid="{00000000-0005-0000-0000-000083160000}"/>
    <cellStyle name="40% - Ênfase2 26 14" xfId="6549" xr:uid="{00000000-0005-0000-0000-000084160000}"/>
    <cellStyle name="40% - Ênfase2 26 15" xfId="6550" xr:uid="{00000000-0005-0000-0000-000085160000}"/>
    <cellStyle name="40% - Ênfase2 26 16" xfId="6551" xr:uid="{00000000-0005-0000-0000-000086160000}"/>
    <cellStyle name="40% - Ênfase2 26 17" xfId="6552" xr:uid="{00000000-0005-0000-0000-000087160000}"/>
    <cellStyle name="40% - Ênfase2 26 18" xfId="6553" xr:uid="{00000000-0005-0000-0000-000088160000}"/>
    <cellStyle name="40% - Ênfase2 26 19" xfId="6554" xr:uid="{00000000-0005-0000-0000-000089160000}"/>
    <cellStyle name="40% - Ênfase2 26 2" xfId="6555" xr:uid="{00000000-0005-0000-0000-00008A160000}"/>
    <cellStyle name="40% - Ênfase2 26 20" xfId="6556" xr:uid="{00000000-0005-0000-0000-00008B160000}"/>
    <cellStyle name="40% - Ênfase2 26 3" xfId="6557" xr:uid="{00000000-0005-0000-0000-00008C160000}"/>
    <cellStyle name="40% - Ênfase2 26 4" xfId="6558" xr:uid="{00000000-0005-0000-0000-00008D160000}"/>
    <cellStyle name="40% - Ênfase2 26 5" xfId="6559" xr:uid="{00000000-0005-0000-0000-00008E160000}"/>
    <cellStyle name="40% - Ênfase2 26 6" xfId="6560" xr:uid="{00000000-0005-0000-0000-00008F160000}"/>
    <cellStyle name="40% - Ênfase2 26 7" xfId="6561" xr:uid="{00000000-0005-0000-0000-000090160000}"/>
    <cellStyle name="40% - Ênfase2 26 8" xfId="6562" xr:uid="{00000000-0005-0000-0000-000091160000}"/>
    <cellStyle name="40% - Ênfase2 26 9" xfId="6563" xr:uid="{00000000-0005-0000-0000-000092160000}"/>
    <cellStyle name="40% - Ênfase2 27" xfId="479" xr:uid="{00000000-0005-0000-0000-000093160000}"/>
    <cellStyle name="40% - Ênfase2 27 10" xfId="6564" xr:uid="{00000000-0005-0000-0000-000094160000}"/>
    <cellStyle name="40% - Ênfase2 27 11" xfId="6565" xr:uid="{00000000-0005-0000-0000-000095160000}"/>
    <cellStyle name="40% - Ênfase2 27 12" xfId="6566" xr:uid="{00000000-0005-0000-0000-000096160000}"/>
    <cellStyle name="40% - Ênfase2 27 13" xfId="6567" xr:uid="{00000000-0005-0000-0000-000097160000}"/>
    <cellStyle name="40% - Ênfase2 27 14" xfId="6568" xr:uid="{00000000-0005-0000-0000-000098160000}"/>
    <cellStyle name="40% - Ênfase2 27 15" xfId="6569" xr:uid="{00000000-0005-0000-0000-000099160000}"/>
    <cellStyle name="40% - Ênfase2 27 16" xfId="6570" xr:uid="{00000000-0005-0000-0000-00009A160000}"/>
    <cellStyle name="40% - Ênfase2 27 17" xfId="6571" xr:uid="{00000000-0005-0000-0000-00009B160000}"/>
    <cellStyle name="40% - Ênfase2 27 18" xfId="6572" xr:uid="{00000000-0005-0000-0000-00009C160000}"/>
    <cellStyle name="40% - Ênfase2 27 19" xfId="6573" xr:uid="{00000000-0005-0000-0000-00009D160000}"/>
    <cellStyle name="40% - Ênfase2 27 2" xfId="6574" xr:uid="{00000000-0005-0000-0000-00009E160000}"/>
    <cellStyle name="40% - Ênfase2 27 20" xfId="6575" xr:uid="{00000000-0005-0000-0000-00009F160000}"/>
    <cellStyle name="40% - Ênfase2 27 3" xfId="6576" xr:uid="{00000000-0005-0000-0000-0000A0160000}"/>
    <cellStyle name="40% - Ênfase2 27 4" xfId="6577" xr:uid="{00000000-0005-0000-0000-0000A1160000}"/>
    <cellStyle name="40% - Ênfase2 27 5" xfId="6578" xr:uid="{00000000-0005-0000-0000-0000A2160000}"/>
    <cellStyle name="40% - Ênfase2 27 6" xfId="6579" xr:uid="{00000000-0005-0000-0000-0000A3160000}"/>
    <cellStyle name="40% - Ênfase2 27 7" xfId="6580" xr:uid="{00000000-0005-0000-0000-0000A4160000}"/>
    <cellStyle name="40% - Ênfase2 27 8" xfId="6581" xr:uid="{00000000-0005-0000-0000-0000A5160000}"/>
    <cellStyle name="40% - Ênfase2 27 9" xfId="6582" xr:uid="{00000000-0005-0000-0000-0000A6160000}"/>
    <cellStyle name="40% - Ênfase2 28" xfId="497" xr:uid="{00000000-0005-0000-0000-0000A7160000}"/>
    <cellStyle name="40% - Ênfase2 28 10" xfId="6583" xr:uid="{00000000-0005-0000-0000-0000A8160000}"/>
    <cellStyle name="40% - Ênfase2 28 11" xfId="6584" xr:uid="{00000000-0005-0000-0000-0000A9160000}"/>
    <cellStyle name="40% - Ênfase2 28 12" xfId="6585" xr:uid="{00000000-0005-0000-0000-0000AA160000}"/>
    <cellStyle name="40% - Ênfase2 28 13" xfId="6586" xr:uid="{00000000-0005-0000-0000-0000AB160000}"/>
    <cellStyle name="40% - Ênfase2 28 14" xfId="6587" xr:uid="{00000000-0005-0000-0000-0000AC160000}"/>
    <cellStyle name="40% - Ênfase2 28 15" xfId="6588" xr:uid="{00000000-0005-0000-0000-0000AD160000}"/>
    <cellStyle name="40% - Ênfase2 28 16" xfId="6589" xr:uid="{00000000-0005-0000-0000-0000AE160000}"/>
    <cellStyle name="40% - Ênfase2 28 17" xfId="6590" xr:uid="{00000000-0005-0000-0000-0000AF160000}"/>
    <cellStyle name="40% - Ênfase2 28 18" xfId="6591" xr:uid="{00000000-0005-0000-0000-0000B0160000}"/>
    <cellStyle name="40% - Ênfase2 28 19" xfId="6592" xr:uid="{00000000-0005-0000-0000-0000B1160000}"/>
    <cellStyle name="40% - Ênfase2 28 2" xfId="6593" xr:uid="{00000000-0005-0000-0000-0000B2160000}"/>
    <cellStyle name="40% - Ênfase2 28 20" xfId="6594" xr:uid="{00000000-0005-0000-0000-0000B3160000}"/>
    <cellStyle name="40% - Ênfase2 28 3" xfId="6595" xr:uid="{00000000-0005-0000-0000-0000B4160000}"/>
    <cellStyle name="40% - Ênfase2 28 4" xfId="6596" xr:uid="{00000000-0005-0000-0000-0000B5160000}"/>
    <cellStyle name="40% - Ênfase2 28 5" xfId="6597" xr:uid="{00000000-0005-0000-0000-0000B6160000}"/>
    <cellStyle name="40% - Ênfase2 28 6" xfId="6598" xr:uid="{00000000-0005-0000-0000-0000B7160000}"/>
    <cellStyle name="40% - Ênfase2 28 7" xfId="6599" xr:uid="{00000000-0005-0000-0000-0000B8160000}"/>
    <cellStyle name="40% - Ênfase2 28 8" xfId="6600" xr:uid="{00000000-0005-0000-0000-0000B9160000}"/>
    <cellStyle name="40% - Ênfase2 28 9" xfId="6601" xr:uid="{00000000-0005-0000-0000-0000BA160000}"/>
    <cellStyle name="40% - Ênfase2 29" xfId="515" xr:uid="{00000000-0005-0000-0000-0000BB160000}"/>
    <cellStyle name="40% - Ênfase2 29 10" xfId="6602" xr:uid="{00000000-0005-0000-0000-0000BC160000}"/>
    <cellStyle name="40% - Ênfase2 29 11" xfId="6603" xr:uid="{00000000-0005-0000-0000-0000BD160000}"/>
    <cellStyle name="40% - Ênfase2 29 12" xfId="6604" xr:uid="{00000000-0005-0000-0000-0000BE160000}"/>
    <cellStyle name="40% - Ênfase2 29 13" xfId="6605" xr:uid="{00000000-0005-0000-0000-0000BF160000}"/>
    <cellStyle name="40% - Ênfase2 29 14" xfId="6606" xr:uid="{00000000-0005-0000-0000-0000C0160000}"/>
    <cellStyle name="40% - Ênfase2 29 15" xfId="6607" xr:uid="{00000000-0005-0000-0000-0000C1160000}"/>
    <cellStyle name="40% - Ênfase2 29 16" xfId="6608" xr:uid="{00000000-0005-0000-0000-0000C2160000}"/>
    <cellStyle name="40% - Ênfase2 29 17" xfId="6609" xr:uid="{00000000-0005-0000-0000-0000C3160000}"/>
    <cellStyle name="40% - Ênfase2 29 18" xfId="6610" xr:uid="{00000000-0005-0000-0000-0000C4160000}"/>
    <cellStyle name="40% - Ênfase2 29 19" xfId="6611" xr:uid="{00000000-0005-0000-0000-0000C5160000}"/>
    <cellStyle name="40% - Ênfase2 29 2" xfId="6612" xr:uid="{00000000-0005-0000-0000-0000C6160000}"/>
    <cellStyle name="40% - Ênfase2 29 20" xfId="6613" xr:uid="{00000000-0005-0000-0000-0000C7160000}"/>
    <cellStyle name="40% - Ênfase2 29 3" xfId="6614" xr:uid="{00000000-0005-0000-0000-0000C8160000}"/>
    <cellStyle name="40% - Ênfase2 29 4" xfId="6615" xr:uid="{00000000-0005-0000-0000-0000C9160000}"/>
    <cellStyle name="40% - Ênfase2 29 5" xfId="6616" xr:uid="{00000000-0005-0000-0000-0000CA160000}"/>
    <cellStyle name="40% - Ênfase2 29 6" xfId="6617" xr:uid="{00000000-0005-0000-0000-0000CB160000}"/>
    <cellStyle name="40% - Ênfase2 29 7" xfId="6618" xr:uid="{00000000-0005-0000-0000-0000CC160000}"/>
    <cellStyle name="40% - Ênfase2 29 8" xfId="6619" xr:uid="{00000000-0005-0000-0000-0000CD160000}"/>
    <cellStyle name="40% - Ênfase2 29 9" xfId="6620" xr:uid="{00000000-0005-0000-0000-0000CE160000}"/>
    <cellStyle name="40% - Ênfase2 3" xfId="62" xr:uid="{00000000-0005-0000-0000-0000CF160000}"/>
    <cellStyle name="40% - Ênfase2 3 10" xfId="6621" xr:uid="{00000000-0005-0000-0000-0000D0160000}"/>
    <cellStyle name="40% - Ênfase2 3 11" xfId="6622" xr:uid="{00000000-0005-0000-0000-0000D1160000}"/>
    <cellStyle name="40% - Ênfase2 3 12" xfId="6623" xr:uid="{00000000-0005-0000-0000-0000D2160000}"/>
    <cellStyle name="40% - Ênfase2 3 13" xfId="6624" xr:uid="{00000000-0005-0000-0000-0000D3160000}"/>
    <cellStyle name="40% - Ênfase2 3 14" xfId="6625" xr:uid="{00000000-0005-0000-0000-0000D4160000}"/>
    <cellStyle name="40% - Ênfase2 3 15" xfId="6626" xr:uid="{00000000-0005-0000-0000-0000D5160000}"/>
    <cellStyle name="40% - Ênfase2 3 16" xfId="6627" xr:uid="{00000000-0005-0000-0000-0000D6160000}"/>
    <cellStyle name="40% - Ênfase2 3 17" xfId="6628" xr:uid="{00000000-0005-0000-0000-0000D7160000}"/>
    <cellStyle name="40% - Ênfase2 3 18" xfId="6629" xr:uid="{00000000-0005-0000-0000-0000D8160000}"/>
    <cellStyle name="40% - Ênfase2 3 19" xfId="6630" xr:uid="{00000000-0005-0000-0000-0000D9160000}"/>
    <cellStyle name="40% - Ênfase2 3 2" xfId="6631" xr:uid="{00000000-0005-0000-0000-0000DA160000}"/>
    <cellStyle name="40% - Ênfase2 3 20" xfId="6632" xr:uid="{00000000-0005-0000-0000-0000DB160000}"/>
    <cellStyle name="40% - Ênfase2 3 3" xfId="6633" xr:uid="{00000000-0005-0000-0000-0000DC160000}"/>
    <cellStyle name="40% - Ênfase2 3 4" xfId="6634" xr:uid="{00000000-0005-0000-0000-0000DD160000}"/>
    <cellStyle name="40% - Ênfase2 3 5" xfId="6635" xr:uid="{00000000-0005-0000-0000-0000DE160000}"/>
    <cellStyle name="40% - Ênfase2 3 6" xfId="6636" xr:uid="{00000000-0005-0000-0000-0000DF160000}"/>
    <cellStyle name="40% - Ênfase2 3 7" xfId="6637" xr:uid="{00000000-0005-0000-0000-0000E0160000}"/>
    <cellStyle name="40% - Ênfase2 3 8" xfId="6638" xr:uid="{00000000-0005-0000-0000-0000E1160000}"/>
    <cellStyle name="40% - Ênfase2 3 9" xfId="6639" xr:uid="{00000000-0005-0000-0000-0000E2160000}"/>
    <cellStyle name="40% - Ênfase2 30" xfId="533" xr:uid="{00000000-0005-0000-0000-0000E3160000}"/>
    <cellStyle name="40% - Ênfase2 30 10" xfId="6640" xr:uid="{00000000-0005-0000-0000-0000E4160000}"/>
    <cellStyle name="40% - Ênfase2 30 11" xfId="6641" xr:uid="{00000000-0005-0000-0000-0000E5160000}"/>
    <cellStyle name="40% - Ênfase2 30 12" xfId="6642" xr:uid="{00000000-0005-0000-0000-0000E6160000}"/>
    <cellStyle name="40% - Ênfase2 30 13" xfId="6643" xr:uid="{00000000-0005-0000-0000-0000E7160000}"/>
    <cellStyle name="40% - Ênfase2 30 14" xfId="6644" xr:uid="{00000000-0005-0000-0000-0000E8160000}"/>
    <cellStyle name="40% - Ênfase2 30 15" xfId="6645" xr:uid="{00000000-0005-0000-0000-0000E9160000}"/>
    <cellStyle name="40% - Ênfase2 30 16" xfId="6646" xr:uid="{00000000-0005-0000-0000-0000EA160000}"/>
    <cellStyle name="40% - Ênfase2 30 17" xfId="6647" xr:uid="{00000000-0005-0000-0000-0000EB160000}"/>
    <cellStyle name="40% - Ênfase2 30 18" xfId="6648" xr:uid="{00000000-0005-0000-0000-0000EC160000}"/>
    <cellStyle name="40% - Ênfase2 30 19" xfId="6649" xr:uid="{00000000-0005-0000-0000-0000ED160000}"/>
    <cellStyle name="40% - Ênfase2 30 2" xfId="6650" xr:uid="{00000000-0005-0000-0000-0000EE160000}"/>
    <cellStyle name="40% - Ênfase2 30 20" xfId="6651" xr:uid="{00000000-0005-0000-0000-0000EF160000}"/>
    <cellStyle name="40% - Ênfase2 30 3" xfId="6652" xr:uid="{00000000-0005-0000-0000-0000F0160000}"/>
    <cellStyle name="40% - Ênfase2 30 4" xfId="6653" xr:uid="{00000000-0005-0000-0000-0000F1160000}"/>
    <cellStyle name="40% - Ênfase2 30 5" xfId="6654" xr:uid="{00000000-0005-0000-0000-0000F2160000}"/>
    <cellStyle name="40% - Ênfase2 30 6" xfId="6655" xr:uid="{00000000-0005-0000-0000-0000F3160000}"/>
    <cellStyle name="40% - Ênfase2 30 7" xfId="6656" xr:uid="{00000000-0005-0000-0000-0000F4160000}"/>
    <cellStyle name="40% - Ênfase2 30 8" xfId="6657" xr:uid="{00000000-0005-0000-0000-0000F5160000}"/>
    <cellStyle name="40% - Ênfase2 30 9" xfId="6658" xr:uid="{00000000-0005-0000-0000-0000F6160000}"/>
    <cellStyle name="40% - Ênfase2 31" xfId="551" xr:uid="{00000000-0005-0000-0000-0000F7160000}"/>
    <cellStyle name="40% - Ênfase2 31 10" xfId="6659" xr:uid="{00000000-0005-0000-0000-0000F8160000}"/>
    <cellStyle name="40% - Ênfase2 31 11" xfId="6660" xr:uid="{00000000-0005-0000-0000-0000F9160000}"/>
    <cellStyle name="40% - Ênfase2 31 12" xfId="6661" xr:uid="{00000000-0005-0000-0000-0000FA160000}"/>
    <cellStyle name="40% - Ênfase2 31 13" xfId="6662" xr:uid="{00000000-0005-0000-0000-0000FB160000}"/>
    <cellStyle name="40% - Ênfase2 31 14" xfId="6663" xr:uid="{00000000-0005-0000-0000-0000FC160000}"/>
    <cellStyle name="40% - Ênfase2 31 15" xfId="6664" xr:uid="{00000000-0005-0000-0000-0000FD160000}"/>
    <cellStyle name="40% - Ênfase2 31 16" xfId="6665" xr:uid="{00000000-0005-0000-0000-0000FE160000}"/>
    <cellStyle name="40% - Ênfase2 31 17" xfId="6666" xr:uid="{00000000-0005-0000-0000-0000FF160000}"/>
    <cellStyle name="40% - Ênfase2 31 18" xfId="6667" xr:uid="{00000000-0005-0000-0000-000000170000}"/>
    <cellStyle name="40% - Ênfase2 31 19" xfId="6668" xr:uid="{00000000-0005-0000-0000-000001170000}"/>
    <cellStyle name="40% - Ênfase2 31 2" xfId="6669" xr:uid="{00000000-0005-0000-0000-000002170000}"/>
    <cellStyle name="40% - Ênfase2 31 20" xfId="6670" xr:uid="{00000000-0005-0000-0000-000003170000}"/>
    <cellStyle name="40% - Ênfase2 31 3" xfId="6671" xr:uid="{00000000-0005-0000-0000-000004170000}"/>
    <cellStyle name="40% - Ênfase2 31 4" xfId="6672" xr:uid="{00000000-0005-0000-0000-000005170000}"/>
    <cellStyle name="40% - Ênfase2 31 5" xfId="6673" xr:uid="{00000000-0005-0000-0000-000006170000}"/>
    <cellStyle name="40% - Ênfase2 31 6" xfId="6674" xr:uid="{00000000-0005-0000-0000-000007170000}"/>
    <cellStyle name="40% - Ênfase2 31 7" xfId="6675" xr:uid="{00000000-0005-0000-0000-000008170000}"/>
    <cellStyle name="40% - Ênfase2 31 8" xfId="6676" xr:uid="{00000000-0005-0000-0000-000009170000}"/>
    <cellStyle name="40% - Ênfase2 31 9" xfId="6677" xr:uid="{00000000-0005-0000-0000-00000A170000}"/>
    <cellStyle name="40% - Ênfase2 32" xfId="569" xr:uid="{00000000-0005-0000-0000-00000B170000}"/>
    <cellStyle name="40% - Ênfase2 32 10" xfId="6678" xr:uid="{00000000-0005-0000-0000-00000C170000}"/>
    <cellStyle name="40% - Ênfase2 32 11" xfId="6679" xr:uid="{00000000-0005-0000-0000-00000D170000}"/>
    <cellStyle name="40% - Ênfase2 32 12" xfId="6680" xr:uid="{00000000-0005-0000-0000-00000E170000}"/>
    <cellStyle name="40% - Ênfase2 32 13" xfId="6681" xr:uid="{00000000-0005-0000-0000-00000F170000}"/>
    <cellStyle name="40% - Ênfase2 32 14" xfId="6682" xr:uid="{00000000-0005-0000-0000-000010170000}"/>
    <cellStyle name="40% - Ênfase2 32 15" xfId="6683" xr:uid="{00000000-0005-0000-0000-000011170000}"/>
    <cellStyle name="40% - Ênfase2 32 16" xfId="6684" xr:uid="{00000000-0005-0000-0000-000012170000}"/>
    <cellStyle name="40% - Ênfase2 32 17" xfId="6685" xr:uid="{00000000-0005-0000-0000-000013170000}"/>
    <cellStyle name="40% - Ênfase2 32 18" xfId="6686" xr:uid="{00000000-0005-0000-0000-000014170000}"/>
    <cellStyle name="40% - Ênfase2 32 19" xfId="6687" xr:uid="{00000000-0005-0000-0000-000015170000}"/>
    <cellStyle name="40% - Ênfase2 32 2" xfId="6688" xr:uid="{00000000-0005-0000-0000-000016170000}"/>
    <cellStyle name="40% - Ênfase2 32 20" xfId="6689" xr:uid="{00000000-0005-0000-0000-000017170000}"/>
    <cellStyle name="40% - Ênfase2 32 3" xfId="6690" xr:uid="{00000000-0005-0000-0000-000018170000}"/>
    <cellStyle name="40% - Ênfase2 32 4" xfId="6691" xr:uid="{00000000-0005-0000-0000-000019170000}"/>
    <cellStyle name="40% - Ênfase2 32 5" xfId="6692" xr:uid="{00000000-0005-0000-0000-00001A170000}"/>
    <cellStyle name="40% - Ênfase2 32 6" xfId="6693" xr:uid="{00000000-0005-0000-0000-00001B170000}"/>
    <cellStyle name="40% - Ênfase2 32 7" xfId="6694" xr:uid="{00000000-0005-0000-0000-00001C170000}"/>
    <cellStyle name="40% - Ênfase2 32 8" xfId="6695" xr:uid="{00000000-0005-0000-0000-00001D170000}"/>
    <cellStyle name="40% - Ênfase2 32 9" xfId="6696" xr:uid="{00000000-0005-0000-0000-00001E170000}"/>
    <cellStyle name="40% - Ênfase2 33" xfId="587" xr:uid="{00000000-0005-0000-0000-00001F170000}"/>
    <cellStyle name="40% - Ênfase2 33 10" xfId="6697" xr:uid="{00000000-0005-0000-0000-000020170000}"/>
    <cellStyle name="40% - Ênfase2 33 11" xfId="6698" xr:uid="{00000000-0005-0000-0000-000021170000}"/>
    <cellStyle name="40% - Ênfase2 33 12" xfId="6699" xr:uid="{00000000-0005-0000-0000-000022170000}"/>
    <cellStyle name="40% - Ênfase2 33 13" xfId="6700" xr:uid="{00000000-0005-0000-0000-000023170000}"/>
    <cellStyle name="40% - Ênfase2 33 14" xfId="6701" xr:uid="{00000000-0005-0000-0000-000024170000}"/>
    <cellStyle name="40% - Ênfase2 33 15" xfId="6702" xr:uid="{00000000-0005-0000-0000-000025170000}"/>
    <cellStyle name="40% - Ênfase2 33 16" xfId="6703" xr:uid="{00000000-0005-0000-0000-000026170000}"/>
    <cellStyle name="40% - Ênfase2 33 17" xfId="6704" xr:uid="{00000000-0005-0000-0000-000027170000}"/>
    <cellStyle name="40% - Ênfase2 33 18" xfId="6705" xr:uid="{00000000-0005-0000-0000-000028170000}"/>
    <cellStyle name="40% - Ênfase2 33 19" xfId="6706" xr:uid="{00000000-0005-0000-0000-000029170000}"/>
    <cellStyle name="40% - Ênfase2 33 2" xfId="6707" xr:uid="{00000000-0005-0000-0000-00002A170000}"/>
    <cellStyle name="40% - Ênfase2 33 20" xfId="6708" xr:uid="{00000000-0005-0000-0000-00002B170000}"/>
    <cellStyle name="40% - Ênfase2 33 3" xfId="6709" xr:uid="{00000000-0005-0000-0000-00002C170000}"/>
    <cellStyle name="40% - Ênfase2 33 4" xfId="6710" xr:uid="{00000000-0005-0000-0000-00002D170000}"/>
    <cellStyle name="40% - Ênfase2 33 5" xfId="6711" xr:uid="{00000000-0005-0000-0000-00002E170000}"/>
    <cellStyle name="40% - Ênfase2 33 6" xfId="6712" xr:uid="{00000000-0005-0000-0000-00002F170000}"/>
    <cellStyle name="40% - Ênfase2 33 7" xfId="6713" xr:uid="{00000000-0005-0000-0000-000030170000}"/>
    <cellStyle name="40% - Ênfase2 33 8" xfId="6714" xr:uid="{00000000-0005-0000-0000-000031170000}"/>
    <cellStyle name="40% - Ênfase2 33 9" xfId="6715" xr:uid="{00000000-0005-0000-0000-000032170000}"/>
    <cellStyle name="40% - Ênfase2 34" xfId="605" xr:uid="{00000000-0005-0000-0000-000033170000}"/>
    <cellStyle name="40% - Ênfase2 34 10" xfId="6716" xr:uid="{00000000-0005-0000-0000-000034170000}"/>
    <cellStyle name="40% - Ênfase2 34 11" xfId="6717" xr:uid="{00000000-0005-0000-0000-000035170000}"/>
    <cellStyle name="40% - Ênfase2 34 12" xfId="6718" xr:uid="{00000000-0005-0000-0000-000036170000}"/>
    <cellStyle name="40% - Ênfase2 34 13" xfId="6719" xr:uid="{00000000-0005-0000-0000-000037170000}"/>
    <cellStyle name="40% - Ênfase2 34 14" xfId="6720" xr:uid="{00000000-0005-0000-0000-000038170000}"/>
    <cellStyle name="40% - Ênfase2 34 15" xfId="6721" xr:uid="{00000000-0005-0000-0000-000039170000}"/>
    <cellStyle name="40% - Ênfase2 34 16" xfId="6722" xr:uid="{00000000-0005-0000-0000-00003A170000}"/>
    <cellStyle name="40% - Ênfase2 34 17" xfId="6723" xr:uid="{00000000-0005-0000-0000-00003B170000}"/>
    <cellStyle name="40% - Ênfase2 34 18" xfId="6724" xr:uid="{00000000-0005-0000-0000-00003C170000}"/>
    <cellStyle name="40% - Ênfase2 34 19" xfId="6725" xr:uid="{00000000-0005-0000-0000-00003D170000}"/>
    <cellStyle name="40% - Ênfase2 34 2" xfId="6726" xr:uid="{00000000-0005-0000-0000-00003E170000}"/>
    <cellStyle name="40% - Ênfase2 34 20" xfId="6727" xr:uid="{00000000-0005-0000-0000-00003F170000}"/>
    <cellStyle name="40% - Ênfase2 34 3" xfId="6728" xr:uid="{00000000-0005-0000-0000-000040170000}"/>
    <cellStyle name="40% - Ênfase2 34 4" xfId="6729" xr:uid="{00000000-0005-0000-0000-000041170000}"/>
    <cellStyle name="40% - Ênfase2 34 5" xfId="6730" xr:uid="{00000000-0005-0000-0000-000042170000}"/>
    <cellStyle name="40% - Ênfase2 34 6" xfId="6731" xr:uid="{00000000-0005-0000-0000-000043170000}"/>
    <cellStyle name="40% - Ênfase2 34 7" xfId="6732" xr:uid="{00000000-0005-0000-0000-000044170000}"/>
    <cellStyle name="40% - Ênfase2 34 8" xfId="6733" xr:uid="{00000000-0005-0000-0000-000045170000}"/>
    <cellStyle name="40% - Ênfase2 34 9" xfId="6734" xr:uid="{00000000-0005-0000-0000-000046170000}"/>
    <cellStyle name="40% - Ênfase2 35" xfId="623" xr:uid="{00000000-0005-0000-0000-000047170000}"/>
    <cellStyle name="40% - Ênfase2 35 10" xfId="6735" xr:uid="{00000000-0005-0000-0000-000048170000}"/>
    <cellStyle name="40% - Ênfase2 35 11" xfId="6736" xr:uid="{00000000-0005-0000-0000-000049170000}"/>
    <cellStyle name="40% - Ênfase2 35 12" xfId="6737" xr:uid="{00000000-0005-0000-0000-00004A170000}"/>
    <cellStyle name="40% - Ênfase2 35 13" xfId="6738" xr:uid="{00000000-0005-0000-0000-00004B170000}"/>
    <cellStyle name="40% - Ênfase2 35 14" xfId="6739" xr:uid="{00000000-0005-0000-0000-00004C170000}"/>
    <cellStyle name="40% - Ênfase2 35 15" xfId="6740" xr:uid="{00000000-0005-0000-0000-00004D170000}"/>
    <cellStyle name="40% - Ênfase2 35 16" xfId="6741" xr:uid="{00000000-0005-0000-0000-00004E170000}"/>
    <cellStyle name="40% - Ênfase2 35 17" xfId="6742" xr:uid="{00000000-0005-0000-0000-00004F170000}"/>
    <cellStyle name="40% - Ênfase2 35 18" xfId="6743" xr:uid="{00000000-0005-0000-0000-000050170000}"/>
    <cellStyle name="40% - Ênfase2 35 19" xfId="6744" xr:uid="{00000000-0005-0000-0000-000051170000}"/>
    <cellStyle name="40% - Ênfase2 35 2" xfId="6745" xr:uid="{00000000-0005-0000-0000-000052170000}"/>
    <cellStyle name="40% - Ênfase2 35 20" xfId="6746" xr:uid="{00000000-0005-0000-0000-000053170000}"/>
    <cellStyle name="40% - Ênfase2 35 3" xfId="6747" xr:uid="{00000000-0005-0000-0000-000054170000}"/>
    <cellStyle name="40% - Ênfase2 35 4" xfId="6748" xr:uid="{00000000-0005-0000-0000-000055170000}"/>
    <cellStyle name="40% - Ênfase2 35 5" xfId="6749" xr:uid="{00000000-0005-0000-0000-000056170000}"/>
    <cellStyle name="40% - Ênfase2 35 6" xfId="6750" xr:uid="{00000000-0005-0000-0000-000057170000}"/>
    <cellStyle name="40% - Ênfase2 35 7" xfId="6751" xr:uid="{00000000-0005-0000-0000-000058170000}"/>
    <cellStyle name="40% - Ênfase2 35 8" xfId="6752" xr:uid="{00000000-0005-0000-0000-000059170000}"/>
    <cellStyle name="40% - Ênfase2 35 9" xfId="6753" xr:uid="{00000000-0005-0000-0000-00005A170000}"/>
    <cellStyle name="40% - Ênfase2 36" xfId="641" xr:uid="{00000000-0005-0000-0000-00005B170000}"/>
    <cellStyle name="40% - Ênfase2 36 10" xfId="6754" xr:uid="{00000000-0005-0000-0000-00005C170000}"/>
    <cellStyle name="40% - Ênfase2 36 11" xfId="6755" xr:uid="{00000000-0005-0000-0000-00005D170000}"/>
    <cellStyle name="40% - Ênfase2 36 12" xfId="6756" xr:uid="{00000000-0005-0000-0000-00005E170000}"/>
    <cellStyle name="40% - Ênfase2 36 13" xfId="6757" xr:uid="{00000000-0005-0000-0000-00005F170000}"/>
    <cellStyle name="40% - Ênfase2 36 14" xfId="6758" xr:uid="{00000000-0005-0000-0000-000060170000}"/>
    <cellStyle name="40% - Ênfase2 36 15" xfId="6759" xr:uid="{00000000-0005-0000-0000-000061170000}"/>
    <cellStyle name="40% - Ênfase2 36 16" xfId="6760" xr:uid="{00000000-0005-0000-0000-000062170000}"/>
    <cellStyle name="40% - Ênfase2 36 17" xfId="6761" xr:uid="{00000000-0005-0000-0000-000063170000}"/>
    <cellStyle name="40% - Ênfase2 36 18" xfId="6762" xr:uid="{00000000-0005-0000-0000-000064170000}"/>
    <cellStyle name="40% - Ênfase2 36 19" xfId="6763" xr:uid="{00000000-0005-0000-0000-000065170000}"/>
    <cellStyle name="40% - Ênfase2 36 2" xfId="6764" xr:uid="{00000000-0005-0000-0000-000066170000}"/>
    <cellStyle name="40% - Ênfase2 36 20" xfId="6765" xr:uid="{00000000-0005-0000-0000-000067170000}"/>
    <cellStyle name="40% - Ênfase2 36 3" xfId="6766" xr:uid="{00000000-0005-0000-0000-000068170000}"/>
    <cellStyle name="40% - Ênfase2 36 4" xfId="6767" xr:uid="{00000000-0005-0000-0000-000069170000}"/>
    <cellStyle name="40% - Ênfase2 36 5" xfId="6768" xr:uid="{00000000-0005-0000-0000-00006A170000}"/>
    <cellStyle name="40% - Ênfase2 36 6" xfId="6769" xr:uid="{00000000-0005-0000-0000-00006B170000}"/>
    <cellStyle name="40% - Ênfase2 36 7" xfId="6770" xr:uid="{00000000-0005-0000-0000-00006C170000}"/>
    <cellStyle name="40% - Ênfase2 36 8" xfId="6771" xr:uid="{00000000-0005-0000-0000-00006D170000}"/>
    <cellStyle name="40% - Ênfase2 36 9" xfId="6772" xr:uid="{00000000-0005-0000-0000-00006E170000}"/>
    <cellStyle name="40% - Ênfase2 37" xfId="659" xr:uid="{00000000-0005-0000-0000-00006F170000}"/>
    <cellStyle name="40% - Ênfase2 37 10" xfId="6773" xr:uid="{00000000-0005-0000-0000-000070170000}"/>
    <cellStyle name="40% - Ênfase2 37 11" xfId="6774" xr:uid="{00000000-0005-0000-0000-000071170000}"/>
    <cellStyle name="40% - Ênfase2 37 12" xfId="6775" xr:uid="{00000000-0005-0000-0000-000072170000}"/>
    <cellStyle name="40% - Ênfase2 37 13" xfId="6776" xr:uid="{00000000-0005-0000-0000-000073170000}"/>
    <cellStyle name="40% - Ênfase2 37 14" xfId="6777" xr:uid="{00000000-0005-0000-0000-000074170000}"/>
    <cellStyle name="40% - Ênfase2 37 15" xfId="6778" xr:uid="{00000000-0005-0000-0000-000075170000}"/>
    <cellStyle name="40% - Ênfase2 37 16" xfId="6779" xr:uid="{00000000-0005-0000-0000-000076170000}"/>
    <cellStyle name="40% - Ênfase2 37 17" xfId="6780" xr:uid="{00000000-0005-0000-0000-000077170000}"/>
    <cellStyle name="40% - Ênfase2 37 18" xfId="6781" xr:uid="{00000000-0005-0000-0000-000078170000}"/>
    <cellStyle name="40% - Ênfase2 37 19" xfId="6782" xr:uid="{00000000-0005-0000-0000-000079170000}"/>
    <cellStyle name="40% - Ênfase2 37 2" xfId="6783" xr:uid="{00000000-0005-0000-0000-00007A170000}"/>
    <cellStyle name="40% - Ênfase2 37 20" xfId="6784" xr:uid="{00000000-0005-0000-0000-00007B170000}"/>
    <cellStyle name="40% - Ênfase2 37 3" xfId="6785" xr:uid="{00000000-0005-0000-0000-00007C170000}"/>
    <cellStyle name="40% - Ênfase2 37 4" xfId="6786" xr:uid="{00000000-0005-0000-0000-00007D170000}"/>
    <cellStyle name="40% - Ênfase2 37 5" xfId="6787" xr:uid="{00000000-0005-0000-0000-00007E170000}"/>
    <cellStyle name="40% - Ênfase2 37 6" xfId="6788" xr:uid="{00000000-0005-0000-0000-00007F170000}"/>
    <cellStyle name="40% - Ênfase2 37 7" xfId="6789" xr:uid="{00000000-0005-0000-0000-000080170000}"/>
    <cellStyle name="40% - Ênfase2 37 8" xfId="6790" xr:uid="{00000000-0005-0000-0000-000081170000}"/>
    <cellStyle name="40% - Ênfase2 37 9" xfId="6791" xr:uid="{00000000-0005-0000-0000-000082170000}"/>
    <cellStyle name="40% - Ênfase2 38" xfId="677" xr:uid="{00000000-0005-0000-0000-000083170000}"/>
    <cellStyle name="40% - Ênfase2 39" xfId="695" xr:uid="{00000000-0005-0000-0000-000084170000}"/>
    <cellStyle name="40% - Ênfase2 4" xfId="57" xr:uid="{00000000-0005-0000-0000-000085170000}"/>
    <cellStyle name="40% - Ênfase2 4 10" xfId="6792" xr:uid="{00000000-0005-0000-0000-000086170000}"/>
    <cellStyle name="40% - Ênfase2 4 11" xfId="6793" xr:uid="{00000000-0005-0000-0000-000087170000}"/>
    <cellStyle name="40% - Ênfase2 4 12" xfId="6794" xr:uid="{00000000-0005-0000-0000-000088170000}"/>
    <cellStyle name="40% - Ênfase2 4 13" xfId="6795" xr:uid="{00000000-0005-0000-0000-000089170000}"/>
    <cellStyle name="40% - Ênfase2 4 14" xfId="6796" xr:uid="{00000000-0005-0000-0000-00008A170000}"/>
    <cellStyle name="40% - Ênfase2 4 15" xfId="6797" xr:uid="{00000000-0005-0000-0000-00008B170000}"/>
    <cellStyle name="40% - Ênfase2 4 16" xfId="6798" xr:uid="{00000000-0005-0000-0000-00008C170000}"/>
    <cellStyle name="40% - Ênfase2 4 17" xfId="6799" xr:uid="{00000000-0005-0000-0000-00008D170000}"/>
    <cellStyle name="40% - Ênfase2 4 18" xfId="6800" xr:uid="{00000000-0005-0000-0000-00008E170000}"/>
    <cellStyle name="40% - Ênfase2 4 19" xfId="6801" xr:uid="{00000000-0005-0000-0000-00008F170000}"/>
    <cellStyle name="40% - Ênfase2 4 2" xfId="6802" xr:uid="{00000000-0005-0000-0000-000090170000}"/>
    <cellStyle name="40% - Ênfase2 4 20" xfId="6803" xr:uid="{00000000-0005-0000-0000-000091170000}"/>
    <cellStyle name="40% - Ênfase2 4 3" xfId="6804" xr:uid="{00000000-0005-0000-0000-000092170000}"/>
    <cellStyle name="40% - Ênfase2 4 4" xfId="6805" xr:uid="{00000000-0005-0000-0000-000093170000}"/>
    <cellStyle name="40% - Ênfase2 4 5" xfId="6806" xr:uid="{00000000-0005-0000-0000-000094170000}"/>
    <cellStyle name="40% - Ênfase2 4 6" xfId="6807" xr:uid="{00000000-0005-0000-0000-000095170000}"/>
    <cellStyle name="40% - Ênfase2 4 7" xfId="6808" xr:uid="{00000000-0005-0000-0000-000096170000}"/>
    <cellStyle name="40% - Ênfase2 4 8" xfId="6809" xr:uid="{00000000-0005-0000-0000-000097170000}"/>
    <cellStyle name="40% - Ênfase2 4 9" xfId="6810" xr:uid="{00000000-0005-0000-0000-000098170000}"/>
    <cellStyle name="40% - Ênfase2 40" xfId="736" xr:uid="{00000000-0005-0000-0000-000099170000}"/>
    <cellStyle name="40% - Ênfase2 41" xfId="737" xr:uid="{00000000-0005-0000-0000-00009A170000}"/>
    <cellStyle name="40% - Ênfase2 42" xfId="746" xr:uid="{00000000-0005-0000-0000-00009B170000}"/>
    <cellStyle name="40% - Ênfase2 43" xfId="767" xr:uid="{00000000-0005-0000-0000-00009C170000}"/>
    <cellStyle name="40% - Ênfase2 44" xfId="785" xr:uid="{00000000-0005-0000-0000-00009D170000}"/>
    <cellStyle name="40% - Ênfase2 45" xfId="803" xr:uid="{00000000-0005-0000-0000-00009E170000}"/>
    <cellStyle name="40% - Ênfase2 46" xfId="821" xr:uid="{00000000-0005-0000-0000-00009F170000}"/>
    <cellStyle name="40% - Ênfase2 47" xfId="839" xr:uid="{00000000-0005-0000-0000-0000A0170000}"/>
    <cellStyle name="40% - Ênfase2 48" xfId="857" xr:uid="{00000000-0005-0000-0000-0000A1170000}"/>
    <cellStyle name="40% - Ênfase2 49" xfId="875" xr:uid="{00000000-0005-0000-0000-0000A2170000}"/>
    <cellStyle name="40% - Ênfase2 5" xfId="96" xr:uid="{00000000-0005-0000-0000-0000A3170000}"/>
    <cellStyle name="40% - Ênfase2 5 10" xfId="6811" xr:uid="{00000000-0005-0000-0000-0000A4170000}"/>
    <cellStyle name="40% - Ênfase2 5 11" xfId="6812" xr:uid="{00000000-0005-0000-0000-0000A5170000}"/>
    <cellStyle name="40% - Ênfase2 5 12" xfId="6813" xr:uid="{00000000-0005-0000-0000-0000A6170000}"/>
    <cellStyle name="40% - Ênfase2 5 13" xfId="6814" xr:uid="{00000000-0005-0000-0000-0000A7170000}"/>
    <cellStyle name="40% - Ênfase2 5 14" xfId="6815" xr:uid="{00000000-0005-0000-0000-0000A8170000}"/>
    <cellStyle name="40% - Ênfase2 5 15" xfId="6816" xr:uid="{00000000-0005-0000-0000-0000A9170000}"/>
    <cellStyle name="40% - Ênfase2 5 16" xfId="6817" xr:uid="{00000000-0005-0000-0000-0000AA170000}"/>
    <cellStyle name="40% - Ênfase2 5 17" xfId="6818" xr:uid="{00000000-0005-0000-0000-0000AB170000}"/>
    <cellStyle name="40% - Ênfase2 5 18" xfId="6819" xr:uid="{00000000-0005-0000-0000-0000AC170000}"/>
    <cellStyle name="40% - Ênfase2 5 19" xfId="6820" xr:uid="{00000000-0005-0000-0000-0000AD170000}"/>
    <cellStyle name="40% - Ênfase2 5 2" xfId="6821" xr:uid="{00000000-0005-0000-0000-0000AE170000}"/>
    <cellStyle name="40% - Ênfase2 5 20" xfId="6822" xr:uid="{00000000-0005-0000-0000-0000AF170000}"/>
    <cellStyle name="40% - Ênfase2 5 3" xfId="6823" xr:uid="{00000000-0005-0000-0000-0000B0170000}"/>
    <cellStyle name="40% - Ênfase2 5 4" xfId="6824" xr:uid="{00000000-0005-0000-0000-0000B1170000}"/>
    <cellStyle name="40% - Ênfase2 5 5" xfId="6825" xr:uid="{00000000-0005-0000-0000-0000B2170000}"/>
    <cellStyle name="40% - Ênfase2 5 6" xfId="6826" xr:uid="{00000000-0005-0000-0000-0000B3170000}"/>
    <cellStyle name="40% - Ênfase2 5 7" xfId="6827" xr:uid="{00000000-0005-0000-0000-0000B4170000}"/>
    <cellStyle name="40% - Ênfase2 5 8" xfId="6828" xr:uid="{00000000-0005-0000-0000-0000B5170000}"/>
    <cellStyle name="40% - Ênfase2 5 9" xfId="6829" xr:uid="{00000000-0005-0000-0000-0000B6170000}"/>
    <cellStyle name="40% - Ênfase2 50" xfId="890" xr:uid="{00000000-0005-0000-0000-0000B7170000}"/>
    <cellStyle name="40% - Ênfase2 51" xfId="927" xr:uid="{00000000-0005-0000-0000-0000B8170000}"/>
    <cellStyle name="40% - Ênfase2 52" xfId="926" xr:uid="{00000000-0005-0000-0000-0000B9170000}"/>
    <cellStyle name="40% - Ênfase2 53" xfId="947" xr:uid="{00000000-0005-0000-0000-0000BA170000}"/>
    <cellStyle name="40% - Ênfase2 54" xfId="965" xr:uid="{00000000-0005-0000-0000-0000BB170000}"/>
    <cellStyle name="40% - Ênfase2 55" xfId="983" xr:uid="{00000000-0005-0000-0000-0000BC170000}"/>
    <cellStyle name="40% - Ênfase2 56" xfId="1001" xr:uid="{00000000-0005-0000-0000-0000BD170000}"/>
    <cellStyle name="40% - Ênfase2 57" xfId="1016" xr:uid="{00000000-0005-0000-0000-0000BE170000}"/>
    <cellStyle name="40% - Ênfase2 58" xfId="1052" xr:uid="{00000000-0005-0000-0000-0000BF170000}"/>
    <cellStyle name="40% - Ênfase2 59" xfId="1032" xr:uid="{00000000-0005-0000-0000-0000C0170000}"/>
    <cellStyle name="40% - Ênfase2 6" xfId="113" xr:uid="{00000000-0005-0000-0000-0000C1170000}"/>
    <cellStyle name="40% - Ênfase2 6 10" xfId="6830" xr:uid="{00000000-0005-0000-0000-0000C2170000}"/>
    <cellStyle name="40% - Ênfase2 6 11" xfId="6831" xr:uid="{00000000-0005-0000-0000-0000C3170000}"/>
    <cellStyle name="40% - Ênfase2 6 12" xfId="6832" xr:uid="{00000000-0005-0000-0000-0000C4170000}"/>
    <cellStyle name="40% - Ênfase2 6 13" xfId="6833" xr:uid="{00000000-0005-0000-0000-0000C5170000}"/>
    <cellStyle name="40% - Ênfase2 6 14" xfId="6834" xr:uid="{00000000-0005-0000-0000-0000C6170000}"/>
    <cellStyle name="40% - Ênfase2 6 15" xfId="6835" xr:uid="{00000000-0005-0000-0000-0000C7170000}"/>
    <cellStyle name="40% - Ênfase2 6 16" xfId="6836" xr:uid="{00000000-0005-0000-0000-0000C8170000}"/>
    <cellStyle name="40% - Ênfase2 6 17" xfId="6837" xr:uid="{00000000-0005-0000-0000-0000C9170000}"/>
    <cellStyle name="40% - Ênfase2 6 18" xfId="6838" xr:uid="{00000000-0005-0000-0000-0000CA170000}"/>
    <cellStyle name="40% - Ênfase2 6 19" xfId="6839" xr:uid="{00000000-0005-0000-0000-0000CB170000}"/>
    <cellStyle name="40% - Ênfase2 6 2" xfId="6840" xr:uid="{00000000-0005-0000-0000-0000CC170000}"/>
    <cellStyle name="40% - Ênfase2 6 20" xfId="6841" xr:uid="{00000000-0005-0000-0000-0000CD170000}"/>
    <cellStyle name="40% - Ênfase2 6 3" xfId="6842" xr:uid="{00000000-0005-0000-0000-0000CE170000}"/>
    <cellStyle name="40% - Ênfase2 6 4" xfId="6843" xr:uid="{00000000-0005-0000-0000-0000CF170000}"/>
    <cellStyle name="40% - Ênfase2 6 5" xfId="6844" xr:uid="{00000000-0005-0000-0000-0000D0170000}"/>
    <cellStyle name="40% - Ênfase2 6 6" xfId="6845" xr:uid="{00000000-0005-0000-0000-0000D1170000}"/>
    <cellStyle name="40% - Ênfase2 6 7" xfId="6846" xr:uid="{00000000-0005-0000-0000-0000D2170000}"/>
    <cellStyle name="40% - Ênfase2 6 8" xfId="6847" xr:uid="{00000000-0005-0000-0000-0000D3170000}"/>
    <cellStyle name="40% - Ênfase2 6 9" xfId="6848" xr:uid="{00000000-0005-0000-0000-0000D4170000}"/>
    <cellStyle name="40% - Ênfase2 60" xfId="1088" xr:uid="{00000000-0005-0000-0000-0000D5170000}"/>
    <cellStyle name="40% - Ênfase2 61" xfId="1087" xr:uid="{00000000-0005-0000-0000-0000D6170000}"/>
    <cellStyle name="40% - Ênfase2 62" xfId="1108" xr:uid="{00000000-0005-0000-0000-0000D7170000}"/>
    <cellStyle name="40% - Ênfase2 63" xfId="1126" xr:uid="{00000000-0005-0000-0000-0000D8170000}"/>
    <cellStyle name="40% - Ênfase2 64" xfId="1141" xr:uid="{00000000-0005-0000-0000-0000D9170000}"/>
    <cellStyle name="40% - Ênfase2 65" xfId="1177" xr:uid="{00000000-0005-0000-0000-0000DA170000}"/>
    <cellStyle name="40% - Ênfase2 66" xfId="1176" xr:uid="{00000000-0005-0000-0000-0000DB170000}"/>
    <cellStyle name="40% - Ênfase2 67" xfId="1197" xr:uid="{00000000-0005-0000-0000-0000DC170000}"/>
    <cellStyle name="40% - Ênfase2 68" xfId="1215" xr:uid="{00000000-0005-0000-0000-0000DD170000}"/>
    <cellStyle name="40% - Ênfase2 69" xfId="1257" xr:uid="{00000000-0005-0000-0000-0000DE170000}"/>
    <cellStyle name="40% - Ênfase2 7" xfId="130" xr:uid="{00000000-0005-0000-0000-0000DF170000}"/>
    <cellStyle name="40% - Ênfase2 7 10" xfId="6849" xr:uid="{00000000-0005-0000-0000-0000E0170000}"/>
    <cellStyle name="40% - Ênfase2 7 11" xfId="6850" xr:uid="{00000000-0005-0000-0000-0000E1170000}"/>
    <cellStyle name="40% - Ênfase2 7 12" xfId="6851" xr:uid="{00000000-0005-0000-0000-0000E2170000}"/>
    <cellStyle name="40% - Ênfase2 7 13" xfId="6852" xr:uid="{00000000-0005-0000-0000-0000E3170000}"/>
    <cellStyle name="40% - Ênfase2 7 14" xfId="6853" xr:uid="{00000000-0005-0000-0000-0000E4170000}"/>
    <cellStyle name="40% - Ênfase2 7 15" xfId="6854" xr:uid="{00000000-0005-0000-0000-0000E5170000}"/>
    <cellStyle name="40% - Ênfase2 7 16" xfId="6855" xr:uid="{00000000-0005-0000-0000-0000E6170000}"/>
    <cellStyle name="40% - Ênfase2 7 17" xfId="6856" xr:uid="{00000000-0005-0000-0000-0000E7170000}"/>
    <cellStyle name="40% - Ênfase2 7 18" xfId="6857" xr:uid="{00000000-0005-0000-0000-0000E8170000}"/>
    <cellStyle name="40% - Ênfase2 7 19" xfId="6858" xr:uid="{00000000-0005-0000-0000-0000E9170000}"/>
    <cellStyle name="40% - Ênfase2 7 2" xfId="6859" xr:uid="{00000000-0005-0000-0000-0000EA170000}"/>
    <cellStyle name="40% - Ênfase2 7 20" xfId="6860" xr:uid="{00000000-0005-0000-0000-0000EB170000}"/>
    <cellStyle name="40% - Ênfase2 7 3" xfId="6861" xr:uid="{00000000-0005-0000-0000-0000EC170000}"/>
    <cellStyle name="40% - Ênfase2 7 4" xfId="6862" xr:uid="{00000000-0005-0000-0000-0000ED170000}"/>
    <cellStyle name="40% - Ênfase2 7 5" xfId="6863" xr:uid="{00000000-0005-0000-0000-0000EE170000}"/>
    <cellStyle name="40% - Ênfase2 7 6" xfId="6864" xr:uid="{00000000-0005-0000-0000-0000EF170000}"/>
    <cellStyle name="40% - Ênfase2 7 7" xfId="6865" xr:uid="{00000000-0005-0000-0000-0000F0170000}"/>
    <cellStyle name="40% - Ênfase2 7 8" xfId="6866" xr:uid="{00000000-0005-0000-0000-0000F1170000}"/>
    <cellStyle name="40% - Ênfase2 7 9" xfId="6867" xr:uid="{00000000-0005-0000-0000-0000F2170000}"/>
    <cellStyle name="40% - Ênfase2 70" xfId="1245" xr:uid="{00000000-0005-0000-0000-0000F3170000}"/>
    <cellStyle name="40% - Ênfase2 71" xfId="1244" xr:uid="{00000000-0005-0000-0000-0000F4170000}"/>
    <cellStyle name="40% - Ênfase2 72" xfId="6868" xr:uid="{00000000-0005-0000-0000-0000F5170000}"/>
    <cellStyle name="40% - Ênfase2 73" xfId="6869" xr:uid="{00000000-0005-0000-0000-0000F6170000}"/>
    <cellStyle name="40% - Ênfase2 74" xfId="6870" xr:uid="{00000000-0005-0000-0000-0000F7170000}"/>
    <cellStyle name="40% - Ênfase2 75" xfId="6871" xr:uid="{00000000-0005-0000-0000-0000F8170000}"/>
    <cellStyle name="40% - Ênfase2 76" xfId="6872" xr:uid="{00000000-0005-0000-0000-0000F9170000}"/>
    <cellStyle name="40% - Ênfase2 77" xfId="6873" xr:uid="{00000000-0005-0000-0000-0000FA170000}"/>
    <cellStyle name="40% - Ênfase2 78" xfId="6874" xr:uid="{00000000-0005-0000-0000-0000FB170000}"/>
    <cellStyle name="40% - Ênfase2 79" xfId="6875" xr:uid="{00000000-0005-0000-0000-0000FC170000}"/>
    <cellStyle name="40% - Ênfase2 8" xfId="147" xr:uid="{00000000-0005-0000-0000-0000FD170000}"/>
    <cellStyle name="40% - Ênfase2 8 10" xfId="6876" xr:uid="{00000000-0005-0000-0000-0000FE170000}"/>
    <cellStyle name="40% - Ênfase2 8 11" xfId="6877" xr:uid="{00000000-0005-0000-0000-0000FF170000}"/>
    <cellStyle name="40% - Ênfase2 8 12" xfId="6878" xr:uid="{00000000-0005-0000-0000-000000180000}"/>
    <cellStyle name="40% - Ênfase2 8 13" xfId="6879" xr:uid="{00000000-0005-0000-0000-000001180000}"/>
    <cellStyle name="40% - Ênfase2 8 14" xfId="6880" xr:uid="{00000000-0005-0000-0000-000002180000}"/>
    <cellStyle name="40% - Ênfase2 8 15" xfId="6881" xr:uid="{00000000-0005-0000-0000-000003180000}"/>
    <cellStyle name="40% - Ênfase2 8 16" xfId="6882" xr:uid="{00000000-0005-0000-0000-000004180000}"/>
    <cellStyle name="40% - Ênfase2 8 17" xfId="6883" xr:uid="{00000000-0005-0000-0000-000005180000}"/>
    <cellStyle name="40% - Ênfase2 8 18" xfId="6884" xr:uid="{00000000-0005-0000-0000-000006180000}"/>
    <cellStyle name="40% - Ênfase2 8 19" xfId="6885" xr:uid="{00000000-0005-0000-0000-000007180000}"/>
    <cellStyle name="40% - Ênfase2 8 2" xfId="6886" xr:uid="{00000000-0005-0000-0000-000008180000}"/>
    <cellStyle name="40% - Ênfase2 8 20" xfId="6887" xr:uid="{00000000-0005-0000-0000-000009180000}"/>
    <cellStyle name="40% - Ênfase2 8 3" xfId="6888" xr:uid="{00000000-0005-0000-0000-00000A180000}"/>
    <cellStyle name="40% - Ênfase2 8 4" xfId="6889" xr:uid="{00000000-0005-0000-0000-00000B180000}"/>
    <cellStyle name="40% - Ênfase2 8 5" xfId="6890" xr:uid="{00000000-0005-0000-0000-00000C180000}"/>
    <cellStyle name="40% - Ênfase2 8 6" xfId="6891" xr:uid="{00000000-0005-0000-0000-00000D180000}"/>
    <cellStyle name="40% - Ênfase2 8 7" xfId="6892" xr:uid="{00000000-0005-0000-0000-00000E180000}"/>
    <cellStyle name="40% - Ênfase2 8 8" xfId="6893" xr:uid="{00000000-0005-0000-0000-00000F180000}"/>
    <cellStyle name="40% - Ênfase2 8 9" xfId="6894" xr:uid="{00000000-0005-0000-0000-000010180000}"/>
    <cellStyle name="40% - Ênfase2 80" xfId="6895" xr:uid="{00000000-0005-0000-0000-000011180000}"/>
    <cellStyle name="40% - Ênfase2 81" xfId="6896" xr:uid="{00000000-0005-0000-0000-000012180000}"/>
    <cellStyle name="40% - Ênfase2 82" xfId="6897" xr:uid="{00000000-0005-0000-0000-000013180000}"/>
    <cellStyle name="40% - Ênfase2 83" xfId="6898" xr:uid="{00000000-0005-0000-0000-000014180000}"/>
    <cellStyle name="40% - Ênfase2 84" xfId="6899" xr:uid="{00000000-0005-0000-0000-000015180000}"/>
    <cellStyle name="40% - Ênfase2 85" xfId="6900" xr:uid="{00000000-0005-0000-0000-000016180000}"/>
    <cellStyle name="40% - Ênfase2 86" xfId="6901" xr:uid="{00000000-0005-0000-0000-000017180000}"/>
    <cellStyle name="40% - Ênfase2 87" xfId="6902" xr:uid="{00000000-0005-0000-0000-000018180000}"/>
    <cellStyle name="40% - Ênfase2 88" xfId="6903" xr:uid="{00000000-0005-0000-0000-000019180000}"/>
    <cellStyle name="40% - Ênfase2 89" xfId="6904" xr:uid="{00000000-0005-0000-0000-00001A180000}"/>
    <cellStyle name="40% - Ênfase2 9" xfId="164" xr:uid="{00000000-0005-0000-0000-00001B180000}"/>
    <cellStyle name="40% - Ênfase2 9 10" xfId="6905" xr:uid="{00000000-0005-0000-0000-00001C180000}"/>
    <cellStyle name="40% - Ênfase2 9 11" xfId="6906" xr:uid="{00000000-0005-0000-0000-00001D180000}"/>
    <cellStyle name="40% - Ênfase2 9 12" xfId="6907" xr:uid="{00000000-0005-0000-0000-00001E180000}"/>
    <cellStyle name="40% - Ênfase2 9 13" xfId="6908" xr:uid="{00000000-0005-0000-0000-00001F180000}"/>
    <cellStyle name="40% - Ênfase2 9 14" xfId="6909" xr:uid="{00000000-0005-0000-0000-000020180000}"/>
    <cellStyle name="40% - Ênfase2 9 15" xfId="6910" xr:uid="{00000000-0005-0000-0000-000021180000}"/>
    <cellStyle name="40% - Ênfase2 9 16" xfId="6911" xr:uid="{00000000-0005-0000-0000-000022180000}"/>
    <cellStyle name="40% - Ênfase2 9 17" xfId="6912" xr:uid="{00000000-0005-0000-0000-000023180000}"/>
    <cellStyle name="40% - Ênfase2 9 18" xfId="6913" xr:uid="{00000000-0005-0000-0000-000024180000}"/>
    <cellStyle name="40% - Ênfase2 9 19" xfId="6914" xr:uid="{00000000-0005-0000-0000-000025180000}"/>
    <cellStyle name="40% - Ênfase2 9 2" xfId="6915" xr:uid="{00000000-0005-0000-0000-000026180000}"/>
    <cellStyle name="40% - Ênfase2 9 20" xfId="6916" xr:uid="{00000000-0005-0000-0000-000027180000}"/>
    <cellStyle name="40% - Ênfase2 9 3" xfId="6917" xr:uid="{00000000-0005-0000-0000-000028180000}"/>
    <cellStyle name="40% - Ênfase2 9 4" xfId="6918" xr:uid="{00000000-0005-0000-0000-000029180000}"/>
    <cellStyle name="40% - Ênfase2 9 5" xfId="6919" xr:uid="{00000000-0005-0000-0000-00002A180000}"/>
    <cellStyle name="40% - Ênfase2 9 6" xfId="6920" xr:uid="{00000000-0005-0000-0000-00002B180000}"/>
    <cellStyle name="40% - Ênfase2 9 7" xfId="6921" xr:uid="{00000000-0005-0000-0000-00002C180000}"/>
    <cellStyle name="40% - Ênfase2 9 8" xfId="6922" xr:uid="{00000000-0005-0000-0000-00002D180000}"/>
    <cellStyle name="40% - Ênfase2 9 9" xfId="6923" xr:uid="{00000000-0005-0000-0000-00002E180000}"/>
    <cellStyle name="40% - Ênfase2 90" xfId="6924" xr:uid="{00000000-0005-0000-0000-00002F180000}"/>
    <cellStyle name="40% - Ênfase3" xfId="28" builtinId="39" customBuiltin="1"/>
    <cellStyle name="40% - Ênfase3 10" xfId="206" xr:uid="{00000000-0005-0000-0000-000031180000}"/>
    <cellStyle name="40% - Ênfase3 10 10" xfId="6925" xr:uid="{00000000-0005-0000-0000-000032180000}"/>
    <cellStyle name="40% - Ênfase3 10 11" xfId="6926" xr:uid="{00000000-0005-0000-0000-000033180000}"/>
    <cellStyle name="40% - Ênfase3 10 12" xfId="6927" xr:uid="{00000000-0005-0000-0000-000034180000}"/>
    <cellStyle name="40% - Ênfase3 10 13" xfId="6928" xr:uid="{00000000-0005-0000-0000-000035180000}"/>
    <cellStyle name="40% - Ênfase3 10 14" xfId="6929" xr:uid="{00000000-0005-0000-0000-000036180000}"/>
    <cellStyle name="40% - Ênfase3 10 15" xfId="6930" xr:uid="{00000000-0005-0000-0000-000037180000}"/>
    <cellStyle name="40% - Ênfase3 10 16" xfId="6931" xr:uid="{00000000-0005-0000-0000-000038180000}"/>
    <cellStyle name="40% - Ênfase3 10 17" xfId="6932" xr:uid="{00000000-0005-0000-0000-000039180000}"/>
    <cellStyle name="40% - Ênfase3 10 18" xfId="6933" xr:uid="{00000000-0005-0000-0000-00003A180000}"/>
    <cellStyle name="40% - Ênfase3 10 19" xfId="6934" xr:uid="{00000000-0005-0000-0000-00003B180000}"/>
    <cellStyle name="40% - Ênfase3 10 2" xfId="6935" xr:uid="{00000000-0005-0000-0000-00003C180000}"/>
    <cellStyle name="40% - Ênfase3 10 20" xfId="6936" xr:uid="{00000000-0005-0000-0000-00003D180000}"/>
    <cellStyle name="40% - Ênfase3 10 3" xfId="6937" xr:uid="{00000000-0005-0000-0000-00003E180000}"/>
    <cellStyle name="40% - Ênfase3 10 4" xfId="6938" xr:uid="{00000000-0005-0000-0000-00003F180000}"/>
    <cellStyle name="40% - Ênfase3 10 5" xfId="6939" xr:uid="{00000000-0005-0000-0000-000040180000}"/>
    <cellStyle name="40% - Ênfase3 10 6" xfId="6940" xr:uid="{00000000-0005-0000-0000-000041180000}"/>
    <cellStyle name="40% - Ênfase3 10 7" xfId="6941" xr:uid="{00000000-0005-0000-0000-000042180000}"/>
    <cellStyle name="40% - Ênfase3 10 8" xfId="6942" xr:uid="{00000000-0005-0000-0000-000043180000}"/>
    <cellStyle name="40% - Ênfase3 10 9" xfId="6943" xr:uid="{00000000-0005-0000-0000-000044180000}"/>
    <cellStyle name="40% - Ênfase3 11" xfId="223" xr:uid="{00000000-0005-0000-0000-000045180000}"/>
    <cellStyle name="40% - Ênfase3 11 10" xfId="6944" xr:uid="{00000000-0005-0000-0000-000046180000}"/>
    <cellStyle name="40% - Ênfase3 11 11" xfId="6945" xr:uid="{00000000-0005-0000-0000-000047180000}"/>
    <cellStyle name="40% - Ênfase3 11 12" xfId="6946" xr:uid="{00000000-0005-0000-0000-000048180000}"/>
    <cellStyle name="40% - Ênfase3 11 13" xfId="6947" xr:uid="{00000000-0005-0000-0000-000049180000}"/>
    <cellStyle name="40% - Ênfase3 11 14" xfId="6948" xr:uid="{00000000-0005-0000-0000-00004A180000}"/>
    <cellStyle name="40% - Ênfase3 11 15" xfId="6949" xr:uid="{00000000-0005-0000-0000-00004B180000}"/>
    <cellStyle name="40% - Ênfase3 11 16" xfId="6950" xr:uid="{00000000-0005-0000-0000-00004C180000}"/>
    <cellStyle name="40% - Ênfase3 11 17" xfId="6951" xr:uid="{00000000-0005-0000-0000-00004D180000}"/>
    <cellStyle name="40% - Ênfase3 11 18" xfId="6952" xr:uid="{00000000-0005-0000-0000-00004E180000}"/>
    <cellStyle name="40% - Ênfase3 11 19" xfId="6953" xr:uid="{00000000-0005-0000-0000-00004F180000}"/>
    <cellStyle name="40% - Ênfase3 11 2" xfId="6954" xr:uid="{00000000-0005-0000-0000-000050180000}"/>
    <cellStyle name="40% - Ênfase3 11 20" xfId="6955" xr:uid="{00000000-0005-0000-0000-000051180000}"/>
    <cellStyle name="40% - Ênfase3 11 3" xfId="6956" xr:uid="{00000000-0005-0000-0000-000052180000}"/>
    <cellStyle name="40% - Ênfase3 11 4" xfId="6957" xr:uid="{00000000-0005-0000-0000-000053180000}"/>
    <cellStyle name="40% - Ênfase3 11 5" xfId="6958" xr:uid="{00000000-0005-0000-0000-000054180000}"/>
    <cellStyle name="40% - Ênfase3 11 6" xfId="6959" xr:uid="{00000000-0005-0000-0000-000055180000}"/>
    <cellStyle name="40% - Ênfase3 11 7" xfId="6960" xr:uid="{00000000-0005-0000-0000-000056180000}"/>
    <cellStyle name="40% - Ênfase3 11 8" xfId="6961" xr:uid="{00000000-0005-0000-0000-000057180000}"/>
    <cellStyle name="40% - Ênfase3 11 9" xfId="6962" xr:uid="{00000000-0005-0000-0000-000058180000}"/>
    <cellStyle name="40% - Ênfase3 12" xfId="240" xr:uid="{00000000-0005-0000-0000-000059180000}"/>
    <cellStyle name="40% - Ênfase3 12 10" xfId="6963" xr:uid="{00000000-0005-0000-0000-00005A180000}"/>
    <cellStyle name="40% - Ênfase3 12 11" xfId="6964" xr:uid="{00000000-0005-0000-0000-00005B180000}"/>
    <cellStyle name="40% - Ênfase3 12 12" xfId="6965" xr:uid="{00000000-0005-0000-0000-00005C180000}"/>
    <cellStyle name="40% - Ênfase3 12 13" xfId="6966" xr:uid="{00000000-0005-0000-0000-00005D180000}"/>
    <cellStyle name="40% - Ênfase3 12 14" xfId="6967" xr:uid="{00000000-0005-0000-0000-00005E180000}"/>
    <cellStyle name="40% - Ênfase3 12 15" xfId="6968" xr:uid="{00000000-0005-0000-0000-00005F180000}"/>
    <cellStyle name="40% - Ênfase3 12 16" xfId="6969" xr:uid="{00000000-0005-0000-0000-000060180000}"/>
    <cellStyle name="40% - Ênfase3 12 17" xfId="6970" xr:uid="{00000000-0005-0000-0000-000061180000}"/>
    <cellStyle name="40% - Ênfase3 12 18" xfId="6971" xr:uid="{00000000-0005-0000-0000-000062180000}"/>
    <cellStyle name="40% - Ênfase3 12 19" xfId="6972" xr:uid="{00000000-0005-0000-0000-000063180000}"/>
    <cellStyle name="40% - Ênfase3 12 2" xfId="6973" xr:uid="{00000000-0005-0000-0000-000064180000}"/>
    <cellStyle name="40% - Ênfase3 12 20" xfId="6974" xr:uid="{00000000-0005-0000-0000-000065180000}"/>
    <cellStyle name="40% - Ênfase3 12 3" xfId="6975" xr:uid="{00000000-0005-0000-0000-000066180000}"/>
    <cellStyle name="40% - Ênfase3 12 4" xfId="6976" xr:uid="{00000000-0005-0000-0000-000067180000}"/>
    <cellStyle name="40% - Ênfase3 12 5" xfId="6977" xr:uid="{00000000-0005-0000-0000-000068180000}"/>
    <cellStyle name="40% - Ênfase3 12 6" xfId="6978" xr:uid="{00000000-0005-0000-0000-000069180000}"/>
    <cellStyle name="40% - Ênfase3 12 7" xfId="6979" xr:uid="{00000000-0005-0000-0000-00006A180000}"/>
    <cellStyle name="40% - Ênfase3 12 8" xfId="6980" xr:uid="{00000000-0005-0000-0000-00006B180000}"/>
    <cellStyle name="40% - Ênfase3 12 9" xfId="6981" xr:uid="{00000000-0005-0000-0000-00006C180000}"/>
    <cellStyle name="40% - Ênfase3 13" xfId="257" xr:uid="{00000000-0005-0000-0000-00006D180000}"/>
    <cellStyle name="40% - Ênfase3 13 10" xfId="6982" xr:uid="{00000000-0005-0000-0000-00006E180000}"/>
    <cellStyle name="40% - Ênfase3 13 11" xfId="6983" xr:uid="{00000000-0005-0000-0000-00006F180000}"/>
    <cellStyle name="40% - Ênfase3 13 12" xfId="6984" xr:uid="{00000000-0005-0000-0000-000070180000}"/>
    <cellStyle name="40% - Ênfase3 13 13" xfId="6985" xr:uid="{00000000-0005-0000-0000-000071180000}"/>
    <cellStyle name="40% - Ênfase3 13 14" xfId="6986" xr:uid="{00000000-0005-0000-0000-000072180000}"/>
    <cellStyle name="40% - Ênfase3 13 15" xfId="6987" xr:uid="{00000000-0005-0000-0000-000073180000}"/>
    <cellStyle name="40% - Ênfase3 13 16" xfId="6988" xr:uid="{00000000-0005-0000-0000-000074180000}"/>
    <cellStyle name="40% - Ênfase3 13 17" xfId="6989" xr:uid="{00000000-0005-0000-0000-000075180000}"/>
    <cellStyle name="40% - Ênfase3 13 18" xfId="6990" xr:uid="{00000000-0005-0000-0000-000076180000}"/>
    <cellStyle name="40% - Ênfase3 13 19" xfId="6991" xr:uid="{00000000-0005-0000-0000-000077180000}"/>
    <cellStyle name="40% - Ênfase3 13 2" xfId="6992" xr:uid="{00000000-0005-0000-0000-000078180000}"/>
    <cellStyle name="40% - Ênfase3 13 20" xfId="6993" xr:uid="{00000000-0005-0000-0000-000079180000}"/>
    <cellStyle name="40% - Ênfase3 13 3" xfId="6994" xr:uid="{00000000-0005-0000-0000-00007A180000}"/>
    <cellStyle name="40% - Ênfase3 13 4" xfId="6995" xr:uid="{00000000-0005-0000-0000-00007B180000}"/>
    <cellStyle name="40% - Ênfase3 13 5" xfId="6996" xr:uid="{00000000-0005-0000-0000-00007C180000}"/>
    <cellStyle name="40% - Ênfase3 13 6" xfId="6997" xr:uid="{00000000-0005-0000-0000-00007D180000}"/>
    <cellStyle name="40% - Ênfase3 13 7" xfId="6998" xr:uid="{00000000-0005-0000-0000-00007E180000}"/>
    <cellStyle name="40% - Ênfase3 13 8" xfId="6999" xr:uid="{00000000-0005-0000-0000-00007F180000}"/>
    <cellStyle name="40% - Ênfase3 13 9" xfId="7000" xr:uid="{00000000-0005-0000-0000-000080180000}"/>
    <cellStyle name="40% - Ênfase3 14" xfId="274" xr:uid="{00000000-0005-0000-0000-000081180000}"/>
    <cellStyle name="40% - Ênfase3 14 10" xfId="7001" xr:uid="{00000000-0005-0000-0000-000082180000}"/>
    <cellStyle name="40% - Ênfase3 14 11" xfId="7002" xr:uid="{00000000-0005-0000-0000-000083180000}"/>
    <cellStyle name="40% - Ênfase3 14 12" xfId="7003" xr:uid="{00000000-0005-0000-0000-000084180000}"/>
    <cellStyle name="40% - Ênfase3 14 13" xfId="7004" xr:uid="{00000000-0005-0000-0000-000085180000}"/>
    <cellStyle name="40% - Ênfase3 14 14" xfId="7005" xr:uid="{00000000-0005-0000-0000-000086180000}"/>
    <cellStyle name="40% - Ênfase3 14 15" xfId="7006" xr:uid="{00000000-0005-0000-0000-000087180000}"/>
    <cellStyle name="40% - Ênfase3 14 16" xfId="7007" xr:uid="{00000000-0005-0000-0000-000088180000}"/>
    <cellStyle name="40% - Ênfase3 14 17" xfId="7008" xr:uid="{00000000-0005-0000-0000-000089180000}"/>
    <cellStyle name="40% - Ênfase3 14 18" xfId="7009" xr:uid="{00000000-0005-0000-0000-00008A180000}"/>
    <cellStyle name="40% - Ênfase3 14 19" xfId="7010" xr:uid="{00000000-0005-0000-0000-00008B180000}"/>
    <cellStyle name="40% - Ênfase3 14 2" xfId="7011" xr:uid="{00000000-0005-0000-0000-00008C180000}"/>
    <cellStyle name="40% - Ênfase3 14 20" xfId="7012" xr:uid="{00000000-0005-0000-0000-00008D180000}"/>
    <cellStyle name="40% - Ênfase3 14 3" xfId="7013" xr:uid="{00000000-0005-0000-0000-00008E180000}"/>
    <cellStyle name="40% - Ênfase3 14 4" xfId="7014" xr:uid="{00000000-0005-0000-0000-00008F180000}"/>
    <cellStyle name="40% - Ênfase3 14 5" xfId="7015" xr:uid="{00000000-0005-0000-0000-000090180000}"/>
    <cellStyle name="40% - Ênfase3 14 6" xfId="7016" xr:uid="{00000000-0005-0000-0000-000091180000}"/>
    <cellStyle name="40% - Ênfase3 14 7" xfId="7017" xr:uid="{00000000-0005-0000-0000-000092180000}"/>
    <cellStyle name="40% - Ênfase3 14 8" xfId="7018" xr:uid="{00000000-0005-0000-0000-000093180000}"/>
    <cellStyle name="40% - Ênfase3 14 9" xfId="7019" xr:uid="{00000000-0005-0000-0000-000094180000}"/>
    <cellStyle name="40% - Ênfase3 15" xfId="291" xr:uid="{00000000-0005-0000-0000-000095180000}"/>
    <cellStyle name="40% - Ênfase3 15 10" xfId="7020" xr:uid="{00000000-0005-0000-0000-000096180000}"/>
    <cellStyle name="40% - Ênfase3 15 11" xfId="7021" xr:uid="{00000000-0005-0000-0000-000097180000}"/>
    <cellStyle name="40% - Ênfase3 15 12" xfId="7022" xr:uid="{00000000-0005-0000-0000-000098180000}"/>
    <cellStyle name="40% - Ênfase3 15 13" xfId="7023" xr:uid="{00000000-0005-0000-0000-000099180000}"/>
    <cellStyle name="40% - Ênfase3 15 14" xfId="7024" xr:uid="{00000000-0005-0000-0000-00009A180000}"/>
    <cellStyle name="40% - Ênfase3 15 15" xfId="7025" xr:uid="{00000000-0005-0000-0000-00009B180000}"/>
    <cellStyle name="40% - Ênfase3 15 16" xfId="7026" xr:uid="{00000000-0005-0000-0000-00009C180000}"/>
    <cellStyle name="40% - Ênfase3 15 17" xfId="7027" xr:uid="{00000000-0005-0000-0000-00009D180000}"/>
    <cellStyle name="40% - Ênfase3 15 18" xfId="7028" xr:uid="{00000000-0005-0000-0000-00009E180000}"/>
    <cellStyle name="40% - Ênfase3 15 19" xfId="7029" xr:uid="{00000000-0005-0000-0000-00009F180000}"/>
    <cellStyle name="40% - Ênfase3 15 2" xfId="7030" xr:uid="{00000000-0005-0000-0000-0000A0180000}"/>
    <cellStyle name="40% - Ênfase3 15 20" xfId="7031" xr:uid="{00000000-0005-0000-0000-0000A1180000}"/>
    <cellStyle name="40% - Ênfase3 15 3" xfId="7032" xr:uid="{00000000-0005-0000-0000-0000A2180000}"/>
    <cellStyle name="40% - Ênfase3 15 4" xfId="7033" xr:uid="{00000000-0005-0000-0000-0000A3180000}"/>
    <cellStyle name="40% - Ênfase3 15 5" xfId="7034" xr:uid="{00000000-0005-0000-0000-0000A4180000}"/>
    <cellStyle name="40% - Ênfase3 15 6" xfId="7035" xr:uid="{00000000-0005-0000-0000-0000A5180000}"/>
    <cellStyle name="40% - Ênfase3 15 7" xfId="7036" xr:uid="{00000000-0005-0000-0000-0000A6180000}"/>
    <cellStyle name="40% - Ênfase3 15 8" xfId="7037" xr:uid="{00000000-0005-0000-0000-0000A7180000}"/>
    <cellStyle name="40% - Ênfase3 15 9" xfId="7038" xr:uid="{00000000-0005-0000-0000-0000A8180000}"/>
    <cellStyle name="40% - Ênfase3 16" xfId="308" xr:uid="{00000000-0005-0000-0000-0000A9180000}"/>
    <cellStyle name="40% - Ênfase3 16 10" xfId="7039" xr:uid="{00000000-0005-0000-0000-0000AA180000}"/>
    <cellStyle name="40% - Ênfase3 16 11" xfId="7040" xr:uid="{00000000-0005-0000-0000-0000AB180000}"/>
    <cellStyle name="40% - Ênfase3 16 12" xfId="7041" xr:uid="{00000000-0005-0000-0000-0000AC180000}"/>
    <cellStyle name="40% - Ênfase3 16 13" xfId="7042" xr:uid="{00000000-0005-0000-0000-0000AD180000}"/>
    <cellStyle name="40% - Ênfase3 16 14" xfId="7043" xr:uid="{00000000-0005-0000-0000-0000AE180000}"/>
    <cellStyle name="40% - Ênfase3 16 15" xfId="7044" xr:uid="{00000000-0005-0000-0000-0000AF180000}"/>
    <cellStyle name="40% - Ênfase3 16 16" xfId="7045" xr:uid="{00000000-0005-0000-0000-0000B0180000}"/>
    <cellStyle name="40% - Ênfase3 16 17" xfId="7046" xr:uid="{00000000-0005-0000-0000-0000B1180000}"/>
    <cellStyle name="40% - Ênfase3 16 18" xfId="7047" xr:uid="{00000000-0005-0000-0000-0000B2180000}"/>
    <cellStyle name="40% - Ênfase3 16 19" xfId="7048" xr:uid="{00000000-0005-0000-0000-0000B3180000}"/>
    <cellStyle name="40% - Ênfase3 16 2" xfId="7049" xr:uid="{00000000-0005-0000-0000-0000B4180000}"/>
    <cellStyle name="40% - Ênfase3 16 20" xfId="7050" xr:uid="{00000000-0005-0000-0000-0000B5180000}"/>
    <cellStyle name="40% - Ênfase3 16 3" xfId="7051" xr:uid="{00000000-0005-0000-0000-0000B6180000}"/>
    <cellStyle name="40% - Ênfase3 16 4" xfId="7052" xr:uid="{00000000-0005-0000-0000-0000B7180000}"/>
    <cellStyle name="40% - Ênfase3 16 5" xfId="7053" xr:uid="{00000000-0005-0000-0000-0000B8180000}"/>
    <cellStyle name="40% - Ênfase3 16 6" xfId="7054" xr:uid="{00000000-0005-0000-0000-0000B9180000}"/>
    <cellStyle name="40% - Ênfase3 16 7" xfId="7055" xr:uid="{00000000-0005-0000-0000-0000BA180000}"/>
    <cellStyle name="40% - Ênfase3 16 8" xfId="7056" xr:uid="{00000000-0005-0000-0000-0000BB180000}"/>
    <cellStyle name="40% - Ênfase3 16 9" xfId="7057" xr:uid="{00000000-0005-0000-0000-0000BC180000}"/>
    <cellStyle name="40% - Ênfase3 17" xfId="325" xr:uid="{00000000-0005-0000-0000-0000BD180000}"/>
    <cellStyle name="40% - Ênfase3 17 10" xfId="7058" xr:uid="{00000000-0005-0000-0000-0000BE180000}"/>
    <cellStyle name="40% - Ênfase3 17 11" xfId="7059" xr:uid="{00000000-0005-0000-0000-0000BF180000}"/>
    <cellStyle name="40% - Ênfase3 17 12" xfId="7060" xr:uid="{00000000-0005-0000-0000-0000C0180000}"/>
    <cellStyle name="40% - Ênfase3 17 13" xfId="7061" xr:uid="{00000000-0005-0000-0000-0000C1180000}"/>
    <cellStyle name="40% - Ênfase3 17 14" xfId="7062" xr:uid="{00000000-0005-0000-0000-0000C2180000}"/>
    <cellStyle name="40% - Ênfase3 17 15" xfId="7063" xr:uid="{00000000-0005-0000-0000-0000C3180000}"/>
    <cellStyle name="40% - Ênfase3 17 16" xfId="7064" xr:uid="{00000000-0005-0000-0000-0000C4180000}"/>
    <cellStyle name="40% - Ênfase3 17 17" xfId="7065" xr:uid="{00000000-0005-0000-0000-0000C5180000}"/>
    <cellStyle name="40% - Ênfase3 17 18" xfId="7066" xr:uid="{00000000-0005-0000-0000-0000C6180000}"/>
    <cellStyle name="40% - Ênfase3 17 19" xfId="7067" xr:uid="{00000000-0005-0000-0000-0000C7180000}"/>
    <cellStyle name="40% - Ênfase3 17 2" xfId="7068" xr:uid="{00000000-0005-0000-0000-0000C8180000}"/>
    <cellStyle name="40% - Ênfase3 17 20" xfId="7069" xr:uid="{00000000-0005-0000-0000-0000C9180000}"/>
    <cellStyle name="40% - Ênfase3 17 3" xfId="7070" xr:uid="{00000000-0005-0000-0000-0000CA180000}"/>
    <cellStyle name="40% - Ênfase3 17 4" xfId="7071" xr:uid="{00000000-0005-0000-0000-0000CB180000}"/>
    <cellStyle name="40% - Ênfase3 17 5" xfId="7072" xr:uid="{00000000-0005-0000-0000-0000CC180000}"/>
    <cellStyle name="40% - Ênfase3 17 6" xfId="7073" xr:uid="{00000000-0005-0000-0000-0000CD180000}"/>
    <cellStyle name="40% - Ênfase3 17 7" xfId="7074" xr:uid="{00000000-0005-0000-0000-0000CE180000}"/>
    <cellStyle name="40% - Ênfase3 17 8" xfId="7075" xr:uid="{00000000-0005-0000-0000-0000CF180000}"/>
    <cellStyle name="40% - Ênfase3 17 9" xfId="7076" xr:uid="{00000000-0005-0000-0000-0000D0180000}"/>
    <cellStyle name="40% - Ênfase3 18" xfId="342" xr:uid="{00000000-0005-0000-0000-0000D1180000}"/>
    <cellStyle name="40% - Ênfase3 18 10" xfId="7077" xr:uid="{00000000-0005-0000-0000-0000D2180000}"/>
    <cellStyle name="40% - Ênfase3 18 11" xfId="7078" xr:uid="{00000000-0005-0000-0000-0000D3180000}"/>
    <cellStyle name="40% - Ênfase3 18 12" xfId="7079" xr:uid="{00000000-0005-0000-0000-0000D4180000}"/>
    <cellStyle name="40% - Ênfase3 18 13" xfId="7080" xr:uid="{00000000-0005-0000-0000-0000D5180000}"/>
    <cellStyle name="40% - Ênfase3 18 14" xfId="7081" xr:uid="{00000000-0005-0000-0000-0000D6180000}"/>
    <cellStyle name="40% - Ênfase3 18 15" xfId="7082" xr:uid="{00000000-0005-0000-0000-0000D7180000}"/>
    <cellStyle name="40% - Ênfase3 18 16" xfId="7083" xr:uid="{00000000-0005-0000-0000-0000D8180000}"/>
    <cellStyle name="40% - Ênfase3 18 17" xfId="7084" xr:uid="{00000000-0005-0000-0000-0000D9180000}"/>
    <cellStyle name="40% - Ênfase3 18 18" xfId="7085" xr:uid="{00000000-0005-0000-0000-0000DA180000}"/>
    <cellStyle name="40% - Ênfase3 18 19" xfId="7086" xr:uid="{00000000-0005-0000-0000-0000DB180000}"/>
    <cellStyle name="40% - Ênfase3 18 2" xfId="7087" xr:uid="{00000000-0005-0000-0000-0000DC180000}"/>
    <cellStyle name="40% - Ênfase3 18 20" xfId="7088" xr:uid="{00000000-0005-0000-0000-0000DD180000}"/>
    <cellStyle name="40% - Ênfase3 18 3" xfId="7089" xr:uid="{00000000-0005-0000-0000-0000DE180000}"/>
    <cellStyle name="40% - Ênfase3 18 4" xfId="7090" xr:uid="{00000000-0005-0000-0000-0000DF180000}"/>
    <cellStyle name="40% - Ênfase3 18 5" xfId="7091" xr:uid="{00000000-0005-0000-0000-0000E0180000}"/>
    <cellStyle name="40% - Ênfase3 18 6" xfId="7092" xr:uid="{00000000-0005-0000-0000-0000E1180000}"/>
    <cellStyle name="40% - Ênfase3 18 7" xfId="7093" xr:uid="{00000000-0005-0000-0000-0000E2180000}"/>
    <cellStyle name="40% - Ênfase3 18 8" xfId="7094" xr:uid="{00000000-0005-0000-0000-0000E3180000}"/>
    <cellStyle name="40% - Ênfase3 18 9" xfId="7095" xr:uid="{00000000-0005-0000-0000-0000E4180000}"/>
    <cellStyle name="40% - Ênfase3 19" xfId="370" xr:uid="{00000000-0005-0000-0000-0000E5180000}"/>
    <cellStyle name="40% - Ênfase3 19 10" xfId="7096" xr:uid="{00000000-0005-0000-0000-0000E6180000}"/>
    <cellStyle name="40% - Ênfase3 19 11" xfId="7097" xr:uid="{00000000-0005-0000-0000-0000E7180000}"/>
    <cellStyle name="40% - Ênfase3 19 12" xfId="7098" xr:uid="{00000000-0005-0000-0000-0000E8180000}"/>
    <cellStyle name="40% - Ênfase3 19 13" xfId="7099" xr:uid="{00000000-0005-0000-0000-0000E9180000}"/>
    <cellStyle name="40% - Ênfase3 19 14" xfId="7100" xr:uid="{00000000-0005-0000-0000-0000EA180000}"/>
    <cellStyle name="40% - Ênfase3 19 15" xfId="7101" xr:uid="{00000000-0005-0000-0000-0000EB180000}"/>
    <cellStyle name="40% - Ênfase3 19 16" xfId="7102" xr:uid="{00000000-0005-0000-0000-0000EC180000}"/>
    <cellStyle name="40% - Ênfase3 19 17" xfId="7103" xr:uid="{00000000-0005-0000-0000-0000ED180000}"/>
    <cellStyle name="40% - Ênfase3 19 18" xfId="7104" xr:uid="{00000000-0005-0000-0000-0000EE180000}"/>
    <cellStyle name="40% - Ênfase3 19 19" xfId="7105" xr:uid="{00000000-0005-0000-0000-0000EF180000}"/>
    <cellStyle name="40% - Ênfase3 19 2" xfId="7106" xr:uid="{00000000-0005-0000-0000-0000F0180000}"/>
    <cellStyle name="40% - Ênfase3 19 20" xfId="7107" xr:uid="{00000000-0005-0000-0000-0000F1180000}"/>
    <cellStyle name="40% - Ênfase3 19 3" xfId="7108" xr:uid="{00000000-0005-0000-0000-0000F2180000}"/>
    <cellStyle name="40% - Ênfase3 19 4" xfId="7109" xr:uid="{00000000-0005-0000-0000-0000F3180000}"/>
    <cellStyle name="40% - Ênfase3 19 5" xfId="7110" xr:uid="{00000000-0005-0000-0000-0000F4180000}"/>
    <cellStyle name="40% - Ênfase3 19 6" xfId="7111" xr:uid="{00000000-0005-0000-0000-0000F5180000}"/>
    <cellStyle name="40% - Ênfase3 19 7" xfId="7112" xr:uid="{00000000-0005-0000-0000-0000F6180000}"/>
    <cellStyle name="40% - Ênfase3 19 8" xfId="7113" xr:uid="{00000000-0005-0000-0000-0000F7180000}"/>
    <cellStyle name="40% - Ênfase3 19 9" xfId="7114" xr:uid="{00000000-0005-0000-0000-0000F8180000}"/>
    <cellStyle name="40% - Ênfase3 2" xfId="77" xr:uid="{00000000-0005-0000-0000-0000F9180000}"/>
    <cellStyle name="40% - Ênfase3 2 10" xfId="7115" xr:uid="{00000000-0005-0000-0000-0000FA180000}"/>
    <cellStyle name="40% - Ênfase3 2 11" xfId="7116" xr:uid="{00000000-0005-0000-0000-0000FB180000}"/>
    <cellStyle name="40% - Ênfase3 2 12" xfId="7117" xr:uid="{00000000-0005-0000-0000-0000FC180000}"/>
    <cellStyle name="40% - Ênfase3 2 13" xfId="7118" xr:uid="{00000000-0005-0000-0000-0000FD180000}"/>
    <cellStyle name="40% - Ênfase3 2 14" xfId="7119" xr:uid="{00000000-0005-0000-0000-0000FE180000}"/>
    <cellStyle name="40% - Ênfase3 2 15" xfId="7120" xr:uid="{00000000-0005-0000-0000-0000FF180000}"/>
    <cellStyle name="40% - Ênfase3 2 16" xfId="7121" xr:uid="{00000000-0005-0000-0000-000000190000}"/>
    <cellStyle name="40% - Ênfase3 2 17" xfId="7122" xr:uid="{00000000-0005-0000-0000-000001190000}"/>
    <cellStyle name="40% - Ênfase3 2 18" xfId="7123" xr:uid="{00000000-0005-0000-0000-000002190000}"/>
    <cellStyle name="40% - Ênfase3 2 19" xfId="7124" xr:uid="{00000000-0005-0000-0000-000003190000}"/>
    <cellStyle name="40% - Ênfase3 2 2" xfId="7125" xr:uid="{00000000-0005-0000-0000-000004190000}"/>
    <cellStyle name="40% - Ênfase3 2 20" xfId="7126" xr:uid="{00000000-0005-0000-0000-000005190000}"/>
    <cellStyle name="40% - Ênfase3 2 3" xfId="7127" xr:uid="{00000000-0005-0000-0000-000006190000}"/>
    <cellStyle name="40% - Ênfase3 2 4" xfId="7128" xr:uid="{00000000-0005-0000-0000-000007190000}"/>
    <cellStyle name="40% - Ênfase3 2 5" xfId="7129" xr:uid="{00000000-0005-0000-0000-000008190000}"/>
    <cellStyle name="40% - Ênfase3 2 6" xfId="7130" xr:uid="{00000000-0005-0000-0000-000009190000}"/>
    <cellStyle name="40% - Ênfase3 2 7" xfId="7131" xr:uid="{00000000-0005-0000-0000-00000A190000}"/>
    <cellStyle name="40% - Ênfase3 2 8" xfId="7132" xr:uid="{00000000-0005-0000-0000-00000B190000}"/>
    <cellStyle name="40% - Ênfase3 2 9" xfId="7133" xr:uid="{00000000-0005-0000-0000-00000C190000}"/>
    <cellStyle name="40% - Ênfase3 20" xfId="379" xr:uid="{00000000-0005-0000-0000-00000D190000}"/>
    <cellStyle name="40% - Ênfase3 20 10" xfId="7134" xr:uid="{00000000-0005-0000-0000-00000E190000}"/>
    <cellStyle name="40% - Ênfase3 20 11" xfId="7135" xr:uid="{00000000-0005-0000-0000-00000F190000}"/>
    <cellStyle name="40% - Ênfase3 20 12" xfId="7136" xr:uid="{00000000-0005-0000-0000-000010190000}"/>
    <cellStyle name="40% - Ênfase3 20 13" xfId="7137" xr:uid="{00000000-0005-0000-0000-000011190000}"/>
    <cellStyle name="40% - Ênfase3 20 14" xfId="7138" xr:uid="{00000000-0005-0000-0000-000012190000}"/>
    <cellStyle name="40% - Ênfase3 20 15" xfId="7139" xr:uid="{00000000-0005-0000-0000-000013190000}"/>
    <cellStyle name="40% - Ênfase3 20 16" xfId="7140" xr:uid="{00000000-0005-0000-0000-000014190000}"/>
    <cellStyle name="40% - Ênfase3 20 17" xfId="7141" xr:uid="{00000000-0005-0000-0000-000015190000}"/>
    <cellStyle name="40% - Ênfase3 20 18" xfId="7142" xr:uid="{00000000-0005-0000-0000-000016190000}"/>
    <cellStyle name="40% - Ênfase3 20 19" xfId="7143" xr:uid="{00000000-0005-0000-0000-000017190000}"/>
    <cellStyle name="40% - Ênfase3 20 2" xfId="7144" xr:uid="{00000000-0005-0000-0000-000018190000}"/>
    <cellStyle name="40% - Ênfase3 20 20" xfId="7145" xr:uid="{00000000-0005-0000-0000-000019190000}"/>
    <cellStyle name="40% - Ênfase3 20 3" xfId="7146" xr:uid="{00000000-0005-0000-0000-00001A190000}"/>
    <cellStyle name="40% - Ênfase3 20 4" xfId="7147" xr:uid="{00000000-0005-0000-0000-00001B190000}"/>
    <cellStyle name="40% - Ênfase3 20 5" xfId="7148" xr:uid="{00000000-0005-0000-0000-00001C190000}"/>
    <cellStyle name="40% - Ênfase3 20 6" xfId="7149" xr:uid="{00000000-0005-0000-0000-00001D190000}"/>
    <cellStyle name="40% - Ênfase3 20 7" xfId="7150" xr:uid="{00000000-0005-0000-0000-00001E190000}"/>
    <cellStyle name="40% - Ênfase3 20 8" xfId="7151" xr:uid="{00000000-0005-0000-0000-00001F190000}"/>
    <cellStyle name="40% - Ênfase3 20 9" xfId="7152" xr:uid="{00000000-0005-0000-0000-000020190000}"/>
    <cellStyle name="40% - Ênfase3 21" xfId="397" xr:uid="{00000000-0005-0000-0000-000021190000}"/>
    <cellStyle name="40% - Ênfase3 21 10" xfId="7153" xr:uid="{00000000-0005-0000-0000-000022190000}"/>
    <cellStyle name="40% - Ênfase3 21 11" xfId="7154" xr:uid="{00000000-0005-0000-0000-000023190000}"/>
    <cellStyle name="40% - Ênfase3 21 12" xfId="7155" xr:uid="{00000000-0005-0000-0000-000024190000}"/>
    <cellStyle name="40% - Ênfase3 21 13" xfId="7156" xr:uid="{00000000-0005-0000-0000-000025190000}"/>
    <cellStyle name="40% - Ênfase3 21 14" xfId="7157" xr:uid="{00000000-0005-0000-0000-000026190000}"/>
    <cellStyle name="40% - Ênfase3 21 15" xfId="7158" xr:uid="{00000000-0005-0000-0000-000027190000}"/>
    <cellStyle name="40% - Ênfase3 21 16" xfId="7159" xr:uid="{00000000-0005-0000-0000-000028190000}"/>
    <cellStyle name="40% - Ênfase3 21 17" xfId="7160" xr:uid="{00000000-0005-0000-0000-000029190000}"/>
    <cellStyle name="40% - Ênfase3 21 18" xfId="7161" xr:uid="{00000000-0005-0000-0000-00002A190000}"/>
    <cellStyle name="40% - Ênfase3 21 19" xfId="7162" xr:uid="{00000000-0005-0000-0000-00002B190000}"/>
    <cellStyle name="40% - Ênfase3 21 2" xfId="7163" xr:uid="{00000000-0005-0000-0000-00002C190000}"/>
    <cellStyle name="40% - Ênfase3 21 20" xfId="7164" xr:uid="{00000000-0005-0000-0000-00002D190000}"/>
    <cellStyle name="40% - Ênfase3 21 3" xfId="7165" xr:uid="{00000000-0005-0000-0000-00002E190000}"/>
    <cellStyle name="40% - Ênfase3 21 4" xfId="7166" xr:uid="{00000000-0005-0000-0000-00002F190000}"/>
    <cellStyle name="40% - Ênfase3 21 5" xfId="7167" xr:uid="{00000000-0005-0000-0000-000030190000}"/>
    <cellStyle name="40% - Ênfase3 21 6" xfId="7168" xr:uid="{00000000-0005-0000-0000-000031190000}"/>
    <cellStyle name="40% - Ênfase3 21 7" xfId="7169" xr:uid="{00000000-0005-0000-0000-000032190000}"/>
    <cellStyle name="40% - Ênfase3 21 8" xfId="7170" xr:uid="{00000000-0005-0000-0000-000033190000}"/>
    <cellStyle name="40% - Ênfase3 21 9" xfId="7171" xr:uid="{00000000-0005-0000-0000-000034190000}"/>
    <cellStyle name="40% - Ênfase3 22" xfId="415" xr:uid="{00000000-0005-0000-0000-000035190000}"/>
    <cellStyle name="40% - Ênfase3 22 10" xfId="7172" xr:uid="{00000000-0005-0000-0000-000036190000}"/>
    <cellStyle name="40% - Ênfase3 22 11" xfId="7173" xr:uid="{00000000-0005-0000-0000-000037190000}"/>
    <cellStyle name="40% - Ênfase3 22 12" xfId="7174" xr:uid="{00000000-0005-0000-0000-000038190000}"/>
    <cellStyle name="40% - Ênfase3 22 13" xfId="7175" xr:uid="{00000000-0005-0000-0000-000039190000}"/>
    <cellStyle name="40% - Ênfase3 22 14" xfId="7176" xr:uid="{00000000-0005-0000-0000-00003A190000}"/>
    <cellStyle name="40% - Ênfase3 22 15" xfId="7177" xr:uid="{00000000-0005-0000-0000-00003B190000}"/>
    <cellStyle name="40% - Ênfase3 22 16" xfId="7178" xr:uid="{00000000-0005-0000-0000-00003C190000}"/>
    <cellStyle name="40% - Ênfase3 22 17" xfId="7179" xr:uid="{00000000-0005-0000-0000-00003D190000}"/>
    <cellStyle name="40% - Ênfase3 22 18" xfId="7180" xr:uid="{00000000-0005-0000-0000-00003E190000}"/>
    <cellStyle name="40% - Ênfase3 22 19" xfId="7181" xr:uid="{00000000-0005-0000-0000-00003F190000}"/>
    <cellStyle name="40% - Ênfase3 22 2" xfId="7182" xr:uid="{00000000-0005-0000-0000-000040190000}"/>
    <cellStyle name="40% - Ênfase3 22 20" xfId="7183" xr:uid="{00000000-0005-0000-0000-000041190000}"/>
    <cellStyle name="40% - Ênfase3 22 3" xfId="7184" xr:uid="{00000000-0005-0000-0000-000042190000}"/>
    <cellStyle name="40% - Ênfase3 22 4" xfId="7185" xr:uid="{00000000-0005-0000-0000-000043190000}"/>
    <cellStyle name="40% - Ênfase3 22 5" xfId="7186" xr:uid="{00000000-0005-0000-0000-000044190000}"/>
    <cellStyle name="40% - Ênfase3 22 6" xfId="7187" xr:uid="{00000000-0005-0000-0000-000045190000}"/>
    <cellStyle name="40% - Ênfase3 22 7" xfId="7188" xr:uid="{00000000-0005-0000-0000-000046190000}"/>
    <cellStyle name="40% - Ênfase3 22 8" xfId="7189" xr:uid="{00000000-0005-0000-0000-000047190000}"/>
    <cellStyle name="40% - Ênfase3 22 9" xfId="7190" xr:uid="{00000000-0005-0000-0000-000048190000}"/>
    <cellStyle name="40% - Ênfase3 23" xfId="433" xr:uid="{00000000-0005-0000-0000-000049190000}"/>
    <cellStyle name="40% - Ênfase3 23 10" xfId="7191" xr:uid="{00000000-0005-0000-0000-00004A190000}"/>
    <cellStyle name="40% - Ênfase3 23 11" xfId="7192" xr:uid="{00000000-0005-0000-0000-00004B190000}"/>
    <cellStyle name="40% - Ênfase3 23 12" xfId="7193" xr:uid="{00000000-0005-0000-0000-00004C190000}"/>
    <cellStyle name="40% - Ênfase3 23 13" xfId="7194" xr:uid="{00000000-0005-0000-0000-00004D190000}"/>
    <cellStyle name="40% - Ênfase3 23 14" xfId="7195" xr:uid="{00000000-0005-0000-0000-00004E190000}"/>
    <cellStyle name="40% - Ênfase3 23 15" xfId="7196" xr:uid="{00000000-0005-0000-0000-00004F190000}"/>
    <cellStyle name="40% - Ênfase3 23 16" xfId="7197" xr:uid="{00000000-0005-0000-0000-000050190000}"/>
    <cellStyle name="40% - Ênfase3 23 17" xfId="7198" xr:uid="{00000000-0005-0000-0000-000051190000}"/>
    <cellStyle name="40% - Ênfase3 23 18" xfId="7199" xr:uid="{00000000-0005-0000-0000-000052190000}"/>
    <cellStyle name="40% - Ênfase3 23 19" xfId="7200" xr:uid="{00000000-0005-0000-0000-000053190000}"/>
    <cellStyle name="40% - Ênfase3 23 2" xfId="7201" xr:uid="{00000000-0005-0000-0000-000054190000}"/>
    <cellStyle name="40% - Ênfase3 23 20" xfId="7202" xr:uid="{00000000-0005-0000-0000-000055190000}"/>
    <cellStyle name="40% - Ênfase3 23 3" xfId="7203" xr:uid="{00000000-0005-0000-0000-000056190000}"/>
    <cellStyle name="40% - Ênfase3 23 4" xfId="7204" xr:uid="{00000000-0005-0000-0000-000057190000}"/>
    <cellStyle name="40% - Ênfase3 23 5" xfId="7205" xr:uid="{00000000-0005-0000-0000-000058190000}"/>
    <cellStyle name="40% - Ênfase3 23 6" xfId="7206" xr:uid="{00000000-0005-0000-0000-000059190000}"/>
    <cellStyle name="40% - Ênfase3 23 7" xfId="7207" xr:uid="{00000000-0005-0000-0000-00005A190000}"/>
    <cellStyle name="40% - Ênfase3 23 8" xfId="7208" xr:uid="{00000000-0005-0000-0000-00005B190000}"/>
    <cellStyle name="40% - Ênfase3 23 9" xfId="7209" xr:uid="{00000000-0005-0000-0000-00005C190000}"/>
    <cellStyle name="40% - Ênfase3 24" xfId="451" xr:uid="{00000000-0005-0000-0000-00005D190000}"/>
    <cellStyle name="40% - Ênfase3 24 10" xfId="7210" xr:uid="{00000000-0005-0000-0000-00005E190000}"/>
    <cellStyle name="40% - Ênfase3 24 11" xfId="7211" xr:uid="{00000000-0005-0000-0000-00005F190000}"/>
    <cellStyle name="40% - Ênfase3 24 12" xfId="7212" xr:uid="{00000000-0005-0000-0000-000060190000}"/>
    <cellStyle name="40% - Ênfase3 24 13" xfId="7213" xr:uid="{00000000-0005-0000-0000-000061190000}"/>
    <cellStyle name="40% - Ênfase3 24 14" xfId="7214" xr:uid="{00000000-0005-0000-0000-000062190000}"/>
    <cellStyle name="40% - Ênfase3 24 15" xfId="7215" xr:uid="{00000000-0005-0000-0000-000063190000}"/>
    <cellStyle name="40% - Ênfase3 24 16" xfId="7216" xr:uid="{00000000-0005-0000-0000-000064190000}"/>
    <cellStyle name="40% - Ênfase3 24 17" xfId="7217" xr:uid="{00000000-0005-0000-0000-000065190000}"/>
    <cellStyle name="40% - Ênfase3 24 18" xfId="7218" xr:uid="{00000000-0005-0000-0000-000066190000}"/>
    <cellStyle name="40% - Ênfase3 24 19" xfId="7219" xr:uid="{00000000-0005-0000-0000-000067190000}"/>
    <cellStyle name="40% - Ênfase3 24 2" xfId="7220" xr:uid="{00000000-0005-0000-0000-000068190000}"/>
    <cellStyle name="40% - Ênfase3 24 20" xfId="7221" xr:uid="{00000000-0005-0000-0000-000069190000}"/>
    <cellStyle name="40% - Ênfase3 24 3" xfId="7222" xr:uid="{00000000-0005-0000-0000-00006A190000}"/>
    <cellStyle name="40% - Ênfase3 24 4" xfId="7223" xr:uid="{00000000-0005-0000-0000-00006B190000}"/>
    <cellStyle name="40% - Ênfase3 24 5" xfId="7224" xr:uid="{00000000-0005-0000-0000-00006C190000}"/>
    <cellStyle name="40% - Ênfase3 24 6" xfId="7225" xr:uid="{00000000-0005-0000-0000-00006D190000}"/>
    <cellStyle name="40% - Ênfase3 24 7" xfId="7226" xr:uid="{00000000-0005-0000-0000-00006E190000}"/>
    <cellStyle name="40% - Ênfase3 24 8" xfId="7227" xr:uid="{00000000-0005-0000-0000-00006F190000}"/>
    <cellStyle name="40% - Ênfase3 24 9" xfId="7228" xr:uid="{00000000-0005-0000-0000-000070190000}"/>
    <cellStyle name="40% - Ênfase3 25" xfId="469" xr:uid="{00000000-0005-0000-0000-000071190000}"/>
    <cellStyle name="40% - Ênfase3 25 10" xfId="7229" xr:uid="{00000000-0005-0000-0000-000072190000}"/>
    <cellStyle name="40% - Ênfase3 25 11" xfId="7230" xr:uid="{00000000-0005-0000-0000-000073190000}"/>
    <cellStyle name="40% - Ênfase3 25 12" xfId="7231" xr:uid="{00000000-0005-0000-0000-000074190000}"/>
    <cellStyle name="40% - Ênfase3 25 13" xfId="7232" xr:uid="{00000000-0005-0000-0000-000075190000}"/>
    <cellStyle name="40% - Ênfase3 25 14" xfId="7233" xr:uid="{00000000-0005-0000-0000-000076190000}"/>
    <cellStyle name="40% - Ênfase3 25 15" xfId="7234" xr:uid="{00000000-0005-0000-0000-000077190000}"/>
    <cellStyle name="40% - Ênfase3 25 16" xfId="7235" xr:uid="{00000000-0005-0000-0000-000078190000}"/>
    <cellStyle name="40% - Ênfase3 25 17" xfId="7236" xr:uid="{00000000-0005-0000-0000-000079190000}"/>
    <cellStyle name="40% - Ênfase3 25 18" xfId="7237" xr:uid="{00000000-0005-0000-0000-00007A190000}"/>
    <cellStyle name="40% - Ênfase3 25 19" xfId="7238" xr:uid="{00000000-0005-0000-0000-00007B190000}"/>
    <cellStyle name="40% - Ênfase3 25 2" xfId="7239" xr:uid="{00000000-0005-0000-0000-00007C190000}"/>
    <cellStyle name="40% - Ênfase3 25 20" xfId="7240" xr:uid="{00000000-0005-0000-0000-00007D190000}"/>
    <cellStyle name="40% - Ênfase3 25 3" xfId="7241" xr:uid="{00000000-0005-0000-0000-00007E190000}"/>
    <cellStyle name="40% - Ênfase3 25 4" xfId="7242" xr:uid="{00000000-0005-0000-0000-00007F190000}"/>
    <cellStyle name="40% - Ênfase3 25 5" xfId="7243" xr:uid="{00000000-0005-0000-0000-000080190000}"/>
    <cellStyle name="40% - Ênfase3 25 6" xfId="7244" xr:uid="{00000000-0005-0000-0000-000081190000}"/>
    <cellStyle name="40% - Ênfase3 25 7" xfId="7245" xr:uid="{00000000-0005-0000-0000-000082190000}"/>
    <cellStyle name="40% - Ênfase3 25 8" xfId="7246" xr:uid="{00000000-0005-0000-0000-000083190000}"/>
    <cellStyle name="40% - Ênfase3 25 9" xfId="7247" xr:uid="{00000000-0005-0000-0000-000084190000}"/>
    <cellStyle name="40% - Ênfase3 26" xfId="487" xr:uid="{00000000-0005-0000-0000-000085190000}"/>
    <cellStyle name="40% - Ênfase3 26 10" xfId="7248" xr:uid="{00000000-0005-0000-0000-000086190000}"/>
    <cellStyle name="40% - Ênfase3 26 11" xfId="7249" xr:uid="{00000000-0005-0000-0000-000087190000}"/>
    <cellStyle name="40% - Ênfase3 26 12" xfId="7250" xr:uid="{00000000-0005-0000-0000-000088190000}"/>
    <cellStyle name="40% - Ênfase3 26 13" xfId="7251" xr:uid="{00000000-0005-0000-0000-000089190000}"/>
    <cellStyle name="40% - Ênfase3 26 14" xfId="7252" xr:uid="{00000000-0005-0000-0000-00008A190000}"/>
    <cellStyle name="40% - Ênfase3 26 15" xfId="7253" xr:uid="{00000000-0005-0000-0000-00008B190000}"/>
    <cellStyle name="40% - Ênfase3 26 16" xfId="7254" xr:uid="{00000000-0005-0000-0000-00008C190000}"/>
    <cellStyle name="40% - Ênfase3 26 17" xfId="7255" xr:uid="{00000000-0005-0000-0000-00008D190000}"/>
    <cellStyle name="40% - Ênfase3 26 18" xfId="7256" xr:uid="{00000000-0005-0000-0000-00008E190000}"/>
    <cellStyle name="40% - Ênfase3 26 19" xfId="7257" xr:uid="{00000000-0005-0000-0000-00008F190000}"/>
    <cellStyle name="40% - Ênfase3 26 2" xfId="7258" xr:uid="{00000000-0005-0000-0000-000090190000}"/>
    <cellStyle name="40% - Ênfase3 26 20" xfId="7259" xr:uid="{00000000-0005-0000-0000-000091190000}"/>
    <cellStyle name="40% - Ênfase3 26 3" xfId="7260" xr:uid="{00000000-0005-0000-0000-000092190000}"/>
    <cellStyle name="40% - Ênfase3 26 4" xfId="7261" xr:uid="{00000000-0005-0000-0000-000093190000}"/>
    <cellStyle name="40% - Ênfase3 26 5" xfId="7262" xr:uid="{00000000-0005-0000-0000-000094190000}"/>
    <cellStyle name="40% - Ênfase3 26 6" xfId="7263" xr:uid="{00000000-0005-0000-0000-000095190000}"/>
    <cellStyle name="40% - Ênfase3 26 7" xfId="7264" xr:uid="{00000000-0005-0000-0000-000096190000}"/>
    <cellStyle name="40% - Ênfase3 26 8" xfId="7265" xr:uid="{00000000-0005-0000-0000-000097190000}"/>
    <cellStyle name="40% - Ênfase3 26 9" xfId="7266" xr:uid="{00000000-0005-0000-0000-000098190000}"/>
    <cellStyle name="40% - Ênfase3 27" xfId="505" xr:uid="{00000000-0005-0000-0000-000099190000}"/>
    <cellStyle name="40% - Ênfase3 27 10" xfId="7267" xr:uid="{00000000-0005-0000-0000-00009A190000}"/>
    <cellStyle name="40% - Ênfase3 27 11" xfId="7268" xr:uid="{00000000-0005-0000-0000-00009B190000}"/>
    <cellStyle name="40% - Ênfase3 27 12" xfId="7269" xr:uid="{00000000-0005-0000-0000-00009C190000}"/>
    <cellStyle name="40% - Ênfase3 27 13" xfId="7270" xr:uid="{00000000-0005-0000-0000-00009D190000}"/>
    <cellStyle name="40% - Ênfase3 27 14" xfId="7271" xr:uid="{00000000-0005-0000-0000-00009E190000}"/>
    <cellStyle name="40% - Ênfase3 27 15" xfId="7272" xr:uid="{00000000-0005-0000-0000-00009F190000}"/>
    <cellStyle name="40% - Ênfase3 27 16" xfId="7273" xr:uid="{00000000-0005-0000-0000-0000A0190000}"/>
    <cellStyle name="40% - Ênfase3 27 17" xfId="7274" xr:uid="{00000000-0005-0000-0000-0000A1190000}"/>
    <cellStyle name="40% - Ênfase3 27 18" xfId="7275" xr:uid="{00000000-0005-0000-0000-0000A2190000}"/>
    <cellStyle name="40% - Ênfase3 27 19" xfId="7276" xr:uid="{00000000-0005-0000-0000-0000A3190000}"/>
    <cellStyle name="40% - Ênfase3 27 2" xfId="7277" xr:uid="{00000000-0005-0000-0000-0000A4190000}"/>
    <cellStyle name="40% - Ênfase3 27 20" xfId="7278" xr:uid="{00000000-0005-0000-0000-0000A5190000}"/>
    <cellStyle name="40% - Ênfase3 27 3" xfId="7279" xr:uid="{00000000-0005-0000-0000-0000A6190000}"/>
    <cellStyle name="40% - Ênfase3 27 4" xfId="7280" xr:uid="{00000000-0005-0000-0000-0000A7190000}"/>
    <cellStyle name="40% - Ênfase3 27 5" xfId="7281" xr:uid="{00000000-0005-0000-0000-0000A8190000}"/>
    <cellStyle name="40% - Ênfase3 27 6" xfId="7282" xr:uid="{00000000-0005-0000-0000-0000A9190000}"/>
    <cellStyle name="40% - Ênfase3 27 7" xfId="7283" xr:uid="{00000000-0005-0000-0000-0000AA190000}"/>
    <cellStyle name="40% - Ênfase3 27 8" xfId="7284" xr:uid="{00000000-0005-0000-0000-0000AB190000}"/>
    <cellStyle name="40% - Ênfase3 27 9" xfId="7285" xr:uid="{00000000-0005-0000-0000-0000AC190000}"/>
    <cellStyle name="40% - Ênfase3 28" xfId="523" xr:uid="{00000000-0005-0000-0000-0000AD190000}"/>
    <cellStyle name="40% - Ênfase3 28 10" xfId="7286" xr:uid="{00000000-0005-0000-0000-0000AE190000}"/>
    <cellStyle name="40% - Ênfase3 28 11" xfId="7287" xr:uid="{00000000-0005-0000-0000-0000AF190000}"/>
    <cellStyle name="40% - Ênfase3 28 12" xfId="7288" xr:uid="{00000000-0005-0000-0000-0000B0190000}"/>
    <cellStyle name="40% - Ênfase3 28 13" xfId="7289" xr:uid="{00000000-0005-0000-0000-0000B1190000}"/>
    <cellStyle name="40% - Ênfase3 28 14" xfId="7290" xr:uid="{00000000-0005-0000-0000-0000B2190000}"/>
    <cellStyle name="40% - Ênfase3 28 15" xfId="7291" xr:uid="{00000000-0005-0000-0000-0000B3190000}"/>
    <cellStyle name="40% - Ênfase3 28 16" xfId="7292" xr:uid="{00000000-0005-0000-0000-0000B4190000}"/>
    <cellStyle name="40% - Ênfase3 28 17" xfId="7293" xr:uid="{00000000-0005-0000-0000-0000B5190000}"/>
    <cellStyle name="40% - Ênfase3 28 18" xfId="7294" xr:uid="{00000000-0005-0000-0000-0000B6190000}"/>
    <cellStyle name="40% - Ênfase3 28 19" xfId="7295" xr:uid="{00000000-0005-0000-0000-0000B7190000}"/>
    <cellStyle name="40% - Ênfase3 28 2" xfId="7296" xr:uid="{00000000-0005-0000-0000-0000B8190000}"/>
    <cellStyle name="40% - Ênfase3 28 20" xfId="7297" xr:uid="{00000000-0005-0000-0000-0000B9190000}"/>
    <cellStyle name="40% - Ênfase3 28 3" xfId="7298" xr:uid="{00000000-0005-0000-0000-0000BA190000}"/>
    <cellStyle name="40% - Ênfase3 28 4" xfId="7299" xr:uid="{00000000-0005-0000-0000-0000BB190000}"/>
    <cellStyle name="40% - Ênfase3 28 5" xfId="7300" xr:uid="{00000000-0005-0000-0000-0000BC190000}"/>
    <cellStyle name="40% - Ênfase3 28 6" xfId="7301" xr:uid="{00000000-0005-0000-0000-0000BD190000}"/>
    <cellStyle name="40% - Ênfase3 28 7" xfId="7302" xr:uid="{00000000-0005-0000-0000-0000BE190000}"/>
    <cellStyle name="40% - Ênfase3 28 8" xfId="7303" xr:uid="{00000000-0005-0000-0000-0000BF190000}"/>
    <cellStyle name="40% - Ênfase3 28 9" xfId="7304" xr:uid="{00000000-0005-0000-0000-0000C0190000}"/>
    <cellStyle name="40% - Ênfase3 29" xfId="541" xr:uid="{00000000-0005-0000-0000-0000C1190000}"/>
    <cellStyle name="40% - Ênfase3 29 10" xfId="7305" xr:uid="{00000000-0005-0000-0000-0000C2190000}"/>
    <cellStyle name="40% - Ênfase3 29 11" xfId="7306" xr:uid="{00000000-0005-0000-0000-0000C3190000}"/>
    <cellStyle name="40% - Ênfase3 29 12" xfId="7307" xr:uid="{00000000-0005-0000-0000-0000C4190000}"/>
    <cellStyle name="40% - Ênfase3 29 13" xfId="7308" xr:uid="{00000000-0005-0000-0000-0000C5190000}"/>
    <cellStyle name="40% - Ênfase3 29 14" xfId="7309" xr:uid="{00000000-0005-0000-0000-0000C6190000}"/>
    <cellStyle name="40% - Ênfase3 29 15" xfId="7310" xr:uid="{00000000-0005-0000-0000-0000C7190000}"/>
    <cellStyle name="40% - Ênfase3 29 16" xfId="7311" xr:uid="{00000000-0005-0000-0000-0000C8190000}"/>
    <cellStyle name="40% - Ênfase3 29 17" xfId="7312" xr:uid="{00000000-0005-0000-0000-0000C9190000}"/>
    <cellStyle name="40% - Ênfase3 29 18" xfId="7313" xr:uid="{00000000-0005-0000-0000-0000CA190000}"/>
    <cellStyle name="40% - Ênfase3 29 19" xfId="7314" xr:uid="{00000000-0005-0000-0000-0000CB190000}"/>
    <cellStyle name="40% - Ênfase3 29 2" xfId="7315" xr:uid="{00000000-0005-0000-0000-0000CC190000}"/>
    <cellStyle name="40% - Ênfase3 29 20" xfId="7316" xr:uid="{00000000-0005-0000-0000-0000CD190000}"/>
    <cellStyle name="40% - Ênfase3 29 3" xfId="7317" xr:uid="{00000000-0005-0000-0000-0000CE190000}"/>
    <cellStyle name="40% - Ênfase3 29 4" xfId="7318" xr:uid="{00000000-0005-0000-0000-0000CF190000}"/>
    <cellStyle name="40% - Ênfase3 29 5" xfId="7319" xr:uid="{00000000-0005-0000-0000-0000D0190000}"/>
    <cellStyle name="40% - Ênfase3 29 6" xfId="7320" xr:uid="{00000000-0005-0000-0000-0000D1190000}"/>
    <cellStyle name="40% - Ênfase3 29 7" xfId="7321" xr:uid="{00000000-0005-0000-0000-0000D2190000}"/>
    <cellStyle name="40% - Ênfase3 29 8" xfId="7322" xr:uid="{00000000-0005-0000-0000-0000D3190000}"/>
    <cellStyle name="40% - Ênfase3 29 9" xfId="7323" xr:uid="{00000000-0005-0000-0000-0000D4190000}"/>
    <cellStyle name="40% - Ênfase3 3" xfId="86" xr:uid="{00000000-0005-0000-0000-0000D5190000}"/>
    <cellStyle name="40% - Ênfase3 3 10" xfId="7324" xr:uid="{00000000-0005-0000-0000-0000D6190000}"/>
    <cellStyle name="40% - Ênfase3 3 11" xfId="7325" xr:uid="{00000000-0005-0000-0000-0000D7190000}"/>
    <cellStyle name="40% - Ênfase3 3 12" xfId="7326" xr:uid="{00000000-0005-0000-0000-0000D8190000}"/>
    <cellStyle name="40% - Ênfase3 3 13" xfId="7327" xr:uid="{00000000-0005-0000-0000-0000D9190000}"/>
    <cellStyle name="40% - Ênfase3 3 14" xfId="7328" xr:uid="{00000000-0005-0000-0000-0000DA190000}"/>
    <cellStyle name="40% - Ênfase3 3 15" xfId="7329" xr:uid="{00000000-0005-0000-0000-0000DB190000}"/>
    <cellStyle name="40% - Ênfase3 3 16" xfId="7330" xr:uid="{00000000-0005-0000-0000-0000DC190000}"/>
    <cellStyle name="40% - Ênfase3 3 17" xfId="7331" xr:uid="{00000000-0005-0000-0000-0000DD190000}"/>
    <cellStyle name="40% - Ênfase3 3 18" xfId="7332" xr:uid="{00000000-0005-0000-0000-0000DE190000}"/>
    <cellStyle name="40% - Ênfase3 3 19" xfId="7333" xr:uid="{00000000-0005-0000-0000-0000DF190000}"/>
    <cellStyle name="40% - Ênfase3 3 2" xfId="7334" xr:uid="{00000000-0005-0000-0000-0000E0190000}"/>
    <cellStyle name="40% - Ênfase3 3 20" xfId="7335" xr:uid="{00000000-0005-0000-0000-0000E1190000}"/>
    <cellStyle name="40% - Ênfase3 3 3" xfId="7336" xr:uid="{00000000-0005-0000-0000-0000E2190000}"/>
    <cellStyle name="40% - Ênfase3 3 4" xfId="7337" xr:uid="{00000000-0005-0000-0000-0000E3190000}"/>
    <cellStyle name="40% - Ênfase3 3 5" xfId="7338" xr:uid="{00000000-0005-0000-0000-0000E4190000}"/>
    <cellStyle name="40% - Ênfase3 3 6" xfId="7339" xr:uid="{00000000-0005-0000-0000-0000E5190000}"/>
    <cellStyle name="40% - Ênfase3 3 7" xfId="7340" xr:uid="{00000000-0005-0000-0000-0000E6190000}"/>
    <cellStyle name="40% - Ênfase3 3 8" xfId="7341" xr:uid="{00000000-0005-0000-0000-0000E7190000}"/>
    <cellStyle name="40% - Ênfase3 3 9" xfId="7342" xr:uid="{00000000-0005-0000-0000-0000E8190000}"/>
    <cellStyle name="40% - Ênfase3 30" xfId="559" xr:uid="{00000000-0005-0000-0000-0000E9190000}"/>
    <cellStyle name="40% - Ênfase3 30 10" xfId="7343" xr:uid="{00000000-0005-0000-0000-0000EA190000}"/>
    <cellStyle name="40% - Ênfase3 30 11" xfId="7344" xr:uid="{00000000-0005-0000-0000-0000EB190000}"/>
    <cellStyle name="40% - Ênfase3 30 12" xfId="7345" xr:uid="{00000000-0005-0000-0000-0000EC190000}"/>
    <cellStyle name="40% - Ênfase3 30 13" xfId="7346" xr:uid="{00000000-0005-0000-0000-0000ED190000}"/>
    <cellStyle name="40% - Ênfase3 30 14" xfId="7347" xr:uid="{00000000-0005-0000-0000-0000EE190000}"/>
    <cellStyle name="40% - Ênfase3 30 15" xfId="7348" xr:uid="{00000000-0005-0000-0000-0000EF190000}"/>
    <cellStyle name="40% - Ênfase3 30 16" xfId="7349" xr:uid="{00000000-0005-0000-0000-0000F0190000}"/>
    <cellStyle name="40% - Ênfase3 30 17" xfId="7350" xr:uid="{00000000-0005-0000-0000-0000F1190000}"/>
    <cellStyle name="40% - Ênfase3 30 18" xfId="7351" xr:uid="{00000000-0005-0000-0000-0000F2190000}"/>
    <cellStyle name="40% - Ênfase3 30 19" xfId="7352" xr:uid="{00000000-0005-0000-0000-0000F3190000}"/>
    <cellStyle name="40% - Ênfase3 30 2" xfId="7353" xr:uid="{00000000-0005-0000-0000-0000F4190000}"/>
    <cellStyle name="40% - Ênfase3 30 20" xfId="7354" xr:uid="{00000000-0005-0000-0000-0000F5190000}"/>
    <cellStyle name="40% - Ênfase3 30 3" xfId="7355" xr:uid="{00000000-0005-0000-0000-0000F6190000}"/>
    <cellStyle name="40% - Ênfase3 30 4" xfId="7356" xr:uid="{00000000-0005-0000-0000-0000F7190000}"/>
    <cellStyle name="40% - Ênfase3 30 5" xfId="7357" xr:uid="{00000000-0005-0000-0000-0000F8190000}"/>
    <cellStyle name="40% - Ênfase3 30 6" xfId="7358" xr:uid="{00000000-0005-0000-0000-0000F9190000}"/>
    <cellStyle name="40% - Ênfase3 30 7" xfId="7359" xr:uid="{00000000-0005-0000-0000-0000FA190000}"/>
    <cellStyle name="40% - Ênfase3 30 8" xfId="7360" xr:uid="{00000000-0005-0000-0000-0000FB190000}"/>
    <cellStyle name="40% - Ênfase3 30 9" xfId="7361" xr:uid="{00000000-0005-0000-0000-0000FC190000}"/>
    <cellStyle name="40% - Ênfase3 31" xfId="577" xr:uid="{00000000-0005-0000-0000-0000FD190000}"/>
    <cellStyle name="40% - Ênfase3 31 10" xfId="7362" xr:uid="{00000000-0005-0000-0000-0000FE190000}"/>
    <cellStyle name="40% - Ênfase3 31 11" xfId="7363" xr:uid="{00000000-0005-0000-0000-0000FF190000}"/>
    <cellStyle name="40% - Ênfase3 31 12" xfId="7364" xr:uid="{00000000-0005-0000-0000-0000001A0000}"/>
    <cellStyle name="40% - Ênfase3 31 13" xfId="7365" xr:uid="{00000000-0005-0000-0000-0000011A0000}"/>
    <cellStyle name="40% - Ênfase3 31 14" xfId="7366" xr:uid="{00000000-0005-0000-0000-0000021A0000}"/>
    <cellStyle name="40% - Ênfase3 31 15" xfId="7367" xr:uid="{00000000-0005-0000-0000-0000031A0000}"/>
    <cellStyle name="40% - Ênfase3 31 16" xfId="7368" xr:uid="{00000000-0005-0000-0000-0000041A0000}"/>
    <cellStyle name="40% - Ênfase3 31 17" xfId="7369" xr:uid="{00000000-0005-0000-0000-0000051A0000}"/>
    <cellStyle name="40% - Ênfase3 31 18" xfId="7370" xr:uid="{00000000-0005-0000-0000-0000061A0000}"/>
    <cellStyle name="40% - Ênfase3 31 19" xfId="7371" xr:uid="{00000000-0005-0000-0000-0000071A0000}"/>
    <cellStyle name="40% - Ênfase3 31 2" xfId="7372" xr:uid="{00000000-0005-0000-0000-0000081A0000}"/>
    <cellStyle name="40% - Ênfase3 31 20" xfId="7373" xr:uid="{00000000-0005-0000-0000-0000091A0000}"/>
    <cellStyle name="40% - Ênfase3 31 3" xfId="7374" xr:uid="{00000000-0005-0000-0000-00000A1A0000}"/>
    <cellStyle name="40% - Ênfase3 31 4" xfId="7375" xr:uid="{00000000-0005-0000-0000-00000B1A0000}"/>
    <cellStyle name="40% - Ênfase3 31 5" xfId="7376" xr:uid="{00000000-0005-0000-0000-00000C1A0000}"/>
    <cellStyle name="40% - Ênfase3 31 6" xfId="7377" xr:uid="{00000000-0005-0000-0000-00000D1A0000}"/>
    <cellStyle name="40% - Ênfase3 31 7" xfId="7378" xr:uid="{00000000-0005-0000-0000-00000E1A0000}"/>
    <cellStyle name="40% - Ênfase3 31 8" xfId="7379" xr:uid="{00000000-0005-0000-0000-00000F1A0000}"/>
    <cellStyle name="40% - Ênfase3 31 9" xfId="7380" xr:uid="{00000000-0005-0000-0000-0000101A0000}"/>
    <cellStyle name="40% - Ênfase3 32" xfId="595" xr:uid="{00000000-0005-0000-0000-0000111A0000}"/>
    <cellStyle name="40% - Ênfase3 32 10" xfId="7381" xr:uid="{00000000-0005-0000-0000-0000121A0000}"/>
    <cellStyle name="40% - Ênfase3 32 11" xfId="7382" xr:uid="{00000000-0005-0000-0000-0000131A0000}"/>
    <cellStyle name="40% - Ênfase3 32 12" xfId="7383" xr:uid="{00000000-0005-0000-0000-0000141A0000}"/>
    <cellStyle name="40% - Ênfase3 32 13" xfId="7384" xr:uid="{00000000-0005-0000-0000-0000151A0000}"/>
    <cellStyle name="40% - Ênfase3 32 14" xfId="7385" xr:uid="{00000000-0005-0000-0000-0000161A0000}"/>
    <cellStyle name="40% - Ênfase3 32 15" xfId="7386" xr:uid="{00000000-0005-0000-0000-0000171A0000}"/>
    <cellStyle name="40% - Ênfase3 32 16" xfId="7387" xr:uid="{00000000-0005-0000-0000-0000181A0000}"/>
    <cellStyle name="40% - Ênfase3 32 17" xfId="7388" xr:uid="{00000000-0005-0000-0000-0000191A0000}"/>
    <cellStyle name="40% - Ênfase3 32 18" xfId="7389" xr:uid="{00000000-0005-0000-0000-00001A1A0000}"/>
    <cellStyle name="40% - Ênfase3 32 19" xfId="7390" xr:uid="{00000000-0005-0000-0000-00001B1A0000}"/>
    <cellStyle name="40% - Ênfase3 32 2" xfId="7391" xr:uid="{00000000-0005-0000-0000-00001C1A0000}"/>
    <cellStyle name="40% - Ênfase3 32 20" xfId="7392" xr:uid="{00000000-0005-0000-0000-00001D1A0000}"/>
    <cellStyle name="40% - Ênfase3 32 3" xfId="7393" xr:uid="{00000000-0005-0000-0000-00001E1A0000}"/>
    <cellStyle name="40% - Ênfase3 32 4" xfId="7394" xr:uid="{00000000-0005-0000-0000-00001F1A0000}"/>
    <cellStyle name="40% - Ênfase3 32 5" xfId="7395" xr:uid="{00000000-0005-0000-0000-0000201A0000}"/>
    <cellStyle name="40% - Ênfase3 32 6" xfId="7396" xr:uid="{00000000-0005-0000-0000-0000211A0000}"/>
    <cellStyle name="40% - Ênfase3 32 7" xfId="7397" xr:uid="{00000000-0005-0000-0000-0000221A0000}"/>
    <cellStyle name="40% - Ênfase3 32 8" xfId="7398" xr:uid="{00000000-0005-0000-0000-0000231A0000}"/>
    <cellStyle name="40% - Ênfase3 32 9" xfId="7399" xr:uid="{00000000-0005-0000-0000-0000241A0000}"/>
    <cellStyle name="40% - Ênfase3 33" xfId="613" xr:uid="{00000000-0005-0000-0000-0000251A0000}"/>
    <cellStyle name="40% - Ênfase3 33 10" xfId="7400" xr:uid="{00000000-0005-0000-0000-0000261A0000}"/>
    <cellStyle name="40% - Ênfase3 33 11" xfId="7401" xr:uid="{00000000-0005-0000-0000-0000271A0000}"/>
    <cellStyle name="40% - Ênfase3 33 12" xfId="7402" xr:uid="{00000000-0005-0000-0000-0000281A0000}"/>
    <cellStyle name="40% - Ênfase3 33 13" xfId="7403" xr:uid="{00000000-0005-0000-0000-0000291A0000}"/>
    <cellStyle name="40% - Ênfase3 33 14" xfId="7404" xr:uid="{00000000-0005-0000-0000-00002A1A0000}"/>
    <cellStyle name="40% - Ênfase3 33 15" xfId="7405" xr:uid="{00000000-0005-0000-0000-00002B1A0000}"/>
    <cellStyle name="40% - Ênfase3 33 16" xfId="7406" xr:uid="{00000000-0005-0000-0000-00002C1A0000}"/>
    <cellStyle name="40% - Ênfase3 33 17" xfId="7407" xr:uid="{00000000-0005-0000-0000-00002D1A0000}"/>
    <cellStyle name="40% - Ênfase3 33 18" xfId="7408" xr:uid="{00000000-0005-0000-0000-00002E1A0000}"/>
    <cellStyle name="40% - Ênfase3 33 19" xfId="7409" xr:uid="{00000000-0005-0000-0000-00002F1A0000}"/>
    <cellStyle name="40% - Ênfase3 33 2" xfId="7410" xr:uid="{00000000-0005-0000-0000-0000301A0000}"/>
    <cellStyle name="40% - Ênfase3 33 20" xfId="7411" xr:uid="{00000000-0005-0000-0000-0000311A0000}"/>
    <cellStyle name="40% - Ênfase3 33 3" xfId="7412" xr:uid="{00000000-0005-0000-0000-0000321A0000}"/>
    <cellStyle name="40% - Ênfase3 33 4" xfId="7413" xr:uid="{00000000-0005-0000-0000-0000331A0000}"/>
    <cellStyle name="40% - Ênfase3 33 5" xfId="7414" xr:uid="{00000000-0005-0000-0000-0000341A0000}"/>
    <cellStyle name="40% - Ênfase3 33 6" xfId="7415" xr:uid="{00000000-0005-0000-0000-0000351A0000}"/>
    <cellStyle name="40% - Ênfase3 33 7" xfId="7416" xr:uid="{00000000-0005-0000-0000-0000361A0000}"/>
    <cellStyle name="40% - Ênfase3 33 8" xfId="7417" xr:uid="{00000000-0005-0000-0000-0000371A0000}"/>
    <cellStyle name="40% - Ênfase3 33 9" xfId="7418" xr:uid="{00000000-0005-0000-0000-0000381A0000}"/>
    <cellStyle name="40% - Ênfase3 34" xfId="631" xr:uid="{00000000-0005-0000-0000-0000391A0000}"/>
    <cellStyle name="40% - Ênfase3 34 10" xfId="7419" xr:uid="{00000000-0005-0000-0000-00003A1A0000}"/>
    <cellStyle name="40% - Ênfase3 34 11" xfId="7420" xr:uid="{00000000-0005-0000-0000-00003B1A0000}"/>
    <cellStyle name="40% - Ênfase3 34 12" xfId="7421" xr:uid="{00000000-0005-0000-0000-00003C1A0000}"/>
    <cellStyle name="40% - Ênfase3 34 13" xfId="7422" xr:uid="{00000000-0005-0000-0000-00003D1A0000}"/>
    <cellStyle name="40% - Ênfase3 34 14" xfId="7423" xr:uid="{00000000-0005-0000-0000-00003E1A0000}"/>
    <cellStyle name="40% - Ênfase3 34 15" xfId="7424" xr:uid="{00000000-0005-0000-0000-00003F1A0000}"/>
    <cellStyle name="40% - Ênfase3 34 16" xfId="7425" xr:uid="{00000000-0005-0000-0000-0000401A0000}"/>
    <cellStyle name="40% - Ênfase3 34 17" xfId="7426" xr:uid="{00000000-0005-0000-0000-0000411A0000}"/>
    <cellStyle name="40% - Ênfase3 34 18" xfId="7427" xr:uid="{00000000-0005-0000-0000-0000421A0000}"/>
    <cellStyle name="40% - Ênfase3 34 19" xfId="7428" xr:uid="{00000000-0005-0000-0000-0000431A0000}"/>
    <cellStyle name="40% - Ênfase3 34 2" xfId="7429" xr:uid="{00000000-0005-0000-0000-0000441A0000}"/>
    <cellStyle name="40% - Ênfase3 34 20" xfId="7430" xr:uid="{00000000-0005-0000-0000-0000451A0000}"/>
    <cellStyle name="40% - Ênfase3 34 3" xfId="7431" xr:uid="{00000000-0005-0000-0000-0000461A0000}"/>
    <cellStyle name="40% - Ênfase3 34 4" xfId="7432" xr:uid="{00000000-0005-0000-0000-0000471A0000}"/>
    <cellStyle name="40% - Ênfase3 34 5" xfId="7433" xr:uid="{00000000-0005-0000-0000-0000481A0000}"/>
    <cellStyle name="40% - Ênfase3 34 6" xfId="7434" xr:uid="{00000000-0005-0000-0000-0000491A0000}"/>
    <cellStyle name="40% - Ênfase3 34 7" xfId="7435" xr:uid="{00000000-0005-0000-0000-00004A1A0000}"/>
    <cellStyle name="40% - Ênfase3 34 8" xfId="7436" xr:uid="{00000000-0005-0000-0000-00004B1A0000}"/>
    <cellStyle name="40% - Ênfase3 34 9" xfId="7437" xr:uid="{00000000-0005-0000-0000-00004C1A0000}"/>
    <cellStyle name="40% - Ênfase3 35" xfId="649" xr:uid="{00000000-0005-0000-0000-00004D1A0000}"/>
    <cellStyle name="40% - Ênfase3 35 10" xfId="7438" xr:uid="{00000000-0005-0000-0000-00004E1A0000}"/>
    <cellStyle name="40% - Ênfase3 35 11" xfId="7439" xr:uid="{00000000-0005-0000-0000-00004F1A0000}"/>
    <cellStyle name="40% - Ênfase3 35 12" xfId="7440" xr:uid="{00000000-0005-0000-0000-0000501A0000}"/>
    <cellStyle name="40% - Ênfase3 35 13" xfId="7441" xr:uid="{00000000-0005-0000-0000-0000511A0000}"/>
    <cellStyle name="40% - Ênfase3 35 14" xfId="7442" xr:uid="{00000000-0005-0000-0000-0000521A0000}"/>
    <cellStyle name="40% - Ênfase3 35 15" xfId="7443" xr:uid="{00000000-0005-0000-0000-0000531A0000}"/>
    <cellStyle name="40% - Ênfase3 35 16" xfId="7444" xr:uid="{00000000-0005-0000-0000-0000541A0000}"/>
    <cellStyle name="40% - Ênfase3 35 17" xfId="7445" xr:uid="{00000000-0005-0000-0000-0000551A0000}"/>
    <cellStyle name="40% - Ênfase3 35 18" xfId="7446" xr:uid="{00000000-0005-0000-0000-0000561A0000}"/>
    <cellStyle name="40% - Ênfase3 35 19" xfId="7447" xr:uid="{00000000-0005-0000-0000-0000571A0000}"/>
    <cellStyle name="40% - Ênfase3 35 2" xfId="7448" xr:uid="{00000000-0005-0000-0000-0000581A0000}"/>
    <cellStyle name="40% - Ênfase3 35 20" xfId="7449" xr:uid="{00000000-0005-0000-0000-0000591A0000}"/>
    <cellStyle name="40% - Ênfase3 35 3" xfId="7450" xr:uid="{00000000-0005-0000-0000-00005A1A0000}"/>
    <cellStyle name="40% - Ênfase3 35 4" xfId="7451" xr:uid="{00000000-0005-0000-0000-00005B1A0000}"/>
    <cellStyle name="40% - Ênfase3 35 5" xfId="7452" xr:uid="{00000000-0005-0000-0000-00005C1A0000}"/>
    <cellStyle name="40% - Ênfase3 35 6" xfId="7453" xr:uid="{00000000-0005-0000-0000-00005D1A0000}"/>
    <cellStyle name="40% - Ênfase3 35 7" xfId="7454" xr:uid="{00000000-0005-0000-0000-00005E1A0000}"/>
    <cellStyle name="40% - Ênfase3 35 8" xfId="7455" xr:uid="{00000000-0005-0000-0000-00005F1A0000}"/>
    <cellStyle name="40% - Ênfase3 35 9" xfId="7456" xr:uid="{00000000-0005-0000-0000-0000601A0000}"/>
    <cellStyle name="40% - Ênfase3 36" xfId="667" xr:uid="{00000000-0005-0000-0000-0000611A0000}"/>
    <cellStyle name="40% - Ênfase3 36 10" xfId="7457" xr:uid="{00000000-0005-0000-0000-0000621A0000}"/>
    <cellStyle name="40% - Ênfase3 36 11" xfId="7458" xr:uid="{00000000-0005-0000-0000-0000631A0000}"/>
    <cellStyle name="40% - Ênfase3 36 12" xfId="7459" xr:uid="{00000000-0005-0000-0000-0000641A0000}"/>
    <cellStyle name="40% - Ênfase3 36 13" xfId="7460" xr:uid="{00000000-0005-0000-0000-0000651A0000}"/>
    <cellStyle name="40% - Ênfase3 36 14" xfId="7461" xr:uid="{00000000-0005-0000-0000-0000661A0000}"/>
    <cellStyle name="40% - Ênfase3 36 15" xfId="7462" xr:uid="{00000000-0005-0000-0000-0000671A0000}"/>
    <cellStyle name="40% - Ênfase3 36 16" xfId="7463" xr:uid="{00000000-0005-0000-0000-0000681A0000}"/>
    <cellStyle name="40% - Ênfase3 36 17" xfId="7464" xr:uid="{00000000-0005-0000-0000-0000691A0000}"/>
    <cellStyle name="40% - Ênfase3 36 18" xfId="7465" xr:uid="{00000000-0005-0000-0000-00006A1A0000}"/>
    <cellStyle name="40% - Ênfase3 36 19" xfId="7466" xr:uid="{00000000-0005-0000-0000-00006B1A0000}"/>
    <cellStyle name="40% - Ênfase3 36 2" xfId="7467" xr:uid="{00000000-0005-0000-0000-00006C1A0000}"/>
    <cellStyle name="40% - Ênfase3 36 20" xfId="7468" xr:uid="{00000000-0005-0000-0000-00006D1A0000}"/>
    <cellStyle name="40% - Ênfase3 36 3" xfId="7469" xr:uid="{00000000-0005-0000-0000-00006E1A0000}"/>
    <cellStyle name="40% - Ênfase3 36 4" xfId="7470" xr:uid="{00000000-0005-0000-0000-00006F1A0000}"/>
    <cellStyle name="40% - Ênfase3 36 5" xfId="7471" xr:uid="{00000000-0005-0000-0000-0000701A0000}"/>
    <cellStyle name="40% - Ênfase3 36 6" xfId="7472" xr:uid="{00000000-0005-0000-0000-0000711A0000}"/>
    <cellStyle name="40% - Ênfase3 36 7" xfId="7473" xr:uid="{00000000-0005-0000-0000-0000721A0000}"/>
    <cellStyle name="40% - Ênfase3 36 8" xfId="7474" xr:uid="{00000000-0005-0000-0000-0000731A0000}"/>
    <cellStyle name="40% - Ênfase3 36 9" xfId="7475" xr:uid="{00000000-0005-0000-0000-0000741A0000}"/>
    <cellStyle name="40% - Ênfase3 37" xfId="685" xr:uid="{00000000-0005-0000-0000-0000751A0000}"/>
    <cellStyle name="40% - Ênfase3 37 10" xfId="7476" xr:uid="{00000000-0005-0000-0000-0000761A0000}"/>
    <cellStyle name="40% - Ênfase3 37 11" xfId="7477" xr:uid="{00000000-0005-0000-0000-0000771A0000}"/>
    <cellStyle name="40% - Ênfase3 37 12" xfId="7478" xr:uid="{00000000-0005-0000-0000-0000781A0000}"/>
    <cellStyle name="40% - Ênfase3 37 13" xfId="7479" xr:uid="{00000000-0005-0000-0000-0000791A0000}"/>
    <cellStyle name="40% - Ênfase3 37 14" xfId="7480" xr:uid="{00000000-0005-0000-0000-00007A1A0000}"/>
    <cellStyle name="40% - Ênfase3 37 15" xfId="7481" xr:uid="{00000000-0005-0000-0000-00007B1A0000}"/>
    <cellStyle name="40% - Ênfase3 37 16" xfId="7482" xr:uid="{00000000-0005-0000-0000-00007C1A0000}"/>
    <cellStyle name="40% - Ênfase3 37 17" xfId="7483" xr:uid="{00000000-0005-0000-0000-00007D1A0000}"/>
    <cellStyle name="40% - Ênfase3 37 18" xfId="7484" xr:uid="{00000000-0005-0000-0000-00007E1A0000}"/>
    <cellStyle name="40% - Ênfase3 37 19" xfId="7485" xr:uid="{00000000-0005-0000-0000-00007F1A0000}"/>
    <cellStyle name="40% - Ênfase3 37 2" xfId="7486" xr:uid="{00000000-0005-0000-0000-0000801A0000}"/>
    <cellStyle name="40% - Ênfase3 37 20" xfId="7487" xr:uid="{00000000-0005-0000-0000-0000811A0000}"/>
    <cellStyle name="40% - Ênfase3 37 3" xfId="7488" xr:uid="{00000000-0005-0000-0000-0000821A0000}"/>
    <cellStyle name="40% - Ênfase3 37 4" xfId="7489" xr:uid="{00000000-0005-0000-0000-0000831A0000}"/>
    <cellStyle name="40% - Ênfase3 37 5" xfId="7490" xr:uid="{00000000-0005-0000-0000-0000841A0000}"/>
    <cellStyle name="40% - Ênfase3 37 6" xfId="7491" xr:uid="{00000000-0005-0000-0000-0000851A0000}"/>
    <cellStyle name="40% - Ênfase3 37 7" xfId="7492" xr:uid="{00000000-0005-0000-0000-0000861A0000}"/>
    <cellStyle name="40% - Ênfase3 37 8" xfId="7493" xr:uid="{00000000-0005-0000-0000-0000871A0000}"/>
    <cellStyle name="40% - Ênfase3 37 9" xfId="7494" xr:uid="{00000000-0005-0000-0000-0000881A0000}"/>
    <cellStyle name="40% - Ênfase3 38" xfId="703" xr:uid="{00000000-0005-0000-0000-0000891A0000}"/>
    <cellStyle name="40% - Ênfase3 39" xfId="720" xr:uid="{00000000-0005-0000-0000-00008A1A0000}"/>
    <cellStyle name="40% - Ênfase3 4" xfId="104" xr:uid="{00000000-0005-0000-0000-00008B1A0000}"/>
    <cellStyle name="40% - Ênfase3 4 10" xfId="7495" xr:uid="{00000000-0005-0000-0000-00008C1A0000}"/>
    <cellStyle name="40% - Ênfase3 4 11" xfId="7496" xr:uid="{00000000-0005-0000-0000-00008D1A0000}"/>
    <cellStyle name="40% - Ênfase3 4 12" xfId="7497" xr:uid="{00000000-0005-0000-0000-00008E1A0000}"/>
    <cellStyle name="40% - Ênfase3 4 13" xfId="7498" xr:uid="{00000000-0005-0000-0000-00008F1A0000}"/>
    <cellStyle name="40% - Ênfase3 4 14" xfId="7499" xr:uid="{00000000-0005-0000-0000-0000901A0000}"/>
    <cellStyle name="40% - Ênfase3 4 15" xfId="7500" xr:uid="{00000000-0005-0000-0000-0000911A0000}"/>
    <cellStyle name="40% - Ênfase3 4 16" xfId="7501" xr:uid="{00000000-0005-0000-0000-0000921A0000}"/>
    <cellStyle name="40% - Ênfase3 4 17" xfId="7502" xr:uid="{00000000-0005-0000-0000-0000931A0000}"/>
    <cellStyle name="40% - Ênfase3 4 18" xfId="7503" xr:uid="{00000000-0005-0000-0000-0000941A0000}"/>
    <cellStyle name="40% - Ênfase3 4 19" xfId="7504" xr:uid="{00000000-0005-0000-0000-0000951A0000}"/>
    <cellStyle name="40% - Ênfase3 4 2" xfId="7505" xr:uid="{00000000-0005-0000-0000-0000961A0000}"/>
    <cellStyle name="40% - Ênfase3 4 20" xfId="7506" xr:uid="{00000000-0005-0000-0000-0000971A0000}"/>
    <cellStyle name="40% - Ênfase3 4 3" xfId="7507" xr:uid="{00000000-0005-0000-0000-0000981A0000}"/>
    <cellStyle name="40% - Ênfase3 4 4" xfId="7508" xr:uid="{00000000-0005-0000-0000-0000991A0000}"/>
    <cellStyle name="40% - Ênfase3 4 5" xfId="7509" xr:uid="{00000000-0005-0000-0000-00009A1A0000}"/>
    <cellStyle name="40% - Ênfase3 4 6" xfId="7510" xr:uid="{00000000-0005-0000-0000-00009B1A0000}"/>
    <cellStyle name="40% - Ênfase3 4 7" xfId="7511" xr:uid="{00000000-0005-0000-0000-00009C1A0000}"/>
    <cellStyle name="40% - Ênfase3 4 8" xfId="7512" xr:uid="{00000000-0005-0000-0000-00009D1A0000}"/>
    <cellStyle name="40% - Ênfase3 4 9" xfId="7513" xr:uid="{00000000-0005-0000-0000-00009E1A0000}"/>
    <cellStyle name="40% - Ênfase3 40" xfId="682" xr:uid="{00000000-0005-0000-0000-00009F1A0000}"/>
    <cellStyle name="40% - Ênfase3 41" xfId="757" xr:uid="{00000000-0005-0000-0000-0000A01A0000}"/>
    <cellStyle name="40% - Ênfase3 42" xfId="775" xr:uid="{00000000-0005-0000-0000-0000A11A0000}"/>
    <cellStyle name="40% - Ênfase3 43" xfId="793" xr:uid="{00000000-0005-0000-0000-0000A21A0000}"/>
    <cellStyle name="40% - Ênfase3 44" xfId="811" xr:uid="{00000000-0005-0000-0000-0000A31A0000}"/>
    <cellStyle name="40% - Ênfase3 45" xfId="829" xr:uid="{00000000-0005-0000-0000-0000A41A0000}"/>
    <cellStyle name="40% - Ênfase3 46" xfId="847" xr:uid="{00000000-0005-0000-0000-0000A51A0000}"/>
    <cellStyle name="40% - Ênfase3 47" xfId="865" xr:uid="{00000000-0005-0000-0000-0000A61A0000}"/>
    <cellStyle name="40% - Ênfase3 48" xfId="883" xr:uid="{00000000-0005-0000-0000-0000A71A0000}"/>
    <cellStyle name="40% - Ênfase3 49" xfId="901" xr:uid="{00000000-0005-0000-0000-0000A81A0000}"/>
    <cellStyle name="40% - Ênfase3 5" xfId="121" xr:uid="{00000000-0005-0000-0000-0000A91A0000}"/>
    <cellStyle name="40% - Ênfase3 5 10" xfId="7514" xr:uid="{00000000-0005-0000-0000-0000AA1A0000}"/>
    <cellStyle name="40% - Ênfase3 5 11" xfId="7515" xr:uid="{00000000-0005-0000-0000-0000AB1A0000}"/>
    <cellStyle name="40% - Ênfase3 5 12" xfId="7516" xr:uid="{00000000-0005-0000-0000-0000AC1A0000}"/>
    <cellStyle name="40% - Ênfase3 5 13" xfId="7517" xr:uid="{00000000-0005-0000-0000-0000AD1A0000}"/>
    <cellStyle name="40% - Ênfase3 5 14" xfId="7518" xr:uid="{00000000-0005-0000-0000-0000AE1A0000}"/>
    <cellStyle name="40% - Ênfase3 5 15" xfId="7519" xr:uid="{00000000-0005-0000-0000-0000AF1A0000}"/>
    <cellStyle name="40% - Ênfase3 5 16" xfId="7520" xr:uid="{00000000-0005-0000-0000-0000B01A0000}"/>
    <cellStyle name="40% - Ênfase3 5 17" xfId="7521" xr:uid="{00000000-0005-0000-0000-0000B11A0000}"/>
    <cellStyle name="40% - Ênfase3 5 18" xfId="7522" xr:uid="{00000000-0005-0000-0000-0000B21A0000}"/>
    <cellStyle name="40% - Ênfase3 5 19" xfId="7523" xr:uid="{00000000-0005-0000-0000-0000B31A0000}"/>
    <cellStyle name="40% - Ênfase3 5 2" xfId="7524" xr:uid="{00000000-0005-0000-0000-0000B41A0000}"/>
    <cellStyle name="40% - Ênfase3 5 20" xfId="7525" xr:uid="{00000000-0005-0000-0000-0000B51A0000}"/>
    <cellStyle name="40% - Ênfase3 5 3" xfId="7526" xr:uid="{00000000-0005-0000-0000-0000B61A0000}"/>
    <cellStyle name="40% - Ênfase3 5 4" xfId="7527" xr:uid="{00000000-0005-0000-0000-0000B71A0000}"/>
    <cellStyle name="40% - Ênfase3 5 5" xfId="7528" xr:uid="{00000000-0005-0000-0000-0000B81A0000}"/>
    <cellStyle name="40% - Ênfase3 5 6" xfId="7529" xr:uid="{00000000-0005-0000-0000-0000B91A0000}"/>
    <cellStyle name="40% - Ênfase3 5 7" xfId="7530" xr:uid="{00000000-0005-0000-0000-0000BA1A0000}"/>
    <cellStyle name="40% - Ênfase3 5 8" xfId="7531" xr:uid="{00000000-0005-0000-0000-0000BB1A0000}"/>
    <cellStyle name="40% - Ênfase3 5 9" xfId="7532" xr:uid="{00000000-0005-0000-0000-0000BC1A0000}"/>
    <cellStyle name="40% - Ênfase3 50" xfId="914" xr:uid="{00000000-0005-0000-0000-0000BD1A0000}"/>
    <cellStyle name="40% - Ênfase3 51" xfId="937" xr:uid="{00000000-0005-0000-0000-0000BE1A0000}"/>
    <cellStyle name="40% - Ênfase3 52" xfId="955" xr:uid="{00000000-0005-0000-0000-0000BF1A0000}"/>
    <cellStyle name="40% - Ênfase3 53" xfId="973" xr:uid="{00000000-0005-0000-0000-0000C01A0000}"/>
    <cellStyle name="40% - Ênfase3 54" xfId="991" xr:uid="{00000000-0005-0000-0000-0000C11A0000}"/>
    <cellStyle name="40% - Ênfase3 55" xfId="1009" xr:uid="{00000000-0005-0000-0000-0000C21A0000}"/>
    <cellStyle name="40% - Ênfase3 56" xfId="1026" xr:uid="{00000000-0005-0000-0000-0000C31A0000}"/>
    <cellStyle name="40% - Ênfase3 57" xfId="1039" xr:uid="{00000000-0005-0000-0000-0000C41A0000}"/>
    <cellStyle name="40% - Ênfase3 58" xfId="1062" xr:uid="{00000000-0005-0000-0000-0000C51A0000}"/>
    <cellStyle name="40% - Ênfase3 59" xfId="1075" xr:uid="{00000000-0005-0000-0000-0000C61A0000}"/>
    <cellStyle name="40% - Ênfase3 6" xfId="138" xr:uid="{00000000-0005-0000-0000-0000C71A0000}"/>
    <cellStyle name="40% - Ênfase3 6 10" xfId="7533" xr:uid="{00000000-0005-0000-0000-0000C81A0000}"/>
    <cellStyle name="40% - Ênfase3 6 11" xfId="7534" xr:uid="{00000000-0005-0000-0000-0000C91A0000}"/>
    <cellStyle name="40% - Ênfase3 6 12" xfId="7535" xr:uid="{00000000-0005-0000-0000-0000CA1A0000}"/>
    <cellStyle name="40% - Ênfase3 6 13" xfId="7536" xr:uid="{00000000-0005-0000-0000-0000CB1A0000}"/>
    <cellStyle name="40% - Ênfase3 6 14" xfId="7537" xr:uid="{00000000-0005-0000-0000-0000CC1A0000}"/>
    <cellStyle name="40% - Ênfase3 6 15" xfId="7538" xr:uid="{00000000-0005-0000-0000-0000CD1A0000}"/>
    <cellStyle name="40% - Ênfase3 6 16" xfId="7539" xr:uid="{00000000-0005-0000-0000-0000CE1A0000}"/>
    <cellStyle name="40% - Ênfase3 6 17" xfId="7540" xr:uid="{00000000-0005-0000-0000-0000CF1A0000}"/>
    <cellStyle name="40% - Ênfase3 6 18" xfId="7541" xr:uid="{00000000-0005-0000-0000-0000D01A0000}"/>
    <cellStyle name="40% - Ênfase3 6 19" xfId="7542" xr:uid="{00000000-0005-0000-0000-0000D11A0000}"/>
    <cellStyle name="40% - Ênfase3 6 2" xfId="7543" xr:uid="{00000000-0005-0000-0000-0000D21A0000}"/>
    <cellStyle name="40% - Ênfase3 6 20" xfId="7544" xr:uid="{00000000-0005-0000-0000-0000D31A0000}"/>
    <cellStyle name="40% - Ênfase3 6 3" xfId="7545" xr:uid="{00000000-0005-0000-0000-0000D41A0000}"/>
    <cellStyle name="40% - Ênfase3 6 4" xfId="7546" xr:uid="{00000000-0005-0000-0000-0000D51A0000}"/>
    <cellStyle name="40% - Ênfase3 6 5" xfId="7547" xr:uid="{00000000-0005-0000-0000-0000D61A0000}"/>
    <cellStyle name="40% - Ênfase3 6 6" xfId="7548" xr:uid="{00000000-0005-0000-0000-0000D71A0000}"/>
    <cellStyle name="40% - Ênfase3 6 7" xfId="7549" xr:uid="{00000000-0005-0000-0000-0000D81A0000}"/>
    <cellStyle name="40% - Ênfase3 6 8" xfId="7550" xr:uid="{00000000-0005-0000-0000-0000D91A0000}"/>
    <cellStyle name="40% - Ênfase3 6 9" xfId="7551" xr:uid="{00000000-0005-0000-0000-0000DA1A0000}"/>
    <cellStyle name="40% - Ênfase3 60" xfId="1098" xr:uid="{00000000-0005-0000-0000-0000DB1A0000}"/>
    <cellStyle name="40% - Ênfase3 61" xfId="1116" xr:uid="{00000000-0005-0000-0000-0000DC1A0000}"/>
    <cellStyle name="40% - Ênfase3 62" xfId="1134" xr:uid="{00000000-0005-0000-0000-0000DD1A0000}"/>
    <cellStyle name="40% - Ênfase3 63" xfId="1151" xr:uid="{00000000-0005-0000-0000-0000DE1A0000}"/>
    <cellStyle name="40% - Ênfase3 64" xfId="1164" xr:uid="{00000000-0005-0000-0000-0000DF1A0000}"/>
    <cellStyle name="40% - Ênfase3 65" xfId="1187" xr:uid="{00000000-0005-0000-0000-0000E01A0000}"/>
    <cellStyle name="40% - Ênfase3 66" xfId="1205" xr:uid="{00000000-0005-0000-0000-0000E11A0000}"/>
    <cellStyle name="40% - Ênfase3 67" xfId="1221" xr:uid="{00000000-0005-0000-0000-0000E21A0000}"/>
    <cellStyle name="40% - Ênfase3 68" xfId="1238" xr:uid="{00000000-0005-0000-0000-0000E31A0000}"/>
    <cellStyle name="40% - Ênfase3 69" xfId="1212" xr:uid="{00000000-0005-0000-0000-0000E41A0000}"/>
    <cellStyle name="40% - Ênfase3 7" xfId="155" xr:uid="{00000000-0005-0000-0000-0000E51A0000}"/>
    <cellStyle name="40% - Ênfase3 7 10" xfId="7552" xr:uid="{00000000-0005-0000-0000-0000E61A0000}"/>
    <cellStyle name="40% - Ênfase3 7 11" xfId="7553" xr:uid="{00000000-0005-0000-0000-0000E71A0000}"/>
    <cellStyle name="40% - Ênfase3 7 12" xfId="7554" xr:uid="{00000000-0005-0000-0000-0000E81A0000}"/>
    <cellStyle name="40% - Ênfase3 7 13" xfId="7555" xr:uid="{00000000-0005-0000-0000-0000E91A0000}"/>
    <cellStyle name="40% - Ênfase3 7 14" xfId="7556" xr:uid="{00000000-0005-0000-0000-0000EA1A0000}"/>
    <cellStyle name="40% - Ênfase3 7 15" xfId="7557" xr:uid="{00000000-0005-0000-0000-0000EB1A0000}"/>
    <cellStyle name="40% - Ênfase3 7 16" xfId="7558" xr:uid="{00000000-0005-0000-0000-0000EC1A0000}"/>
    <cellStyle name="40% - Ênfase3 7 17" xfId="7559" xr:uid="{00000000-0005-0000-0000-0000ED1A0000}"/>
    <cellStyle name="40% - Ênfase3 7 18" xfId="7560" xr:uid="{00000000-0005-0000-0000-0000EE1A0000}"/>
    <cellStyle name="40% - Ênfase3 7 19" xfId="7561" xr:uid="{00000000-0005-0000-0000-0000EF1A0000}"/>
    <cellStyle name="40% - Ênfase3 7 2" xfId="7562" xr:uid="{00000000-0005-0000-0000-0000F01A0000}"/>
    <cellStyle name="40% - Ênfase3 7 20" xfId="7563" xr:uid="{00000000-0005-0000-0000-0000F11A0000}"/>
    <cellStyle name="40% - Ênfase3 7 3" xfId="7564" xr:uid="{00000000-0005-0000-0000-0000F21A0000}"/>
    <cellStyle name="40% - Ênfase3 7 4" xfId="7565" xr:uid="{00000000-0005-0000-0000-0000F31A0000}"/>
    <cellStyle name="40% - Ênfase3 7 5" xfId="7566" xr:uid="{00000000-0005-0000-0000-0000F41A0000}"/>
    <cellStyle name="40% - Ênfase3 7 6" xfId="7567" xr:uid="{00000000-0005-0000-0000-0000F51A0000}"/>
    <cellStyle name="40% - Ênfase3 7 7" xfId="7568" xr:uid="{00000000-0005-0000-0000-0000F61A0000}"/>
    <cellStyle name="40% - Ênfase3 7 8" xfId="7569" xr:uid="{00000000-0005-0000-0000-0000F71A0000}"/>
    <cellStyle name="40% - Ênfase3 7 9" xfId="7570" xr:uid="{00000000-0005-0000-0000-0000F81A0000}"/>
    <cellStyle name="40% - Ênfase3 70" xfId="1270" xr:uid="{00000000-0005-0000-0000-0000F91A0000}"/>
    <cellStyle name="40% - Ênfase3 71" xfId="1282" xr:uid="{00000000-0005-0000-0000-0000FA1A0000}"/>
    <cellStyle name="40% - Ênfase3 72" xfId="7571" xr:uid="{00000000-0005-0000-0000-0000FB1A0000}"/>
    <cellStyle name="40% - Ênfase3 73" xfId="7572" xr:uid="{00000000-0005-0000-0000-0000FC1A0000}"/>
    <cellStyle name="40% - Ênfase3 74" xfId="7573" xr:uid="{00000000-0005-0000-0000-0000FD1A0000}"/>
    <cellStyle name="40% - Ênfase3 75" xfId="7574" xr:uid="{00000000-0005-0000-0000-0000FE1A0000}"/>
    <cellStyle name="40% - Ênfase3 76" xfId="7575" xr:uid="{00000000-0005-0000-0000-0000FF1A0000}"/>
    <cellStyle name="40% - Ênfase3 77" xfId="7576" xr:uid="{00000000-0005-0000-0000-0000001B0000}"/>
    <cellStyle name="40% - Ênfase3 78" xfId="7577" xr:uid="{00000000-0005-0000-0000-0000011B0000}"/>
    <cellStyle name="40% - Ênfase3 79" xfId="7578" xr:uid="{00000000-0005-0000-0000-0000021B0000}"/>
    <cellStyle name="40% - Ênfase3 8" xfId="172" xr:uid="{00000000-0005-0000-0000-0000031B0000}"/>
    <cellStyle name="40% - Ênfase3 8 10" xfId="7579" xr:uid="{00000000-0005-0000-0000-0000041B0000}"/>
    <cellStyle name="40% - Ênfase3 8 11" xfId="7580" xr:uid="{00000000-0005-0000-0000-0000051B0000}"/>
    <cellStyle name="40% - Ênfase3 8 12" xfId="7581" xr:uid="{00000000-0005-0000-0000-0000061B0000}"/>
    <cellStyle name="40% - Ênfase3 8 13" xfId="7582" xr:uid="{00000000-0005-0000-0000-0000071B0000}"/>
    <cellStyle name="40% - Ênfase3 8 14" xfId="7583" xr:uid="{00000000-0005-0000-0000-0000081B0000}"/>
    <cellStyle name="40% - Ênfase3 8 15" xfId="7584" xr:uid="{00000000-0005-0000-0000-0000091B0000}"/>
    <cellStyle name="40% - Ênfase3 8 16" xfId="7585" xr:uid="{00000000-0005-0000-0000-00000A1B0000}"/>
    <cellStyle name="40% - Ênfase3 8 17" xfId="7586" xr:uid="{00000000-0005-0000-0000-00000B1B0000}"/>
    <cellStyle name="40% - Ênfase3 8 18" xfId="7587" xr:uid="{00000000-0005-0000-0000-00000C1B0000}"/>
    <cellStyle name="40% - Ênfase3 8 19" xfId="7588" xr:uid="{00000000-0005-0000-0000-00000D1B0000}"/>
    <cellStyle name="40% - Ênfase3 8 2" xfId="7589" xr:uid="{00000000-0005-0000-0000-00000E1B0000}"/>
    <cellStyle name="40% - Ênfase3 8 20" xfId="7590" xr:uid="{00000000-0005-0000-0000-00000F1B0000}"/>
    <cellStyle name="40% - Ênfase3 8 3" xfId="7591" xr:uid="{00000000-0005-0000-0000-0000101B0000}"/>
    <cellStyle name="40% - Ênfase3 8 4" xfId="7592" xr:uid="{00000000-0005-0000-0000-0000111B0000}"/>
    <cellStyle name="40% - Ênfase3 8 5" xfId="7593" xr:uid="{00000000-0005-0000-0000-0000121B0000}"/>
    <cellStyle name="40% - Ênfase3 8 6" xfId="7594" xr:uid="{00000000-0005-0000-0000-0000131B0000}"/>
    <cellStyle name="40% - Ênfase3 8 7" xfId="7595" xr:uid="{00000000-0005-0000-0000-0000141B0000}"/>
    <cellStyle name="40% - Ênfase3 8 8" xfId="7596" xr:uid="{00000000-0005-0000-0000-0000151B0000}"/>
    <cellStyle name="40% - Ênfase3 8 9" xfId="7597" xr:uid="{00000000-0005-0000-0000-0000161B0000}"/>
    <cellStyle name="40% - Ênfase3 80" xfId="7598" xr:uid="{00000000-0005-0000-0000-0000171B0000}"/>
    <cellStyle name="40% - Ênfase3 81" xfId="7599" xr:uid="{00000000-0005-0000-0000-0000181B0000}"/>
    <cellStyle name="40% - Ênfase3 82" xfId="7600" xr:uid="{00000000-0005-0000-0000-0000191B0000}"/>
    <cellStyle name="40% - Ênfase3 83" xfId="7601" xr:uid="{00000000-0005-0000-0000-00001A1B0000}"/>
    <cellStyle name="40% - Ênfase3 84" xfId="7602" xr:uid="{00000000-0005-0000-0000-00001B1B0000}"/>
    <cellStyle name="40% - Ênfase3 85" xfId="7603" xr:uid="{00000000-0005-0000-0000-00001C1B0000}"/>
    <cellStyle name="40% - Ênfase3 86" xfId="7604" xr:uid="{00000000-0005-0000-0000-00001D1B0000}"/>
    <cellStyle name="40% - Ênfase3 87" xfId="7605" xr:uid="{00000000-0005-0000-0000-00001E1B0000}"/>
    <cellStyle name="40% - Ênfase3 88" xfId="7606" xr:uid="{00000000-0005-0000-0000-00001F1B0000}"/>
    <cellStyle name="40% - Ênfase3 89" xfId="7607" xr:uid="{00000000-0005-0000-0000-0000201B0000}"/>
    <cellStyle name="40% - Ênfase3 9" xfId="189" xr:uid="{00000000-0005-0000-0000-0000211B0000}"/>
    <cellStyle name="40% - Ênfase3 9 10" xfId="7608" xr:uid="{00000000-0005-0000-0000-0000221B0000}"/>
    <cellStyle name="40% - Ênfase3 9 11" xfId="7609" xr:uid="{00000000-0005-0000-0000-0000231B0000}"/>
    <cellStyle name="40% - Ênfase3 9 12" xfId="7610" xr:uid="{00000000-0005-0000-0000-0000241B0000}"/>
    <cellStyle name="40% - Ênfase3 9 13" xfId="7611" xr:uid="{00000000-0005-0000-0000-0000251B0000}"/>
    <cellStyle name="40% - Ênfase3 9 14" xfId="7612" xr:uid="{00000000-0005-0000-0000-0000261B0000}"/>
    <cellStyle name="40% - Ênfase3 9 15" xfId="7613" xr:uid="{00000000-0005-0000-0000-0000271B0000}"/>
    <cellStyle name="40% - Ênfase3 9 16" xfId="7614" xr:uid="{00000000-0005-0000-0000-0000281B0000}"/>
    <cellStyle name="40% - Ênfase3 9 17" xfId="7615" xr:uid="{00000000-0005-0000-0000-0000291B0000}"/>
    <cellStyle name="40% - Ênfase3 9 18" xfId="7616" xr:uid="{00000000-0005-0000-0000-00002A1B0000}"/>
    <cellStyle name="40% - Ênfase3 9 19" xfId="7617" xr:uid="{00000000-0005-0000-0000-00002B1B0000}"/>
    <cellStyle name="40% - Ênfase3 9 2" xfId="7618" xr:uid="{00000000-0005-0000-0000-00002C1B0000}"/>
    <cellStyle name="40% - Ênfase3 9 20" xfId="7619" xr:uid="{00000000-0005-0000-0000-00002D1B0000}"/>
    <cellStyle name="40% - Ênfase3 9 3" xfId="7620" xr:uid="{00000000-0005-0000-0000-00002E1B0000}"/>
    <cellStyle name="40% - Ênfase3 9 4" xfId="7621" xr:uid="{00000000-0005-0000-0000-00002F1B0000}"/>
    <cellStyle name="40% - Ênfase3 9 5" xfId="7622" xr:uid="{00000000-0005-0000-0000-0000301B0000}"/>
    <cellStyle name="40% - Ênfase3 9 6" xfId="7623" xr:uid="{00000000-0005-0000-0000-0000311B0000}"/>
    <cellStyle name="40% - Ênfase3 9 7" xfId="7624" xr:uid="{00000000-0005-0000-0000-0000321B0000}"/>
    <cellStyle name="40% - Ênfase3 9 8" xfId="7625" xr:uid="{00000000-0005-0000-0000-0000331B0000}"/>
    <cellStyle name="40% - Ênfase3 9 9" xfId="7626" xr:uid="{00000000-0005-0000-0000-0000341B0000}"/>
    <cellStyle name="40% - Ênfase3 90" xfId="7627" xr:uid="{00000000-0005-0000-0000-0000351B0000}"/>
    <cellStyle name="40% - Ênfase4" xfId="32" builtinId="43" customBuiltin="1"/>
    <cellStyle name="40% - Ênfase4 10" xfId="152" xr:uid="{00000000-0005-0000-0000-0000371B0000}"/>
    <cellStyle name="40% - Ênfase4 10 10" xfId="7628" xr:uid="{00000000-0005-0000-0000-0000381B0000}"/>
    <cellStyle name="40% - Ênfase4 10 11" xfId="7629" xr:uid="{00000000-0005-0000-0000-0000391B0000}"/>
    <cellStyle name="40% - Ênfase4 10 12" xfId="7630" xr:uid="{00000000-0005-0000-0000-00003A1B0000}"/>
    <cellStyle name="40% - Ênfase4 10 13" xfId="7631" xr:uid="{00000000-0005-0000-0000-00003B1B0000}"/>
    <cellStyle name="40% - Ênfase4 10 14" xfId="7632" xr:uid="{00000000-0005-0000-0000-00003C1B0000}"/>
    <cellStyle name="40% - Ênfase4 10 15" xfId="7633" xr:uid="{00000000-0005-0000-0000-00003D1B0000}"/>
    <cellStyle name="40% - Ênfase4 10 16" xfId="7634" xr:uid="{00000000-0005-0000-0000-00003E1B0000}"/>
    <cellStyle name="40% - Ênfase4 10 17" xfId="7635" xr:uid="{00000000-0005-0000-0000-00003F1B0000}"/>
    <cellStyle name="40% - Ênfase4 10 18" xfId="7636" xr:uid="{00000000-0005-0000-0000-0000401B0000}"/>
    <cellStyle name="40% - Ênfase4 10 19" xfId="7637" xr:uid="{00000000-0005-0000-0000-0000411B0000}"/>
    <cellStyle name="40% - Ênfase4 10 2" xfId="7638" xr:uid="{00000000-0005-0000-0000-0000421B0000}"/>
    <cellStyle name="40% - Ênfase4 10 20" xfId="7639" xr:uid="{00000000-0005-0000-0000-0000431B0000}"/>
    <cellStyle name="40% - Ênfase4 10 3" xfId="7640" xr:uid="{00000000-0005-0000-0000-0000441B0000}"/>
    <cellStyle name="40% - Ênfase4 10 4" xfId="7641" xr:uid="{00000000-0005-0000-0000-0000451B0000}"/>
    <cellStyle name="40% - Ênfase4 10 5" xfId="7642" xr:uid="{00000000-0005-0000-0000-0000461B0000}"/>
    <cellStyle name="40% - Ênfase4 10 6" xfId="7643" xr:uid="{00000000-0005-0000-0000-0000471B0000}"/>
    <cellStyle name="40% - Ênfase4 10 7" xfId="7644" xr:uid="{00000000-0005-0000-0000-0000481B0000}"/>
    <cellStyle name="40% - Ênfase4 10 8" xfId="7645" xr:uid="{00000000-0005-0000-0000-0000491B0000}"/>
    <cellStyle name="40% - Ênfase4 10 9" xfId="7646" xr:uid="{00000000-0005-0000-0000-00004A1B0000}"/>
    <cellStyle name="40% - Ênfase4 11" xfId="169" xr:uid="{00000000-0005-0000-0000-00004B1B0000}"/>
    <cellStyle name="40% - Ênfase4 11 10" xfId="7647" xr:uid="{00000000-0005-0000-0000-00004C1B0000}"/>
    <cellStyle name="40% - Ênfase4 11 11" xfId="7648" xr:uid="{00000000-0005-0000-0000-00004D1B0000}"/>
    <cellStyle name="40% - Ênfase4 11 12" xfId="7649" xr:uid="{00000000-0005-0000-0000-00004E1B0000}"/>
    <cellStyle name="40% - Ênfase4 11 13" xfId="7650" xr:uid="{00000000-0005-0000-0000-00004F1B0000}"/>
    <cellStyle name="40% - Ênfase4 11 14" xfId="7651" xr:uid="{00000000-0005-0000-0000-0000501B0000}"/>
    <cellStyle name="40% - Ênfase4 11 15" xfId="7652" xr:uid="{00000000-0005-0000-0000-0000511B0000}"/>
    <cellStyle name="40% - Ênfase4 11 16" xfId="7653" xr:uid="{00000000-0005-0000-0000-0000521B0000}"/>
    <cellStyle name="40% - Ênfase4 11 17" xfId="7654" xr:uid="{00000000-0005-0000-0000-0000531B0000}"/>
    <cellStyle name="40% - Ênfase4 11 18" xfId="7655" xr:uid="{00000000-0005-0000-0000-0000541B0000}"/>
    <cellStyle name="40% - Ênfase4 11 19" xfId="7656" xr:uid="{00000000-0005-0000-0000-0000551B0000}"/>
    <cellStyle name="40% - Ênfase4 11 2" xfId="7657" xr:uid="{00000000-0005-0000-0000-0000561B0000}"/>
    <cellStyle name="40% - Ênfase4 11 20" xfId="7658" xr:uid="{00000000-0005-0000-0000-0000571B0000}"/>
    <cellStyle name="40% - Ênfase4 11 3" xfId="7659" xr:uid="{00000000-0005-0000-0000-0000581B0000}"/>
    <cellStyle name="40% - Ênfase4 11 4" xfId="7660" xr:uid="{00000000-0005-0000-0000-0000591B0000}"/>
    <cellStyle name="40% - Ênfase4 11 5" xfId="7661" xr:uid="{00000000-0005-0000-0000-00005A1B0000}"/>
    <cellStyle name="40% - Ênfase4 11 6" xfId="7662" xr:uid="{00000000-0005-0000-0000-00005B1B0000}"/>
    <cellStyle name="40% - Ênfase4 11 7" xfId="7663" xr:uid="{00000000-0005-0000-0000-00005C1B0000}"/>
    <cellStyle name="40% - Ênfase4 11 8" xfId="7664" xr:uid="{00000000-0005-0000-0000-00005D1B0000}"/>
    <cellStyle name="40% - Ênfase4 11 9" xfId="7665" xr:uid="{00000000-0005-0000-0000-00005E1B0000}"/>
    <cellStyle name="40% - Ênfase4 12" xfId="186" xr:uid="{00000000-0005-0000-0000-00005F1B0000}"/>
    <cellStyle name="40% - Ênfase4 12 10" xfId="7666" xr:uid="{00000000-0005-0000-0000-0000601B0000}"/>
    <cellStyle name="40% - Ênfase4 12 11" xfId="7667" xr:uid="{00000000-0005-0000-0000-0000611B0000}"/>
    <cellStyle name="40% - Ênfase4 12 12" xfId="7668" xr:uid="{00000000-0005-0000-0000-0000621B0000}"/>
    <cellStyle name="40% - Ênfase4 12 13" xfId="7669" xr:uid="{00000000-0005-0000-0000-0000631B0000}"/>
    <cellStyle name="40% - Ênfase4 12 14" xfId="7670" xr:uid="{00000000-0005-0000-0000-0000641B0000}"/>
    <cellStyle name="40% - Ênfase4 12 15" xfId="7671" xr:uid="{00000000-0005-0000-0000-0000651B0000}"/>
    <cellStyle name="40% - Ênfase4 12 16" xfId="7672" xr:uid="{00000000-0005-0000-0000-0000661B0000}"/>
    <cellStyle name="40% - Ênfase4 12 17" xfId="7673" xr:uid="{00000000-0005-0000-0000-0000671B0000}"/>
    <cellStyle name="40% - Ênfase4 12 18" xfId="7674" xr:uid="{00000000-0005-0000-0000-0000681B0000}"/>
    <cellStyle name="40% - Ênfase4 12 19" xfId="7675" xr:uid="{00000000-0005-0000-0000-0000691B0000}"/>
    <cellStyle name="40% - Ênfase4 12 2" xfId="7676" xr:uid="{00000000-0005-0000-0000-00006A1B0000}"/>
    <cellStyle name="40% - Ênfase4 12 20" xfId="7677" xr:uid="{00000000-0005-0000-0000-00006B1B0000}"/>
    <cellStyle name="40% - Ênfase4 12 3" xfId="7678" xr:uid="{00000000-0005-0000-0000-00006C1B0000}"/>
    <cellStyle name="40% - Ênfase4 12 4" xfId="7679" xr:uid="{00000000-0005-0000-0000-00006D1B0000}"/>
    <cellStyle name="40% - Ênfase4 12 5" xfId="7680" xr:uid="{00000000-0005-0000-0000-00006E1B0000}"/>
    <cellStyle name="40% - Ênfase4 12 6" xfId="7681" xr:uid="{00000000-0005-0000-0000-00006F1B0000}"/>
    <cellStyle name="40% - Ênfase4 12 7" xfId="7682" xr:uid="{00000000-0005-0000-0000-0000701B0000}"/>
    <cellStyle name="40% - Ênfase4 12 8" xfId="7683" xr:uid="{00000000-0005-0000-0000-0000711B0000}"/>
    <cellStyle name="40% - Ênfase4 12 9" xfId="7684" xr:uid="{00000000-0005-0000-0000-0000721B0000}"/>
    <cellStyle name="40% - Ênfase4 13" xfId="203" xr:uid="{00000000-0005-0000-0000-0000731B0000}"/>
    <cellStyle name="40% - Ênfase4 13 10" xfId="7685" xr:uid="{00000000-0005-0000-0000-0000741B0000}"/>
    <cellStyle name="40% - Ênfase4 13 11" xfId="7686" xr:uid="{00000000-0005-0000-0000-0000751B0000}"/>
    <cellStyle name="40% - Ênfase4 13 12" xfId="7687" xr:uid="{00000000-0005-0000-0000-0000761B0000}"/>
    <cellStyle name="40% - Ênfase4 13 13" xfId="7688" xr:uid="{00000000-0005-0000-0000-0000771B0000}"/>
    <cellStyle name="40% - Ênfase4 13 14" xfId="7689" xr:uid="{00000000-0005-0000-0000-0000781B0000}"/>
    <cellStyle name="40% - Ênfase4 13 15" xfId="7690" xr:uid="{00000000-0005-0000-0000-0000791B0000}"/>
    <cellStyle name="40% - Ênfase4 13 16" xfId="7691" xr:uid="{00000000-0005-0000-0000-00007A1B0000}"/>
    <cellStyle name="40% - Ênfase4 13 17" xfId="7692" xr:uid="{00000000-0005-0000-0000-00007B1B0000}"/>
    <cellStyle name="40% - Ênfase4 13 18" xfId="7693" xr:uid="{00000000-0005-0000-0000-00007C1B0000}"/>
    <cellStyle name="40% - Ênfase4 13 19" xfId="7694" xr:uid="{00000000-0005-0000-0000-00007D1B0000}"/>
    <cellStyle name="40% - Ênfase4 13 2" xfId="7695" xr:uid="{00000000-0005-0000-0000-00007E1B0000}"/>
    <cellStyle name="40% - Ênfase4 13 20" xfId="7696" xr:uid="{00000000-0005-0000-0000-00007F1B0000}"/>
    <cellStyle name="40% - Ênfase4 13 3" xfId="7697" xr:uid="{00000000-0005-0000-0000-0000801B0000}"/>
    <cellStyle name="40% - Ênfase4 13 4" xfId="7698" xr:uid="{00000000-0005-0000-0000-0000811B0000}"/>
    <cellStyle name="40% - Ênfase4 13 5" xfId="7699" xr:uid="{00000000-0005-0000-0000-0000821B0000}"/>
    <cellStyle name="40% - Ênfase4 13 6" xfId="7700" xr:uid="{00000000-0005-0000-0000-0000831B0000}"/>
    <cellStyle name="40% - Ênfase4 13 7" xfId="7701" xr:uid="{00000000-0005-0000-0000-0000841B0000}"/>
    <cellStyle name="40% - Ênfase4 13 8" xfId="7702" xr:uid="{00000000-0005-0000-0000-0000851B0000}"/>
    <cellStyle name="40% - Ênfase4 13 9" xfId="7703" xr:uid="{00000000-0005-0000-0000-0000861B0000}"/>
    <cellStyle name="40% - Ênfase4 14" xfId="220" xr:uid="{00000000-0005-0000-0000-0000871B0000}"/>
    <cellStyle name="40% - Ênfase4 14 10" xfId="7704" xr:uid="{00000000-0005-0000-0000-0000881B0000}"/>
    <cellStyle name="40% - Ênfase4 14 11" xfId="7705" xr:uid="{00000000-0005-0000-0000-0000891B0000}"/>
    <cellStyle name="40% - Ênfase4 14 12" xfId="7706" xr:uid="{00000000-0005-0000-0000-00008A1B0000}"/>
    <cellStyle name="40% - Ênfase4 14 13" xfId="7707" xr:uid="{00000000-0005-0000-0000-00008B1B0000}"/>
    <cellStyle name="40% - Ênfase4 14 14" xfId="7708" xr:uid="{00000000-0005-0000-0000-00008C1B0000}"/>
    <cellStyle name="40% - Ênfase4 14 15" xfId="7709" xr:uid="{00000000-0005-0000-0000-00008D1B0000}"/>
    <cellStyle name="40% - Ênfase4 14 16" xfId="7710" xr:uid="{00000000-0005-0000-0000-00008E1B0000}"/>
    <cellStyle name="40% - Ênfase4 14 17" xfId="7711" xr:uid="{00000000-0005-0000-0000-00008F1B0000}"/>
    <cellStyle name="40% - Ênfase4 14 18" xfId="7712" xr:uid="{00000000-0005-0000-0000-0000901B0000}"/>
    <cellStyle name="40% - Ênfase4 14 19" xfId="7713" xr:uid="{00000000-0005-0000-0000-0000911B0000}"/>
    <cellStyle name="40% - Ênfase4 14 2" xfId="7714" xr:uid="{00000000-0005-0000-0000-0000921B0000}"/>
    <cellStyle name="40% - Ênfase4 14 20" xfId="7715" xr:uid="{00000000-0005-0000-0000-0000931B0000}"/>
    <cellStyle name="40% - Ênfase4 14 3" xfId="7716" xr:uid="{00000000-0005-0000-0000-0000941B0000}"/>
    <cellStyle name="40% - Ênfase4 14 4" xfId="7717" xr:uid="{00000000-0005-0000-0000-0000951B0000}"/>
    <cellStyle name="40% - Ênfase4 14 5" xfId="7718" xr:uid="{00000000-0005-0000-0000-0000961B0000}"/>
    <cellStyle name="40% - Ênfase4 14 6" xfId="7719" xr:uid="{00000000-0005-0000-0000-0000971B0000}"/>
    <cellStyle name="40% - Ênfase4 14 7" xfId="7720" xr:uid="{00000000-0005-0000-0000-0000981B0000}"/>
    <cellStyle name="40% - Ênfase4 14 8" xfId="7721" xr:uid="{00000000-0005-0000-0000-0000991B0000}"/>
    <cellStyle name="40% - Ênfase4 14 9" xfId="7722" xr:uid="{00000000-0005-0000-0000-00009A1B0000}"/>
    <cellStyle name="40% - Ênfase4 15" xfId="237" xr:uid="{00000000-0005-0000-0000-00009B1B0000}"/>
    <cellStyle name="40% - Ênfase4 15 10" xfId="7723" xr:uid="{00000000-0005-0000-0000-00009C1B0000}"/>
    <cellStyle name="40% - Ênfase4 15 11" xfId="7724" xr:uid="{00000000-0005-0000-0000-00009D1B0000}"/>
    <cellStyle name="40% - Ênfase4 15 12" xfId="7725" xr:uid="{00000000-0005-0000-0000-00009E1B0000}"/>
    <cellStyle name="40% - Ênfase4 15 13" xfId="7726" xr:uid="{00000000-0005-0000-0000-00009F1B0000}"/>
    <cellStyle name="40% - Ênfase4 15 14" xfId="7727" xr:uid="{00000000-0005-0000-0000-0000A01B0000}"/>
    <cellStyle name="40% - Ênfase4 15 15" xfId="7728" xr:uid="{00000000-0005-0000-0000-0000A11B0000}"/>
    <cellStyle name="40% - Ênfase4 15 16" xfId="7729" xr:uid="{00000000-0005-0000-0000-0000A21B0000}"/>
    <cellStyle name="40% - Ênfase4 15 17" xfId="7730" xr:uid="{00000000-0005-0000-0000-0000A31B0000}"/>
    <cellStyle name="40% - Ênfase4 15 18" xfId="7731" xr:uid="{00000000-0005-0000-0000-0000A41B0000}"/>
    <cellStyle name="40% - Ênfase4 15 19" xfId="7732" xr:uid="{00000000-0005-0000-0000-0000A51B0000}"/>
    <cellStyle name="40% - Ênfase4 15 2" xfId="7733" xr:uid="{00000000-0005-0000-0000-0000A61B0000}"/>
    <cellStyle name="40% - Ênfase4 15 20" xfId="7734" xr:uid="{00000000-0005-0000-0000-0000A71B0000}"/>
    <cellStyle name="40% - Ênfase4 15 3" xfId="7735" xr:uid="{00000000-0005-0000-0000-0000A81B0000}"/>
    <cellStyle name="40% - Ênfase4 15 4" xfId="7736" xr:uid="{00000000-0005-0000-0000-0000A91B0000}"/>
    <cellStyle name="40% - Ênfase4 15 5" xfId="7737" xr:uid="{00000000-0005-0000-0000-0000AA1B0000}"/>
    <cellStyle name="40% - Ênfase4 15 6" xfId="7738" xr:uid="{00000000-0005-0000-0000-0000AB1B0000}"/>
    <cellStyle name="40% - Ênfase4 15 7" xfId="7739" xr:uid="{00000000-0005-0000-0000-0000AC1B0000}"/>
    <cellStyle name="40% - Ênfase4 15 8" xfId="7740" xr:uid="{00000000-0005-0000-0000-0000AD1B0000}"/>
    <cellStyle name="40% - Ênfase4 15 9" xfId="7741" xr:uid="{00000000-0005-0000-0000-0000AE1B0000}"/>
    <cellStyle name="40% - Ênfase4 16" xfId="254" xr:uid="{00000000-0005-0000-0000-0000AF1B0000}"/>
    <cellStyle name="40% - Ênfase4 16 10" xfId="7742" xr:uid="{00000000-0005-0000-0000-0000B01B0000}"/>
    <cellStyle name="40% - Ênfase4 16 11" xfId="7743" xr:uid="{00000000-0005-0000-0000-0000B11B0000}"/>
    <cellStyle name="40% - Ênfase4 16 12" xfId="7744" xr:uid="{00000000-0005-0000-0000-0000B21B0000}"/>
    <cellStyle name="40% - Ênfase4 16 13" xfId="7745" xr:uid="{00000000-0005-0000-0000-0000B31B0000}"/>
    <cellStyle name="40% - Ênfase4 16 14" xfId="7746" xr:uid="{00000000-0005-0000-0000-0000B41B0000}"/>
    <cellStyle name="40% - Ênfase4 16 15" xfId="7747" xr:uid="{00000000-0005-0000-0000-0000B51B0000}"/>
    <cellStyle name="40% - Ênfase4 16 16" xfId="7748" xr:uid="{00000000-0005-0000-0000-0000B61B0000}"/>
    <cellStyle name="40% - Ênfase4 16 17" xfId="7749" xr:uid="{00000000-0005-0000-0000-0000B71B0000}"/>
    <cellStyle name="40% - Ênfase4 16 18" xfId="7750" xr:uid="{00000000-0005-0000-0000-0000B81B0000}"/>
    <cellStyle name="40% - Ênfase4 16 19" xfId="7751" xr:uid="{00000000-0005-0000-0000-0000B91B0000}"/>
    <cellStyle name="40% - Ênfase4 16 2" xfId="7752" xr:uid="{00000000-0005-0000-0000-0000BA1B0000}"/>
    <cellStyle name="40% - Ênfase4 16 20" xfId="7753" xr:uid="{00000000-0005-0000-0000-0000BB1B0000}"/>
    <cellStyle name="40% - Ênfase4 16 3" xfId="7754" xr:uid="{00000000-0005-0000-0000-0000BC1B0000}"/>
    <cellStyle name="40% - Ênfase4 16 4" xfId="7755" xr:uid="{00000000-0005-0000-0000-0000BD1B0000}"/>
    <cellStyle name="40% - Ênfase4 16 5" xfId="7756" xr:uid="{00000000-0005-0000-0000-0000BE1B0000}"/>
    <cellStyle name="40% - Ênfase4 16 6" xfId="7757" xr:uid="{00000000-0005-0000-0000-0000BF1B0000}"/>
    <cellStyle name="40% - Ênfase4 16 7" xfId="7758" xr:uid="{00000000-0005-0000-0000-0000C01B0000}"/>
    <cellStyle name="40% - Ênfase4 16 8" xfId="7759" xr:uid="{00000000-0005-0000-0000-0000C11B0000}"/>
    <cellStyle name="40% - Ênfase4 16 9" xfId="7760" xr:uid="{00000000-0005-0000-0000-0000C21B0000}"/>
    <cellStyle name="40% - Ênfase4 17" xfId="271" xr:uid="{00000000-0005-0000-0000-0000C31B0000}"/>
    <cellStyle name="40% - Ênfase4 17 10" xfId="7761" xr:uid="{00000000-0005-0000-0000-0000C41B0000}"/>
    <cellStyle name="40% - Ênfase4 17 11" xfId="7762" xr:uid="{00000000-0005-0000-0000-0000C51B0000}"/>
    <cellStyle name="40% - Ênfase4 17 12" xfId="7763" xr:uid="{00000000-0005-0000-0000-0000C61B0000}"/>
    <cellStyle name="40% - Ênfase4 17 13" xfId="7764" xr:uid="{00000000-0005-0000-0000-0000C71B0000}"/>
    <cellStyle name="40% - Ênfase4 17 14" xfId="7765" xr:uid="{00000000-0005-0000-0000-0000C81B0000}"/>
    <cellStyle name="40% - Ênfase4 17 15" xfId="7766" xr:uid="{00000000-0005-0000-0000-0000C91B0000}"/>
    <cellStyle name="40% - Ênfase4 17 16" xfId="7767" xr:uid="{00000000-0005-0000-0000-0000CA1B0000}"/>
    <cellStyle name="40% - Ênfase4 17 17" xfId="7768" xr:uid="{00000000-0005-0000-0000-0000CB1B0000}"/>
    <cellStyle name="40% - Ênfase4 17 18" xfId="7769" xr:uid="{00000000-0005-0000-0000-0000CC1B0000}"/>
    <cellStyle name="40% - Ênfase4 17 19" xfId="7770" xr:uid="{00000000-0005-0000-0000-0000CD1B0000}"/>
    <cellStyle name="40% - Ênfase4 17 2" xfId="7771" xr:uid="{00000000-0005-0000-0000-0000CE1B0000}"/>
    <cellStyle name="40% - Ênfase4 17 20" xfId="7772" xr:uid="{00000000-0005-0000-0000-0000CF1B0000}"/>
    <cellStyle name="40% - Ênfase4 17 3" xfId="7773" xr:uid="{00000000-0005-0000-0000-0000D01B0000}"/>
    <cellStyle name="40% - Ênfase4 17 4" xfId="7774" xr:uid="{00000000-0005-0000-0000-0000D11B0000}"/>
    <cellStyle name="40% - Ênfase4 17 5" xfId="7775" xr:uid="{00000000-0005-0000-0000-0000D21B0000}"/>
    <cellStyle name="40% - Ênfase4 17 6" xfId="7776" xr:uid="{00000000-0005-0000-0000-0000D31B0000}"/>
    <cellStyle name="40% - Ênfase4 17 7" xfId="7777" xr:uid="{00000000-0005-0000-0000-0000D41B0000}"/>
    <cellStyle name="40% - Ênfase4 17 8" xfId="7778" xr:uid="{00000000-0005-0000-0000-0000D51B0000}"/>
    <cellStyle name="40% - Ênfase4 17 9" xfId="7779" xr:uid="{00000000-0005-0000-0000-0000D61B0000}"/>
    <cellStyle name="40% - Ênfase4 18" xfId="288" xr:uid="{00000000-0005-0000-0000-0000D71B0000}"/>
    <cellStyle name="40% - Ênfase4 18 10" xfId="7780" xr:uid="{00000000-0005-0000-0000-0000D81B0000}"/>
    <cellStyle name="40% - Ênfase4 18 11" xfId="7781" xr:uid="{00000000-0005-0000-0000-0000D91B0000}"/>
    <cellStyle name="40% - Ênfase4 18 12" xfId="7782" xr:uid="{00000000-0005-0000-0000-0000DA1B0000}"/>
    <cellStyle name="40% - Ênfase4 18 13" xfId="7783" xr:uid="{00000000-0005-0000-0000-0000DB1B0000}"/>
    <cellStyle name="40% - Ênfase4 18 14" xfId="7784" xr:uid="{00000000-0005-0000-0000-0000DC1B0000}"/>
    <cellStyle name="40% - Ênfase4 18 15" xfId="7785" xr:uid="{00000000-0005-0000-0000-0000DD1B0000}"/>
    <cellStyle name="40% - Ênfase4 18 16" xfId="7786" xr:uid="{00000000-0005-0000-0000-0000DE1B0000}"/>
    <cellStyle name="40% - Ênfase4 18 17" xfId="7787" xr:uid="{00000000-0005-0000-0000-0000DF1B0000}"/>
    <cellStyle name="40% - Ênfase4 18 18" xfId="7788" xr:uid="{00000000-0005-0000-0000-0000E01B0000}"/>
    <cellStyle name="40% - Ênfase4 18 19" xfId="7789" xr:uid="{00000000-0005-0000-0000-0000E11B0000}"/>
    <cellStyle name="40% - Ênfase4 18 2" xfId="7790" xr:uid="{00000000-0005-0000-0000-0000E21B0000}"/>
    <cellStyle name="40% - Ênfase4 18 20" xfId="7791" xr:uid="{00000000-0005-0000-0000-0000E31B0000}"/>
    <cellStyle name="40% - Ênfase4 18 3" xfId="7792" xr:uid="{00000000-0005-0000-0000-0000E41B0000}"/>
    <cellStyle name="40% - Ênfase4 18 4" xfId="7793" xr:uid="{00000000-0005-0000-0000-0000E51B0000}"/>
    <cellStyle name="40% - Ênfase4 18 5" xfId="7794" xr:uid="{00000000-0005-0000-0000-0000E61B0000}"/>
    <cellStyle name="40% - Ênfase4 18 6" xfId="7795" xr:uid="{00000000-0005-0000-0000-0000E71B0000}"/>
    <cellStyle name="40% - Ênfase4 18 7" xfId="7796" xr:uid="{00000000-0005-0000-0000-0000E81B0000}"/>
    <cellStyle name="40% - Ênfase4 18 8" xfId="7797" xr:uid="{00000000-0005-0000-0000-0000E91B0000}"/>
    <cellStyle name="40% - Ênfase4 18 9" xfId="7798" xr:uid="{00000000-0005-0000-0000-0000EA1B0000}"/>
    <cellStyle name="40% - Ênfase4 19" xfId="374" xr:uid="{00000000-0005-0000-0000-0000EB1B0000}"/>
    <cellStyle name="40% - Ênfase4 19 10" xfId="7799" xr:uid="{00000000-0005-0000-0000-0000EC1B0000}"/>
    <cellStyle name="40% - Ênfase4 19 11" xfId="7800" xr:uid="{00000000-0005-0000-0000-0000ED1B0000}"/>
    <cellStyle name="40% - Ênfase4 19 12" xfId="7801" xr:uid="{00000000-0005-0000-0000-0000EE1B0000}"/>
    <cellStyle name="40% - Ênfase4 19 13" xfId="7802" xr:uid="{00000000-0005-0000-0000-0000EF1B0000}"/>
    <cellStyle name="40% - Ênfase4 19 14" xfId="7803" xr:uid="{00000000-0005-0000-0000-0000F01B0000}"/>
    <cellStyle name="40% - Ênfase4 19 15" xfId="7804" xr:uid="{00000000-0005-0000-0000-0000F11B0000}"/>
    <cellStyle name="40% - Ênfase4 19 16" xfId="7805" xr:uid="{00000000-0005-0000-0000-0000F21B0000}"/>
    <cellStyle name="40% - Ênfase4 19 17" xfId="7806" xr:uid="{00000000-0005-0000-0000-0000F31B0000}"/>
    <cellStyle name="40% - Ênfase4 19 18" xfId="7807" xr:uid="{00000000-0005-0000-0000-0000F41B0000}"/>
    <cellStyle name="40% - Ênfase4 19 19" xfId="7808" xr:uid="{00000000-0005-0000-0000-0000F51B0000}"/>
    <cellStyle name="40% - Ênfase4 19 2" xfId="7809" xr:uid="{00000000-0005-0000-0000-0000F61B0000}"/>
    <cellStyle name="40% - Ênfase4 19 20" xfId="7810" xr:uid="{00000000-0005-0000-0000-0000F71B0000}"/>
    <cellStyle name="40% - Ênfase4 19 3" xfId="7811" xr:uid="{00000000-0005-0000-0000-0000F81B0000}"/>
    <cellStyle name="40% - Ênfase4 19 4" xfId="7812" xr:uid="{00000000-0005-0000-0000-0000F91B0000}"/>
    <cellStyle name="40% - Ênfase4 19 5" xfId="7813" xr:uid="{00000000-0005-0000-0000-0000FA1B0000}"/>
    <cellStyle name="40% - Ênfase4 19 6" xfId="7814" xr:uid="{00000000-0005-0000-0000-0000FB1B0000}"/>
    <cellStyle name="40% - Ênfase4 19 7" xfId="7815" xr:uid="{00000000-0005-0000-0000-0000FC1B0000}"/>
    <cellStyle name="40% - Ênfase4 19 8" xfId="7816" xr:uid="{00000000-0005-0000-0000-0000FD1B0000}"/>
    <cellStyle name="40% - Ênfase4 19 9" xfId="7817" xr:uid="{00000000-0005-0000-0000-0000FE1B0000}"/>
    <cellStyle name="40% - Ênfase4 2" xfId="81" xr:uid="{00000000-0005-0000-0000-0000FF1B0000}"/>
    <cellStyle name="40% - Ênfase4 2 10" xfId="7818" xr:uid="{00000000-0005-0000-0000-0000001C0000}"/>
    <cellStyle name="40% - Ênfase4 2 11" xfId="7819" xr:uid="{00000000-0005-0000-0000-0000011C0000}"/>
    <cellStyle name="40% - Ênfase4 2 12" xfId="7820" xr:uid="{00000000-0005-0000-0000-0000021C0000}"/>
    <cellStyle name="40% - Ênfase4 2 13" xfId="7821" xr:uid="{00000000-0005-0000-0000-0000031C0000}"/>
    <cellStyle name="40% - Ênfase4 2 14" xfId="7822" xr:uid="{00000000-0005-0000-0000-0000041C0000}"/>
    <cellStyle name="40% - Ênfase4 2 15" xfId="7823" xr:uid="{00000000-0005-0000-0000-0000051C0000}"/>
    <cellStyle name="40% - Ênfase4 2 16" xfId="7824" xr:uid="{00000000-0005-0000-0000-0000061C0000}"/>
    <cellStyle name="40% - Ênfase4 2 17" xfId="7825" xr:uid="{00000000-0005-0000-0000-0000071C0000}"/>
    <cellStyle name="40% - Ênfase4 2 18" xfId="7826" xr:uid="{00000000-0005-0000-0000-0000081C0000}"/>
    <cellStyle name="40% - Ênfase4 2 19" xfId="7827" xr:uid="{00000000-0005-0000-0000-0000091C0000}"/>
    <cellStyle name="40% - Ênfase4 2 2" xfId="7828" xr:uid="{00000000-0005-0000-0000-00000A1C0000}"/>
    <cellStyle name="40% - Ênfase4 2 20" xfId="7829" xr:uid="{00000000-0005-0000-0000-00000B1C0000}"/>
    <cellStyle name="40% - Ênfase4 2 3" xfId="7830" xr:uid="{00000000-0005-0000-0000-00000C1C0000}"/>
    <cellStyle name="40% - Ênfase4 2 4" xfId="7831" xr:uid="{00000000-0005-0000-0000-00000D1C0000}"/>
    <cellStyle name="40% - Ênfase4 2 5" xfId="7832" xr:uid="{00000000-0005-0000-0000-00000E1C0000}"/>
    <cellStyle name="40% - Ênfase4 2 6" xfId="7833" xr:uid="{00000000-0005-0000-0000-00000F1C0000}"/>
    <cellStyle name="40% - Ênfase4 2 7" xfId="7834" xr:uid="{00000000-0005-0000-0000-0000101C0000}"/>
    <cellStyle name="40% - Ênfase4 2 8" xfId="7835" xr:uid="{00000000-0005-0000-0000-0000111C0000}"/>
    <cellStyle name="40% - Ênfase4 2 9" xfId="7836" xr:uid="{00000000-0005-0000-0000-0000121C0000}"/>
    <cellStyle name="40% - Ênfase4 20" xfId="315" xr:uid="{00000000-0005-0000-0000-0000131C0000}"/>
    <cellStyle name="40% - Ênfase4 20 10" xfId="7837" xr:uid="{00000000-0005-0000-0000-0000141C0000}"/>
    <cellStyle name="40% - Ênfase4 20 11" xfId="7838" xr:uid="{00000000-0005-0000-0000-0000151C0000}"/>
    <cellStyle name="40% - Ênfase4 20 12" xfId="7839" xr:uid="{00000000-0005-0000-0000-0000161C0000}"/>
    <cellStyle name="40% - Ênfase4 20 13" xfId="7840" xr:uid="{00000000-0005-0000-0000-0000171C0000}"/>
    <cellStyle name="40% - Ênfase4 20 14" xfId="7841" xr:uid="{00000000-0005-0000-0000-0000181C0000}"/>
    <cellStyle name="40% - Ênfase4 20 15" xfId="7842" xr:uid="{00000000-0005-0000-0000-0000191C0000}"/>
    <cellStyle name="40% - Ênfase4 20 16" xfId="7843" xr:uid="{00000000-0005-0000-0000-00001A1C0000}"/>
    <cellStyle name="40% - Ênfase4 20 17" xfId="7844" xr:uid="{00000000-0005-0000-0000-00001B1C0000}"/>
    <cellStyle name="40% - Ênfase4 20 18" xfId="7845" xr:uid="{00000000-0005-0000-0000-00001C1C0000}"/>
    <cellStyle name="40% - Ênfase4 20 19" xfId="7846" xr:uid="{00000000-0005-0000-0000-00001D1C0000}"/>
    <cellStyle name="40% - Ênfase4 20 2" xfId="7847" xr:uid="{00000000-0005-0000-0000-00001E1C0000}"/>
    <cellStyle name="40% - Ênfase4 20 20" xfId="7848" xr:uid="{00000000-0005-0000-0000-00001F1C0000}"/>
    <cellStyle name="40% - Ênfase4 20 3" xfId="7849" xr:uid="{00000000-0005-0000-0000-0000201C0000}"/>
    <cellStyle name="40% - Ênfase4 20 4" xfId="7850" xr:uid="{00000000-0005-0000-0000-0000211C0000}"/>
    <cellStyle name="40% - Ênfase4 20 5" xfId="7851" xr:uid="{00000000-0005-0000-0000-0000221C0000}"/>
    <cellStyle name="40% - Ênfase4 20 6" xfId="7852" xr:uid="{00000000-0005-0000-0000-0000231C0000}"/>
    <cellStyle name="40% - Ênfase4 20 7" xfId="7853" xr:uid="{00000000-0005-0000-0000-0000241C0000}"/>
    <cellStyle name="40% - Ênfase4 20 8" xfId="7854" xr:uid="{00000000-0005-0000-0000-0000251C0000}"/>
    <cellStyle name="40% - Ênfase4 20 9" xfId="7855" xr:uid="{00000000-0005-0000-0000-0000261C0000}"/>
    <cellStyle name="40% - Ênfase4 21" xfId="363" xr:uid="{00000000-0005-0000-0000-0000271C0000}"/>
    <cellStyle name="40% - Ênfase4 21 10" xfId="7856" xr:uid="{00000000-0005-0000-0000-0000281C0000}"/>
    <cellStyle name="40% - Ênfase4 21 11" xfId="7857" xr:uid="{00000000-0005-0000-0000-0000291C0000}"/>
    <cellStyle name="40% - Ênfase4 21 12" xfId="7858" xr:uid="{00000000-0005-0000-0000-00002A1C0000}"/>
    <cellStyle name="40% - Ênfase4 21 13" xfId="7859" xr:uid="{00000000-0005-0000-0000-00002B1C0000}"/>
    <cellStyle name="40% - Ênfase4 21 14" xfId="7860" xr:uid="{00000000-0005-0000-0000-00002C1C0000}"/>
    <cellStyle name="40% - Ênfase4 21 15" xfId="7861" xr:uid="{00000000-0005-0000-0000-00002D1C0000}"/>
    <cellStyle name="40% - Ênfase4 21 16" xfId="7862" xr:uid="{00000000-0005-0000-0000-00002E1C0000}"/>
    <cellStyle name="40% - Ênfase4 21 17" xfId="7863" xr:uid="{00000000-0005-0000-0000-00002F1C0000}"/>
    <cellStyle name="40% - Ênfase4 21 18" xfId="7864" xr:uid="{00000000-0005-0000-0000-0000301C0000}"/>
    <cellStyle name="40% - Ênfase4 21 19" xfId="7865" xr:uid="{00000000-0005-0000-0000-0000311C0000}"/>
    <cellStyle name="40% - Ênfase4 21 2" xfId="7866" xr:uid="{00000000-0005-0000-0000-0000321C0000}"/>
    <cellStyle name="40% - Ênfase4 21 20" xfId="7867" xr:uid="{00000000-0005-0000-0000-0000331C0000}"/>
    <cellStyle name="40% - Ênfase4 21 3" xfId="7868" xr:uid="{00000000-0005-0000-0000-0000341C0000}"/>
    <cellStyle name="40% - Ênfase4 21 4" xfId="7869" xr:uid="{00000000-0005-0000-0000-0000351C0000}"/>
    <cellStyle name="40% - Ênfase4 21 5" xfId="7870" xr:uid="{00000000-0005-0000-0000-0000361C0000}"/>
    <cellStyle name="40% - Ênfase4 21 6" xfId="7871" xr:uid="{00000000-0005-0000-0000-0000371C0000}"/>
    <cellStyle name="40% - Ênfase4 21 7" xfId="7872" xr:uid="{00000000-0005-0000-0000-0000381C0000}"/>
    <cellStyle name="40% - Ênfase4 21 8" xfId="7873" xr:uid="{00000000-0005-0000-0000-0000391C0000}"/>
    <cellStyle name="40% - Ênfase4 21 9" xfId="7874" xr:uid="{00000000-0005-0000-0000-00003A1C0000}"/>
    <cellStyle name="40% - Ênfase4 22" xfId="352" xr:uid="{00000000-0005-0000-0000-00003B1C0000}"/>
    <cellStyle name="40% - Ênfase4 22 10" xfId="7875" xr:uid="{00000000-0005-0000-0000-00003C1C0000}"/>
    <cellStyle name="40% - Ênfase4 22 11" xfId="7876" xr:uid="{00000000-0005-0000-0000-00003D1C0000}"/>
    <cellStyle name="40% - Ênfase4 22 12" xfId="7877" xr:uid="{00000000-0005-0000-0000-00003E1C0000}"/>
    <cellStyle name="40% - Ênfase4 22 13" xfId="7878" xr:uid="{00000000-0005-0000-0000-00003F1C0000}"/>
    <cellStyle name="40% - Ênfase4 22 14" xfId="7879" xr:uid="{00000000-0005-0000-0000-0000401C0000}"/>
    <cellStyle name="40% - Ênfase4 22 15" xfId="7880" xr:uid="{00000000-0005-0000-0000-0000411C0000}"/>
    <cellStyle name="40% - Ênfase4 22 16" xfId="7881" xr:uid="{00000000-0005-0000-0000-0000421C0000}"/>
    <cellStyle name="40% - Ênfase4 22 17" xfId="7882" xr:uid="{00000000-0005-0000-0000-0000431C0000}"/>
    <cellStyle name="40% - Ênfase4 22 18" xfId="7883" xr:uid="{00000000-0005-0000-0000-0000441C0000}"/>
    <cellStyle name="40% - Ênfase4 22 19" xfId="7884" xr:uid="{00000000-0005-0000-0000-0000451C0000}"/>
    <cellStyle name="40% - Ênfase4 22 2" xfId="7885" xr:uid="{00000000-0005-0000-0000-0000461C0000}"/>
    <cellStyle name="40% - Ênfase4 22 20" xfId="7886" xr:uid="{00000000-0005-0000-0000-0000471C0000}"/>
    <cellStyle name="40% - Ênfase4 22 3" xfId="7887" xr:uid="{00000000-0005-0000-0000-0000481C0000}"/>
    <cellStyle name="40% - Ênfase4 22 4" xfId="7888" xr:uid="{00000000-0005-0000-0000-0000491C0000}"/>
    <cellStyle name="40% - Ênfase4 22 5" xfId="7889" xr:uid="{00000000-0005-0000-0000-00004A1C0000}"/>
    <cellStyle name="40% - Ênfase4 22 6" xfId="7890" xr:uid="{00000000-0005-0000-0000-00004B1C0000}"/>
    <cellStyle name="40% - Ênfase4 22 7" xfId="7891" xr:uid="{00000000-0005-0000-0000-00004C1C0000}"/>
    <cellStyle name="40% - Ênfase4 22 8" xfId="7892" xr:uid="{00000000-0005-0000-0000-00004D1C0000}"/>
    <cellStyle name="40% - Ênfase4 22 9" xfId="7893" xr:uid="{00000000-0005-0000-0000-00004E1C0000}"/>
    <cellStyle name="40% - Ênfase4 23" xfId="376" xr:uid="{00000000-0005-0000-0000-00004F1C0000}"/>
    <cellStyle name="40% - Ênfase4 23 10" xfId="7894" xr:uid="{00000000-0005-0000-0000-0000501C0000}"/>
    <cellStyle name="40% - Ênfase4 23 11" xfId="7895" xr:uid="{00000000-0005-0000-0000-0000511C0000}"/>
    <cellStyle name="40% - Ênfase4 23 12" xfId="7896" xr:uid="{00000000-0005-0000-0000-0000521C0000}"/>
    <cellStyle name="40% - Ênfase4 23 13" xfId="7897" xr:uid="{00000000-0005-0000-0000-0000531C0000}"/>
    <cellStyle name="40% - Ênfase4 23 14" xfId="7898" xr:uid="{00000000-0005-0000-0000-0000541C0000}"/>
    <cellStyle name="40% - Ênfase4 23 15" xfId="7899" xr:uid="{00000000-0005-0000-0000-0000551C0000}"/>
    <cellStyle name="40% - Ênfase4 23 16" xfId="7900" xr:uid="{00000000-0005-0000-0000-0000561C0000}"/>
    <cellStyle name="40% - Ênfase4 23 17" xfId="7901" xr:uid="{00000000-0005-0000-0000-0000571C0000}"/>
    <cellStyle name="40% - Ênfase4 23 18" xfId="7902" xr:uid="{00000000-0005-0000-0000-0000581C0000}"/>
    <cellStyle name="40% - Ênfase4 23 19" xfId="7903" xr:uid="{00000000-0005-0000-0000-0000591C0000}"/>
    <cellStyle name="40% - Ênfase4 23 2" xfId="7904" xr:uid="{00000000-0005-0000-0000-00005A1C0000}"/>
    <cellStyle name="40% - Ênfase4 23 20" xfId="7905" xr:uid="{00000000-0005-0000-0000-00005B1C0000}"/>
    <cellStyle name="40% - Ênfase4 23 3" xfId="7906" xr:uid="{00000000-0005-0000-0000-00005C1C0000}"/>
    <cellStyle name="40% - Ênfase4 23 4" xfId="7907" xr:uid="{00000000-0005-0000-0000-00005D1C0000}"/>
    <cellStyle name="40% - Ênfase4 23 5" xfId="7908" xr:uid="{00000000-0005-0000-0000-00005E1C0000}"/>
    <cellStyle name="40% - Ênfase4 23 6" xfId="7909" xr:uid="{00000000-0005-0000-0000-00005F1C0000}"/>
    <cellStyle name="40% - Ênfase4 23 7" xfId="7910" xr:uid="{00000000-0005-0000-0000-0000601C0000}"/>
    <cellStyle name="40% - Ênfase4 23 8" xfId="7911" xr:uid="{00000000-0005-0000-0000-0000611C0000}"/>
    <cellStyle name="40% - Ênfase4 23 9" xfId="7912" xr:uid="{00000000-0005-0000-0000-0000621C0000}"/>
    <cellStyle name="40% - Ênfase4 24" xfId="394" xr:uid="{00000000-0005-0000-0000-0000631C0000}"/>
    <cellStyle name="40% - Ênfase4 24 10" xfId="7913" xr:uid="{00000000-0005-0000-0000-0000641C0000}"/>
    <cellStyle name="40% - Ênfase4 24 11" xfId="7914" xr:uid="{00000000-0005-0000-0000-0000651C0000}"/>
    <cellStyle name="40% - Ênfase4 24 12" xfId="7915" xr:uid="{00000000-0005-0000-0000-0000661C0000}"/>
    <cellStyle name="40% - Ênfase4 24 13" xfId="7916" xr:uid="{00000000-0005-0000-0000-0000671C0000}"/>
    <cellStyle name="40% - Ênfase4 24 14" xfId="7917" xr:uid="{00000000-0005-0000-0000-0000681C0000}"/>
    <cellStyle name="40% - Ênfase4 24 15" xfId="7918" xr:uid="{00000000-0005-0000-0000-0000691C0000}"/>
    <cellStyle name="40% - Ênfase4 24 16" xfId="7919" xr:uid="{00000000-0005-0000-0000-00006A1C0000}"/>
    <cellStyle name="40% - Ênfase4 24 17" xfId="7920" xr:uid="{00000000-0005-0000-0000-00006B1C0000}"/>
    <cellStyle name="40% - Ênfase4 24 18" xfId="7921" xr:uid="{00000000-0005-0000-0000-00006C1C0000}"/>
    <cellStyle name="40% - Ênfase4 24 19" xfId="7922" xr:uid="{00000000-0005-0000-0000-00006D1C0000}"/>
    <cellStyle name="40% - Ênfase4 24 2" xfId="7923" xr:uid="{00000000-0005-0000-0000-00006E1C0000}"/>
    <cellStyle name="40% - Ênfase4 24 20" xfId="7924" xr:uid="{00000000-0005-0000-0000-00006F1C0000}"/>
    <cellStyle name="40% - Ênfase4 24 3" xfId="7925" xr:uid="{00000000-0005-0000-0000-0000701C0000}"/>
    <cellStyle name="40% - Ênfase4 24 4" xfId="7926" xr:uid="{00000000-0005-0000-0000-0000711C0000}"/>
    <cellStyle name="40% - Ênfase4 24 5" xfId="7927" xr:uid="{00000000-0005-0000-0000-0000721C0000}"/>
    <cellStyle name="40% - Ênfase4 24 6" xfId="7928" xr:uid="{00000000-0005-0000-0000-0000731C0000}"/>
    <cellStyle name="40% - Ênfase4 24 7" xfId="7929" xr:uid="{00000000-0005-0000-0000-0000741C0000}"/>
    <cellStyle name="40% - Ênfase4 24 8" xfId="7930" xr:uid="{00000000-0005-0000-0000-0000751C0000}"/>
    <cellStyle name="40% - Ênfase4 24 9" xfId="7931" xr:uid="{00000000-0005-0000-0000-0000761C0000}"/>
    <cellStyle name="40% - Ênfase4 25" xfId="412" xr:uid="{00000000-0005-0000-0000-0000771C0000}"/>
    <cellStyle name="40% - Ênfase4 25 10" xfId="7932" xr:uid="{00000000-0005-0000-0000-0000781C0000}"/>
    <cellStyle name="40% - Ênfase4 25 11" xfId="7933" xr:uid="{00000000-0005-0000-0000-0000791C0000}"/>
    <cellStyle name="40% - Ênfase4 25 12" xfId="7934" xr:uid="{00000000-0005-0000-0000-00007A1C0000}"/>
    <cellStyle name="40% - Ênfase4 25 13" xfId="7935" xr:uid="{00000000-0005-0000-0000-00007B1C0000}"/>
    <cellStyle name="40% - Ênfase4 25 14" xfId="7936" xr:uid="{00000000-0005-0000-0000-00007C1C0000}"/>
    <cellStyle name="40% - Ênfase4 25 15" xfId="7937" xr:uid="{00000000-0005-0000-0000-00007D1C0000}"/>
    <cellStyle name="40% - Ênfase4 25 16" xfId="7938" xr:uid="{00000000-0005-0000-0000-00007E1C0000}"/>
    <cellStyle name="40% - Ênfase4 25 17" xfId="7939" xr:uid="{00000000-0005-0000-0000-00007F1C0000}"/>
    <cellStyle name="40% - Ênfase4 25 18" xfId="7940" xr:uid="{00000000-0005-0000-0000-0000801C0000}"/>
    <cellStyle name="40% - Ênfase4 25 19" xfId="7941" xr:uid="{00000000-0005-0000-0000-0000811C0000}"/>
    <cellStyle name="40% - Ênfase4 25 2" xfId="7942" xr:uid="{00000000-0005-0000-0000-0000821C0000}"/>
    <cellStyle name="40% - Ênfase4 25 20" xfId="7943" xr:uid="{00000000-0005-0000-0000-0000831C0000}"/>
    <cellStyle name="40% - Ênfase4 25 3" xfId="7944" xr:uid="{00000000-0005-0000-0000-0000841C0000}"/>
    <cellStyle name="40% - Ênfase4 25 4" xfId="7945" xr:uid="{00000000-0005-0000-0000-0000851C0000}"/>
    <cellStyle name="40% - Ênfase4 25 5" xfId="7946" xr:uid="{00000000-0005-0000-0000-0000861C0000}"/>
    <cellStyle name="40% - Ênfase4 25 6" xfId="7947" xr:uid="{00000000-0005-0000-0000-0000871C0000}"/>
    <cellStyle name="40% - Ênfase4 25 7" xfId="7948" xr:uid="{00000000-0005-0000-0000-0000881C0000}"/>
    <cellStyle name="40% - Ênfase4 25 8" xfId="7949" xr:uid="{00000000-0005-0000-0000-0000891C0000}"/>
    <cellStyle name="40% - Ênfase4 25 9" xfId="7950" xr:uid="{00000000-0005-0000-0000-00008A1C0000}"/>
    <cellStyle name="40% - Ênfase4 26" xfId="430" xr:uid="{00000000-0005-0000-0000-00008B1C0000}"/>
    <cellStyle name="40% - Ênfase4 26 10" xfId="7951" xr:uid="{00000000-0005-0000-0000-00008C1C0000}"/>
    <cellStyle name="40% - Ênfase4 26 11" xfId="7952" xr:uid="{00000000-0005-0000-0000-00008D1C0000}"/>
    <cellStyle name="40% - Ênfase4 26 12" xfId="7953" xr:uid="{00000000-0005-0000-0000-00008E1C0000}"/>
    <cellStyle name="40% - Ênfase4 26 13" xfId="7954" xr:uid="{00000000-0005-0000-0000-00008F1C0000}"/>
    <cellStyle name="40% - Ênfase4 26 14" xfId="7955" xr:uid="{00000000-0005-0000-0000-0000901C0000}"/>
    <cellStyle name="40% - Ênfase4 26 15" xfId="7956" xr:uid="{00000000-0005-0000-0000-0000911C0000}"/>
    <cellStyle name="40% - Ênfase4 26 16" xfId="7957" xr:uid="{00000000-0005-0000-0000-0000921C0000}"/>
    <cellStyle name="40% - Ênfase4 26 17" xfId="7958" xr:uid="{00000000-0005-0000-0000-0000931C0000}"/>
    <cellStyle name="40% - Ênfase4 26 18" xfId="7959" xr:uid="{00000000-0005-0000-0000-0000941C0000}"/>
    <cellStyle name="40% - Ênfase4 26 19" xfId="7960" xr:uid="{00000000-0005-0000-0000-0000951C0000}"/>
    <cellStyle name="40% - Ênfase4 26 2" xfId="7961" xr:uid="{00000000-0005-0000-0000-0000961C0000}"/>
    <cellStyle name="40% - Ênfase4 26 20" xfId="7962" xr:uid="{00000000-0005-0000-0000-0000971C0000}"/>
    <cellStyle name="40% - Ênfase4 26 3" xfId="7963" xr:uid="{00000000-0005-0000-0000-0000981C0000}"/>
    <cellStyle name="40% - Ênfase4 26 4" xfId="7964" xr:uid="{00000000-0005-0000-0000-0000991C0000}"/>
    <cellStyle name="40% - Ênfase4 26 5" xfId="7965" xr:uid="{00000000-0005-0000-0000-00009A1C0000}"/>
    <cellStyle name="40% - Ênfase4 26 6" xfId="7966" xr:uid="{00000000-0005-0000-0000-00009B1C0000}"/>
    <cellStyle name="40% - Ênfase4 26 7" xfId="7967" xr:uid="{00000000-0005-0000-0000-00009C1C0000}"/>
    <cellStyle name="40% - Ênfase4 26 8" xfId="7968" xr:uid="{00000000-0005-0000-0000-00009D1C0000}"/>
    <cellStyle name="40% - Ênfase4 26 9" xfId="7969" xr:uid="{00000000-0005-0000-0000-00009E1C0000}"/>
    <cellStyle name="40% - Ênfase4 27" xfId="448" xr:uid="{00000000-0005-0000-0000-00009F1C0000}"/>
    <cellStyle name="40% - Ênfase4 27 10" xfId="7970" xr:uid="{00000000-0005-0000-0000-0000A01C0000}"/>
    <cellStyle name="40% - Ênfase4 27 11" xfId="7971" xr:uid="{00000000-0005-0000-0000-0000A11C0000}"/>
    <cellStyle name="40% - Ênfase4 27 12" xfId="7972" xr:uid="{00000000-0005-0000-0000-0000A21C0000}"/>
    <cellStyle name="40% - Ênfase4 27 13" xfId="7973" xr:uid="{00000000-0005-0000-0000-0000A31C0000}"/>
    <cellStyle name="40% - Ênfase4 27 14" xfId="7974" xr:uid="{00000000-0005-0000-0000-0000A41C0000}"/>
    <cellStyle name="40% - Ênfase4 27 15" xfId="7975" xr:uid="{00000000-0005-0000-0000-0000A51C0000}"/>
    <cellStyle name="40% - Ênfase4 27 16" xfId="7976" xr:uid="{00000000-0005-0000-0000-0000A61C0000}"/>
    <cellStyle name="40% - Ênfase4 27 17" xfId="7977" xr:uid="{00000000-0005-0000-0000-0000A71C0000}"/>
    <cellStyle name="40% - Ênfase4 27 18" xfId="7978" xr:uid="{00000000-0005-0000-0000-0000A81C0000}"/>
    <cellStyle name="40% - Ênfase4 27 19" xfId="7979" xr:uid="{00000000-0005-0000-0000-0000A91C0000}"/>
    <cellStyle name="40% - Ênfase4 27 2" xfId="7980" xr:uid="{00000000-0005-0000-0000-0000AA1C0000}"/>
    <cellStyle name="40% - Ênfase4 27 20" xfId="7981" xr:uid="{00000000-0005-0000-0000-0000AB1C0000}"/>
    <cellStyle name="40% - Ênfase4 27 3" xfId="7982" xr:uid="{00000000-0005-0000-0000-0000AC1C0000}"/>
    <cellStyle name="40% - Ênfase4 27 4" xfId="7983" xr:uid="{00000000-0005-0000-0000-0000AD1C0000}"/>
    <cellStyle name="40% - Ênfase4 27 5" xfId="7984" xr:uid="{00000000-0005-0000-0000-0000AE1C0000}"/>
    <cellStyle name="40% - Ênfase4 27 6" xfId="7985" xr:uid="{00000000-0005-0000-0000-0000AF1C0000}"/>
    <cellStyle name="40% - Ênfase4 27 7" xfId="7986" xr:uid="{00000000-0005-0000-0000-0000B01C0000}"/>
    <cellStyle name="40% - Ênfase4 27 8" xfId="7987" xr:uid="{00000000-0005-0000-0000-0000B11C0000}"/>
    <cellStyle name="40% - Ênfase4 27 9" xfId="7988" xr:uid="{00000000-0005-0000-0000-0000B21C0000}"/>
    <cellStyle name="40% - Ênfase4 28" xfId="466" xr:uid="{00000000-0005-0000-0000-0000B31C0000}"/>
    <cellStyle name="40% - Ênfase4 28 10" xfId="7989" xr:uid="{00000000-0005-0000-0000-0000B41C0000}"/>
    <cellStyle name="40% - Ênfase4 28 11" xfId="7990" xr:uid="{00000000-0005-0000-0000-0000B51C0000}"/>
    <cellStyle name="40% - Ênfase4 28 12" xfId="7991" xr:uid="{00000000-0005-0000-0000-0000B61C0000}"/>
    <cellStyle name="40% - Ênfase4 28 13" xfId="7992" xr:uid="{00000000-0005-0000-0000-0000B71C0000}"/>
    <cellStyle name="40% - Ênfase4 28 14" xfId="7993" xr:uid="{00000000-0005-0000-0000-0000B81C0000}"/>
    <cellStyle name="40% - Ênfase4 28 15" xfId="7994" xr:uid="{00000000-0005-0000-0000-0000B91C0000}"/>
    <cellStyle name="40% - Ênfase4 28 16" xfId="7995" xr:uid="{00000000-0005-0000-0000-0000BA1C0000}"/>
    <cellStyle name="40% - Ênfase4 28 17" xfId="7996" xr:uid="{00000000-0005-0000-0000-0000BB1C0000}"/>
    <cellStyle name="40% - Ênfase4 28 18" xfId="7997" xr:uid="{00000000-0005-0000-0000-0000BC1C0000}"/>
    <cellStyle name="40% - Ênfase4 28 19" xfId="7998" xr:uid="{00000000-0005-0000-0000-0000BD1C0000}"/>
    <cellStyle name="40% - Ênfase4 28 2" xfId="7999" xr:uid="{00000000-0005-0000-0000-0000BE1C0000}"/>
    <cellStyle name="40% - Ênfase4 28 20" xfId="8000" xr:uid="{00000000-0005-0000-0000-0000BF1C0000}"/>
    <cellStyle name="40% - Ênfase4 28 3" xfId="8001" xr:uid="{00000000-0005-0000-0000-0000C01C0000}"/>
    <cellStyle name="40% - Ênfase4 28 4" xfId="8002" xr:uid="{00000000-0005-0000-0000-0000C11C0000}"/>
    <cellStyle name="40% - Ênfase4 28 5" xfId="8003" xr:uid="{00000000-0005-0000-0000-0000C21C0000}"/>
    <cellStyle name="40% - Ênfase4 28 6" xfId="8004" xr:uid="{00000000-0005-0000-0000-0000C31C0000}"/>
    <cellStyle name="40% - Ênfase4 28 7" xfId="8005" xr:uid="{00000000-0005-0000-0000-0000C41C0000}"/>
    <cellStyle name="40% - Ênfase4 28 8" xfId="8006" xr:uid="{00000000-0005-0000-0000-0000C51C0000}"/>
    <cellStyle name="40% - Ênfase4 28 9" xfId="8007" xr:uid="{00000000-0005-0000-0000-0000C61C0000}"/>
    <cellStyle name="40% - Ênfase4 29" xfId="484" xr:uid="{00000000-0005-0000-0000-0000C71C0000}"/>
    <cellStyle name="40% - Ênfase4 29 10" xfId="8008" xr:uid="{00000000-0005-0000-0000-0000C81C0000}"/>
    <cellStyle name="40% - Ênfase4 29 11" xfId="8009" xr:uid="{00000000-0005-0000-0000-0000C91C0000}"/>
    <cellStyle name="40% - Ênfase4 29 12" xfId="8010" xr:uid="{00000000-0005-0000-0000-0000CA1C0000}"/>
    <cellStyle name="40% - Ênfase4 29 13" xfId="8011" xr:uid="{00000000-0005-0000-0000-0000CB1C0000}"/>
    <cellStyle name="40% - Ênfase4 29 14" xfId="8012" xr:uid="{00000000-0005-0000-0000-0000CC1C0000}"/>
    <cellStyle name="40% - Ênfase4 29 15" xfId="8013" xr:uid="{00000000-0005-0000-0000-0000CD1C0000}"/>
    <cellStyle name="40% - Ênfase4 29 16" xfId="8014" xr:uid="{00000000-0005-0000-0000-0000CE1C0000}"/>
    <cellStyle name="40% - Ênfase4 29 17" xfId="8015" xr:uid="{00000000-0005-0000-0000-0000CF1C0000}"/>
    <cellStyle name="40% - Ênfase4 29 18" xfId="8016" xr:uid="{00000000-0005-0000-0000-0000D01C0000}"/>
    <cellStyle name="40% - Ênfase4 29 19" xfId="8017" xr:uid="{00000000-0005-0000-0000-0000D11C0000}"/>
    <cellStyle name="40% - Ênfase4 29 2" xfId="8018" xr:uid="{00000000-0005-0000-0000-0000D21C0000}"/>
    <cellStyle name="40% - Ênfase4 29 20" xfId="8019" xr:uid="{00000000-0005-0000-0000-0000D31C0000}"/>
    <cellStyle name="40% - Ênfase4 29 3" xfId="8020" xr:uid="{00000000-0005-0000-0000-0000D41C0000}"/>
    <cellStyle name="40% - Ênfase4 29 4" xfId="8021" xr:uid="{00000000-0005-0000-0000-0000D51C0000}"/>
    <cellStyle name="40% - Ênfase4 29 5" xfId="8022" xr:uid="{00000000-0005-0000-0000-0000D61C0000}"/>
    <cellStyle name="40% - Ênfase4 29 6" xfId="8023" xr:uid="{00000000-0005-0000-0000-0000D71C0000}"/>
    <cellStyle name="40% - Ênfase4 29 7" xfId="8024" xr:uid="{00000000-0005-0000-0000-0000D81C0000}"/>
    <cellStyle name="40% - Ênfase4 29 8" xfId="8025" xr:uid="{00000000-0005-0000-0000-0000D91C0000}"/>
    <cellStyle name="40% - Ênfase4 29 9" xfId="8026" xr:uid="{00000000-0005-0000-0000-0000DA1C0000}"/>
    <cellStyle name="40% - Ênfase4 3" xfId="70" xr:uid="{00000000-0005-0000-0000-0000DB1C0000}"/>
    <cellStyle name="40% - Ênfase4 3 10" xfId="8027" xr:uid="{00000000-0005-0000-0000-0000DC1C0000}"/>
    <cellStyle name="40% - Ênfase4 3 11" xfId="8028" xr:uid="{00000000-0005-0000-0000-0000DD1C0000}"/>
    <cellStyle name="40% - Ênfase4 3 12" xfId="8029" xr:uid="{00000000-0005-0000-0000-0000DE1C0000}"/>
    <cellStyle name="40% - Ênfase4 3 13" xfId="8030" xr:uid="{00000000-0005-0000-0000-0000DF1C0000}"/>
    <cellStyle name="40% - Ênfase4 3 14" xfId="8031" xr:uid="{00000000-0005-0000-0000-0000E01C0000}"/>
    <cellStyle name="40% - Ênfase4 3 15" xfId="8032" xr:uid="{00000000-0005-0000-0000-0000E11C0000}"/>
    <cellStyle name="40% - Ênfase4 3 16" xfId="8033" xr:uid="{00000000-0005-0000-0000-0000E21C0000}"/>
    <cellStyle name="40% - Ênfase4 3 17" xfId="8034" xr:uid="{00000000-0005-0000-0000-0000E31C0000}"/>
    <cellStyle name="40% - Ênfase4 3 18" xfId="8035" xr:uid="{00000000-0005-0000-0000-0000E41C0000}"/>
    <cellStyle name="40% - Ênfase4 3 19" xfId="8036" xr:uid="{00000000-0005-0000-0000-0000E51C0000}"/>
    <cellStyle name="40% - Ênfase4 3 2" xfId="8037" xr:uid="{00000000-0005-0000-0000-0000E61C0000}"/>
    <cellStyle name="40% - Ênfase4 3 20" xfId="8038" xr:uid="{00000000-0005-0000-0000-0000E71C0000}"/>
    <cellStyle name="40% - Ênfase4 3 3" xfId="8039" xr:uid="{00000000-0005-0000-0000-0000E81C0000}"/>
    <cellStyle name="40% - Ênfase4 3 4" xfId="8040" xr:uid="{00000000-0005-0000-0000-0000E91C0000}"/>
    <cellStyle name="40% - Ênfase4 3 5" xfId="8041" xr:uid="{00000000-0005-0000-0000-0000EA1C0000}"/>
    <cellStyle name="40% - Ênfase4 3 6" xfId="8042" xr:uid="{00000000-0005-0000-0000-0000EB1C0000}"/>
    <cellStyle name="40% - Ênfase4 3 7" xfId="8043" xr:uid="{00000000-0005-0000-0000-0000EC1C0000}"/>
    <cellStyle name="40% - Ênfase4 3 8" xfId="8044" xr:uid="{00000000-0005-0000-0000-0000ED1C0000}"/>
    <cellStyle name="40% - Ênfase4 3 9" xfId="8045" xr:uid="{00000000-0005-0000-0000-0000EE1C0000}"/>
    <cellStyle name="40% - Ênfase4 30" xfId="502" xr:uid="{00000000-0005-0000-0000-0000EF1C0000}"/>
    <cellStyle name="40% - Ênfase4 30 10" xfId="8046" xr:uid="{00000000-0005-0000-0000-0000F01C0000}"/>
    <cellStyle name="40% - Ênfase4 30 11" xfId="8047" xr:uid="{00000000-0005-0000-0000-0000F11C0000}"/>
    <cellStyle name="40% - Ênfase4 30 12" xfId="8048" xr:uid="{00000000-0005-0000-0000-0000F21C0000}"/>
    <cellStyle name="40% - Ênfase4 30 13" xfId="8049" xr:uid="{00000000-0005-0000-0000-0000F31C0000}"/>
    <cellStyle name="40% - Ênfase4 30 14" xfId="8050" xr:uid="{00000000-0005-0000-0000-0000F41C0000}"/>
    <cellStyle name="40% - Ênfase4 30 15" xfId="8051" xr:uid="{00000000-0005-0000-0000-0000F51C0000}"/>
    <cellStyle name="40% - Ênfase4 30 16" xfId="8052" xr:uid="{00000000-0005-0000-0000-0000F61C0000}"/>
    <cellStyle name="40% - Ênfase4 30 17" xfId="8053" xr:uid="{00000000-0005-0000-0000-0000F71C0000}"/>
    <cellStyle name="40% - Ênfase4 30 18" xfId="8054" xr:uid="{00000000-0005-0000-0000-0000F81C0000}"/>
    <cellStyle name="40% - Ênfase4 30 19" xfId="8055" xr:uid="{00000000-0005-0000-0000-0000F91C0000}"/>
    <cellStyle name="40% - Ênfase4 30 2" xfId="8056" xr:uid="{00000000-0005-0000-0000-0000FA1C0000}"/>
    <cellStyle name="40% - Ênfase4 30 20" xfId="8057" xr:uid="{00000000-0005-0000-0000-0000FB1C0000}"/>
    <cellStyle name="40% - Ênfase4 30 3" xfId="8058" xr:uid="{00000000-0005-0000-0000-0000FC1C0000}"/>
    <cellStyle name="40% - Ênfase4 30 4" xfId="8059" xr:uid="{00000000-0005-0000-0000-0000FD1C0000}"/>
    <cellStyle name="40% - Ênfase4 30 5" xfId="8060" xr:uid="{00000000-0005-0000-0000-0000FE1C0000}"/>
    <cellStyle name="40% - Ênfase4 30 6" xfId="8061" xr:uid="{00000000-0005-0000-0000-0000FF1C0000}"/>
    <cellStyle name="40% - Ênfase4 30 7" xfId="8062" xr:uid="{00000000-0005-0000-0000-0000001D0000}"/>
    <cellStyle name="40% - Ênfase4 30 8" xfId="8063" xr:uid="{00000000-0005-0000-0000-0000011D0000}"/>
    <cellStyle name="40% - Ênfase4 30 9" xfId="8064" xr:uid="{00000000-0005-0000-0000-0000021D0000}"/>
    <cellStyle name="40% - Ênfase4 31" xfId="520" xr:uid="{00000000-0005-0000-0000-0000031D0000}"/>
    <cellStyle name="40% - Ênfase4 31 10" xfId="8065" xr:uid="{00000000-0005-0000-0000-0000041D0000}"/>
    <cellStyle name="40% - Ênfase4 31 11" xfId="8066" xr:uid="{00000000-0005-0000-0000-0000051D0000}"/>
    <cellStyle name="40% - Ênfase4 31 12" xfId="8067" xr:uid="{00000000-0005-0000-0000-0000061D0000}"/>
    <cellStyle name="40% - Ênfase4 31 13" xfId="8068" xr:uid="{00000000-0005-0000-0000-0000071D0000}"/>
    <cellStyle name="40% - Ênfase4 31 14" xfId="8069" xr:uid="{00000000-0005-0000-0000-0000081D0000}"/>
    <cellStyle name="40% - Ênfase4 31 15" xfId="8070" xr:uid="{00000000-0005-0000-0000-0000091D0000}"/>
    <cellStyle name="40% - Ênfase4 31 16" xfId="8071" xr:uid="{00000000-0005-0000-0000-00000A1D0000}"/>
    <cellStyle name="40% - Ênfase4 31 17" xfId="8072" xr:uid="{00000000-0005-0000-0000-00000B1D0000}"/>
    <cellStyle name="40% - Ênfase4 31 18" xfId="8073" xr:uid="{00000000-0005-0000-0000-00000C1D0000}"/>
    <cellStyle name="40% - Ênfase4 31 19" xfId="8074" xr:uid="{00000000-0005-0000-0000-00000D1D0000}"/>
    <cellStyle name="40% - Ênfase4 31 2" xfId="8075" xr:uid="{00000000-0005-0000-0000-00000E1D0000}"/>
    <cellStyle name="40% - Ênfase4 31 20" xfId="8076" xr:uid="{00000000-0005-0000-0000-00000F1D0000}"/>
    <cellStyle name="40% - Ênfase4 31 3" xfId="8077" xr:uid="{00000000-0005-0000-0000-0000101D0000}"/>
    <cellStyle name="40% - Ênfase4 31 4" xfId="8078" xr:uid="{00000000-0005-0000-0000-0000111D0000}"/>
    <cellStyle name="40% - Ênfase4 31 5" xfId="8079" xr:uid="{00000000-0005-0000-0000-0000121D0000}"/>
    <cellStyle name="40% - Ênfase4 31 6" xfId="8080" xr:uid="{00000000-0005-0000-0000-0000131D0000}"/>
    <cellStyle name="40% - Ênfase4 31 7" xfId="8081" xr:uid="{00000000-0005-0000-0000-0000141D0000}"/>
    <cellStyle name="40% - Ênfase4 31 8" xfId="8082" xr:uid="{00000000-0005-0000-0000-0000151D0000}"/>
    <cellStyle name="40% - Ênfase4 31 9" xfId="8083" xr:uid="{00000000-0005-0000-0000-0000161D0000}"/>
    <cellStyle name="40% - Ênfase4 32" xfId="538" xr:uid="{00000000-0005-0000-0000-0000171D0000}"/>
    <cellStyle name="40% - Ênfase4 32 10" xfId="8084" xr:uid="{00000000-0005-0000-0000-0000181D0000}"/>
    <cellStyle name="40% - Ênfase4 32 11" xfId="8085" xr:uid="{00000000-0005-0000-0000-0000191D0000}"/>
    <cellStyle name="40% - Ênfase4 32 12" xfId="8086" xr:uid="{00000000-0005-0000-0000-00001A1D0000}"/>
    <cellStyle name="40% - Ênfase4 32 13" xfId="8087" xr:uid="{00000000-0005-0000-0000-00001B1D0000}"/>
    <cellStyle name="40% - Ênfase4 32 14" xfId="8088" xr:uid="{00000000-0005-0000-0000-00001C1D0000}"/>
    <cellStyle name="40% - Ênfase4 32 15" xfId="8089" xr:uid="{00000000-0005-0000-0000-00001D1D0000}"/>
    <cellStyle name="40% - Ênfase4 32 16" xfId="8090" xr:uid="{00000000-0005-0000-0000-00001E1D0000}"/>
    <cellStyle name="40% - Ênfase4 32 17" xfId="8091" xr:uid="{00000000-0005-0000-0000-00001F1D0000}"/>
    <cellStyle name="40% - Ênfase4 32 18" xfId="8092" xr:uid="{00000000-0005-0000-0000-0000201D0000}"/>
    <cellStyle name="40% - Ênfase4 32 19" xfId="8093" xr:uid="{00000000-0005-0000-0000-0000211D0000}"/>
    <cellStyle name="40% - Ênfase4 32 2" xfId="8094" xr:uid="{00000000-0005-0000-0000-0000221D0000}"/>
    <cellStyle name="40% - Ênfase4 32 20" xfId="8095" xr:uid="{00000000-0005-0000-0000-0000231D0000}"/>
    <cellStyle name="40% - Ênfase4 32 3" xfId="8096" xr:uid="{00000000-0005-0000-0000-0000241D0000}"/>
    <cellStyle name="40% - Ênfase4 32 4" xfId="8097" xr:uid="{00000000-0005-0000-0000-0000251D0000}"/>
    <cellStyle name="40% - Ênfase4 32 5" xfId="8098" xr:uid="{00000000-0005-0000-0000-0000261D0000}"/>
    <cellStyle name="40% - Ênfase4 32 6" xfId="8099" xr:uid="{00000000-0005-0000-0000-0000271D0000}"/>
    <cellStyle name="40% - Ênfase4 32 7" xfId="8100" xr:uid="{00000000-0005-0000-0000-0000281D0000}"/>
    <cellStyle name="40% - Ênfase4 32 8" xfId="8101" xr:uid="{00000000-0005-0000-0000-0000291D0000}"/>
    <cellStyle name="40% - Ênfase4 32 9" xfId="8102" xr:uid="{00000000-0005-0000-0000-00002A1D0000}"/>
    <cellStyle name="40% - Ênfase4 33" xfId="556" xr:uid="{00000000-0005-0000-0000-00002B1D0000}"/>
    <cellStyle name="40% - Ênfase4 33 10" xfId="8103" xr:uid="{00000000-0005-0000-0000-00002C1D0000}"/>
    <cellStyle name="40% - Ênfase4 33 11" xfId="8104" xr:uid="{00000000-0005-0000-0000-00002D1D0000}"/>
    <cellStyle name="40% - Ênfase4 33 12" xfId="8105" xr:uid="{00000000-0005-0000-0000-00002E1D0000}"/>
    <cellStyle name="40% - Ênfase4 33 13" xfId="8106" xr:uid="{00000000-0005-0000-0000-00002F1D0000}"/>
    <cellStyle name="40% - Ênfase4 33 14" xfId="8107" xr:uid="{00000000-0005-0000-0000-0000301D0000}"/>
    <cellStyle name="40% - Ênfase4 33 15" xfId="8108" xr:uid="{00000000-0005-0000-0000-0000311D0000}"/>
    <cellStyle name="40% - Ênfase4 33 16" xfId="8109" xr:uid="{00000000-0005-0000-0000-0000321D0000}"/>
    <cellStyle name="40% - Ênfase4 33 17" xfId="8110" xr:uid="{00000000-0005-0000-0000-0000331D0000}"/>
    <cellStyle name="40% - Ênfase4 33 18" xfId="8111" xr:uid="{00000000-0005-0000-0000-0000341D0000}"/>
    <cellStyle name="40% - Ênfase4 33 19" xfId="8112" xr:uid="{00000000-0005-0000-0000-0000351D0000}"/>
    <cellStyle name="40% - Ênfase4 33 2" xfId="8113" xr:uid="{00000000-0005-0000-0000-0000361D0000}"/>
    <cellStyle name="40% - Ênfase4 33 20" xfId="8114" xr:uid="{00000000-0005-0000-0000-0000371D0000}"/>
    <cellStyle name="40% - Ênfase4 33 3" xfId="8115" xr:uid="{00000000-0005-0000-0000-0000381D0000}"/>
    <cellStyle name="40% - Ênfase4 33 4" xfId="8116" xr:uid="{00000000-0005-0000-0000-0000391D0000}"/>
    <cellStyle name="40% - Ênfase4 33 5" xfId="8117" xr:uid="{00000000-0005-0000-0000-00003A1D0000}"/>
    <cellStyle name="40% - Ênfase4 33 6" xfId="8118" xr:uid="{00000000-0005-0000-0000-00003B1D0000}"/>
    <cellStyle name="40% - Ênfase4 33 7" xfId="8119" xr:uid="{00000000-0005-0000-0000-00003C1D0000}"/>
    <cellStyle name="40% - Ênfase4 33 8" xfId="8120" xr:uid="{00000000-0005-0000-0000-00003D1D0000}"/>
    <cellStyle name="40% - Ênfase4 33 9" xfId="8121" xr:uid="{00000000-0005-0000-0000-00003E1D0000}"/>
    <cellStyle name="40% - Ênfase4 34" xfId="574" xr:uid="{00000000-0005-0000-0000-00003F1D0000}"/>
    <cellStyle name="40% - Ênfase4 34 10" xfId="8122" xr:uid="{00000000-0005-0000-0000-0000401D0000}"/>
    <cellStyle name="40% - Ênfase4 34 11" xfId="8123" xr:uid="{00000000-0005-0000-0000-0000411D0000}"/>
    <cellStyle name="40% - Ênfase4 34 12" xfId="8124" xr:uid="{00000000-0005-0000-0000-0000421D0000}"/>
    <cellStyle name="40% - Ênfase4 34 13" xfId="8125" xr:uid="{00000000-0005-0000-0000-0000431D0000}"/>
    <cellStyle name="40% - Ênfase4 34 14" xfId="8126" xr:uid="{00000000-0005-0000-0000-0000441D0000}"/>
    <cellStyle name="40% - Ênfase4 34 15" xfId="8127" xr:uid="{00000000-0005-0000-0000-0000451D0000}"/>
    <cellStyle name="40% - Ênfase4 34 16" xfId="8128" xr:uid="{00000000-0005-0000-0000-0000461D0000}"/>
    <cellStyle name="40% - Ênfase4 34 17" xfId="8129" xr:uid="{00000000-0005-0000-0000-0000471D0000}"/>
    <cellStyle name="40% - Ênfase4 34 18" xfId="8130" xr:uid="{00000000-0005-0000-0000-0000481D0000}"/>
    <cellStyle name="40% - Ênfase4 34 19" xfId="8131" xr:uid="{00000000-0005-0000-0000-0000491D0000}"/>
    <cellStyle name="40% - Ênfase4 34 2" xfId="8132" xr:uid="{00000000-0005-0000-0000-00004A1D0000}"/>
    <cellStyle name="40% - Ênfase4 34 20" xfId="8133" xr:uid="{00000000-0005-0000-0000-00004B1D0000}"/>
    <cellStyle name="40% - Ênfase4 34 3" xfId="8134" xr:uid="{00000000-0005-0000-0000-00004C1D0000}"/>
    <cellStyle name="40% - Ênfase4 34 4" xfId="8135" xr:uid="{00000000-0005-0000-0000-00004D1D0000}"/>
    <cellStyle name="40% - Ênfase4 34 5" xfId="8136" xr:uid="{00000000-0005-0000-0000-00004E1D0000}"/>
    <cellStyle name="40% - Ênfase4 34 6" xfId="8137" xr:uid="{00000000-0005-0000-0000-00004F1D0000}"/>
    <cellStyle name="40% - Ênfase4 34 7" xfId="8138" xr:uid="{00000000-0005-0000-0000-0000501D0000}"/>
    <cellStyle name="40% - Ênfase4 34 8" xfId="8139" xr:uid="{00000000-0005-0000-0000-0000511D0000}"/>
    <cellStyle name="40% - Ênfase4 34 9" xfId="8140" xr:uid="{00000000-0005-0000-0000-0000521D0000}"/>
    <cellStyle name="40% - Ênfase4 35" xfId="592" xr:uid="{00000000-0005-0000-0000-0000531D0000}"/>
    <cellStyle name="40% - Ênfase4 35 10" xfId="8141" xr:uid="{00000000-0005-0000-0000-0000541D0000}"/>
    <cellStyle name="40% - Ênfase4 35 11" xfId="8142" xr:uid="{00000000-0005-0000-0000-0000551D0000}"/>
    <cellStyle name="40% - Ênfase4 35 12" xfId="8143" xr:uid="{00000000-0005-0000-0000-0000561D0000}"/>
    <cellStyle name="40% - Ênfase4 35 13" xfId="8144" xr:uid="{00000000-0005-0000-0000-0000571D0000}"/>
    <cellStyle name="40% - Ênfase4 35 14" xfId="8145" xr:uid="{00000000-0005-0000-0000-0000581D0000}"/>
    <cellStyle name="40% - Ênfase4 35 15" xfId="8146" xr:uid="{00000000-0005-0000-0000-0000591D0000}"/>
    <cellStyle name="40% - Ênfase4 35 16" xfId="8147" xr:uid="{00000000-0005-0000-0000-00005A1D0000}"/>
    <cellStyle name="40% - Ênfase4 35 17" xfId="8148" xr:uid="{00000000-0005-0000-0000-00005B1D0000}"/>
    <cellStyle name="40% - Ênfase4 35 18" xfId="8149" xr:uid="{00000000-0005-0000-0000-00005C1D0000}"/>
    <cellStyle name="40% - Ênfase4 35 19" xfId="8150" xr:uid="{00000000-0005-0000-0000-00005D1D0000}"/>
    <cellStyle name="40% - Ênfase4 35 2" xfId="8151" xr:uid="{00000000-0005-0000-0000-00005E1D0000}"/>
    <cellStyle name="40% - Ênfase4 35 20" xfId="8152" xr:uid="{00000000-0005-0000-0000-00005F1D0000}"/>
    <cellStyle name="40% - Ênfase4 35 3" xfId="8153" xr:uid="{00000000-0005-0000-0000-0000601D0000}"/>
    <cellStyle name="40% - Ênfase4 35 4" xfId="8154" xr:uid="{00000000-0005-0000-0000-0000611D0000}"/>
    <cellStyle name="40% - Ênfase4 35 5" xfId="8155" xr:uid="{00000000-0005-0000-0000-0000621D0000}"/>
    <cellStyle name="40% - Ênfase4 35 6" xfId="8156" xr:uid="{00000000-0005-0000-0000-0000631D0000}"/>
    <cellStyle name="40% - Ênfase4 35 7" xfId="8157" xr:uid="{00000000-0005-0000-0000-0000641D0000}"/>
    <cellStyle name="40% - Ênfase4 35 8" xfId="8158" xr:uid="{00000000-0005-0000-0000-0000651D0000}"/>
    <cellStyle name="40% - Ênfase4 35 9" xfId="8159" xr:uid="{00000000-0005-0000-0000-0000661D0000}"/>
    <cellStyle name="40% - Ênfase4 36" xfId="610" xr:uid="{00000000-0005-0000-0000-0000671D0000}"/>
    <cellStyle name="40% - Ênfase4 36 10" xfId="8160" xr:uid="{00000000-0005-0000-0000-0000681D0000}"/>
    <cellStyle name="40% - Ênfase4 36 11" xfId="8161" xr:uid="{00000000-0005-0000-0000-0000691D0000}"/>
    <cellStyle name="40% - Ênfase4 36 12" xfId="8162" xr:uid="{00000000-0005-0000-0000-00006A1D0000}"/>
    <cellStyle name="40% - Ênfase4 36 13" xfId="8163" xr:uid="{00000000-0005-0000-0000-00006B1D0000}"/>
    <cellStyle name="40% - Ênfase4 36 14" xfId="8164" xr:uid="{00000000-0005-0000-0000-00006C1D0000}"/>
    <cellStyle name="40% - Ênfase4 36 15" xfId="8165" xr:uid="{00000000-0005-0000-0000-00006D1D0000}"/>
    <cellStyle name="40% - Ênfase4 36 16" xfId="8166" xr:uid="{00000000-0005-0000-0000-00006E1D0000}"/>
    <cellStyle name="40% - Ênfase4 36 17" xfId="8167" xr:uid="{00000000-0005-0000-0000-00006F1D0000}"/>
    <cellStyle name="40% - Ênfase4 36 18" xfId="8168" xr:uid="{00000000-0005-0000-0000-0000701D0000}"/>
    <cellStyle name="40% - Ênfase4 36 19" xfId="8169" xr:uid="{00000000-0005-0000-0000-0000711D0000}"/>
    <cellStyle name="40% - Ênfase4 36 2" xfId="8170" xr:uid="{00000000-0005-0000-0000-0000721D0000}"/>
    <cellStyle name="40% - Ênfase4 36 20" xfId="8171" xr:uid="{00000000-0005-0000-0000-0000731D0000}"/>
    <cellStyle name="40% - Ênfase4 36 3" xfId="8172" xr:uid="{00000000-0005-0000-0000-0000741D0000}"/>
    <cellStyle name="40% - Ênfase4 36 4" xfId="8173" xr:uid="{00000000-0005-0000-0000-0000751D0000}"/>
    <cellStyle name="40% - Ênfase4 36 5" xfId="8174" xr:uid="{00000000-0005-0000-0000-0000761D0000}"/>
    <cellStyle name="40% - Ênfase4 36 6" xfId="8175" xr:uid="{00000000-0005-0000-0000-0000771D0000}"/>
    <cellStyle name="40% - Ênfase4 36 7" xfId="8176" xr:uid="{00000000-0005-0000-0000-0000781D0000}"/>
    <cellStyle name="40% - Ênfase4 36 8" xfId="8177" xr:uid="{00000000-0005-0000-0000-0000791D0000}"/>
    <cellStyle name="40% - Ênfase4 36 9" xfId="8178" xr:uid="{00000000-0005-0000-0000-00007A1D0000}"/>
    <cellStyle name="40% - Ênfase4 37" xfId="628" xr:uid="{00000000-0005-0000-0000-00007B1D0000}"/>
    <cellStyle name="40% - Ênfase4 37 10" xfId="8179" xr:uid="{00000000-0005-0000-0000-00007C1D0000}"/>
    <cellStyle name="40% - Ênfase4 37 11" xfId="8180" xr:uid="{00000000-0005-0000-0000-00007D1D0000}"/>
    <cellStyle name="40% - Ênfase4 37 12" xfId="8181" xr:uid="{00000000-0005-0000-0000-00007E1D0000}"/>
    <cellStyle name="40% - Ênfase4 37 13" xfId="8182" xr:uid="{00000000-0005-0000-0000-00007F1D0000}"/>
    <cellStyle name="40% - Ênfase4 37 14" xfId="8183" xr:uid="{00000000-0005-0000-0000-0000801D0000}"/>
    <cellStyle name="40% - Ênfase4 37 15" xfId="8184" xr:uid="{00000000-0005-0000-0000-0000811D0000}"/>
    <cellStyle name="40% - Ênfase4 37 16" xfId="8185" xr:uid="{00000000-0005-0000-0000-0000821D0000}"/>
    <cellStyle name="40% - Ênfase4 37 17" xfId="8186" xr:uid="{00000000-0005-0000-0000-0000831D0000}"/>
    <cellStyle name="40% - Ênfase4 37 18" xfId="8187" xr:uid="{00000000-0005-0000-0000-0000841D0000}"/>
    <cellStyle name="40% - Ênfase4 37 19" xfId="8188" xr:uid="{00000000-0005-0000-0000-0000851D0000}"/>
    <cellStyle name="40% - Ênfase4 37 2" xfId="8189" xr:uid="{00000000-0005-0000-0000-0000861D0000}"/>
    <cellStyle name="40% - Ênfase4 37 20" xfId="8190" xr:uid="{00000000-0005-0000-0000-0000871D0000}"/>
    <cellStyle name="40% - Ênfase4 37 3" xfId="8191" xr:uid="{00000000-0005-0000-0000-0000881D0000}"/>
    <cellStyle name="40% - Ênfase4 37 4" xfId="8192" xr:uid="{00000000-0005-0000-0000-0000891D0000}"/>
    <cellStyle name="40% - Ênfase4 37 5" xfId="8193" xr:uid="{00000000-0005-0000-0000-00008A1D0000}"/>
    <cellStyle name="40% - Ênfase4 37 6" xfId="8194" xr:uid="{00000000-0005-0000-0000-00008B1D0000}"/>
    <cellStyle name="40% - Ênfase4 37 7" xfId="8195" xr:uid="{00000000-0005-0000-0000-00008C1D0000}"/>
    <cellStyle name="40% - Ênfase4 37 8" xfId="8196" xr:uid="{00000000-0005-0000-0000-00008D1D0000}"/>
    <cellStyle name="40% - Ênfase4 37 9" xfId="8197" xr:uid="{00000000-0005-0000-0000-00008E1D0000}"/>
    <cellStyle name="40% - Ênfase4 38" xfId="646" xr:uid="{00000000-0005-0000-0000-00008F1D0000}"/>
    <cellStyle name="40% - Ênfase4 39" xfId="664" xr:uid="{00000000-0005-0000-0000-0000901D0000}"/>
    <cellStyle name="40% - Ênfase4 4" xfId="71" xr:uid="{00000000-0005-0000-0000-0000911D0000}"/>
    <cellStyle name="40% - Ênfase4 4 10" xfId="8198" xr:uid="{00000000-0005-0000-0000-0000921D0000}"/>
    <cellStyle name="40% - Ênfase4 4 11" xfId="8199" xr:uid="{00000000-0005-0000-0000-0000931D0000}"/>
    <cellStyle name="40% - Ênfase4 4 12" xfId="8200" xr:uid="{00000000-0005-0000-0000-0000941D0000}"/>
    <cellStyle name="40% - Ênfase4 4 13" xfId="8201" xr:uid="{00000000-0005-0000-0000-0000951D0000}"/>
    <cellStyle name="40% - Ênfase4 4 14" xfId="8202" xr:uid="{00000000-0005-0000-0000-0000961D0000}"/>
    <cellStyle name="40% - Ênfase4 4 15" xfId="8203" xr:uid="{00000000-0005-0000-0000-0000971D0000}"/>
    <cellStyle name="40% - Ênfase4 4 16" xfId="8204" xr:uid="{00000000-0005-0000-0000-0000981D0000}"/>
    <cellStyle name="40% - Ênfase4 4 17" xfId="8205" xr:uid="{00000000-0005-0000-0000-0000991D0000}"/>
    <cellStyle name="40% - Ênfase4 4 18" xfId="8206" xr:uid="{00000000-0005-0000-0000-00009A1D0000}"/>
    <cellStyle name="40% - Ênfase4 4 19" xfId="8207" xr:uid="{00000000-0005-0000-0000-00009B1D0000}"/>
    <cellStyle name="40% - Ênfase4 4 2" xfId="8208" xr:uid="{00000000-0005-0000-0000-00009C1D0000}"/>
    <cellStyle name="40% - Ênfase4 4 20" xfId="8209" xr:uid="{00000000-0005-0000-0000-00009D1D0000}"/>
    <cellStyle name="40% - Ênfase4 4 3" xfId="8210" xr:uid="{00000000-0005-0000-0000-00009E1D0000}"/>
    <cellStyle name="40% - Ênfase4 4 4" xfId="8211" xr:uid="{00000000-0005-0000-0000-00009F1D0000}"/>
    <cellStyle name="40% - Ênfase4 4 5" xfId="8212" xr:uid="{00000000-0005-0000-0000-0000A01D0000}"/>
    <cellStyle name="40% - Ênfase4 4 6" xfId="8213" xr:uid="{00000000-0005-0000-0000-0000A11D0000}"/>
    <cellStyle name="40% - Ênfase4 4 7" xfId="8214" xr:uid="{00000000-0005-0000-0000-0000A21D0000}"/>
    <cellStyle name="40% - Ênfase4 4 8" xfId="8215" xr:uid="{00000000-0005-0000-0000-0000A31D0000}"/>
    <cellStyle name="40% - Ênfase4 4 9" xfId="8216" xr:uid="{00000000-0005-0000-0000-0000A41D0000}"/>
    <cellStyle name="40% - Ênfase4 40" xfId="752" xr:uid="{00000000-0005-0000-0000-0000A51D0000}"/>
    <cellStyle name="40% - Ênfase4 41" xfId="710" xr:uid="{00000000-0005-0000-0000-0000A61D0000}"/>
    <cellStyle name="40% - Ênfase4 42" xfId="693" xr:uid="{00000000-0005-0000-0000-0000A71D0000}"/>
    <cellStyle name="40% - Ênfase4 43" xfId="717" xr:uid="{00000000-0005-0000-0000-0000A81D0000}"/>
    <cellStyle name="40% - Ênfase4 44" xfId="754" xr:uid="{00000000-0005-0000-0000-0000A91D0000}"/>
    <cellStyle name="40% - Ênfase4 45" xfId="772" xr:uid="{00000000-0005-0000-0000-0000AA1D0000}"/>
    <cellStyle name="40% - Ênfase4 46" xfId="790" xr:uid="{00000000-0005-0000-0000-0000AB1D0000}"/>
    <cellStyle name="40% - Ênfase4 47" xfId="808" xr:uid="{00000000-0005-0000-0000-0000AC1D0000}"/>
    <cellStyle name="40% - Ênfase4 48" xfId="826" xr:uid="{00000000-0005-0000-0000-0000AD1D0000}"/>
    <cellStyle name="40% - Ênfase4 49" xfId="844" xr:uid="{00000000-0005-0000-0000-0000AE1D0000}"/>
    <cellStyle name="40% - Ênfase4 5" xfId="67" xr:uid="{00000000-0005-0000-0000-0000AF1D0000}"/>
    <cellStyle name="40% - Ênfase4 5 10" xfId="8217" xr:uid="{00000000-0005-0000-0000-0000B01D0000}"/>
    <cellStyle name="40% - Ênfase4 5 11" xfId="8218" xr:uid="{00000000-0005-0000-0000-0000B11D0000}"/>
    <cellStyle name="40% - Ênfase4 5 12" xfId="8219" xr:uid="{00000000-0005-0000-0000-0000B21D0000}"/>
    <cellStyle name="40% - Ênfase4 5 13" xfId="8220" xr:uid="{00000000-0005-0000-0000-0000B31D0000}"/>
    <cellStyle name="40% - Ênfase4 5 14" xfId="8221" xr:uid="{00000000-0005-0000-0000-0000B41D0000}"/>
    <cellStyle name="40% - Ênfase4 5 15" xfId="8222" xr:uid="{00000000-0005-0000-0000-0000B51D0000}"/>
    <cellStyle name="40% - Ênfase4 5 16" xfId="8223" xr:uid="{00000000-0005-0000-0000-0000B61D0000}"/>
    <cellStyle name="40% - Ênfase4 5 17" xfId="8224" xr:uid="{00000000-0005-0000-0000-0000B71D0000}"/>
    <cellStyle name="40% - Ênfase4 5 18" xfId="8225" xr:uid="{00000000-0005-0000-0000-0000B81D0000}"/>
    <cellStyle name="40% - Ênfase4 5 19" xfId="8226" xr:uid="{00000000-0005-0000-0000-0000B91D0000}"/>
    <cellStyle name="40% - Ênfase4 5 2" xfId="8227" xr:uid="{00000000-0005-0000-0000-0000BA1D0000}"/>
    <cellStyle name="40% - Ênfase4 5 20" xfId="8228" xr:uid="{00000000-0005-0000-0000-0000BB1D0000}"/>
    <cellStyle name="40% - Ênfase4 5 3" xfId="8229" xr:uid="{00000000-0005-0000-0000-0000BC1D0000}"/>
    <cellStyle name="40% - Ênfase4 5 4" xfId="8230" xr:uid="{00000000-0005-0000-0000-0000BD1D0000}"/>
    <cellStyle name="40% - Ênfase4 5 5" xfId="8231" xr:uid="{00000000-0005-0000-0000-0000BE1D0000}"/>
    <cellStyle name="40% - Ênfase4 5 6" xfId="8232" xr:uid="{00000000-0005-0000-0000-0000BF1D0000}"/>
    <cellStyle name="40% - Ênfase4 5 7" xfId="8233" xr:uid="{00000000-0005-0000-0000-0000C01D0000}"/>
    <cellStyle name="40% - Ênfase4 5 8" xfId="8234" xr:uid="{00000000-0005-0000-0000-0000C11D0000}"/>
    <cellStyle name="40% - Ênfase4 5 9" xfId="8235" xr:uid="{00000000-0005-0000-0000-0000C21D0000}"/>
    <cellStyle name="40% - Ênfase4 50" xfId="932" xr:uid="{00000000-0005-0000-0000-0000C31D0000}"/>
    <cellStyle name="40% - Ênfase4 51" xfId="898" xr:uid="{00000000-0005-0000-0000-0000C41D0000}"/>
    <cellStyle name="40% - Ênfase4 52" xfId="911" xr:uid="{00000000-0005-0000-0000-0000C51D0000}"/>
    <cellStyle name="40% - Ênfase4 53" xfId="879" xr:uid="{00000000-0005-0000-0000-0000C61D0000}"/>
    <cellStyle name="40% - Ênfase4 54" xfId="934" xr:uid="{00000000-0005-0000-0000-0000C71D0000}"/>
    <cellStyle name="40% - Ênfase4 55" xfId="952" xr:uid="{00000000-0005-0000-0000-0000C81D0000}"/>
    <cellStyle name="40% - Ênfase4 56" xfId="970" xr:uid="{00000000-0005-0000-0000-0000C91D0000}"/>
    <cellStyle name="40% - Ênfase4 57" xfId="1057" xr:uid="{00000000-0005-0000-0000-0000CA1D0000}"/>
    <cellStyle name="40% - Ênfase4 58" xfId="1023" xr:uid="{00000000-0005-0000-0000-0000CB1D0000}"/>
    <cellStyle name="40% - Ênfase4 59" xfId="1093" xr:uid="{00000000-0005-0000-0000-0000CC1D0000}"/>
    <cellStyle name="40% - Ênfase4 6" xfId="83" xr:uid="{00000000-0005-0000-0000-0000CD1D0000}"/>
    <cellStyle name="40% - Ênfase4 6 10" xfId="8236" xr:uid="{00000000-0005-0000-0000-0000CE1D0000}"/>
    <cellStyle name="40% - Ênfase4 6 11" xfId="8237" xr:uid="{00000000-0005-0000-0000-0000CF1D0000}"/>
    <cellStyle name="40% - Ênfase4 6 12" xfId="8238" xr:uid="{00000000-0005-0000-0000-0000D01D0000}"/>
    <cellStyle name="40% - Ênfase4 6 13" xfId="8239" xr:uid="{00000000-0005-0000-0000-0000D11D0000}"/>
    <cellStyle name="40% - Ênfase4 6 14" xfId="8240" xr:uid="{00000000-0005-0000-0000-0000D21D0000}"/>
    <cellStyle name="40% - Ênfase4 6 15" xfId="8241" xr:uid="{00000000-0005-0000-0000-0000D31D0000}"/>
    <cellStyle name="40% - Ênfase4 6 16" xfId="8242" xr:uid="{00000000-0005-0000-0000-0000D41D0000}"/>
    <cellStyle name="40% - Ênfase4 6 17" xfId="8243" xr:uid="{00000000-0005-0000-0000-0000D51D0000}"/>
    <cellStyle name="40% - Ênfase4 6 18" xfId="8244" xr:uid="{00000000-0005-0000-0000-0000D61D0000}"/>
    <cellStyle name="40% - Ênfase4 6 19" xfId="8245" xr:uid="{00000000-0005-0000-0000-0000D71D0000}"/>
    <cellStyle name="40% - Ênfase4 6 2" xfId="8246" xr:uid="{00000000-0005-0000-0000-0000D81D0000}"/>
    <cellStyle name="40% - Ênfase4 6 20" xfId="8247" xr:uid="{00000000-0005-0000-0000-0000D91D0000}"/>
    <cellStyle name="40% - Ênfase4 6 3" xfId="8248" xr:uid="{00000000-0005-0000-0000-0000DA1D0000}"/>
    <cellStyle name="40% - Ênfase4 6 4" xfId="8249" xr:uid="{00000000-0005-0000-0000-0000DB1D0000}"/>
    <cellStyle name="40% - Ênfase4 6 5" xfId="8250" xr:uid="{00000000-0005-0000-0000-0000DC1D0000}"/>
    <cellStyle name="40% - Ênfase4 6 6" xfId="8251" xr:uid="{00000000-0005-0000-0000-0000DD1D0000}"/>
    <cellStyle name="40% - Ênfase4 6 7" xfId="8252" xr:uid="{00000000-0005-0000-0000-0000DE1D0000}"/>
    <cellStyle name="40% - Ênfase4 6 8" xfId="8253" xr:uid="{00000000-0005-0000-0000-0000DF1D0000}"/>
    <cellStyle name="40% - Ênfase4 6 9" xfId="8254" xr:uid="{00000000-0005-0000-0000-0000E01D0000}"/>
    <cellStyle name="40% - Ênfase4 60" xfId="1059" xr:uid="{00000000-0005-0000-0000-0000E11D0000}"/>
    <cellStyle name="40% - Ênfase4 61" xfId="1072" xr:uid="{00000000-0005-0000-0000-0000E21D0000}"/>
    <cellStyle name="40% - Ênfase4 62" xfId="1022" xr:uid="{00000000-0005-0000-0000-0000E31D0000}"/>
    <cellStyle name="40% - Ênfase4 63" xfId="1095" xr:uid="{00000000-0005-0000-0000-0000E41D0000}"/>
    <cellStyle name="40% - Ênfase4 64" xfId="1182" xr:uid="{00000000-0005-0000-0000-0000E51D0000}"/>
    <cellStyle name="40% - Ênfase4 65" xfId="1148" xr:uid="{00000000-0005-0000-0000-0000E61D0000}"/>
    <cellStyle name="40% - Ênfase4 66" xfId="1161" xr:uid="{00000000-0005-0000-0000-0000E71D0000}"/>
    <cellStyle name="40% - Ênfase4 67" xfId="1130" xr:uid="{00000000-0005-0000-0000-0000E81D0000}"/>
    <cellStyle name="40% - Ênfase4 68" xfId="1184" xr:uid="{00000000-0005-0000-0000-0000E91D0000}"/>
    <cellStyle name="40% - Ênfase4 69" xfId="1267" xr:uid="{00000000-0005-0000-0000-0000EA1D0000}"/>
    <cellStyle name="40% - Ênfase4 7" xfId="101" xr:uid="{00000000-0005-0000-0000-0000EB1D0000}"/>
    <cellStyle name="40% - Ênfase4 7 10" xfId="8255" xr:uid="{00000000-0005-0000-0000-0000EC1D0000}"/>
    <cellStyle name="40% - Ênfase4 7 11" xfId="8256" xr:uid="{00000000-0005-0000-0000-0000ED1D0000}"/>
    <cellStyle name="40% - Ênfase4 7 12" xfId="8257" xr:uid="{00000000-0005-0000-0000-0000EE1D0000}"/>
    <cellStyle name="40% - Ênfase4 7 13" xfId="8258" xr:uid="{00000000-0005-0000-0000-0000EF1D0000}"/>
    <cellStyle name="40% - Ênfase4 7 14" xfId="8259" xr:uid="{00000000-0005-0000-0000-0000F01D0000}"/>
    <cellStyle name="40% - Ênfase4 7 15" xfId="8260" xr:uid="{00000000-0005-0000-0000-0000F11D0000}"/>
    <cellStyle name="40% - Ênfase4 7 16" xfId="8261" xr:uid="{00000000-0005-0000-0000-0000F21D0000}"/>
    <cellStyle name="40% - Ênfase4 7 17" xfId="8262" xr:uid="{00000000-0005-0000-0000-0000F31D0000}"/>
    <cellStyle name="40% - Ênfase4 7 18" xfId="8263" xr:uid="{00000000-0005-0000-0000-0000F41D0000}"/>
    <cellStyle name="40% - Ênfase4 7 19" xfId="8264" xr:uid="{00000000-0005-0000-0000-0000F51D0000}"/>
    <cellStyle name="40% - Ênfase4 7 2" xfId="8265" xr:uid="{00000000-0005-0000-0000-0000F61D0000}"/>
    <cellStyle name="40% - Ênfase4 7 20" xfId="8266" xr:uid="{00000000-0005-0000-0000-0000F71D0000}"/>
    <cellStyle name="40% - Ênfase4 7 3" xfId="8267" xr:uid="{00000000-0005-0000-0000-0000F81D0000}"/>
    <cellStyle name="40% - Ênfase4 7 4" xfId="8268" xr:uid="{00000000-0005-0000-0000-0000F91D0000}"/>
    <cellStyle name="40% - Ênfase4 7 5" xfId="8269" xr:uid="{00000000-0005-0000-0000-0000FA1D0000}"/>
    <cellStyle name="40% - Ênfase4 7 6" xfId="8270" xr:uid="{00000000-0005-0000-0000-0000FB1D0000}"/>
    <cellStyle name="40% - Ênfase4 7 7" xfId="8271" xr:uid="{00000000-0005-0000-0000-0000FC1D0000}"/>
    <cellStyle name="40% - Ênfase4 7 8" xfId="8272" xr:uid="{00000000-0005-0000-0000-0000FD1D0000}"/>
    <cellStyle name="40% - Ênfase4 7 9" xfId="8273" xr:uid="{00000000-0005-0000-0000-0000FE1D0000}"/>
    <cellStyle name="40% - Ênfase4 70" xfId="1230" xr:uid="{00000000-0005-0000-0000-0000FF1D0000}"/>
    <cellStyle name="40% - Ênfase4 71" xfId="1228" xr:uid="{00000000-0005-0000-0000-0000001E0000}"/>
    <cellStyle name="40% - Ênfase4 72" xfId="8274" xr:uid="{00000000-0005-0000-0000-0000011E0000}"/>
    <cellStyle name="40% - Ênfase4 73" xfId="8275" xr:uid="{00000000-0005-0000-0000-0000021E0000}"/>
    <cellStyle name="40% - Ênfase4 74" xfId="8276" xr:uid="{00000000-0005-0000-0000-0000031E0000}"/>
    <cellStyle name="40% - Ênfase4 75" xfId="8277" xr:uid="{00000000-0005-0000-0000-0000041E0000}"/>
    <cellStyle name="40% - Ênfase4 76" xfId="8278" xr:uid="{00000000-0005-0000-0000-0000051E0000}"/>
    <cellStyle name="40% - Ênfase4 77" xfId="8279" xr:uid="{00000000-0005-0000-0000-0000061E0000}"/>
    <cellStyle name="40% - Ênfase4 78" xfId="8280" xr:uid="{00000000-0005-0000-0000-0000071E0000}"/>
    <cellStyle name="40% - Ênfase4 79" xfId="8281" xr:uid="{00000000-0005-0000-0000-0000081E0000}"/>
    <cellStyle name="40% - Ênfase4 8" xfId="118" xr:uid="{00000000-0005-0000-0000-0000091E0000}"/>
    <cellStyle name="40% - Ênfase4 8 10" xfId="8282" xr:uid="{00000000-0005-0000-0000-00000A1E0000}"/>
    <cellStyle name="40% - Ênfase4 8 11" xfId="8283" xr:uid="{00000000-0005-0000-0000-00000B1E0000}"/>
    <cellStyle name="40% - Ênfase4 8 12" xfId="8284" xr:uid="{00000000-0005-0000-0000-00000C1E0000}"/>
    <cellStyle name="40% - Ênfase4 8 13" xfId="8285" xr:uid="{00000000-0005-0000-0000-00000D1E0000}"/>
    <cellStyle name="40% - Ênfase4 8 14" xfId="8286" xr:uid="{00000000-0005-0000-0000-00000E1E0000}"/>
    <cellStyle name="40% - Ênfase4 8 15" xfId="8287" xr:uid="{00000000-0005-0000-0000-00000F1E0000}"/>
    <cellStyle name="40% - Ênfase4 8 16" xfId="8288" xr:uid="{00000000-0005-0000-0000-0000101E0000}"/>
    <cellStyle name="40% - Ênfase4 8 17" xfId="8289" xr:uid="{00000000-0005-0000-0000-0000111E0000}"/>
    <cellStyle name="40% - Ênfase4 8 18" xfId="8290" xr:uid="{00000000-0005-0000-0000-0000121E0000}"/>
    <cellStyle name="40% - Ênfase4 8 19" xfId="8291" xr:uid="{00000000-0005-0000-0000-0000131E0000}"/>
    <cellStyle name="40% - Ênfase4 8 2" xfId="8292" xr:uid="{00000000-0005-0000-0000-0000141E0000}"/>
    <cellStyle name="40% - Ênfase4 8 20" xfId="8293" xr:uid="{00000000-0005-0000-0000-0000151E0000}"/>
    <cellStyle name="40% - Ênfase4 8 3" xfId="8294" xr:uid="{00000000-0005-0000-0000-0000161E0000}"/>
    <cellStyle name="40% - Ênfase4 8 4" xfId="8295" xr:uid="{00000000-0005-0000-0000-0000171E0000}"/>
    <cellStyle name="40% - Ênfase4 8 5" xfId="8296" xr:uid="{00000000-0005-0000-0000-0000181E0000}"/>
    <cellStyle name="40% - Ênfase4 8 6" xfId="8297" xr:uid="{00000000-0005-0000-0000-0000191E0000}"/>
    <cellStyle name="40% - Ênfase4 8 7" xfId="8298" xr:uid="{00000000-0005-0000-0000-00001A1E0000}"/>
    <cellStyle name="40% - Ênfase4 8 8" xfId="8299" xr:uid="{00000000-0005-0000-0000-00001B1E0000}"/>
    <cellStyle name="40% - Ênfase4 8 9" xfId="8300" xr:uid="{00000000-0005-0000-0000-00001C1E0000}"/>
    <cellStyle name="40% - Ênfase4 80" xfId="8301" xr:uid="{00000000-0005-0000-0000-00001D1E0000}"/>
    <cellStyle name="40% - Ênfase4 81" xfId="8302" xr:uid="{00000000-0005-0000-0000-00001E1E0000}"/>
    <cellStyle name="40% - Ênfase4 82" xfId="8303" xr:uid="{00000000-0005-0000-0000-00001F1E0000}"/>
    <cellStyle name="40% - Ênfase4 83" xfId="8304" xr:uid="{00000000-0005-0000-0000-0000201E0000}"/>
    <cellStyle name="40% - Ênfase4 84" xfId="8305" xr:uid="{00000000-0005-0000-0000-0000211E0000}"/>
    <cellStyle name="40% - Ênfase4 85" xfId="8306" xr:uid="{00000000-0005-0000-0000-0000221E0000}"/>
    <cellStyle name="40% - Ênfase4 86" xfId="8307" xr:uid="{00000000-0005-0000-0000-0000231E0000}"/>
    <cellStyle name="40% - Ênfase4 87" xfId="8308" xr:uid="{00000000-0005-0000-0000-0000241E0000}"/>
    <cellStyle name="40% - Ênfase4 88" xfId="8309" xr:uid="{00000000-0005-0000-0000-0000251E0000}"/>
    <cellStyle name="40% - Ênfase4 89" xfId="8310" xr:uid="{00000000-0005-0000-0000-0000261E0000}"/>
    <cellStyle name="40% - Ênfase4 9" xfId="135" xr:uid="{00000000-0005-0000-0000-0000271E0000}"/>
    <cellStyle name="40% - Ênfase4 9 10" xfId="8311" xr:uid="{00000000-0005-0000-0000-0000281E0000}"/>
    <cellStyle name="40% - Ênfase4 9 11" xfId="8312" xr:uid="{00000000-0005-0000-0000-0000291E0000}"/>
    <cellStyle name="40% - Ênfase4 9 12" xfId="8313" xr:uid="{00000000-0005-0000-0000-00002A1E0000}"/>
    <cellStyle name="40% - Ênfase4 9 13" xfId="8314" xr:uid="{00000000-0005-0000-0000-00002B1E0000}"/>
    <cellStyle name="40% - Ênfase4 9 14" xfId="8315" xr:uid="{00000000-0005-0000-0000-00002C1E0000}"/>
    <cellStyle name="40% - Ênfase4 9 15" xfId="8316" xr:uid="{00000000-0005-0000-0000-00002D1E0000}"/>
    <cellStyle name="40% - Ênfase4 9 16" xfId="8317" xr:uid="{00000000-0005-0000-0000-00002E1E0000}"/>
    <cellStyle name="40% - Ênfase4 9 17" xfId="8318" xr:uid="{00000000-0005-0000-0000-00002F1E0000}"/>
    <cellStyle name="40% - Ênfase4 9 18" xfId="8319" xr:uid="{00000000-0005-0000-0000-0000301E0000}"/>
    <cellStyle name="40% - Ênfase4 9 19" xfId="8320" xr:uid="{00000000-0005-0000-0000-0000311E0000}"/>
    <cellStyle name="40% - Ênfase4 9 2" xfId="8321" xr:uid="{00000000-0005-0000-0000-0000321E0000}"/>
    <cellStyle name="40% - Ênfase4 9 20" xfId="8322" xr:uid="{00000000-0005-0000-0000-0000331E0000}"/>
    <cellStyle name="40% - Ênfase4 9 3" xfId="8323" xr:uid="{00000000-0005-0000-0000-0000341E0000}"/>
    <cellStyle name="40% - Ênfase4 9 4" xfId="8324" xr:uid="{00000000-0005-0000-0000-0000351E0000}"/>
    <cellStyle name="40% - Ênfase4 9 5" xfId="8325" xr:uid="{00000000-0005-0000-0000-0000361E0000}"/>
    <cellStyle name="40% - Ênfase4 9 6" xfId="8326" xr:uid="{00000000-0005-0000-0000-0000371E0000}"/>
    <cellStyle name="40% - Ênfase4 9 7" xfId="8327" xr:uid="{00000000-0005-0000-0000-0000381E0000}"/>
    <cellStyle name="40% - Ênfase4 9 8" xfId="8328" xr:uid="{00000000-0005-0000-0000-0000391E0000}"/>
    <cellStyle name="40% - Ênfase4 9 9" xfId="8329" xr:uid="{00000000-0005-0000-0000-00003A1E0000}"/>
    <cellStyle name="40% - Ênfase4 90" xfId="8330" xr:uid="{00000000-0005-0000-0000-00003B1E0000}"/>
    <cellStyle name="40% - Ênfase5" xfId="36" builtinId="47" customBuiltin="1"/>
    <cellStyle name="40% - Ênfase5 10" xfId="222" xr:uid="{00000000-0005-0000-0000-00003D1E0000}"/>
    <cellStyle name="40% - Ênfase5 10 10" xfId="8331" xr:uid="{00000000-0005-0000-0000-00003E1E0000}"/>
    <cellStyle name="40% - Ênfase5 10 11" xfId="8332" xr:uid="{00000000-0005-0000-0000-00003F1E0000}"/>
    <cellStyle name="40% - Ênfase5 10 12" xfId="8333" xr:uid="{00000000-0005-0000-0000-0000401E0000}"/>
    <cellStyle name="40% - Ênfase5 10 13" xfId="8334" xr:uid="{00000000-0005-0000-0000-0000411E0000}"/>
    <cellStyle name="40% - Ênfase5 10 14" xfId="8335" xr:uid="{00000000-0005-0000-0000-0000421E0000}"/>
    <cellStyle name="40% - Ênfase5 10 15" xfId="8336" xr:uid="{00000000-0005-0000-0000-0000431E0000}"/>
    <cellStyle name="40% - Ênfase5 10 16" xfId="8337" xr:uid="{00000000-0005-0000-0000-0000441E0000}"/>
    <cellStyle name="40% - Ênfase5 10 17" xfId="8338" xr:uid="{00000000-0005-0000-0000-0000451E0000}"/>
    <cellStyle name="40% - Ênfase5 10 18" xfId="8339" xr:uid="{00000000-0005-0000-0000-0000461E0000}"/>
    <cellStyle name="40% - Ênfase5 10 19" xfId="8340" xr:uid="{00000000-0005-0000-0000-0000471E0000}"/>
    <cellStyle name="40% - Ênfase5 10 2" xfId="8341" xr:uid="{00000000-0005-0000-0000-0000481E0000}"/>
    <cellStyle name="40% - Ênfase5 10 20" xfId="8342" xr:uid="{00000000-0005-0000-0000-0000491E0000}"/>
    <cellStyle name="40% - Ênfase5 10 3" xfId="8343" xr:uid="{00000000-0005-0000-0000-00004A1E0000}"/>
    <cellStyle name="40% - Ênfase5 10 4" xfId="8344" xr:uid="{00000000-0005-0000-0000-00004B1E0000}"/>
    <cellStyle name="40% - Ênfase5 10 5" xfId="8345" xr:uid="{00000000-0005-0000-0000-00004C1E0000}"/>
    <cellStyle name="40% - Ênfase5 10 6" xfId="8346" xr:uid="{00000000-0005-0000-0000-00004D1E0000}"/>
    <cellStyle name="40% - Ênfase5 10 7" xfId="8347" xr:uid="{00000000-0005-0000-0000-00004E1E0000}"/>
    <cellStyle name="40% - Ênfase5 10 8" xfId="8348" xr:uid="{00000000-0005-0000-0000-00004F1E0000}"/>
    <cellStyle name="40% - Ênfase5 10 9" xfId="8349" xr:uid="{00000000-0005-0000-0000-0000501E0000}"/>
    <cellStyle name="40% - Ênfase5 11" xfId="239" xr:uid="{00000000-0005-0000-0000-0000511E0000}"/>
    <cellStyle name="40% - Ênfase5 11 10" xfId="8350" xr:uid="{00000000-0005-0000-0000-0000521E0000}"/>
    <cellStyle name="40% - Ênfase5 11 11" xfId="8351" xr:uid="{00000000-0005-0000-0000-0000531E0000}"/>
    <cellStyle name="40% - Ênfase5 11 12" xfId="8352" xr:uid="{00000000-0005-0000-0000-0000541E0000}"/>
    <cellStyle name="40% - Ênfase5 11 13" xfId="8353" xr:uid="{00000000-0005-0000-0000-0000551E0000}"/>
    <cellStyle name="40% - Ênfase5 11 14" xfId="8354" xr:uid="{00000000-0005-0000-0000-0000561E0000}"/>
    <cellStyle name="40% - Ênfase5 11 15" xfId="8355" xr:uid="{00000000-0005-0000-0000-0000571E0000}"/>
    <cellStyle name="40% - Ênfase5 11 16" xfId="8356" xr:uid="{00000000-0005-0000-0000-0000581E0000}"/>
    <cellStyle name="40% - Ênfase5 11 17" xfId="8357" xr:uid="{00000000-0005-0000-0000-0000591E0000}"/>
    <cellStyle name="40% - Ênfase5 11 18" xfId="8358" xr:uid="{00000000-0005-0000-0000-00005A1E0000}"/>
    <cellStyle name="40% - Ênfase5 11 19" xfId="8359" xr:uid="{00000000-0005-0000-0000-00005B1E0000}"/>
    <cellStyle name="40% - Ênfase5 11 2" xfId="8360" xr:uid="{00000000-0005-0000-0000-00005C1E0000}"/>
    <cellStyle name="40% - Ênfase5 11 20" xfId="8361" xr:uid="{00000000-0005-0000-0000-00005D1E0000}"/>
    <cellStyle name="40% - Ênfase5 11 3" xfId="8362" xr:uid="{00000000-0005-0000-0000-00005E1E0000}"/>
    <cellStyle name="40% - Ênfase5 11 4" xfId="8363" xr:uid="{00000000-0005-0000-0000-00005F1E0000}"/>
    <cellStyle name="40% - Ênfase5 11 5" xfId="8364" xr:uid="{00000000-0005-0000-0000-0000601E0000}"/>
    <cellStyle name="40% - Ênfase5 11 6" xfId="8365" xr:uid="{00000000-0005-0000-0000-0000611E0000}"/>
    <cellStyle name="40% - Ênfase5 11 7" xfId="8366" xr:uid="{00000000-0005-0000-0000-0000621E0000}"/>
    <cellStyle name="40% - Ênfase5 11 8" xfId="8367" xr:uid="{00000000-0005-0000-0000-0000631E0000}"/>
    <cellStyle name="40% - Ênfase5 11 9" xfId="8368" xr:uid="{00000000-0005-0000-0000-0000641E0000}"/>
    <cellStyle name="40% - Ênfase5 12" xfId="256" xr:uid="{00000000-0005-0000-0000-0000651E0000}"/>
    <cellStyle name="40% - Ênfase5 12 10" xfId="8369" xr:uid="{00000000-0005-0000-0000-0000661E0000}"/>
    <cellStyle name="40% - Ênfase5 12 11" xfId="8370" xr:uid="{00000000-0005-0000-0000-0000671E0000}"/>
    <cellStyle name="40% - Ênfase5 12 12" xfId="8371" xr:uid="{00000000-0005-0000-0000-0000681E0000}"/>
    <cellStyle name="40% - Ênfase5 12 13" xfId="8372" xr:uid="{00000000-0005-0000-0000-0000691E0000}"/>
    <cellStyle name="40% - Ênfase5 12 14" xfId="8373" xr:uid="{00000000-0005-0000-0000-00006A1E0000}"/>
    <cellStyle name="40% - Ênfase5 12 15" xfId="8374" xr:uid="{00000000-0005-0000-0000-00006B1E0000}"/>
    <cellStyle name="40% - Ênfase5 12 16" xfId="8375" xr:uid="{00000000-0005-0000-0000-00006C1E0000}"/>
    <cellStyle name="40% - Ênfase5 12 17" xfId="8376" xr:uid="{00000000-0005-0000-0000-00006D1E0000}"/>
    <cellStyle name="40% - Ênfase5 12 18" xfId="8377" xr:uid="{00000000-0005-0000-0000-00006E1E0000}"/>
    <cellStyle name="40% - Ênfase5 12 19" xfId="8378" xr:uid="{00000000-0005-0000-0000-00006F1E0000}"/>
    <cellStyle name="40% - Ênfase5 12 2" xfId="8379" xr:uid="{00000000-0005-0000-0000-0000701E0000}"/>
    <cellStyle name="40% - Ênfase5 12 20" xfId="8380" xr:uid="{00000000-0005-0000-0000-0000711E0000}"/>
    <cellStyle name="40% - Ênfase5 12 3" xfId="8381" xr:uid="{00000000-0005-0000-0000-0000721E0000}"/>
    <cellStyle name="40% - Ênfase5 12 4" xfId="8382" xr:uid="{00000000-0005-0000-0000-0000731E0000}"/>
    <cellStyle name="40% - Ênfase5 12 5" xfId="8383" xr:uid="{00000000-0005-0000-0000-0000741E0000}"/>
    <cellStyle name="40% - Ênfase5 12 6" xfId="8384" xr:uid="{00000000-0005-0000-0000-0000751E0000}"/>
    <cellStyle name="40% - Ênfase5 12 7" xfId="8385" xr:uid="{00000000-0005-0000-0000-0000761E0000}"/>
    <cellStyle name="40% - Ênfase5 12 8" xfId="8386" xr:uid="{00000000-0005-0000-0000-0000771E0000}"/>
    <cellStyle name="40% - Ênfase5 12 9" xfId="8387" xr:uid="{00000000-0005-0000-0000-0000781E0000}"/>
    <cellStyle name="40% - Ênfase5 13" xfId="273" xr:uid="{00000000-0005-0000-0000-0000791E0000}"/>
    <cellStyle name="40% - Ênfase5 13 10" xfId="8388" xr:uid="{00000000-0005-0000-0000-00007A1E0000}"/>
    <cellStyle name="40% - Ênfase5 13 11" xfId="8389" xr:uid="{00000000-0005-0000-0000-00007B1E0000}"/>
    <cellStyle name="40% - Ênfase5 13 12" xfId="8390" xr:uid="{00000000-0005-0000-0000-00007C1E0000}"/>
    <cellStyle name="40% - Ênfase5 13 13" xfId="8391" xr:uid="{00000000-0005-0000-0000-00007D1E0000}"/>
    <cellStyle name="40% - Ênfase5 13 14" xfId="8392" xr:uid="{00000000-0005-0000-0000-00007E1E0000}"/>
    <cellStyle name="40% - Ênfase5 13 15" xfId="8393" xr:uid="{00000000-0005-0000-0000-00007F1E0000}"/>
    <cellStyle name="40% - Ênfase5 13 16" xfId="8394" xr:uid="{00000000-0005-0000-0000-0000801E0000}"/>
    <cellStyle name="40% - Ênfase5 13 17" xfId="8395" xr:uid="{00000000-0005-0000-0000-0000811E0000}"/>
    <cellStyle name="40% - Ênfase5 13 18" xfId="8396" xr:uid="{00000000-0005-0000-0000-0000821E0000}"/>
    <cellStyle name="40% - Ênfase5 13 19" xfId="8397" xr:uid="{00000000-0005-0000-0000-0000831E0000}"/>
    <cellStyle name="40% - Ênfase5 13 2" xfId="8398" xr:uid="{00000000-0005-0000-0000-0000841E0000}"/>
    <cellStyle name="40% - Ênfase5 13 20" xfId="8399" xr:uid="{00000000-0005-0000-0000-0000851E0000}"/>
    <cellStyle name="40% - Ênfase5 13 3" xfId="8400" xr:uid="{00000000-0005-0000-0000-0000861E0000}"/>
    <cellStyle name="40% - Ênfase5 13 4" xfId="8401" xr:uid="{00000000-0005-0000-0000-0000871E0000}"/>
    <cellStyle name="40% - Ênfase5 13 5" xfId="8402" xr:uid="{00000000-0005-0000-0000-0000881E0000}"/>
    <cellStyle name="40% - Ênfase5 13 6" xfId="8403" xr:uid="{00000000-0005-0000-0000-0000891E0000}"/>
    <cellStyle name="40% - Ênfase5 13 7" xfId="8404" xr:uid="{00000000-0005-0000-0000-00008A1E0000}"/>
    <cellStyle name="40% - Ênfase5 13 8" xfId="8405" xr:uid="{00000000-0005-0000-0000-00008B1E0000}"/>
    <cellStyle name="40% - Ênfase5 13 9" xfId="8406" xr:uid="{00000000-0005-0000-0000-00008C1E0000}"/>
    <cellStyle name="40% - Ênfase5 14" xfId="290" xr:uid="{00000000-0005-0000-0000-00008D1E0000}"/>
    <cellStyle name="40% - Ênfase5 14 10" xfId="8407" xr:uid="{00000000-0005-0000-0000-00008E1E0000}"/>
    <cellStyle name="40% - Ênfase5 14 11" xfId="8408" xr:uid="{00000000-0005-0000-0000-00008F1E0000}"/>
    <cellStyle name="40% - Ênfase5 14 12" xfId="8409" xr:uid="{00000000-0005-0000-0000-0000901E0000}"/>
    <cellStyle name="40% - Ênfase5 14 13" xfId="8410" xr:uid="{00000000-0005-0000-0000-0000911E0000}"/>
    <cellStyle name="40% - Ênfase5 14 14" xfId="8411" xr:uid="{00000000-0005-0000-0000-0000921E0000}"/>
    <cellStyle name="40% - Ênfase5 14 15" xfId="8412" xr:uid="{00000000-0005-0000-0000-0000931E0000}"/>
    <cellStyle name="40% - Ênfase5 14 16" xfId="8413" xr:uid="{00000000-0005-0000-0000-0000941E0000}"/>
    <cellStyle name="40% - Ênfase5 14 17" xfId="8414" xr:uid="{00000000-0005-0000-0000-0000951E0000}"/>
    <cellStyle name="40% - Ênfase5 14 18" xfId="8415" xr:uid="{00000000-0005-0000-0000-0000961E0000}"/>
    <cellStyle name="40% - Ênfase5 14 19" xfId="8416" xr:uid="{00000000-0005-0000-0000-0000971E0000}"/>
    <cellStyle name="40% - Ênfase5 14 2" xfId="8417" xr:uid="{00000000-0005-0000-0000-0000981E0000}"/>
    <cellStyle name="40% - Ênfase5 14 20" xfId="8418" xr:uid="{00000000-0005-0000-0000-0000991E0000}"/>
    <cellStyle name="40% - Ênfase5 14 3" xfId="8419" xr:uid="{00000000-0005-0000-0000-00009A1E0000}"/>
    <cellStyle name="40% - Ênfase5 14 4" xfId="8420" xr:uid="{00000000-0005-0000-0000-00009B1E0000}"/>
    <cellStyle name="40% - Ênfase5 14 5" xfId="8421" xr:uid="{00000000-0005-0000-0000-00009C1E0000}"/>
    <cellStyle name="40% - Ênfase5 14 6" xfId="8422" xr:uid="{00000000-0005-0000-0000-00009D1E0000}"/>
    <cellStyle name="40% - Ênfase5 14 7" xfId="8423" xr:uid="{00000000-0005-0000-0000-00009E1E0000}"/>
    <cellStyle name="40% - Ênfase5 14 8" xfId="8424" xr:uid="{00000000-0005-0000-0000-00009F1E0000}"/>
    <cellStyle name="40% - Ênfase5 14 9" xfId="8425" xr:uid="{00000000-0005-0000-0000-0000A01E0000}"/>
    <cellStyle name="40% - Ênfase5 15" xfId="307" xr:uid="{00000000-0005-0000-0000-0000A11E0000}"/>
    <cellStyle name="40% - Ênfase5 15 10" xfId="8426" xr:uid="{00000000-0005-0000-0000-0000A21E0000}"/>
    <cellStyle name="40% - Ênfase5 15 11" xfId="8427" xr:uid="{00000000-0005-0000-0000-0000A31E0000}"/>
    <cellStyle name="40% - Ênfase5 15 12" xfId="8428" xr:uid="{00000000-0005-0000-0000-0000A41E0000}"/>
    <cellStyle name="40% - Ênfase5 15 13" xfId="8429" xr:uid="{00000000-0005-0000-0000-0000A51E0000}"/>
    <cellStyle name="40% - Ênfase5 15 14" xfId="8430" xr:uid="{00000000-0005-0000-0000-0000A61E0000}"/>
    <cellStyle name="40% - Ênfase5 15 15" xfId="8431" xr:uid="{00000000-0005-0000-0000-0000A71E0000}"/>
    <cellStyle name="40% - Ênfase5 15 16" xfId="8432" xr:uid="{00000000-0005-0000-0000-0000A81E0000}"/>
    <cellStyle name="40% - Ênfase5 15 17" xfId="8433" xr:uid="{00000000-0005-0000-0000-0000A91E0000}"/>
    <cellStyle name="40% - Ênfase5 15 18" xfId="8434" xr:uid="{00000000-0005-0000-0000-0000AA1E0000}"/>
    <cellStyle name="40% - Ênfase5 15 19" xfId="8435" xr:uid="{00000000-0005-0000-0000-0000AB1E0000}"/>
    <cellStyle name="40% - Ênfase5 15 2" xfId="8436" xr:uid="{00000000-0005-0000-0000-0000AC1E0000}"/>
    <cellStyle name="40% - Ênfase5 15 20" xfId="8437" xr:uid="{00000000-0005-0000-0000-0000AD1E0000}"/>
    <cellStyle name="40% - Ênfase5 15 3" xfId="8438" xr:uid="{00000000-0005-0000-0000-0000AE1E0000}"/>
    <cellStyle name="40% - Ênfase5 15 4" xfId="8439" xr:uid="{00000000-0005-0000-0000-0000AF1E0000}"/>
    <cellStyle name="40% - Ênfase5 15 5" xfId="8440" xr:uid="{00000000-0005-0000-0000-0000B01E0000}"/>
    <cellStyle name="40% - Ênfase5 15 6" xfId="8441" xr:uid="{00000000-0005-0000-0000-0000B11E0000}"/>
    <cellStyle name="40% - Ênfase5 15 7" xfId="8442" xr:uid="{00000000-0005-0000-0000-0000B21E0000}"/>
    <cellStyle name="40% - Ênfase5 15 8" xfId="8443" xr:uid="{00000000-0005-0000-0000-0000B31E0000}"/>
    <cellStyle name="40% - Ênfase5 15 9" xfId="8444" xr:uid="{00000000-0005-0000-0000-0000B41E0000}"/>
    <cellStyle name="40% - Ênfase5 16" xfId="324" xr:uid="{00000000-0005-0000-0000-0000B51E0000}"/>
    <cellStyle name="40% - Ênfase5 16 10" xfId="8445" xr:uid="{00000000-0005-0000-0000-0000B61E0000}"/>
    <cellStyle name="40% - Ênfase5 16 11" xfId="8446" xr:uid="{00000000-0005-0000-0000-0000B71E0000}"/>
    <cellStyle name="40% - Ênfase5 16 12" xfId="8447" xr:uid="{00000000-0005-0000-0000-0000B81E0000}"/>
    <cellStyle name="40% - Ênfase5 16 13" xfId="8448" xr:uid="{00000000-0005-0000-0000-0000B91E0000}"/>
    <cellStyle name="40% - Ênfase5 16 14" xfId="8449" xr:uid="{00000000-0005-0000-0000-0000BA1E0000}"/>
    <cellStyle name="40% - Ênfase5 16 15" xfId="8450" xr:uid="{00000000-0005-0000-0000-0000BB1E0000}"/>
    <cellStyle name="40% - Ênfase5 16 16" xfId="8451" xr:uid="{00000000-0005-0000-0000-0000BC1E0000}"/>
    <cellStyle name="40% - Ênfase5 16 17" xfId="8452" xr:uid="{00000000-0005-0000-0000-0000BD1E0000}"/>
    <cellStyle name="40% - Ênfase5 16 18" xfId="8453" xr:uid="{00000000-0005-0000-0000-0000BE1E0000}"/>
    <cellStyle name="40% - Ênfase5 16 19" xfId="8454" xr:uid="{00000000-0005-0000-0000-0000BF1E0000}"/>
    <cellStyle name="40% - Ênfase5 16 2" xfId="8455" xr:uid="{00000000-0005-0000-0000-0000C01E0000}"/>
    <cellStyle name="40% - Ênfase5 16 20" xfId="8456" xr:uid="{00000000-0005-0000-0000-0000C11E0000}"/>
    <cellStyle name="40% - Ênfase5 16 3" xfId="8457" xr:uid="{00000000-0005-0000-0000-0000C21E0000}"/>
    <cellStyle name="40% - Ênfase5 16 4" xfId="8458" xr:uid="{00000000-0005-0000-0000-0000C31E0000}"/>
    <cellStyle name="40% - Ênfase5 16 5" xfId="8459" xr:uid="{00000000-0005-0000-0000-0000C41E0000}"/>
    <cellStyle name="40% - Ênfase5 16 6" xfId="8460" xr:uid="{00000000-0005-0000-0000-0000C51E0000}"/>
    <cellStyle name="40% - Ênfase5 16 7" xfId="8461" xr:uid="{00000000-0005-0000-0000-0000C61E0000}"/>
    <cellStyle name="40% - Ênfase5 16 8" xfId="8462" xr:uid="{00000000-0005-0000-0000-0000C71E0000}"/>
    <cellStyle name="40% - Ênfase5 16 9" xfId="8463" xr:uid="{00000000-0005-0000-0000-0000C81E0000}"/>
    <cellStyle name="40% - Ênfase5 17" xfId="341" xr:uid="{00000000-0005-0000-0000-0000C91E0000}"/>
    <cellStyle name="40% - Ênfase5 17 10" xfId="8464" xr:uid="{00000000-0005-0000-0000-0000CA1E0000}"/>
    <cellStyle name="40% - Ênfase5 17 11" xfId="8465" xr:uid="{00000000-0005-0000-0000-0000CB1E0000}"/>
    <cellStyle name="40% - Ênfase5 17 12" xfId="8466" xr:uid="{00000000-0005-0000-0000-0000CC1E0000}"/>
    <cellStyle name="40% - Ênfase5 17 13" xfId="8467" xr:uid="{00000000-0005-0000-0000-0000CD1E0000}"/>
    <cellStyle name="40% - Ênfase5 17 14" xfId="8468" xr:uid="{00000000-0005-0000-0000-0000CE1E0000}"/>
    <cellStyle name="40% - Ênfase5 17 15" xfId="8469" xr:uid="{00000000-0005-0000-0000-0000CF1E0000}"/>
    <cellStyle name="40% - Ênfase5 17 16" xfId="8470" xr:uid="{00000000-0005-0000-0000-0000D01E0000}"/>
    <cellStyle name="40% - Ênfase5 17 17" xfId="8471" xr:uid="{00000000-0005-0000-0000-0000D11E0000}"/>
    <cellStyle name="40% - Ênfase5 17 18" xfId="8472" xr:uid="{00000000-0005-0000-0000-0000D21E0000}"/>
    <cellStyle name="40% - Ênfase5 17 19" xfId="8473" xr:uid="{00000000-0005-0000-0000-0000D31E0000}"/>
    <cellStyle name="40% - Ênfase5 17 2" xfId="8474" xr:uid="{00000000-0005-0000-0000-0000D41E0000}"/>
    <cellStyle name="40% - Ênfase5 17 20" xfId="8475" xr:uid="{00000000-0005-0000-0000-0000D51E0000}"/>
    <cellStyle name="40% - Ênfase5 17 3" xfId="8476" xr:uid="{00000000-0005-0000-0000-0000D61E0000}"/>
    <cellStyle name="40% - Ênfase5 17 4" xfId="8477" xr:uid="{00000000-0005-0000-0000-0000D71E0000}"/>
    <cellStyle name="40% - Ênfase5 17 5" xfId="8478" xr:uid="{00000000-0005-0000-0000-0000D81E0000}"/>
    <cellStyle name="40% - Ênfase5 17 6" xfId="8479" xr:uid="{00000000-0005-0000-0000-0000D91E0000}"/>
    <cellStyle name="40% - Ênfase5 17 7" xfId="8480" xr:uid="{00000000-0005-0000-0000-0000DA1E0000}"/>
    <cellStyle name="40% - Ênfase5 17 8" xfId="8481" xr:uid="{00000000-0005-0000-0000-0000DB1E0000}"/>
    <cellStyle name="40% - Ênfase5 17 9" xfId="8482" xr:uid="{00000000-0005-0000-0000-0000DC1E0000}"/>
    <cellStyle name="40% - Ênfase5 18" xfId="358" xr:uid="{00000000-0005-0000-0000-0000DD1E0000}"/>
    <cellStyle name="40% - Ênfase5 18 10" xfId="8483" xr:uid="{00000000-0005-0000-0000-0000DE1E0000}"/>
    <cellStyle name="40% - Ênfase5 18 11" xfId="8484" xr:uid="{00000000-0005-0000-0000-0000DF1E0000}"/>
    <cellStyle name="40% - Ênfase5 18 12" xfId="8485" xr:uid="{00000000-0005-0000-0000-0000E01E0000}"/>
    <cellStyle name="40% - Ênfase5 18 13" xfId="8486" xr:uid="{00000000-0005-0000-0000-0000E11E0000}"/>
    <cellStyle name="40% - Ênfase5 18 14" xfId="8487" xr:uid="{00000000-0005-0000-0000-0000E21E0000}"/>
    <cellStyle name="40% - Ênfase5 18 15" xfId="8488" xr:uid="{00000000-0005-0000-0000-0000E31E0000}"/>
    <cellStyle name="40% - Ênfase5 18 16" xfId="8489" xr:uid="{00000000-0005-0000-0000-0000E41E0000}"/>
    <cellStyle name="40% - Ênfase5 18 17" xfId="8490" xr:uid="{00000000-0005-0000-0000-0000E51E0000}"/>
    <cellStyle name="40% - Ênfase5 18 18" xfId="8491" xr:uid="{00000000-0005-0000-0000-0000E61E0000}"/>
    <cellStyle name="40% - Ênfase5 18 19" xfId="8492" xr:uid="{00000000-0005-0000-0000-0000E71E0000}"/>
    <cellStyle name="40% - Ênfase5 18 2" xfId="8493" xr:uid="{00000000-0005-0000-0000-0000E81E0000}"/>
    <cellStyle name="40% - Ênfase5 18 20" xfId="8494" xr:uid="{00000000-0005-0000-0000-0000E91E0000}"/>
    <cellStyle name="40% - Ênfase5 18 3" xfId="8495" xr:uid="{00000000-0005-0000-0000-0000EA1E0000}"/>
    <cellStyle name="40% - Ênfase5 18 4" xfId="8496" xr:uid="{00000000-0005-0000-0000-0000EB1E0000}"/>
    <cellStyle name="40% - Ênfase5 18 5" xfId="8497" xr:uid="{00000000-0005-0000-0000-0000EC1E0000}"/>
    <cellStyle name="40% - Ênfase5 18 6" xfId="8498" xr:uid="{00000000-0005-0000-0000-0000ED1E0000}"/>
    <cellStyle name="40% - Ênfase5 18 7" xfId="8499" xr:uid="{00000000-0005-0000-0000-0000EE1E0000}"/>
    <cellStyle name="40% - Ênfase5 18 8" xfId="8500" xr:uid="{00000000-0005-0000-0000-0000EF1E0000}"/>
    <cellStyle name="40% - Ênfase5 18 9" xfId="8501" xr:uid="{00000000-0005-0000-0000-0000F01E0000}"/>
    <cellStyle name="40% - Ênfase5 19" xfId="378" xr:uid="{00000000-0005-0000-0000-0000F11E0000}"/>
    <cellStyle name="40% - Ênfase5 19 10" xfId="8502" xr:uid="{00000000-0005-0000-0000-0000F21E0000}"/>
    <cellStyle name="40% - Ênfase5 19 11" xfId="8503" xr:uid="{00000000-0005-0000-0000-0000F31E0000}"/>
    <cellStyle name="40% - Ênfase5 19 12" xfId="8504" xr:uid="{00000000-0005-0000-0000-0000F41E0000}"/>
    <cellStyle name="40% - Ênfase5 19 13" xfId="8505" xr:uid="{00000000-0005-0000-0000-0000F51E0000}"/>
    <cellStyle name="40% - Ênfase5 19 14" xfId="8506" xr:uid="{00000000-0005-0000-0000-0000F61E0000}"/>
    <cellStyle name="40% - Ênfase5 19 15" xfId="8507" xr:uid="{00000000-0005-0000-0000-0000F71E0000}"/>
    <cellStyle name="40% - Ênfase5 19 16" xfId="8508" xr:uid="{00000000-0005-0000-0000-0000F81E0000}"/>
    <cellStyle name="40% - Ênfase5 19 17" xfId="8509" xr:uid="{00000000-0005-0000-0000-0000F91E0000}"/>
    <cellStyle name="40% - Ênfase5 19 18" xfId="8510" xr:uid="{00000000-0005-0000-0000-0000FA1E0000}"/>
    <cellStyle name="40% - Ênfase5 19 19" xfId="8511" xr:uid="{00000000-0005-0000-0000-0000FB1E0000}"/>
    <cellStyle name="40% - Ênfase5 19 2" xfId="8512" xr:uid="{00000000-0005-0000-0000-0000FC1E0000}"/>
    <cellStyle name="40% - Ênfase5 19 20" xfId="8513" xr:uid="{00000000-0005-0000-0000-0000FD1E0000}"/>
    <cellStyle name="40% - Ênfase5 19 3" xfId="8514" xr:uid="{00000000-0005-0000-0000-0000FE1E0000}"/>
    <cellStyle name="40% - Ênfase5 19 4" xfId="8515" xr:uid="{00000000-0005-0000-0000-0000FF1E0000}"/>
    <cellStyle name="40% - Ênfase5 19 5" xfId="8516" xr:uid="{00000000-0005-0000-0000-0000001F0000}"/>
    <cellStyle name="40% - Ênfase5 19 6" xfId="8517" xr:uid="{00000000-0005-0000-0000-0000011F0000}"/>
    <cellStyle name="40% - Ênfase5 19 7" xfId="8518" xr:uid="{00000000-0005-0000-0000-0000021F0000}"/>
    <cellStyle name="40% - Ênfase5 19 8" xfId="8519" xr:uid="{00000000-0005-0000-0000-0000031F0000}"/>
    <cellStyle name="40% - Ênfase5 19 9" xfId="8520" xr:uid="{00000000-0005-0000-0000-0000041F0000}"/>
    <cellStyle name="40% - Ênfase5 2" xfId="85" xr:uid="{00000000-0005-0000-0000-0000051F0000}"/>
    <cellStyle name="40% - Ênfase5 2 10" xfId="8521" xr:uid="{00000000-0005-0000-0000-0000061F0000}"/>
    <cellStyle name="40% - Ênfase5 2 11" xfId="8522" xr:uid="{00000000-0005-0000-0000-0000071F0000}"/>
    <cellStyle name="40% - Ênfase5 2 12" xfId="8523" xr:uid="{00000000-0005-0000-0000-0000081F0000}"/>
    <cellStyle name="40% - Ênfase5 2 13" xfId="8524" xr:uid="{00000000-0005-0000-0000-0000091F0000}"/>
    <cellStyle name="40% - Ênfase5 2 14" xfId="8525" xr:uid="{00000000-0005-0000-0000-00000A1F0000}"/>
    <cellStyle name="40% - Ênfase5 2 15" xfId="8526" xr:uid="{00000000-0005-0000-0000-00000B1F0000}"/>
    <cellStyle name="40% - Ênfase5 2 16" xfId="8527" xr:uid="{00000000-0005-0000-0000-00000C1F0000}"/>
    <cellStyle name="40% - Ênfase5 2 17" xfId="8528" xr:uid="{00000000-0005-0000-0000-00000D1F0000}"/>
    <cellStyle name="40% - Ênfase5 2 18" xfId="8529" xr:uid="{00000000-0005-0000-0000-00000E1F0000}"/>
    <cellStyle name="40% - Ênfase5 2 19" xfId="8530" xr:uid="{00000000-0005-0000-0000-00000F1F0000}"/>
    <cellStyle name="40% - Ênfase5 2 2" xfId="8531" xr:uid="{00000000-0005-0000-0000-0000101F0000}"/>
    <cellStyle name="40% - Ênfase5 2 20" xfId="8532" xr:uid="{00000000-0005-0000-0000-0000111F0000}"/>
    <cellStyle name="40% - Ênfase5 2 3" xfId="8533" xr:uid="{00000000-0005-0000-0000-0000121F0000}"/>
    <cellStyle name="40% - Ênfase5 2 4" xfId="8534" xr:uid="{00000000-0005-0000-0000-0000131F0000}"/>
    <cellStyle name="40% - Ênfase5 2 5" xfId="8535" xr:uid="{00000000-0005-0000-0000-0000141F0000}"/>
    <cellStyle name="40% - Ênfase5 2 6" xfId="8536" xr:uid="{00000000-0005-0000-0000-0000151F0000}"/>
    <cellStyle name="40% - Ênfase5 2 7" xfId="8537" xr:uid="{00000000-0005-0000-0000-0000161F0000}"/>
    <cellStyle name="40% - Ênfase5 2 8" xfId="8538" xr:uid="{00000000-0005-0000-0000-0000171F0000}"/>
    <cellStyle name="40% - Ênfase5 2 9" xfId="8539" xr:uid="{00000000-0005-0000-0000-0000181F0000}"/>
    <cellStyle name="40% - Ênfase5 20" xfId="396" xr:uid="{00000000-0005-0000-0000-0000191F0000}"/>
    <cellStyle name="40% - Ênfase5 20 10" xfId="8540" xr:uid="{00000000-0005-0000-0000-00001A1F0000}"/>
    <cellStyle name="40% - Ênfase5 20 11" xfId="8541" xr:uid="{00000000-0005-0000-0000-00001B1F0000}"/>
    <cellStyle name="40% - Ênfase5 20 12" xfId="8542" xr:uid="{00000000-0005-0000-0000-00001C1F0000}"/>
    <cellStyle name="40% - Ênfase5 20 13" xfId="8543" xr:uid="{00000000-0005-0000-0000-00001D1F0000}"/>
    <cellStyle name="40% - Ênfase5 20 14" xfId="8544" xr:uid="{00000000-0005-0000-0000-00001E1F0000}"/>
    <cellStyle name="40% - Ênfase5 20 15" xfId="8545" xr:uid="{00000000-0005-0000-0000-00001F1F0000}"/>
    <cellStyle name="40% - Ênfase5 20 16" xfId="8546" xr:uid="{00000000-0005-0000-0000-0000201F0000}"/>
    <cellStyle name="40% - Ênfase5 20 17" xfId="8547" xr:uid="{00000000-0005-0000-0000-0000211F0000}"/>
    <cellStyle name="40% - Ênfase5 20 18" xfId="8548" xr:uid="{00000000-0005-0000-0000-0000221F0000}"/>
    <cellStyle name="40% - Ênfase5 20 19" xfId="8549" xr:uid="{00000000-0005-0000-0000-0000231F0000}"/>
    <cellStyle name="40% - Ênfase5 20 2" xfId="8550" xr:uid="{00000000-0005-0000-0000-0000241F0000}"/>
    <cellStyle name="40% - Ênfase5 20 20" xfId="8551" xr:uid="{00000000-0005-0000-0000-0000251F0000}"/>
    <cellStyle name="40% - Ênfase5 20 3" xfId="8552" xr:uid="{00000000-0005-0000-0000-0000261F0000}"/>
    <cellStyle name="40% - Ênfase5 20 4" xfId="8553" xr:uid="{00000000-0005-0000-0000-0000271F0000}"/>
    <cellStyle name="40% - Ênfase5 20 5" xfId="8554" xr:uid="{00000000-0005-0000-0000-0000281F0000}"/>
    <cellStyle name="40% - Ênfase5 20 6" xfId="8555" xr:uid="{00000000-0005-0000-0000-0000291F0000}"/>
    <cellStyle name="40% - Ênfase5 20 7" xfId="8556" xr:uid="{00000000-0005-0000-0000-00002A1F0000}"/>
    <cellStyle name="40% - Ênfase5 20 8" xfId="8557" xr:uid="{00000000-0005-0000-0000-00002B1F0000}"/>
    <cellStyle name="40% - Ênfase5 20 9" xfId="8558" xr:uid="{00000000-0005-0000-0000-00002C1F0000}"/>
    <cellStyle name="40% - Ênfase5 21" xfId="414" xr:uid="{00000000-0005-0000-0000-00002D1F0000}"/>
    <cellStyle name="40% - Ênfase5 21 10" xfId="8559" xr:uid="{00000000-0005-0000-0000-00002E1F0000}"/>
    <cellStyle name="40% - Ênfase5 21 11" xfId="8560" xr:uid="{00000000-0005-0000-0000-00002F1F0000}"/>
    <cellStyle name="40% - Ênfase5 21 12" xfId="8561" xr:uid="{00000000-0005-0000-0000-0000301F0000}"/>
    <cellStyle name="40% - Ênfase5 21 13" xfId="8562" xr:uid="{00000000-0005-0000-0000-0000311F0000}"/>
    <cellStyle name="40% - Ênfase5 21 14" xfId="8563" xr:uid="{00000000-0005-0000-0000-0000321F0000}"/>
    <cellStyle name="40% - Ênfase5 21 15" xfId="8564" xr:uid="{00000000-0005-0000-0000-0000331F0000}"/>
    <cellStyle name="40% - Ênfase5 21 16" xfId="8565" xr:uid="{00000000-0005-0000-0000-0000341F0000}"/>
    <cellStyle name="40% - Ênfase5 21 17" xfId="8566" xr:uid="{00000000-0005-0000-0000-0000351F0000}"/>
    <cellStyle name="40% - Ênfase5 21 18" xfId="8567" xr:uid="{00000000-0005-0000-0000-0000361F0000}"/>
    <cellStyle name="40% - Ênfase5 21 19" xfId="8568" xr:uid="{00000000-0005-0000-0000-0000371F0000}"/>
    <cellStyle name="40% - Ênfase5 21 2" xfId="8569" xr:uid="{00000000-0005-0000-0000-0000381F0000}"/>
    <cellStyle name="40% - Ênfase5 21 20" xfId="8570" xr:uid="{00000000-0005-0000-0000-0000391F0000}"/>
    <cellStyle name="40% - Ênfase5 21 3" xfId="8571" xr:uid="{00000000-0005-0000-0000-00003A1F0000}"/>
    <cellStyle name="40% - Ênfase5 21 4" xfId="8572" xr:uid="{00000000-0005-0000-0000-00003B1F0000}"/>
    <cellStyle name="40% - Ênfase5 21 5" xfId="8573" xr:uid="{00000000-0005-0000-0000-00003C1F0000}"/>
    <cellStyle name="40% - Ênfase5 21 6" xfId="8574" xr:uid="{00000000-0005-0000-0000-00003D1F0000}"/>
    <cellStyle name="40% - Ênfase5 21 7" xfId="8575" xr:uid="{00000000-0005-0000-0000-00003E1F0000}"/>
    <cellStyle name="40% - Ênfase5 21 8" xfId="8576" xr:uid="{00000000-0005-0000-0000-00003F1F0000}"/>
    <cellStyle name="40% - Ênfase5 21 9" xfId="8577" xr:uid="{00000000-0005-0000-0000-0000401F0000}"/>
    <cellStyle name="40% - Ênfase5 22" xfId="432" xr:uid="{00000000-0005-0000-0000-0000411F0000}"/>
    <cellStyle name="40% - Ênfase5 22 10" xfId="8578" xr:uid="{00000000-0005-0000-0000-0000421F0000}"/>
    <cellStyle name="40% - Ênfase5 22 11" xfId="8579" xr:uid="{00000000-0005-0000-0000-0000431F0000}"/>
    <cellStyle name="40% - Ênfase5 22 12" xfId="8580" xr:uid="{00000000-0005-0000-0000-0000441F0000}"/>
    <cellStyle name="40% - Ênfase5 22 13" xfId="8581" xr:uid="{00000000-0005-0000-0000-0000451F0000}"/>
    <cellStyle name="40% - Ênfase5 22 14" xfId="8582" xr:uid="{00000000-0005-0000-0000-0000461F0000}"/>
    <cellStyle name="40% - Ênfase5 22 15" xfId="8583" xr:uid="{00000000-0005-0000-0000-0000471F0000}"/>
    <cellStyle name="40% - Ênfase5 22 16" xfId="8584" xr:uid="{00000000-0005-0000-0000-0000481F0000}"/>
    <cellStyle name="40% - Ênfase5 22 17" xfId="8585" xr:uid="{00000000-0005-0000-0000-0000491F0000}"/>
    <cellStyle name="40% - Ênfase5 22 18" xfId="8586" xr:uid="{00000000-0005-0000-0000-00004A1F0000}"/>
    <cellStyle name="40% - Ênfase5 22 19" xfId="8587" xr:uid="{00000000-0005-0000-0000-00004B1F0000}"/>
    <cellStyle name="40% - Ênfase5 22 2" xfId="8588" xr:uid="{00000000-0005-0000-0000-00004C1F0000}"/>
    <cellStyle name="40% - Ênfase5 22 20" xfId="8589" xr:uid="{00000000-0005-0000-0000-00004D1F0000}"/>
    <cellStyle name="40% - Ênfase5 22 3" xfId="8590" xr:uid="{00000000-0005-0000-0000-00004E1F0000}"/>
    <cellStyle name="40% - Ênfase5 22 4" xfId="8591" xr:uid="{00000000-0005-0000-0000-00004F1F0000}"/>
    <cellStyle name="40% - Ênfase5 22 5" xfId="8592" xr:uid="{00000000-0005-0000-0000-0000501F0000}"/>
    <cellStyle name="40% - Ênfase5 22 6" xfId="8593" xr:uid="{00000000-0005-0000-0000-0000511F0000}"/>
    <cellStyle name="40% - Ênfase5 22 7" xfId="8594" xr:uid="{00000000-0005-0000-0000-0000521F0000}"/>
    <cellStyle name="40% - Ênfase5 22 8" xfId="8595" xr:uid="{00000000-0005-0000-0000-0000531F0000}"/>
    <cellStyle name="40% - Ênfase5 22 9" xfId="8596" xr:uid="{00000000-0005-0000-0000-0000541F0000}"/>
    <cellStyle name="40% - Ênfase5 23" xfId="450" xr:uid="{00000000-0005-0000-0000-0000551F0000}"/>
    <cellStyle name="40% - Ênfase5 23 10" xfId="8597" xr:uid="{00000000-0005-0000-0000-0000561F0000}"/>
    <cellStyle name="40% - Ênfase5 23 11" xfId="8598" xr:uid="{00000000-0005-0000-0000-0000571F0000}"/>
    <cellStyle name="40% - Ênfase5 23 12" xfId="8599" xr:uid="{00000000-0005-0000-0000-0000581F0000}"/>
    <cellStyle name="40% - Ênfase5 23 13" xfId="8600" xr:uid="{00000000-0005-0000-0000-0000591F0000}"/>
    <cellStyle name="40% - Ênfase5 23 14" xfId="8601" xr:uid="{00000000-0005-0000-0000-00005A1F0000}"/>
    <cellStyle name="40% - Ênfase5 23 15" xfId="8602" xr:uid="{00000000-0005-0000-0000-00005B1F0000}"/>
    <cellStyle name="40% - Ênfase5 23 16" xfId="8603" xr:uid="{00000000-0005-0000-0000-00005C1F0000}"/>
    <cellStyle name="40% - Ênfase5 23 17" xfId="8604" xr:uid="{00000000-0005-0000-0000-00005D1F0000}"/>
    <cellStyle name="40% - Ênfase5 23 18" xfId="8605" xr:uid="{00000000-0005-0000-0000-00005E1F0000}"/>
    <cellStyle name="40% - Ênfase5 23 19" xfId="8606" xr:uid="{00000000-0005-0000-0000-00005F1F0000}"/>
    <cellStyle name="40% - Ênfase5 23 2" xfId="8607" xr:uid="{00000000-0005-0000-0000-0000601F0000}"/>
    <cellStyle name="40% - Ênfase5 23 20" xfId="8608" xr:uid="{00000000-0005-0000-0000-0000611F0000}"/>
    <cellStyle name="40% - Ênfase5 23 3" xfId="8609" xr:uid="{00000000-0005-0000-0000-0000621F0000}"/>
    <cellStyle name="40% - Ênfase5 23 4" xfId="8610" xr:uid="{00000000-0005-0000-0000-0000631F0000}"/>
    <cellStyle name="40% - Ênfase5 23 5" xfId="8611" xr:uid="{00000000-0005-0000-0000-0000641F0000}"/>
    <cellStyle name="40% - Ênfase5 23 6" xfId="8612" xr:uid="{00000000-0005-0000-0000-0000651F0000}"/>
    <cellStyle name="40% - Ênfase5 23 7" xfId="8613" xr:uid="{00000000-0005-0000-0000-0000661F0000}"/>
    <cellStyle name="40% - Ênfase5 23 8" xfId="8614" xr:uid="{00000000-0005-0000-0000-0000671F0000}"/>
    <cellStyle name="40% - Ênfase5 23 9" xfId="8615" xr:uid="{00000000-0005-0000-0000-0000681F0000}"/>
    <cellStyle name="40% - Ênfase5 24" xfId="468" xr:uid="{00000000-0005-0000-0000-0000691F0000}"/>
    <cellStyle name="40% - Ênfase5 24 10" xfId="8616" xr:uid="{00000000-0005-0000-0000-00006A1F0000}"/>
    <cellStyle name="40% - Ênfase5 24 11" xfId="8617" xr:uid="{00000000-0005-0000-0000-00006B1F0000}"/>
    <cellStyle name="40% - Ênfase5 24 12" xfId="8618" xr:uid="{00000000-0005-0000-0000-00006C1F0000}"/>
    <cellStyle name="40% - Ênfase5 24 13" xfId="8619" xr:uid="{00000000-0005-0000-0000-00006D1F0000}"/>
    <cellStyle name="40% - Ênfase5 24 14" xfId="8620" xr:uid="{00000000-0005-0000-0000-00006E1F0000}"/>
    <cellStyle name="40% - Ênfase5 24 15" xfId="8621" xr:uid="{00000000-0005-0000-0000-00006F1F0000}"/>
    <cellStyle name="40% - Ênfase5 24 16" xfId="8622" xr:uid="{00000000-0005-0000-0000-0000701F0000}"/>
    <cellStyle name="40% - Ênfase5 24 17" xfId="8623" xr:uid="{00000000-0005-0000-0000-0000711F0000}"/>
    <cellStyle name="40% - Ênfase5 24 18" xfId="8624" xr:uid="{00000000-0005-0000-0000-0000721F0000}"/>
    <cellStyle name="40% - Ênfase5 24 19" xfId="8625" xr:uid="{00000000-0005-0000-0000-0000731F0000}"/>
    <cellStyle name="40% - Ênfase5 24 2" xfId="8626" xr:uid="{00000000-0005-0000-0000-0000741F0000}"/>
    <cellStyle name="40% - Ênfase5 24 20" xfId="8627" xr:uid="{00000000-0005-0000-0000-0000751F0000}"/>
    <cellStyle name="40% - Ênfase5 24 3" xfId="8628" xr:uid="{00000000-0005-0000-0000-0000761F0000}"/>
    <cellStyle name="40% - Ênfase5 24 4" xfId="8629" xr:uid="{00000000-0005-0000-0000-0000771F0000}"/>
    <cellStyle name="40% - Ênfase5 24 5" xfId="8630" xr:uid="{00000000-0005-0000-0000-0000781F0000}"/>
    <cellStyle name="40% - Ênfase5 24 6" xfId="8631" xr:uid="{00000000-0005-0000-0000-0000791F0000}"/>
    <cellStyle name="40% - Ênfase5 24 7" xfId="8632" xr:uid="{00000000-0005-0000-0000-00007A1F0000}"/>
    <cellStyle name="40% - Ênfase5 24 8" xfId="8633" xr:uid="{00000000-0005-0000-0000-00007B1F0000}"/>
    <cellStyle name="40% - Ênfase5 24 9" xfId="8634" xr:uid="{00000000-0005-0000-0000-00007C1F0000}"/>
    <cellStyle name="40% - Ênfase5 25" xfId="486" xr:uid="{00000000-0005-0000-0000-00007D1F0000}"/>
    <cellStyle name="40% - Ênfase5 25 10" xfId="8635" xr:uid="{00000000-0005-0000-0000-00007E1F0000}"/>
    <cellStyle name="40% - Ênfase5 25 11" xfId="8636" xr:uid="{00000000-0005-0000-0000-00007F1F0000}"/>
    <cellStyle name="40% - Ênfase5 25 12" xfId="8637" xr:uid="{00000000-0005-0000-0000-0000801F0000}"/>
    <cellStyle name="40% - Ênfase5 25 13" xfId="8638" xr:uid="{00000000-0005-0000-0000-0000811F0000}"/>
    <cellStyle name="40% - Ênfase5 25 14" xfId="8639" xr:uid="{00000000-0005-0000-0000-0000821F0000}"/>
    <cellStyle name="40% - Ênfase5 25 15" xfId="8640" xr:uid="{00000000-0005-0000-0000-0000831F0000}"/>
    <cellStyle name="40% - Ênfase5 25 16" xfId="8641" xr:uid="{00000000-0005-0000-0000-0000841F0000}"/>
    <cellStyle name="40% - Ênfase5 25 17" xfId="8642" xr:uid="{00000000-0005-0000-0000-0000851F0000}"/>
    <cellStyle name="40% - Ênfase5 25 18" xfId="8643" xr:uid="{00000000-0005-0000-0000-0000861F0000}"/>
    <cellStyle name="40% - Ênfase5 25 19" xfId="8644" xr:uid="{00000000-0005-0000-0000-0000871F0000}"/>
    <cellStyle name="40% - Ênfase5 25 2" xfId="8645" xr:uid="{00000000-0005-0000-0000-0000881F0000}"/>
    <cellStyle name="40% - Ênfase5 25 20" xfId="8646" xr:uid="{00000000-0005-0000-0000-0000891F0000}"/>
    <cellStyle name="40% - Ênfase5 25 3" xfId="8647" xr:uid="{00000000-0005-0000-0000-00008A1F0000}"/>
    <cellStyle name="40% - Ênfase5 25 4" xfId="8648" xr:uid="{00000000-0005-0000-0000-00008B1F0000}"/>
    <cellStyle name="40% - Ênfase5 25 5" xfId="8649" xr:uid="{00000000-0005-0000-0000-00008C1F0000}"/>
    <cellStyle name="40% - Ênfase5 25 6" xfId="8650" xr:uid="{00000000-0005-0000-0000-00008D1F0000}"/>
    <cellStyle name="40% - Ênfase5 25 7" xfId="8651" xr:uid="{00000000-0005-0000-0000-00008E1F0000}"/>
    <cellStyle name="40% - Ênfase5 25 8" xfId="8652" xr:uid="{00000000-0005-0000-0000-00008F1F0000}"/>
    <cellStyle name="40% - Ênfase5 25 9" xfId="8653" xr:uid="{00000000-0005-0000-0000-0000901F0000}"/>
    <cellStyle name="40% - Ênfase5 26" xfId="504" xr:uid="{00000000-0005-0000-0000-0000911F0000}"/>
    <cellStyle name="40% - Ênfase5 26 10" xfId="8654" xr:uid="{00000000-0005-0000-0000-0000921F0000}"/>
    <cellStyle name="40% - Ênfase5 26 11" xfId="8655" xr:uid="{00000000-0005-0000-0000-0000931F0000}"/>
    <cellStyle name="40% - Ênfase5 26 12" xfId="8656" xr:uid="{00000000-0005-0000-0000-0000941F0000}"/>
    <cellStyle name="40% - Ênfase5 26 13" xfId="8657" xr:uid="{00000000-0005-0000-0000-0000951F0000}"/>
    <cellStyle name="40% - Ênfase5 26 14" xfId="8658" xr:uid="{00000000-0005-0000-0000-0000961F0000}"/>
    <cellStyle name="40% - Ênfase5 26 15" xfId="8659" xr:uid="{00000000-0005-0000-0000-0000971F0000}"/>
    <cellStyle name="40% - Ênfase5 26 16" xfId="8660" xr:uid="{00000000-0005-0000-0000-0000981F0000}"/>
    <cellStyle name="40% - Ênfase5 26 17" xfId="8661" xr:uid="{00000000-0005-0000-0000-0000991F0000}"/>
    <cellStyle name="40% - Ênfase5 26 18" xfId="8662" xr:uid="{00000000-0005-0000-0000-00009A1F0000}"/>
    <cellStyle name="40% - Ênfase5 26 19" xfId="8663" xr:uid="{00000000-0005-0000-0000-00009B1F0000}"/>
    <cellStyle name="40% - Ênfase5 26 2" xfId="8664" xr:uid="{00000000-0005-0000-0000-00009C1F0000}"/>
    <cellStyle name="40% - Ênfase5 26 20" xfId="8665" xr:uid="{00000000-0005-0000-0000-00009D1F0000}"/>
    <cellStyle name="40% - Ênfase5 26 3" xfId="8666" xr:uid="{00000000-0005-0000-0000-00009E1F0000}"/>
    <cellStyle name="40% - Ênfase5 26 4" xfId="8667" xr:uid="{00000000-0005-0000-0000-00009F1F0000}"/>
    <cellStyle name="40% - Ênfase5 26 5" xfId="8668" xr:uid="{00000000-0005-0000-0000-0000A01F0000}"/>
    <cellStyle name="40% - Ênfase5 26 6" xfId="8669" xr:uid="{00000000-0005-0000-0000-0000A11F0000}"/>
    <cellStyle name="40% - Ênfase5 26 7" xfId="8670" xr:uid="{00000000-0005-0000-0000-0000A21F0000}"/>
    <cellStyle name="40% - Ênfase5 26 8" xfId="8671" xr:uid="{00000000-0005-0000-0000-0000A31F0000}"/>
    <cellStyle name="40% - Ênfase5 26 9" xfId="8672" xr:uid="{00000000-0005-0000-0000-0000A41F0000}"/>
    <cellStyle name="40% - Ênfase5 27" xfId="522" xr:uid="{00000000-0005-0000-0000-0000A51F0000}"/>
    <cellStyle name="40% - Ênfase5 27 10" xfId="8673" xr:uid="{00000000-0005-0000-0000-0000A61F0000}"/>
    <cellStyle name="40% - Ênfase5 27 11" xfId="8674" xr:uid="{00000000-0005-0000-0000-0000A71F0000}"/>
    <cellStyle name="40% - Ênfase5 27 12" xfId="8675" xr:uid="{00000000-0005-0000-0000-0000A81F0000}"/>
    <cellStyle name="40% - Ênfase5 27 13" xfId="8676" xr:uid="{00000000-0005-0000-0000-0000A91F0000}"/>
    <cellStyle name="40% - Ênfase5 27 14" xfId="8677" xr:uid="{00000000-0005-0000-0000-0000AA1F0000}"/>
    <cellStyle name="40% - Ênfase5 27 15" xfId="8678" xr:uid="{00000000-0005-0000-0000-0000AB1F0000}"/>
    <cellStyle name="40% - Ênfase5 27 16" xfId="8679" xr:uid="{00000000-0005-0000-0000-0000AC1F0000}"/>
    <cellStyle name="40% - Ênfase5 27 17" xfId="8680" xr:uid="{00000000-0005-0000-0000-0000AD1F0000}"/>
    <cellStyle name="40% - Ênfase5 27 18" xfId="8681" xr:uid="{00000000-0005-0000-0000-0000AE1F0000}"/>
    <cellStyle name="40% - Ênfase5 27 19" xfId="8682" xr:uid="{00000000-0005-0000-0000-0000AF1F0000}"/>
    <cellStyle name="40% - Ênfase5 27 2" xfId="8683" xr:uid="{00000000-0005-0000-0000-0000B01F0000}"/>
    <cellStyle name="40% - Ênfase5 27 20" xfId="8684" xr:uid="{00000000-0005-0000-0000-0000B11F0000}"/>
    <cellStyle name="40% - Ênfase5 27 3" xfId="8685" xr:uid="{00000000-0005-0000-0000-0000B21F0000}"/>
    <cellStyle name="40% - Ênfase5 27 4" xfId="8686" xr:uid="{00000000-0005-0000-0000-0000B31F0000}"/>
    <cellStyle name="40% - Ênfase5 27 5" xfId="8687" xr:uid="{00000000-0005-0000-0000-0000B41F0000}"/>
    <cellStyle name="40% - Ênfase5 27 6" xfId="8688" xr:uid="{00000000-0005-0000-0000-0000B51F0000}"/>
    <cellStyle name="40% - Ênfase5 27 7" xfId="8689" xr:uid="{00000000-0005-0000-0000-0000B61F0000}"/>
    <cellStyle name="40% - Ênfase5 27 8" xfId="8690" xr:uid="{00000000-0005-0000-0000-0000B71F0000}"/>
    <cellStyle name="40% - Ênfase5 27 9" xfId="8691" xr:uid="{00000000-0005-0000-0000-0000B81F0000}"/>
    <cellStyle name="40% - Ênfase5 28" xfId="540" xr:uid="{00000000-0005-0000-0000-0000B91F0000}"/>
    <cellStyle name="40% - Ênfase5 28 10" xfId="8692" xr:uid="{00000000-0005-0000-0000-0000BA1F0000}"/>
    <cellStyle name="40% - Ênfase5 28 11" xfId="8693" xr:uid="{00000000-0005-0000-0000-0000BB1F0000}"/>
    <cellStyle name="40% - Ênfase5 28 12" xfId="8694" xr:uid="{00000000-0005-0000-0000-0000BC1F0000}"/>
    <cellStyle name="40% - Ênfase5 28 13" xfId="8695" xr:uid="{00000000-0005-0000-0000-0000BD1F0000}"/>
    <cellStyle name="40% - Ênfase5 28 14" xfId="8696" xr:uid="{00000000-0005-0000-0000-0000BE1F0000}"/>
    <cellStyle name="40% - Ênfase5 28 15" xfId="8697" xr:uid="{00000000-0005-0000-0000-0000BF1F0000}"/>
    <cellStyle name="40% - Ênfase5 28 16" xfId="8698" xr:uid="{00000000-0005-0000-0000-0000C01F0000}"/>
    <cellStyle name="40% - Ênfase5 28 17" xfId="8699" xr:uid="{00000000-0005-0000-0000-0000C11F0000}"/>
    <cellStyle name="40% - Ênfase5 28 18" xfId="8700" xr:uid="{00000000-0005-0000-0000-0000C21F0000}"/>
    <cellStyle name="40% - Ênfase5 28 19" xfId="8701" xr:uid="{00000000-0005-0000-0000-0000C31F0000}"/>
    <cellStyle name="40% - Ênfase5 28 2" xfId="8702" xr:uid="{00000000-0005-0000-0000-0000C41F0000}"/>
    <cellStyle name="40% - Ênfase5 28 20" xfId="8703" xr:uid="{00000000-0005-0000-0000-0000C51F0000}"/>
    <cellStyle name="40% - Ênfase5 28 3" xfId="8704" xr:uid="{00000000-0005-0000-0000-0000C61F0000}"/>
    <cellStyle name="40% - Ênfase5 28 4" xfId="8705" xr:uid="{00000000-0005-0000-0000-0000C71F0000}"/>
    <cellStyle name="40% - Ênfase5 28 5" xfId="8706" xr:uid="{00000000-0005-0000-0000-0000C81F0000}"/>
    <cellStyle name="40% - Ênfase5 28 6" xfId="8707" xr:uid="{00000000-0005-0000-0000-0000C91F0000}"/>
    <cellStyle name="40% - Ênfase5 28 7" xfId="8708" xr:uid="{00000000-0005-0000-0000-0000CA1F0000}"/>
    <cellStyle name="40% - Ênfase5 28 8" xfId="8709" xr:uid="{00000000-0005-0000-0000-0000CB1F0000}"/>
    <cellStyle name="40% - Ênfase5 28 9" xfId="8710" xr:uid="{00000000-0005-0000-0000-0000CC1F0000}"/>
    <cellStyle name="40% - Ênfase5 29" xfId="558" xr:uid="{00000000-0005-0000-0000-0000CD1F0000}"/>
    <cellStyle name="40% - Ênfase5 29 10" xfId="8711" xr:uid="{00000000-0005-0000-0000-0000CE1F0000}"/>
    <cellStyle name="40% - Ênfase5 29 11" xfId="8712" xr:uid="{00000000-0005-0000-0000-0000CF1F0000}"/>
    <cellStyle name="40% - Ênfase5 29 12" xfId="8713" xr:uid="{00000000-0005-0000-0000-0000D01F0000}"/>
    <cellStyle name="40% - Ênfase5 29 13" xfId="8714" xr:uid="{00000000-0005-0000-0000-0000D11F0000}"/>
    <cellStyle name="40% - Ênfase5 29 14" xfId="8715" xr:uid="{00000000-0005-0000-0000-0000D21F0000}"/>
    <cellStyle name="40% - Ênfase5 29 15" xfId="8716" xr:uid="{00000000-0005-0000-0000-0000D31F0000}"/>
    <cellStyle name="40% - Ênfase5 29 16" xfId="8717" xr:uid="{00000000-0005-0000-0000-0000D41F0000}"/>
    <cellStyle name="40% - Ênfase5 29 17" xfId="8718" xr:uid="{00000000-0005-0000-0000-0000D51F0000}"/>
    <cellStyle name="40% - Ênfase5 29 18" xfId="8719" xr:uid="{00000000-0005-0000-0000-0000D61F0000}"/>
    <cellStyle name="40% - Ênfase5 29 19" xfId="8720" xr:uid="{00000000-0005-0000-0000-0000D71F0000}"/>
    <cellStyle name="40% - Ênfase5 29 2" xfId="8721" xr:uid="{00000000-0005-0000-0000-0000D81F0000}"/>
    <cellStyle name="40% - Ênfase5 29 20" xfId="8722" xr:uid="{00000000-0005-0000-0000-0000D91F0000}"/>
    <cellStyle name="40% - Ênfase5 29 3" xfId="8723" xr:uid="{00000000-0005-0000-0000-0000DA1F0000}"/>
    <cellStyle name="40% - Ênfase5 29 4" xfId="8724" xr:uid="{00000000-0005-0000-0000-0000DB1F0000}"/>
    <cellStyle name="40% - Ênfase5 29 5" xfId="8725" xr:uid="{00000000-0005-0000-0000-0000DC1F0000}"/>
    <cellStyle name="40% - Ênfase5 29 6" xfId="8726" xr:uid="{00000000-0005-0000-0000-0000DD1F0000}"/>
    <cellStyle name="40% - Ênfase5 29 7" xfId="8727" xr:uid="{00000000-0005-0000-0000-0000DE1F0000}"/>
    <cellStyle name="40% - Ênfase5 29 8" xfId="8728" xr:uid="{00000000-0005-0000-0000-0000DF1F0000}"/>
    <cellStyle name="40% - Ênfase5 29 9" xfId="8729" xr:uid="{00000000-0005-0000-0000-0000E01F0000}"/>
    <cellStyle name="40% - Ênfase5 3" xfId="103" xr:uid="{00000000-0005-0000-0000-0000E11F0000}"/>
    <cellStyle name="40% - Ênfase5 3 10" xfId="8730" xr:uid="{00000000-0005-0000-0000-0000E21F0000}"/>
    <cellStyle name="40% - Ênfase5 3 11" xfId="8731" xr:uid="{00000000-0005-0000-0000-0000E31F0000}"/>
    <cellStyle name="40% - Ênfase5 3 12" xfId="8732" xr:uid="{00000000-0005-0000-0000-0000E41F0000}"/>
    <cellStyle name="40% - Ênfase5 3 13" xfId="8733" xr:uid="{00000000-0005-0000-0000-0000E51F0000}"/>
    <cellStyle name="40% - Ênfase5 3 14" xfId="8734" xr:uid="{00000000-0005-0000-0000-0000E61F0000}"/>
    <cellStyle name="40% - Ênfase5 3 15" xfId="8735" xr:uid="{00000000-0005-0000-0000-0000E71F0000}"/>
    <cellStyle name="40% - Ênfase5 3 16" xfId="8736" xr:uid="{00000000-0005-0000-0000-0000E81F0000}"/>
    <cellStyle name="40% - Ênfase5 3 17" xfId="8737" xr:uid="{00000000-0005-0000-0000-0000E91F0000}"/>
    <cellStyle name="40% - Ênfase5 3 18" xfId="8738" xr:uid="{00000000-0005-0000-0000-0000EA1F0000}"/>
    <cellStyle name="40% - Ênfase5 3 19" xfId="8739" xr:uid="{00000000-0005-0000-0000-0000EB1F0000}"/>
    <cellStyle name="40% - Ênfase5 3 2" xfId="8740" xr:uid="{00000000-0005-0000-0000-0000EC1F0000}"/>
    <cellStyle name="40% - Ênfase5 3 20" xfId="8741" xr:uid="{00000000-0005-0000-0000-0000ED1F0000}"/>
    <cellStyle name="40% - Ênfase5 3 3" xfId="8742" xr:uid="{00000000-0005-0000-0000-0000EE1F0000}"/>
    <cellStyle name="40% - Ênfase5 3 4" xfId="8743" xr:uid="{00000000-0005-0000-0000-0000EF1F0000}"/>
    <cellStyle name="40% - Ênfase5 3 5" xfId="8744" xr:uid="{00000000-0005-0000-0000-0000F01F0000}"/>
    <cellStyle name="40% - Ênfase5 3 6" xfId="8745" xr:uid="{00000000-0005-0000-0000-0000F11F0000}"/>
    <cellStyle name="40% - Ênfase5 3 7" xfId="8746" xr:uid="{00000000-0005-0000-0000-0000F21F0000}"/>
    <cellStyle name="40% - Ênfase5 3 8" xfId="8747" xr:uid="{00000000-0005-0000-0000-0000F31F0000}"/>
    <cellStyle name="40% - Ênfase5 3 9" xfId="8748" xr:uid="{00000000-0005-0000-0000-0000F41F0000}"/>
    <cellStyle name="40% - Ênfase5 30" xfId="576" xr:uid="{00000000-0005-0000-0000-0000F51F0000}"/>
    <cellStyle name="40% - Ênfase5 30 10" xfId="8749" xr:uid="{00000000-0005-0000-0000-0000F61F0000}"/>
    <cellStyle name="40% - Ênfase5 30 11" xfId="8750" xr:uid="{00000000-0005-0000-0000-0000F71F0000}"/>
    <cellStyle name="40% - Ênfase5 30 12" xfId="8751" xr:uid="{00000000-0005-0000-0000-0000F81F0000}"/>
    <cellStyle name="40% - Ênfase5 30 13" xfId="8752" xr:uid="{00000000-0005-0000-0000-0000F91F0000}"/>
    <cellStyle name="40% - Ênfase5 30 14" xfId="8753" xr:uid="{00000000-0005-0000-0000-0000FA1F0000}"/>
    <cellStyle name="40% - Ênfase5 30 15" xfId="8754" xr:uid="{00000000-0005-0000-0000-0000FB1F0000}"/>
    <cellStyle name="40% - Ênfase5 30 16" xfId="8755" xr:uid="{00000000-0005-0000-0000-0000FC1F0000}"/>
    <cellStyle name="40% - Ênfase5 30 17" xfId="8756" xr:uid="{00000000-0005-0000-0000-0000FD1F0000}"/>
    <cellStyle name="40% - Ênfase5 30 18" xfId="8757" xr:uid="{00000000-0005-0000-0000-0000FE1F0000}"/>
    <cellStyle name="40% - Ênfase5 30 19" xfId="8758" xr:uid="{00000000-0005-0000-0000-0000FF1F0000}"/>
    <cellStyle name="40% - Ênfase5 30 2" xfId="8759" xr:uid="{00000000-0005-0000-0000-000000200000}"/>
    <cellStyle name="40% - Ênfase5 30 20" xfId="8760" xr:uid="{00000000-0005-0000-0000-000001200000}"/>
    <cellStyle name="40% - Ênfase5 30 3" xfId="8761" xr:uid="{00000000-0005-0000-0000-000002200000}"/>
    <cellStyle name="40% - Ênfase5 30 4" xfId="8762" xr:uid="{00000000-0005-0000-0000-000003200000}"/>
    <cellStyle name="40% - Ênfase5 30 5" xfId="8763" xr:uid="{00000000-0005-0000-0000-000004200000}"/>
    <cellStyle name="40% - Ênfase5 30 6" xfId="8764" xr:uid="{00000000-0005-0000-0000-000005200000}"/>
    <cellStyle name="40% - Ênfase5 30 7" xfId="8765" xr:uid="{00000000-0005-0000-0000-000006200000}"/>
    <cellStyle name="40% - Ênfase5 30 8" xfId="8766" xr:uid="{00000000-0005-0000-0000-000007200000}"/>
    <cellStyle name="40% - Ênfase5 30 9" xfId="8767" xr:uid="{00000000-0005-0000-0000-000008200000}"/>
    <cellStyle name="40% - Ênfase5 31" xfId="594" xr:uid="{00000000-0005-0000-0000-000009200000}"/>
    <cellStyle name="40% - Ênfase5 31 10" xfId="8768" xr:uid="{00000000-0005-0000-0000-00000A200000}"/>
    <cellStyle name="40% - Ênfase5 31 11" xfId="8769" xr:uid="{00000000-0005-0000-0000-00000B200000}"/>
    <cellStyle name="40% - Ênfase5 31 12" xfId="8770" xr:uid="{00000000-0005-0000-0000-00000C200000}"/>
    <cellStyle name="40% - Ênfase5 31 13" xfId="8771" xr:uid="{00000000-0005-0000-0000-00000D200000}"/>
    <cellStyle name="40% - Ênfase5 31 14" xfId="8772" xr:uid="{00000000-0005-0000-0000-00000E200000}"/>
    <cellStyle name="40% - Ênfase5 31 15" xfId="8773" xr:uid="{00000000-0005-0000-0000-00000F200000}"/>
    <cellStyle name="40% - Ênfase5 31 16" xfId="8774" xr:uid="{00000000-0005-0000-0000-000010200000}"/>
    <cellStyle name="40% - Ênfase5 31 17" xfId="8775" xr:uid="{00000000-0005-0000-0000-000011200000}"/>
    <cellStyle name="40% - Ênfase5 31 18" xfId="8776" xr:uid="{00000000-0005-0000-0000-000012200000}"/>
    <cellStyle name="40% - Ênfase5 31 19" xfId="8777" xr:uid="{00000000-0005-0000-0000-000013200000}"/>
    <cellStyle name="40% - Ênfase5 31 2" xfId="8778" xr:uid="{00000000-0005-0000-0000-000014200000}"/>
    <cellStyle name="40% - Ênfase5 31 20" xfId="8779" xr:uid="{00000000-0005-0000-0000-000015200000}"/>
    <cellStyle name="40% - Ênfase5 31 3" xfId="8780" xr:uid="{00000000-0005-0000-0000-000016200000}"/>
    <cellStyle name="40% - Ênfase5 31 4" xfId="8781" xr:uid="{00000000-0005-0000-0000-000017200000}"/>
    <cellStyle name="40% - Ênfase5 31 5" xfId="8782" xr:uid="{00000000-0005-0000-0000-000018200000}"/>
    <cellStyle name="40% - Ênfase5 31 6" xfId="8783" xr:uid="{00000000-0005-0000-0000-000019200000}"/>
    <cellStyle name="40% - Ênfase5 31 7" xfId="8784" xr:uid="{00000000-0005-0000-0000-00001A200000}"/>
    <cellStyle name="40% - Ênfase5 31 8" xfId="8785" xr:uid="{00000000-0005-0000-0000-00001B200000}"/>
    <cellStyle name="40% - Ênfase5 31 9" xfId="8786" xr:uid="{00000000-0005-0000-0000-00001C200000}"/>
    <cellStyle name="40% - Ênfase5 32" xfId="612" xr:uid="{00000000-0005-0000-0000-00001D200000}"/>
    <cellStyle name="40% - Ênfase5 32 10" xfId="8787" xr:uid="{00000000-0005-0000-0000-00001E200000}"/>
    <cellStyle name="40% - Ênfase5 32 11" xfId="8788" xr:uid="{00000000-0005-0000-0000-00001F200000}"/>
    <cellStyle name="40% - Ênfase5 32 12" xfId="8789" xr:uid="{00000000-0005-0000-0000-000020200000}"/>
    <cellStyle name="40% - Ênfase5 32 13" xfId="8790" xr:uid="{00000000-0005-0000-0000-000021200000}"/>
    <cellStyle name="40% - Ênfase5 32 14" xfId="8791" xr:uid="{00000000-0005-0000-0000-000022200000}"/>
    <cellStyle name="40% - Ênfase5 32 15" xfId="8792" xr:uid="{00000000-0005-0000-0000-000023200000}"/>
    <cellStyle name="40% - Ênfase5 32 16" xfId="8793" xr:uid="{00000000-0005-0000-0000-000024200000}"/>
    <cellStyle name="40% - Ênfase5 32 17" xfId="8794" xr:uid="{00000000-0005-0000-0000-000025200000}"/>
    <cellStyle name="40% - Ênfase5 32 18" xfId="8795" xr:uid="{00000000-0005-0000-0000-000026200000}"/>
    <cellStyle name="40% - Ênfase5 32 19" xfId="8796" xr:uid="{00000000-0005-0000-0000-000027200000}"/>
    <cellStyle name="40% - Ênfase5 32 2" xfId="8797" xr:uid="{00000000-0005-0000-0000-000028200000}"/>
    <cellStyle name="40% - Ênfase5 32 20" xfId="8798" xr:uid="{00000000-0005-0000-0000-000029200000}"/>
    <cellStyle name="40% - Ênfase5 32 3" xfId="8799" xr:uid="{00000000-0005-0000-0000-00002A200000}"/>
    <cellStyle name="40% - Ênfase5 32 4" xfId="8800" xr:uid="{00000000-0005-0000-0000-00002B200000}"/>
    <cellStyle name="40% - Ênfase5 32 5" xfId="8801" xr:uid="{00000000-0005-0000-0000-00002C200000}"/>
    <cellStyle name="40% - Ênfase5 32 6" xfId="8802" xr:uid="{00000000-0005-0000-0000-00002D200000}"/>
    <cellStyle name="40% - Ênfase5 32 7" xfId="8803" xr:uid="{00000000-0005-0000-0000-00002E200000}"/>
    <cellStyle name="40% - Ênfase5 32 8" xfId="8804" xr:uid="{00000000-0005-0000-0000-00002F200000}"/>
    <cellStyle name="40% - Ênfase5 32 9" xfId="8805" xr:uid="{00000000-0005-0000-0000-000030200000}"/>
    <cellStyle name="40% - Ênfase5 33" xfId="630" xr:uid="{00000000-0005-0000-0000-000031200000}"/>
    <cellStyle name="40% - Ênfase5 33 10" xfId="8806" xr:uid="{00000000-0005-0000-0000-000032200000}"/>
    <cellStyle name="40% - Ênfase5 33 11" xfId="8807" xr:uid="{00000000-0005-0000-0000-000033200000}"/>
    <cellStyle name="40% - Ênfase5 33 12" xfId="8808" xr:uid="{00000000-0005-0000-0000-000034200000}"/>
    <cellStyle name="40% - Ênfase5 33 13" xfId="8809" xr:uid="{00000000-0005-0000-0000-000035200000}"/>
    <cellStyle name="40% - Ênfase5 33 14" xfId="8810" xr:uid="{00000000-0005-0000-0000-000036200000}"/>
    <cellStyle name="40% - Ênfase5 33 15" xfId="8811" xr:uid="{00000000-0005-0000-0000-000037200000}"/>
    <cellStyle name="40% - Ênfase5 33 16" xfId="8812" xr:uid="{00000000-0005-0000-0000-000038200000}"/>
    <cellStyle name="40% - Ênfase5 33 17" xfId="8813" xr:uid="{00000000-0005-0000-0000-000039200000}"/>
    <cellStyle name="40% - Ênfase5 33 18" xfId="8814" xr:uid="{00000000-0005-0000-0000-00003A200000}"/>
    <cellStyle name="40% - Ênfase5 33 19" xfId="8815" xr:uid="{00000000-0005-0000-0000-00003B200000}"/>
    <cellStyle name="40% - Ênfase5 33 2" xfId="8816" xr:uid="{00000000-0005-0000-0000-00003C200000}"/>
    <cellStyle name="40% - Ênfase5 33 20" xfId="8817" xr:uid="{00000000-0005-0000-0000-00003D200000}"/>
    <cellStyle name="40% - Ênfase5 33 3" xfId="8818" xr:uid="{00000000-0005-0000-0000-00003E200000}"/>
    <cellStyle name="40% - Ênfase5 33 4" xfId="8819" xr:uid="{00000000-0005-0000-0000-00003F200000}"/>
    <cellStyle name="40% - Ênfase5 33 5" xfId="8820" xr:uid="{00000000-0005-0000-0000-000040200000}"/>
    <cellStyle name="40% - Ênfase5 33 6" xfId="8821" xr:uid="{00000000-0005-0000-0000-000041200000}"/>
    <cellStyle name="40% - Ênfase5 33 7" xfId="8822" xr:uid="{00000000-0005-0000-0000-000042200000}"/>
    <cellStyle name="40% - Ênfase5 33 8" xfId="8823" xr:uid="{00000000-0005-0000-0000-000043200000}"/>
    <cellStyle name="40% - Ênfase5 33 9" xfId="8824" xr:uid="{00000000-0005-0000-0000-000044200000}"/>
    <cellStyle name="40% - Ênfase5 34" xfId="648" xr:uid="{00000000-0005-0000-0000-000045200000}"/>
    <cellStyle name="40% - Ênfase5 34 10" xfId="8825" xr:uid="{00000000-0005-0000-0000-000046200000}"/>
    <cellStyle name="40% - Ênfase5 34 11" xfId="8826" xr:uid="{00000000-0005-0000-0000-000047200000}"/>
    <cellStyle name="40% - Ênfase5 34 12" xfId="8827" xr:uid="{00000000-0005-0000-0000-000048200000}"/>
    <cellStyle name="40% - Ênfase5 34 13" xfId="8828" xr:uid="{00000000-0005-0000-0000-000049200000}"/>
    <cellStyle name="40% - Ênfase5 34 14" xfId="8829" xr:uid="{00000000-0005-0000-0000-00004A200000}"/>
    <cellStyle name="40% - Ênfase5 34 15" xfId="8830" xr:uid="{00000000-0005-0000-0000-00004B200000}"/>
    <cellStyle name="40% - Ênfase5 34 16" xfId="8831" xr:uid="{00000000-0005-0000-0000-00004C200000}"/>
    <cellStyle name="40% - Ênfase5 34 17" xfId="8832" xr:uid="{00000000-0005-0000-0000-00004D200000}"/>
    <cellStyle name="40% - Ênfase5 34 18" xfId="8833" xr:uid="{00000000-0005-0000-0000-00004E200000}"/>
    <cellStyle name="40% - Ênfase5 34 19" xfId="8834" xr:uid="{00000000-0005-0000-0000-00004F200000}"/>
    <cellStyle name="40% - Ênfase5 34 2" xfId="8835" xr:uid="{00000000-0005-0000-0000-000050200000}"/>
    <cellStyle name="40% - Ênfase5 34 20" xfId="8836" xr:uid="{00000000-0005-0000-0000-000051200000}"/>
    <cellStyle name="40% - Ênfase5 34 3" xfId="8837" xr:uid="{00000000-0005-0000-0000-000052200000}"/>
    <cellStyle name="40% - Ênfase5 34 4" xfId="8838" xr:uid="{00000000-0005-0000-0000-000053200000}"/>
    <cellStyle name="40% - Ênfase5 34 5" xfId="8839" xr:uid="{00000000-0005-0000-0000-000054200000}"/>
    <cellStyle name="40% - Ênfase5 34 6" xfId="8840" xr:uid="{00000000-0005-0000-0000-000055200000}"/>
    <cellStyle name="40% - Ênfase5 34 7" xfId="8841" xr:uid="{00000000-0005-0000-0000-000056200000}"/>
    <cellStyle name="40% - Ênfase5 34 8" xfId="8842" xr:uid="{00000000-0005-0000-0000-000057200000}"/>
    <cellStyle name="40% - Ênfase5 34 9" xfId="8843" xr:uid="{00000000-0005-0000-0000-000058200000}"/>
    <cellStyle name="40% - Ênfase5 35" xfId="666" xr:uid="{00000000-0005-0000-0000-000059200000}"/>
    <cellStyle name="40% - Ênfase5 35 10" xfId="8844" xr:uid="{00000000-0005-0000-0000-00005A200000}"/>
    <cellStyle name="40% - Ênfase5 35 11" xfId="8845" xr:uid="{00000000-0005-0000-0000-00005B200000}"/>
    <cellStyle name="40% - Ênfase5 35 12" xfId="8846" xr:uid="{00000000-0005-0000-0000-00005C200000}"/>
    <cellStyle name="40% - Ênfase5 35 13" xfId="8847" xr:uid="{00000000-0005-0000-0000-00005D200000}"/>
    <cellStyle name="40% - Ênfase5 35 14" xfId="8848" xr:uid="{00000000-0005-0000-0000-00005E200000}"/>
    <cellStyle name="40% - Ênfase5 35 15" xfId="8849" xr:uid="{00000000-0005-0000-0000-00005F200000}"/>
    <cellStyle name="40% - Ênfase5 35 16" xfId="8850" xr:uid="{00000000-0005-0000-0000-000060200000}"/>
    <cellStyle name="40% - Ênfase5 35 17" xfId="8851" xr:uid="{00000000-0005-0000-0000-000061200000}"/>
    <cellStyle name="40% - Ênfase5 35 18" xfId="8852" xr:uid="{00000000-0005-0000-0000-000062200000}"/>
    <cellStyle name="40% - Ênfase5 35 19" xfId="8853" xr:uid="{00000000-0005-0000-0000-000063200000}"/>
    <cellStyle name="40% - Ênfase5 35 2" xfId="8854" xr:uid="{00000000-0005-0000-0000-000064200000}"/>
    <cellStyle name="40% - Ênfase5 35 20" xfId="8855" xr:uid="{00000000-0005-0000-0000-000065200000}"/>
    <cellStyle name="40% - Ênfase5 35 3" xfId="8856" xr:uid="{00000000-0005-0000-0000-000066200000}"/>
    <cellStyle name="40% - Ênfase5 35 4" xfId="8857" xr:uid="{00000000-0005-0000-0000-000067200000}"/>
    <cellStyle name="40% - Ênfase5 35 5" xfId="8858" xr:uid="{00000000-0005-0000-0000-000068200000}"/>
    <cellStyle name="40% - Ênfase5 35 6" xfId="8859" xr:uid="{00000000-0005-0000-0000-000069200000}"/>
    <cellStyle name="40% - Ênfase5 35 7" xfId="8860" xr:uid="{00000000-0005-0000-0000-00006A200000}"/>
    <cellStyle name="40% - Ênfase5 35 8" xfId="8861" xr:uid="{00000000-0005-0000-0000-00006B200000}"/>
    <cellStyle name="40% - Ênfase5 35 9" xfId="8862" xr:uid="{00000000-0005-0000-0000-00006C200000}"/>
    <cellStyle name="40% - Ênfase5 36" xfId="684" xr:uid="{00000000-0005-0000-0000-00006D200000}"/>
    <cellStyle name="40% - Ênfase5 36 10" xfId="8863" xr:uid="{00000000-0005-0000-0000-00006E200000}"/>
    <cellStyle name="40% - Ênfase5 36 11" xfId="8864" xr:uid="{00000000-0005-0000-0000-00006F200000}"/>
    <cellStyle name="40% - Ênfase5 36 12" xfId="8865" xr:uid="{00000000-0005-0000-0000-000070200000}"/>
    <cellStyle name="40% - Ênfase5 36 13" xfId="8866" xr:uid="{00000000-0005-0000-0000-000071200000}"/>
    <cellStyle name="40% - Ênfase5 36 14" xfId="8867" xr:uid="{00000000-0005-0000-0000-000072200000}"/>
    <cellStyle name="40% - Ênfase5 36 15" xfId="8868" xr:uid="{00000000-0005-0000-0000-000073200000}"/>
    <cellStyle name="40% - Ênfase5 36 16" xfId="8869" xr:uid="{00000000-0005-0000-0000-000074200000}"/>
    <cellStyle name="40% - Ênfase5 36 17" xfId="8870" xr:uid="{00000000-0005-0000-0000-000075200000}"/>
    <cellStyle name="40% - Ênfase5 36 18" xfId="8871" xr:uid="{00000000-0005-0000-0000-000076200000}"/>
    <cellStyle name="40% - Ênfase5 36 19" xfId="8872" xr:uid="{00000000-0005-0000-0000-000077200000}"/>
    <cellStyle name="40% - Ênfase5 36 2" xfId="8873" xr:uid="{00000000-0005-0000-0000-000078200000}"/>
    <cellStyle name="40% - Ênfase5 36 20" xfId="8874" xr:uid="{00000000-0005-0000-0000-000079200000}"/>
    <cellStyle name="40% - Ênfase5 36 3" xfId="8875" xr:uid="{00000000-0005-0000-0000-00007A200000}"/>
    <cellStyle name="40% - Ênfase5 36 4" xfId="8876" xr:uid="{00000000-0005-0000-0000-00007B200000}"/>
    <cellStyle name="40% - Ênfase5 36 5" xfId="8877" xr:uid="{00000000-0005-0000-0000-00007C200000}"/>
    <cellStyle name="40% - Ênfase5 36 6" xfId="8878" xr:uid="{00000000-0005-0000-0000-00007D200000}"/>
    <cellStyle name="40% - Ênfase5 36 7" xfId="8879" xr:uid="{00000000-0005-0000-0000-00007E200000}"/>
    <cellStyle name="40% - Ênfase5 36 8" xfId="8880" xr:uid="{00000000-0005-0000-0000-00007F200000}"/>
    <cellStyle name="40% - Ênfase5 36 9" xfId="8881" xr:uid="{00000000-0005-0000-0000-000080200000}"/>
    <cellStyle name="40% - Ênfase5 37" xfId="702" xr:uid="{00000000-0005-0000-0000-000081200000}"/>
    <cellStyle name="40% - Ênfase5 37 10" xfId="8882" xr:uid="{00000000-0005-0000-0000-000082200000}"/>
    <cellStyle name="40% - Ênfase5 37 11" xfId="8883" xr:uid="{00000000-0005-0000-0000-000083200000}"/>
    <cellStyle name="40% - Ênfase5 37 12" xfId="8884" xr:uid="{00000000-0005-0000-0000-000084200000}"/>
    <cellStyle name="40% - Ênfase5 37 13" xfId="8885" xr:uid="{00000000-0005-0000-0000-000085200000}"/>
    <cellStyle name="40% - Ênfase5 37 14" xfId="8886" xr:uid="{00000000-0005-0000-0000-000086200000}"/>
    <cellStyle name="40% - Ênfase5 37 15" xfId="8887" xr:uid="{00000000-0005-0000-0000-000087200000}"/>
    <cellStyle name="40% - Ênfase5 37 16" xfId="8888" xr:uid="{00000000-0005-0000-0000-000088200000}"/>
    <cellStyle name="40% - Ênfase5 37 17" xfId="8889" xr:uid="{00000000-0005-0000-0000-000089200000}"/>
    <cellStyle name="40% - Ênfase5 37 18" xfId="8890" xr:uid="{00000000-0005-0000-0000-00008A200000}"/>
    <cellStyle name="40% - Ênfase5 37 19" xfId="8891" xr:uid="{00000000-0005-0000-0000-00008B200000}"/>
    <cellStyle name="40% - Ênfase5 37 2" xfId="8892" xr:uid="{00000000-0005-0000-0000-00008C200000}"/>
    <cellStyle name="40% - Ênfase5 37 20" xfId="8893" xr:uid="{00000000-0005-0000-0000-00008D200000}"/>
    <cellStyle name="40% - Ênfase5 37 3" xfId="8894" xr:uid="{00000000-0005-0000-0000-00008E200000}"/>
    <cellStyle name="40% - Ênfase5 37 4" xfId="8895" xr:uid="{00000000-0005-0000-0000-00008F200000}"/>
    <cellStyle name="40% - Ênfase5 37 5" xfId="8896" xr:uid="{00000000-0005-0000-0000-000090200000}"/>
    <cellStyle name="40% - Ênfase5 37 6" xfId="8897" xr:uid="{00000000-0005-0000-0000-000091200000}"/>
    <cellStyle name="40% - Ênfase5 37 7" xfId="8898" xr:uid="{00000000-0005-0000-0000-000092200000}"/>
    <cellStyle name="40% - Ênfase5 37 8" xfId="8899" xr:uid="{00000000-0005-0000-0000-000093200000}"/>
    <cellStyle name="40% - Ênfase5 37 9" xfId="8900" xr:uid="{00000000-0005-0000-0000-000094200000}"/>
    <cellStyle name="40% - Ênfase5 38" xfId="719" xr:uid="{00000000-0005-0000-0000-000095200000}"/>
    <cellStyle name="40% - Ênfase5 39" xfId="735" xr:uid="{00000000-0005-0000-0000-000096200000}"/>
    <cellStyle name="40% - Ênfase5 4" xfId="120" xr:uid="{00000000-0005-0000-0000-000097200000}"/>
    <cellStyle name="40% - Ênfase5 4 10" xfId="8901" xr:uid="{00000000-0005-0000-0000-000098200000}"/>
    <cellStyle name="40% - Ênfase5 4 11" xfId="8902" xr:uid="{00000000-0005-0000-0000-000099200000}"/>
    <cellStyle name="40% - Ênfase5 4 12" xfId="8903" xr:uid="{00000000-0005-0000-0000-00009A200000}"/>
    <cellStyle name="40% - Ênfase5 4 13" xfId="8904" xr:uid="{00000000-0005-0000-0000-00009B200000}"/>
    <cellStyle name="40% - Ênfase5 4 14" xfId="8905" xr:uid="{00000000-0005-0000-0000-00009C200000}"/>
    <cellStyle name="40% - Ênfase5 4 15" xfId="8906" xr:uid="{00000000-0005-0000-0000-00009D200000}"/>
    <cellStyle name="40% - Ênfase5 4 16" xfId="8907" xr:uid="{00000000-0005-0000-0000-00009E200000}"/>
    <cellStyle name="40% - Ênfase5 4 17" xfId="8908" xr:uid="{00000000-0005-0000-0000-00009F200000}"/>
    <cellStyle name="40% - Ênfase5 4 18" xfId="8909" xr:uid="{00000000-0005-0000-0000-0000A0200000}"/>
    <cellStyle name="40% - Ênfase5 4 19" xfId="8910" xr:uid="{00000000-0005-0000-0000-0000A1200000}"/>
    <cellStyle name="40% - Ênfase5 4 2" xfId="8911" xr:uid="{00000000-0005-0000-0000-0000A2200000}"/>
    <cellStyle name="40% - Ênfase5 4 20" xfId="8912" xr:uid="{00000000-0005-0000-0000-0000A3200000}"/>
    <cellStyle name="40% - Ênfase5 4 3" xfId="8913" xr:uid="{00000000-0005-0000-0000-0000A4200000}"/>
    <cellStyle name="40% - Ênfase5 4 4" xfId="8914" xr:uid="{00000000-0005-0000-0000-0000A5200000}"/>
    <cellStyle name="40% - Ênfase5 4 5" xfId="8915" xr:uid="{00000000-0005-0000-0000-0000A6200000}"/>
    <cellStyle name="40% - Ênfase5 4 6" xfId="8916" xr:uid="{00000000-0005-0000-0000-0000A7200000}"/>
    <cellStyle name="40% - Ênfase5 4 7" xfId="8917" xr:uid="{00000000-0005-0000-0000-0000A8200000}"/>
    <cellStyle name="40% - Ênfase5 4 8" xfId="8918" xr:uid="{00000000-0005-0000-0000-0000A9200000}"/>
    <cellStyle name="40% - Ênfase5 4 9" xfId="8919" xr:uid="{00000000-0005-0000-0000-0000AA200000}"/>
    <cellStyle name="40% - Ênfase5 40" xfId="756" xr:uid="{00000000-0005-0000-0000-0000AB200000}"/>
    <cellStyle name="40% - Ênfase5 41" xfId="774" xr:uid="{00000000-0005-0000-0000-0000AC200000}"/>
    <cellStyle name="40% - Ênfase5 42" xfId="792" xr:uid="{00000000-0005-0000-0000-0000AD200000}"/>
    <cellStyle name="40% - Ênfase5 43" xfId="810" xr:uid="{00000000-0005-0000-0000-0000AE200000}"/>
    <cellStyle name="40% - Ênfase5 44" xfId="828" xr:uid="{00000000-0005-0000-0000-0000AF200000}"/>
    <cellStyle name="40% - Ênfase5 45" xfId="846" xr:uid="{00000000-0005-0000-0000-0000B0200000}"/>
    <cellStyle name="40% - Ênfase5 46" xfId="864" xr:uid="{00000000-0005-0000-0000-0000B1200000}"/>
    <cellStyle name="40% - Ênfase5 47" xfId="882" xr:uid="{00000000-0005-0000-0000-0000B2200000}"/>
    <cellStyle name="40% - Ênfase5 48" xfId="900" xr:uid="{00000000-0005-0000-0000-0000B3200000}"/>
    <cellStyle name="40% - Ênfase5 49" xfId="917" xr:uid="{00000000-0005-0000-0000-0000B4200000}"/>
    <cellStyle name="40% - Ênfase5 5" xfId="137" xr:uid="{00000000-0005-0000-0000-0000B5200000}"/>
    <cellStyle name="40% - Ênfase5 5 10" xfId="8920" xr:uid="{00000000-0005-0000-0000-0000B6200000}"/>
    <cellStyle name="40% - Ênfase5 5 11" xfId="8921" xr:uid="{00000000-0005-0000-0000-0000B7200000}"/>
    <cellStyle name="40% - Ênfase5 5 12" xfId="8922" xr:uid="{00000000-0005-0000-0000-0000B8200000}"/>
    <cellStyle name="40% - Ênfase5 5 13" xfId="8923" xr:uid="{00000000-0005-0000-0000-0000B9200000}"/>
    <cellStyle name="40% - Ênfase5 5 14" xfId="8924" xr:uid="{00000000-0005-0000-0000-0000BA200000}"/>
    <cellStyle name="40% - Ênfase5 5 15" xfId="8925" xr:uid="{00000000-0005-0000-0000-0000BB200000}"/>
    <cellStyle name="40% - Ênfase5 5 16" xfId="8926" xr:uid="{00000000-0005-0000-0000-0000BC200000}"/>
    <cellStyle name="40% - Ênfase5 5 17" xfId="8927" xr:uid="{00000000-0005-0000-0000-0000BD200000}"/>
    <cellStyle name="40% - Ênfase5 5 18" xfId="8928" xr:uid="{00000000-0005-0000-0000-0000BE200000}"/>
    <cellStyle name="40% - Ênfase5 5 19" xfId="8929" xr:uid="{00000000-0005-0000-0000-0000BF200000}"/>
    <cellStyle name="40% - Ênfase5 5 2" xfId="8930" xr:uid="{00000000-0005-0000-0000-0000C0200000}"/>
    <cellStyle name="40% - Ênfase5 5 20" xfId="8931" xr:uid="{00000000-0005-0000-0000-0000C1200000}"/>
    <cellStyle name="40% - Ênfase5 5 3" xfId="8932" xr:uid="{00000000-0005-0000-0000-0000C2200000}"/>
    <cellStyle name="40% - Ênfase5 5 4" xfId="8933" xr:uid="{00000000-0005-0000-0000-0000C3200000}"/>
    <cellStyle name="40% - Ênfase5 5 5" xfId="8934" xr:uid="{00000000-0005-0000-0000-0000C4200000}"/>
    <cellStyle name="40% - Ênfase5 5 6" xfId="8935" xr:uid="{00000000-0005-0000-0000-0000C5200000}"/>
    <cellStyle name="40% - Ênfase5 5 7" xfId="8936" xr:uid="{00000000-0005-0000-0000-0000C6200000}"/>
    <cellStyle name="40% - Ênfase5 5 8" xfId="8937" xr:uid="{00000000-0005-0000-0000-0000C7200000}"/>
    <cellStyle name="40% - Ênfase5 5 9" xfId="8938" xr:uid="{00000000-0005-0000-0000-0000C8200000}"/>
    <cellStyle name="40% - Ênfase5 50" xfId="936" xr:uid="{00000000-0005-0000-0000-0000C9200000}"/>
    <cellStyle name="40% - Ênfase5 51" xfId="954" xr:uid="{00000000-0005-0000-0000-0000CA200000}"/>
    <cellStyle name="40% - Ênfase5 52" xfId="972" xr:uid="{00000000-0005-0000-0000-0000CB200000}"/>
    <cellStyle name="40% - Ênfase5 53" xfId="990" xr:uid="{00000000-0005-0000-0000-0000CC200000}"/>
    <cellStyle name="40% - Ênfase5 54" xfId="1008" xr:uid="{00000000-0005-0000-0000-0000CD200000}"/>
    <cellStyle name="40% - Ênfase5 55" xfId="1025" xr:uid="{00000000-0005-0000-0000-0000CE200000}"/>
    <cellStyle name="40% - Ênfase5 56" xfId="1042" xr:uid="{00000000-0005-0000-0000-0000CF200000}"/>
    <cellStyle name="40% - Ênfase5 57" xfId="1061" xr:uid="{00000000-0005-0000-0000-0000D0200000}"/>
    <cellStyle name="40% - Ênfase5 58" xfId="1078" xr:uid="{00000000-0005-0000-0000-0000D1200000}"/>
    <cellStyle name="40% - Ênfase5 59" xfId="1097" xr:uid="{00000000-0005-0000-0000-0000D2200000}"/>
    <cellStyle name="40% - Ênfase5 6" xfId="154" xr:uid="{00000000-0005-0000-0000-0000D3200000}"/>
    <cellStyle name="40% - Ênfase5 6 10" xfId="8939" xr:uid="{00000000-0005-0000-0000-0000D4200000}"/>
    <cellStyle name="40% - Ênfase5 6 11" xfId="8940" xr:uid="{00000000-0005-0000-0000-0000D5200000}"/>
    <cellStyle name="40% - Ênfase5 6 12" xfId="8941" xr:uid="{00000000-0005-0000-0000-0000D6200000}"/>
    <cellStyle name="40% - Ênfase5 6 13" xfId="8942" xr:uid="{00000000-0005-0000-0000-0000D7200000}"/>
    <cellStyle name="40% - Ênfase5 6 14" xfId="8943" xr:uid="{00000000-0005-0000-0000-0000D8200000}"/>
    <cellStyle name="40% - Ênfase5 6 15" xfId="8944" xr:uid="{00000000-0005-0000-0000-0000D9200000}"/>
    <cellStyle name="40% - Ênfase5 6 16" xfId="8945" xr:uid="{00000000-0005-0000-0000-0000DA200000}"/>
    <cellStyle name="40% - Ênfase5 6 17" xfId="8946" xr:uid="{00000000-0005-0000-0000-0000DB200000}"/>
    <cellStyle name="40% - Ênfase5 6 18" xfId="8947" xr:uid="{00000000-0005-0000-0000-0000DC200000}"/>
    <cellStyle name="40% - Ênfase5 6 19" xfId="8948" xr:uid="{00000000-0005-0000-0000-0000DD200000}"/>
    <cellStyle name="40% - Ênfase5 6 2" xfId="8949" xr:uid="{00000000-0005-0000-0000-0000DE200000}"/>
    <cellStyle name="40% - Ênfase5 6 20" xfId="8950" xr:uid="{00000000-0005-0000-0000-0000DF200000}"/>
    <cellStyle name="40% - Ênfase5 6 3" xfId="8951" xr:uid="{00000000-0005-0000-0000-0000E0200000}"/>
    <cellStyle name="40% - Ênfase5 6 4" xfId="8952" xr:uid="{00000000-0005-0000-0000-0000E1200000}"/>
    <cellStyle name="40% - Ênfase5 6 5" xfId="8953" xr:uid="{00000000-0005-0000-0000-0000E2200000}"/>
    <cellStyle name="40% - Ênfase5 6 6" xfId="8954" xr:uid="{00000000-0005-0000-0000-0000E3200000}"/>
    <cellStyle name="40% - Ênfase5 6 7" xfId="8955" xr:uid="{00000000-0005-0000-0000-0000E4200000}"/>
    <cellStyle name="40% - Ênfase5 6 8" xfId="8956" xr:uid="{00000000-0005-0000-0000-0000E5200000}"/>
    <cellStyle name="40% - Ênfase5 6 9" xfId="8957" xr:uid="{00000000-0005-0000-0000-0000E6200000}"/>
    <cellStyle name="40% - Ênfase5 60" xfId="1115" xr:uid="{00000000-0005-0000-0000-0000E7200000}"/>
    <cellStyle name="40% - Ênfase5 61" xfId="1133" xr:uid="{00000000-0005-0000-0000-0000E8200000}"/>
    <cellStyle name="40% - Ênfase5 62" xfId="1150" xr:uid="{00000000-0005-0000-0000-0000E9200000}"/>
    <cellStyle name="40% - Ênfase5 63" xfId="1167" xr:uid="{00000000-0005-0000-0000-0000EA200000}"/>
    <cellStyle name="40% - Ênfase5 64" xfId="1186" xr:uid="{00000000-0005-0000-0000-0000EB200000}"/>
    <cellStyle name="40% - Ênfase5 65" xfId="1204" xr:uid="{00000000-0005-0000-0000-0000EC200000}"/>
    <cellStyle name="40% - Ênfase5 66" xfId="1220" xr:uid="{00000000-0005-0000-0000-0000ED200000}"/>
    <cellStyle name="40% - Ênfase5 67" xfId="1237" xr:uid="{00000000-0005-0000-0000-0000EE200000}"/>
    <cellStyle name="40% - Ênfase5 68" xfId="1252" xr:uid="{00000000-0005-0000-0000-0000EF200000}"/>
    <cellStyle name="40% - Ênfase5 69" xfId="1269" xr:uid="{00000000-0005-0000-0000-0000F0200000}"/>
    <cellStyle name="40% - Ênfase5 7" xfId="171" xr:uid="{00000000-0005-0000-0000-0000F1200000}"/>
    <cellStyle name="40% - Ênfase5 7 10" xfId="8958" xr:uid="{00000000-0005-0000-0000-0000F2200000}"/>
    <cellStyle name="40% - Ênfase5 7 11" xfId="8959" xr:uid="{00000000-0005-0000-0000-0000F3200000}"/>
    <cellStyle name="40% - Ênfase5 7 12" xfId="8960" xr:uid="{00000000-0005-0000-0000-0000F4200000}"/>
    <cellStyle name="40% - Ênfase5 7 13" xfId="8961" xr:uid="{00000000-0005-0000-0000-0000F5200000}"/>
    <cellStyle name="40% - Ênfase5 7 14" xfId="8962" xr:uid="{00000000-0005-0000-0000-0000F6200000}"/>
    <cellStyle name="40% - Ênfase5 7 15" xfId="8963" xr:uid="{00000000-0005-0000-0000-0000F7200000}"/>
    <cellStyle name="40% - Ênfase5 7 16" xfId="8964" xr:uid="{00000000-0005-0000-0000-0000F8200000}"/>
    <cellStyle name="40% - Ênfase5 7 17" xfId="8965" xr:uid="{00000000-0005-0000-0000-0000F9200000}"/>
    <cellStyle name="40% - Ênfase5 7 18" xfId="8966" xr:uid="{00000000-0005-0000-0000-0000FA200000}"/>
    <cellStyle name="40% - Ênfase5 7 19" xfId="8967" xr:uid="{00000000-0005-0000-0000-0000FB200000}"/>
    <cellStyle name="40% - Ênfase5 7 2" xfId="8968" xr:uid="{00000000-0005-0000-0000-0000FC200000}"/>
    <cellStyle name="40% - Ênfase5 7 20" xfId="8969" xr:uid="{00000000-0005-0000-0000-0000FD200000}"/>
    <cellStyle name="40% - Ênfase5 7 3" xfId="8970" xr:uid="{00000000-0005-0000-0000-0000FE200000}"/>
    <cellStyle name="40% - Ênfase5 7 4" xfId="8971" xr:uid="{00000000-0005-0000-0000-0000FF200000}"/>
    <cellStyle name="40% - Ênfase5 7 5" xfId="8972" xr:uid="{00000000-0005-0000-0000-000000210000}"/>
    <cellStyle name="40% - Ênfase5 7 6" xfId="8973" xr:uid="{00000000-0005-0000-0000-000001210000}"/>
    <cellStyle name="40% - Ênfase5 7 7" xfId="8974" xr:uid="{00000000-0005-0000-0000-000002210000}"/>
    <cellStyle name="40% - Ênfase5 7 8" xfId="8975" xr:uid="{00000000-0005-0000-0000-000003210000}"/>
    <cellStyle name="40% - Ênfase5 7 9" xfId="8976" xr:uid="{00000000-0005-0000-0000-000004210000}"/>
    <cellStyle name="40% - Ênfase5 70" xfId="1281" xr:uid="{00000000-0005-0000-0000-000005210000}"/>
    <cellStyle name="40% - Ênfase5 71" xfId="1291" xr:uid="{00000000-0005-0000-0000-000006210000}"/>
    <cellStyle name="40% - Ênfase5 72" xfId="8977" xr:uid="{00000000-0005-0000-0000-000007210000}"/>
    <cellStyle name="40% - Ênfase5 73" xfId="8978" xr:uid="{00000000-0005-0000-0000-000008210000}"/>
    <cellStyle name="40% - Ênfase5 74" xfId="8979" xr:uid="{00000000-0005-0000-0000-000009210000}"/>
    <cellStyle name="40% - Ênfase5 75" xfId="8980" xr:uid="{00000000-0005-0000-0000-00000A210000}"/>
    <cellStyle name="40% - Ênfase5 76" xfId="8981" xr:uid="{00000000-0005-0000-0000-00000B210000}"/>
    <cellStyle name="40% - Ênfase5 77" xfId="8982" xr:uid="{00000000-0005-0000-0000-00000C210000}"/>
    <cellStyle name="40% - Ênfase5 78" xfId="8983" xr:uid="{00000000-0005-0000-0000-00000D210000}"/>
    <cellStyle name="40% - Ênfase5 79" xfId="8984" xr:uid="{00000000-0005-0000-0000-00000E210000}"/>
    <cellStyle name="40% - Ênfase5 8" xfId="188" xr:uid="{00000000-0005-0000-0000-00000F210000}"/>
    <cellStyle name="40% - Ênfase5 8 10" xfId="8985" xr:uid="{00000000-0005-0000-0000-000010210000}"/>
    <cellStyle name="40% - Ênfase5 8 11" xfId="8986" xr:uid="{00000000-0005-0000-0000-000011210000}"/>
    <cellStyle name="40% - Ênfase5 8 12" xfId="8987" xr:uid="{00000000-0005-0000-0000-000012210000}"/>
    <cellStyle name="40% - Ênfase5 8 13" xfId="8988" xr:uid="{00000000-0005-0000-0000-000013210000}"/>
    <cellStyle name="40% - Ênfase5 8 14" xfId="8989" xr:uid="{00000000-0005-0000-0000-000014210000}"/>
    <cellStyle name="40% - Ênfase5 8 15" xfId="8990" xr:uid="{00000000-0005-0000-0000-000015210000}"/>
    <cellStyle name="40% - Ênfase5 8 16" xfId="8991" xr:uid="{00000000-0005-0000-0000-000016210000}"/>
    <cellStyle name="40% - Ênfase5 8 17" xfId="8992" xr:uid="{00000000-0005-0000-0000-000017210000}"/>
    <cellStyle name="40% - Ênfase5 8 18" xfId="8993" xr:uid="{00000000-0005-0000-0000-000018210000}"/>
    <cellStyle name="40% - Ênfase5 8 19" xfId="8994" xr:uid="{00000000-0005-0000-0000-000019210000}"/>
    <cellStyle name="40% - Ênfase5 8 2" xfId="8995" xr:uid="{00000000-0005-0000-0000-00001A210000}"/>
    <cellStyle name="40% - Ênfase5 8 20" xfId="8996" xr:uid="{00000000-0005-0000-0000-00001B210000}"/>
    <cellStyle name="40% - Ênfase5 8 3" xfId="8997" xr:uid="{00000000-0005-0000-0000-00001C210000}"/>
    <cellStyle name="40% - Ênfase5 8 4" xfId="8998" xr:uid="{00000000-0005-0000-0000-00001D210000}"/>
    <cellStyle name="40% - Ênfase5 8 5" xfId="8999" xr:uid="{00000000-0005-0000-0000-00001E210000}"/>
    <cellStyle name="40% - Ênfase5 8 6" xfId="9000" xr:uid="{00000000-0005-0000-0000-00001F210000}"/>
    <cellStyle name="40% - Ênfase5 8 7" xfId="9001" xr:uid="{00000000-0005-0000-0000-000020210000}"/>
    <cellStyle name="40% - Ênfase5 8 8" xfId="9002" xr:uid="{00000000-0005-0000-0000-000021210000}"/>
    <cellStyle name="40% - Ênfase5 8 9" xfId="9003" xr:uid="{00000000-0005-0000-0000-000022210000}"/>
    <cellStyle name="40% - Ênfase5 80" xfId="9004" xr:uid="{00000000-0005-0000-0000-000023210000}"/>
    <cellStyle name="40% - Ênfase5 81" xfId="9005" xr:uid="{00000000-0005-0000-0000-000024210000}"/>
    <cellStyle name="40% - Ênfase5 82" xfId="9006" xr:uid="{00000000-0005-0000-0000-000025210000}"/>
    <cellStyle name="40% - Ênfase5 83" xfId="9007" xr:uid="{00000000-0005-0000-0000-000026210000}"/>
    <cellStyle name="40% - Ênfase5 84" xfId="9008" xr:uid="{00000000-0005-0000-0000-000027210000}"/>
    <cellStyle name="40% - Ênfase5 85" xfId="9009" xr:uid="{00000000-0005-0000-0000-000028210000}"/>
    <cellStyle name="40% - Ênfase5 86" xfId="9010" xr:uid="{00000000-0005-0000-0000-000029210000}"/>
    <cellStyle name="40% - Ênfase5 87" xfId="9011" xr:uid="{00000000-0005-0000-0000-00002A210000}"/>
    <cellStyle name="40% - Ênfase5 88" xfId="9012" xr:uid="{00000000-0005-0000-0000-00002B210000}"/>
    <cellStyle name="40% - Ênfase5 89" xfId="9013" xr:uid="{00000000-0005-0000-0000-00002C210000}"/>
    <cellStyle name="40% - Ênfase5 9" xfId="205" xr:uid="{00000000-0005-0000-0000-00002D210000}"/>
    <cellStyle name="40% - Ênfase5 9 10" xfId="9014" xr:uid="{00000000-0005-0000-0000-00002E210000}"/>
    <cellStyle name="40% - Ênfase5 9 11" xfId="9015" xr:uid="{00000000-0005-0000-0000-00002F210000}"/>
    <cellStyle name="40% - Ênfase5 9 12" xfId="9016" xr:uid="{00000000-0005-0000-0000-000030210000}"/>
    <cellStyle name="40% - Ênfase5 9 13" xfId="9017" xr:uid="{00000000-0005-0000-0000-000031210000}"/>
    <cellStyle name="40% - Ênfase5 9 14" xfId="9018" xr:uid="{00000000-0005-0000-0000-000032210000}"/>
    <cellStyle name="40% - Ênfase5 9 15" xfId="9019" xr:uid="{00000000-0005-0000-0000-000033210000}"/>
    <cellStyle name="40% - Ênfase5 9 16" xfId="9020" xr:uid="{00000000-0005-0000-0000-000034210000}"/>
    <cellStyle name="40% - Ênfase5 9 17" xfId="9021" xr:uid="{00000000-0005-0000-0000-000035210000}"/>
    <cellStyle name="40% - Ênfase5 9 18" xfId="9022" xr:uid="{00000000-0005-0000-0000-000036210000}"/>
    <cellStyle name="40% - Ênfase5 9 19" xfId="9023" xr:uid="{00000000-0005-0000-0000-000037210000}"/>
    <cellStyle name="40% - Ênfase5 9 2" xfId="9024" xr:uid="{00000000-0005-0000-0000-000038210000}"/>
    <cellStyle name="40% - Ênfase5 9 20" xfId="9025" xr:uid="{00000000-0005-0000-0000-000039210000}"/>
    <cellStyle name="40% - Ênfase5 9 3" xfId="9026" xr:uid="{00000000-0005-0000-0000-00003A210000}"/>
    <cellStyle name="40% - Ênfase5 9 4" xfId="9027" xr:uid="{00000000-0005-0000-0000-00003B210000}"/>
    <cellStyle name="40% - Ênfase5 9 5" xfId="9028" xr:uid="{00000000-0005-0000-0000-00003C210000}"/>
    <cellStyle name="40% - Ênfase5 9 6" xfId="9029" xr:uid="{00000000-0005-0000-0000-00003D210000}"/>
    <cellStyle name="40% - Ênfase5 9 7" xfId="9030" xr:uid="{00000000-0005-0000-0000-00003E210000}"/>
    <cellStyle name="40% - Ênfase5 9 8" xfId="9031" xr:uid="{00000000-0005-0000-0000-00003F210000}"/>
    <cellStyle name="40% - Ênfase5 9 9" xfId="9032" xr:uid="{00000000-0005-0000-0000-000040210000}"/>
    <cellStyle name="40% - Ênfase5 90" xfId="9033" xr:uid="{00000000-0005-0000-0000-000041210000}"/>
    <cellStyle name="40% - Ênfase6" xfId="40" builtinId="51" customBuiltin="1"/>
    <cellStyle name="40% - Ênfase6 10" xfId="225" xr:uid="{00000000-0005-0000-0000-000043210000}"/>
    <cellStyle name="40% - Ênfase6 10 10" xfId="9034" xr:uid="{00000000-0005-0000-0000-000044210000}"/>
    <cellStyle name="40% - Ênfase6 10 11" xfId="9035" xr:uid="{00000000-0005-0000-0000-000045210000}"/>
    <cellStyle name="40% - Ênfase6 10 12" xfId="9036" xr:uid="{00000000-0005-0000-0000-000046210000}"/>
    <cellStyle name="40% - Ênfase6 10 13" xfId="9037" xr:uid="{00000000-0005-0000-0000-000047210000}"/>
    <cellStyle name="40% - Ênfase6 10 14" xfId="9038" xr:uid="{00000000-0005-0000-0000-000048210000}"/>
    <cellStyle name="40% - Ênfase6 10 15" xfId="9039" xr:uid="{00000000-0005-0000-0000-000049210000}"/>
    <cellStyle name="40% - Ênfase6 10 16" xfId="9040" xr:uid="{00000000-0005-0000-0000-00004A210000}"/>
    <cellStyle name="40% - Ênfase6 10 17" xfId="9041" xr:uid="{00000000-0005-0000-0000-00004B210000}"/>
    <cellStyle name="40% - Ênfase6 10 18" xfId="9042" xr:uid="{00000000-0005-0000-0000-00004C210000}"/>
    <cellStyle name="40% - Ênfase6 10 19" xfId="9043" xr:uid="{00000000-0005-0000-0000-00004D210000}"/>
    <cellStyle name="40% - Ênfase6 10 2" xfId="9044" xr:uid="{00000000-0005-0000-0000-00004E210000}"/>
    <cellStyle name="40% - Ênfase6 10 20" xfId="9045" xr:uid="{00000000-0005-0000-0000-00004F210000}"/>
    <cellStyle name="40% - Ênfase6 10 3" xfId="9046" xr:uid="{00000000-0005-0000-0000-000050210000}"/>
    <cellStyle name="40% - Ênfase6 10 4" xfId="9047" xr:uid="{00000000-0005-0000-0000-000051210000}"/>
    <cellStyle name="40% - Ênfase6 10 5" xfId="9048" xr:uid="{00000000-0005-0000-0000-000052210000}"/>
    <cellStyle name="40% - Ênfase6 10 6" xfId="9049" xr:uid="{00000000-0005-0000-0000-000053210000}"/>
    <cellStyle name="40% - Ênfase6 10 7" xfId="9050" xr:uid="{00000000-0005-0000-0000-000054210000}"/>
    <cellStyle name="40% - Ênfase6 10 8" xfId="9051" xr:uid="{00000000-0005-0000-0000-000055210000}"/>
    <cellStyle name="40% - Ênfase6 10 9" xfId="9052" xr:uid="{00000000-0005-0000-0000-000056210000}"/>
    <cellStyle name="40% - Ênfase6 11" xfId="242" xr:uid="{00000000-0005-0000-0000-000057210000}"/>
    <cellStyle name="40% - Ênfase6 11 10" xfId="9053" xr:uid="{00000000-0005-0000-0000-000058210000}"/>
    <cellStyle name="40% - Ênfase6 11 11" xfId="9054" xr:uid="{00000000-0005-0000-0000-000059210000}"/>
    <cellStyle name="40% - Ênfase6 11 12" xfId="9055" xr:uid="{00000000-0005-0000-0000-00005A210000}"/>
    <cellStyle name="40% - Ênfase6 11 13" xfId="9056" xr:uid="{00000000-0005-0000-0000-00005B210000}"/>
    <cellStyle name="40% - Ênfase6 11 14" xfId="9057" xr:uid="{00000000-0005-0000-0000-00005C210000}"/>
    <cellStyle name="40% - Ênfase6 11 15" xfId="9058" xr:uid="{00000000-0005-0000-0000-00005D210000}"/>
    <cellStyle name="40% - Ênfase6 11 16" xfId="9059" xr:uid="{00000000-0005-0000-0000-00005E210000}"/>
    <cellStyle name="40% - Ênfase6 11 17" xfId="9060" xr:uid="{00000000-0005-0000-0000-00005F210000}"/>
    <cellStyle name="40% - Ênfase6 11 18" xfId="9061" xr:uid="{00000000-0005-0000-0000-000060210000}"/>
    <cellStyle name="40% - Ênfase6 11 19" xfId="9062" xr:uid="{00000000-0005-0000-0000-000061210000}"/>
    <cellStyle name="40% - Ênfase6 11 2" xfId="9063" xr:uid="{00000000-0005-0000-0000-000062210000}"/>
    <cellStyle name="40% - Ênfase6 11 20" xfId="9064" xr:uid="{00000000-0005-0000-0000-000063210000}"/>
    <cellStyle name="40% - Ênfase6 11 3" xfId="9065" xr:uid="{00000000-0005-0000-0000-000064210000}"/>
    <cellStyle name="40% - Ênfase6 11 4" xfId="9066" xr:uid="{00000000-0005-0000-0000-000065210000}"/>
    <cellStyle name="40% - Ênfase6 11 5" xfId="9067" xr:uid="{00000000-0005-0000-0000-000066210000}"/>
    <cellStyle name="40% - Ênfase6 11 6" xfId="9068" xr:uid="{00000000-0005-0000-0000-000067210000}"/>
    <cellStyle name="40% - Ênfase6 11 7" xfId="9069" xr:uid="{00000000-0005-0000-0000-000068210000}"/>
    <cellStyle name="40% - Ênfase6 11 8" xfId="9070" xr:uid="{00000000-0005-0000-0000-000069210000}"/>
    <cellStyle name="40% - Ênfase6 11 9" xfId="9071" xr:uid="{00000000-0005-0000-0000-00006A210000}"/>
    <cellStyle name="40% - Ênfase6 12" xfId="259" xr:uid="{00000000-0005-0000-0000-00006B210000}"/>
    <cellStyle name="40% - Ênfase6 12 10" xfId="9072" xr:uid="{00000000-0005-0000-0000-00006C210000}"/>
    <cellStyle name="40% - Ênfase6 12 11" xfId="9073" xr:uid="{00000000-0005-0000-0000-00006D210000}"/>
    <cellStyle name="40% - Ênfase6 12 12" xfId="9074" xr:uid="{00000000-0005-0000-0000-00006E210000}"/>
    <cellStyle name="40% - Ênfase6 12 13" xfId="9075" xr:uid="{00000000-0005-0000-0000-00006F210000}"/>
    <cellStyle name="40% - Ênfase6 12 14" xfId="9076" xr:uid="{00000000-0005-0000-0000-000070210000}"/>
    <cellStyle name="40% - Ênfase6 12 15" xfId="9077" xr:uid="{00000000-0005-0000-0000-000071210000}"/>
    <cellStyle name="40% - Ênfase6 12 16" xfId="9078" xr:uid="{00000000-0005-0000-0000-000072210000}"/>
    <cellStyle name="40% - Ênfase6 12 17" xfId="9079" xr:uid="{00000000-0005-0000-0000-000073210000}"/>
    <cellStyle name="40% - Ênfase6 12 18" xfId="9080" xr:uid="{00000000-0005-0000-0000-000074210000}"/>
    <cellStyle name="40% - Ênfase6 12 19" xfId="9081" xr:uid="{00000000-0005-0000-0000-000075210000}"/>
    <cellStyle name="40% - Ênfase6 12 2" xfId="9082" xr:uid="{00000000-0005-0000-0000-000076210000}"/>
    <cellStyle name="40% - Ênfase6 12 20" xfId="9083" xr:uid="{00000000-0005-0000-0000-000077210000}"/>
    <cellStyle name="40% - Ênfase6 12 3" xfId="9084" xr:uid="{00000000-0005-0000-0000-000078210000}"/>
    <cellStyle name="40% - Ênfase6 12 4" xfId="9085" xr:uid="{00000000-0005-0000-0000-000079210000}"/>
    <cellStyle name="40% - Ênfase6 12 5" xfId="9086" xr:uid="{00000000-0005-0000-0000-00007A210000}"/>
    <cellStyle name="40% - Ênfase6 12 6" xfId="9087" xr:uid="{00000000-0005-0000-0000-00007B210000}"/>
    <cellStyle name="40% - Ênfase6 12 7" xfId="9088" xr:uid="{00000000-0005-0000-0000-00007C210000}"/>
    <cellStyle name="40% - Ênfase6 12 8" xfId="9089" xr:uid="{00000000-0005-0000-0000-00007D210000}"/>
    <cellStyle name="40% - Ênfase6 12 9" xfId="9090" xr:uid="{00000000-0005-0000-0000-00007E210000}"/>
    <cellStyle name="40% - Ênfase6 13" xfId="276" xr:uid="{00000000-0005-0000-0000-00007F210000}"/>
    <cellStyle name="40% - Ênfase6 13 10" xfId="9091" xr:uid="{00000000-0005-0000-0000-000080210000}"/>
    <cellStyle name="40% - Ênfase6 13 11" xfId="9092" xr:uid="{00000000-0005-0000-0000-000081210000}"/>
    <cellStyle name="40% - Ênfase6 13 12" xfId="9093" xr:uid="{00000000-0005-0000-0000-000082210000}"/>
    <cellStyle name="40% - Ênfase6 13 13" xfId="9094" xr:uid="{00000000-0005-0000-0000-000083210000}"/>
    <cellStyle name="40% - Ênfase6 13 14" xfId="9095" xr:uid="{00000000-0005-0000-0000-000084210000}"/>
    <cellStyle name="40% - Ênfase6 13 15" xfId="9096" xr:uid="{00000000-0005-0000-0000-000085210000}"/>
    <cellStyle name="40% - Ênfase6 13 16" xfId="9097" xr:uid="{00000000-0005-0000-0000-000086210000}"/>
    <cellStyle name="40% - Ênfase6 13 17" xfId="9098" xr:uid="{00000000-0005-0000-0000-000087210000}"/>
    <cellStyle name="40% - Ênfase6 13 18" xfId="9099" xr:uid="{00000000-0005-0000-0000-000088210000}"/>
    <cellStyle name="40% - Ênfase6 13 19" xfId="9100" xr:uid="{00000000-0005-0000-0000-000089210000}"/>
    <cellStyle name="40% - Ênfase6 13 2" xfId="9101" xr:uid="{00000000-0005-0000-0000-00008A210000}"/>
    <cellStyle name="40% - Ênfase6 13 20" xfId="9102" xr:uid="{00000000-0005-0000-0000-00008B210000}"/>
    <cellStyle name="40% - Ênfase6 13 3" xfId="9103" xr:uid="{00000000-0005-0000-0000-00008C210000}"/>
    <cellStyle name="40% - Ênfase6 13 4" xfId="9104" xr:uid="{00000000-0005-0000-0000-00008D210000}"/>
    <cellStyle name="40% - Ênfase6 13 5" xfId="9105" xr:uid="{00000000-0005-0000-0000-00008E210000}"/>
    <cellStyle name="40% - Ênfase6 13 6" xfId="9106" xr:uid="{00000000-0005-0000-0000-00008F210000}"/>
    <cellStyle name="40% - Ênfase6 13 7" xfId="9107" xr:uid="{00000000-0005-0000-0000-000090210000}"/>
    <cellStyle name="40% - Ênfase6 13 8" xfId="9108" xr:uid="{00000000-0005-0000-0000-000091210000}"/>
    <cellStyle name="40% - Ênfase6 13 9" xfId="9109" xr:uid="{00000000-0005-0000-0000-000092210000}"/>
    <cellStyle name="40% - Ênfase6 14" xfId="293" xr:uid="{00000000-0005-0000-0000-000093210000}"/>
    <cellStyle name="40% - Ênfase6 14 10" xfId="9110" xr:uid="{00000000-0005-0000-0000-000094210000}"/>
    <cellStyle name="40% - Ênfase6 14 11" xfId="9111" xr:uid="{00000000-0005-0000-0000-000095210000}"/>
    <cellStyle name="40% - Ênfase6 14 12" xfId="9112" xr:uid="{00000000-0005-0000-0000-000096210000}"/>
    <cellStyle name="40% - Ênfase6 14 13" xfId="9113" xr:uid="{00000000-0005-0000-0000-000097210000}"/>
    <cellStyle name="40% - Ênfase6 14 14" xfId="9114" xr:uid="{00000000-0005-0000-0000-000098210000}"/>
    <cellStyle name="40% - Ênfase6 14 15" xfId="9115" xr:uid="{00000000-0005-0000-0000-000099210000}"/>
    <cellStyle name="40% - Ênfase6 14 16" xfId="9116" xr:uid="{00000000-0005-0000-0000-00009A210000}"/>
    <cellStyle name="40% - Ênfase6 14 17" xfId="9117" xr:uid="{00000000-0005-0000-0000-00009B210000}"/>
    <cellStyle name="40% - Ênfase6 14 18" xfId="9118" xr:uid="{00000000-0005-0000-0000-00009C210000}"/>
    <cellStyle name="40% - Ênfase6 14 19" xfId="9119" xr:uid="{00000000-0005-0000-0000-00009D210000}"/>
    <cellStyle name="40% - Ênfase6 14 2" xfId="9120" xr:uid="{00000000-0005-0000-0000-00009E210000}"/>
    <cellStyle name="40% - Ênfase6 14 20" xfId="9121" xr:uid="{00000000-0005-0000-0000-00009F210000}"/>
    <cellStyle name="40% - Ênfase6 14 3" xfId="9122" xr:uid="{00000000-0005-0000-0000-0000A0210000}"/>
    <cellStyle name="40% - Ênfase6 14 4" xfId="9123" xr:uid="{00000000-0005-0000-0000-0000A1210000}"/>
    <cellStyle name="40% - Ênfase6 14 5" xfId="9124" xr:uid="{00000000-0005-0000-0000-0000A2210000}"/>
    <cellStyle name="40% - Ênfase6 14 6" xfId="9125" xr:uid="{00000000-0005-0000-0000-0000A3210000}"/>
    <cellStyle name="40% - Ênfase6 14 7" xfId="9126" xr:uid="{00000000-0005-0000-0000-0000A4210000}"/>
    <cellStyle name="40% - Ênfase6 14 8" xfId="9127" xr:uid="{00000000-0005-0000-0000-0000A5210000}"/>
    <cellStyle name="40% - Ênfase6 14 9" xfId="9128" xr:uid="{00000000-0005-0000-0000-0000A6210000}"/>
    <cellStyle name="40% - Ênfase6 15" xfId="310" xr:uid="{00000000-0005-0000-0000-0000A7210000}"/>
    <cellStyle name="40% - Ênfase6 15 10" xfId="9129" xr:uid="{00000000-0005-0000-0000-0000A8210000}"/>
    <cellStyle name="40% - Ênfase6 15 11" xfId="9130" xr:uid="{00000000-0005-0000-0000-0000A9210000}"/>
    <cellStyle name="40% - Ênfase6 15 12" xfId="9131" xr:uid="{00000000-0005-0000-0000-0000AA210000}"/>
    <cellStyle name="40% - Ênfase6 15 13" xfId="9132" xr:uid="{00000000-0005-0000-0000-0000AB210000}"/>
    <cellStyle name="40% - Ênfase6 15 14" xfId="9133" xr:uid="{00000000-0005-0000-0000-0000AC210000}"/>
    <cellStyle name="40% - Ênfase6 15 15" xfId="9134" xr:uid="{00000000-0005-0000-0000-0000AD210000}"/>
    <cellStyle name="40% - Ênfase6 15 16" xfId="9135" xr:uid="{00000000-0005-0000-0000-0000AE210000}"/>
    <cellStyle name="40% - Ênfase6 15 17" xfId="9136" xr:uid="{00000000-0005-0000-0000-0000AF210000}"/>
    <cellStyle name="40% - Ênfase6 15 18" xfId="9137" xr:uid="{00000000-0005-0000-0000-0000B0210000}"/>
    <cellStyle name="40% - Ênfase6 15 19" xfId="9138" xr:uid="{00000000-0005-0000-0000-0000B1210000}"/>
    <cellStyle name="40% - Ênfase6 15 2" xfId="9139" xr:uid="{00000000-0005-0000-0000-0000B2210000}"/>
    <cellStyle name="40% - Ênfase6 15 20" xfId="9140" xr:uid="{00000000-0005-0000-0000-0000B3210000}"/>
    <cellStyle name="40% - Ênfase6 15 3" xfId="9141" xr:uid="{00000000-0005-0000-0000-0000B4210000}"/>
    <cellStyle name="40% - Ênfase6 15 4" xfId="9142" xr:uid="{00000000-0005-0000-0000-0000B5210000}"/>
    <cellStyle name="40% - Ênfase6 15 5" xfId="9143" xr:uid="{00000000-0005-0000-0000-0000B6210000}"/>
    <cellStyle name="40% - Ênfase6 15 6" xfId="9144" xr:uid="{00000000-0005-0000-0000-0000B7210000}"/>
    <cellStyle name="40% - Ênfase6 15 7" xfId="9145" xr:uid="{00000000-0005-0000-0000-0000B8210000}"/>
    <cellStyle name="40% - Ênfase6 15 8" xfId="9146" xr:uid="{00000000-0005-0000-0000-0000B9210000}"/>
    <cellStyle name="40% - Ênfase6 15 9" xfId="9147" xr:uid="{00000000-0005-0000-0000-0000BA210000}"/>
    <cellStyle name="40% - Ênfase6 16" xfId="328" xr:uid="{00000000-0005-0000-0000-0000BB210000}"/>
    <cellStyle name="40% - Ênfase6 16 10" xfId="9148" xr:uid="{00000000-0005-0000-0000-0000BC210000}"/>
    <cellStyle name="40% - Ênfase6 16 11" xfId="9149" xr:uid="{00000000-0005-0000-0000-0000BD210000}"/>
    <cellStyle name="40% - Ênfase6 16 12" xfId="9150" xr:uid="{00000000-0005-0000-0000-0000BE210000}"/>
    <cellStyle name="40% - Ênfase6 16 13" xfId="9151" xr:uid="{00000000-0005-0000-0000-0000BF210000}"/>
    <cellStyle name="40% - Ênfase6 16 14" xfId="9152" xr:uid="{00000000-0005-0000-0000-0000C0210000}"/>
    <cellStyle name="40% - Ênfase6 16 15" xfId="9153" xr:uid="{00000000-0005-0000-0000-0000C1210000}"/>
    <cellStyle name="40% - Ênfase6 16 16" xfId="9154" xr:uid="{00000000-0005-0000-0000-0000C2210000}"/>
    <cellStyle name="40% - Ênfase6 16 17" xfId="9155" xr:uid="{00000000-0005-0000-0000-0000C3210000}"/>
    <cellStyle name="40% - Ênfase6 16 18" xfId="9156" xr:uid="{00000000-0005-0000-0000-0000C4210000}"/>
    <cellStyle name="40% - Ênfase6 16 19" xfId="9157" xr:uid="{00000000-0005-0000-0000-0000C5210000}"/>
    <cellStyle name="40% - Ênfase6 16 2" xfId="9158" xr:uid="{00000000-0005-0000-0000-0000C6210000}"/>
    <cellStyle name="40% - Ênfase6 16 20" xfId="9159" xr:uid="{00000000-0005-0000-0000-0000C7210000}"/>
    <cellStyle name="40% - Ênfase6 16 3" xfId="9160" xr:uid="{00000000-0005-0000-0000-0000C8210000}"/>
    <cellStyle name="40% - Ênfase6 16 4" xfId="9161" xr:uid="{00000000-0005-0000-0000-0000C9210000}"/>
    <cellStyle name="40% - Ênfase6 16 5" xfId="9162" xr:uid="{00000000-0005-0000-0000-0000CA210000}"/>
    <cellStyle name="40% - Ênfase6 16 6" xfId="9163" xr:uid="{00000000-0005-0000-0000-0000CB210000}"/>
    <cellStyle name="40% - Ênfase6 16 7" xfId="9164" xr:uid="{00000000-0005-0000-0000-0000CC210000}"/>
    <cellStyle name="40% - Ênfase6 16 8" xfId="9165" xr:uid="{00000000-0005-0000-0000-0000CD210000}"/>
    <cellStyle name="40% - Ênfase6 16 9" xfId="9166" xr:uid="{00000000-0005-0000-0000-0000CE210000}"/>
    <cellStyle name="40% - Ênfase6 17" xfId="344" xr:uid="{00000000-0005-0000-0000-0000CF210000}"/>
    <cellStyle name="40% - Ênfase6 17 10" xfId="9167" xr:uid="{00000000-0005-0000-0000-0000D0210000}"/>
    <cellStyle name="40% - Ênfase6 17 11" xfId="9168" xr:uid="{00000000-0005-0000-0000-0000D1210000}"/>
    <cellStyle name="40% - Ênfase6 17 12" xfId="9169" xr:uid="{00000000-0005-0000-0000-0000D2210000}"/>
    <cellStyle name="40% - Ênfase6 17 13" xfId="9170" xr:uid="{00000000-0005-0000-0000-0000D3210000}"/>
    <cellStyle name="40% - Ênfase6 17 14" xfId="9171" xr:uid="{00000000-0005-0000-0000-0000D4210000}"/>
    <cellStyle name="40% - Ênfase6 17 15" xfId="9172" xr:uid="{00000000-0005-0000-0000-0000D5210000}"/>
    <cellStyle name="40% - Ênfase6 17 16" xfId="9173" xr:uid="{00000000-0005-0000-0000-0000D6210000}"/>
    <cellStyle name="40% - Ênfase6 17 17" xfId="9174" xr:uid="{00000000-0005-0000-0000-0000D7210000}"/>
    <cellStyle name="40% - Ênfase6 17 18" xfId="9175" xr:uid="{00000000-0005-0000-0000-0000D8210000}"/>
    <cellStyle name="40% - Ênfase6 17 19" xfId="9176" xr:uid="{00000000-0005-0000-0000-0000D9210000}"/>
    <cellStyle name="40% - Ênfase6 17 2" xfId="9177" xr:uid="{00000000-0005-0000-0000-0000DA210000}"/>
    <cellStyle name="40% - Ênfase6 17 20" xfId="9178" xr:uid="{00000000-0005-0000-0000-0000DB210000}"/>
    <cellStyle name="40% - Ênfase6 17 3" xfId="9179" xr:uid="{00000000-0005-0000-0000-0000DC210000}"/>
    <cellStyle name="40% - Ênfase6 17 4" xfId="9180" xr:uid="{00000000-0005-0000-0000-0000DD210000}"/>
    <cellStyle name="40% - Ênfase6 17 5" xfId="9181" xr:uid="{00000000-0005-0000-0000-0000DE210000}"/>
    <cellStyle name="40% - Ênfase6 17 6" xfId="9182" xr:uid="{00000000-0005-0000-0000-0000DF210000}"/>
    <cellStyle name="40% - Ênfase6 17 7" xfId="9183" xr:uid="{00000000-0005-0000-0000-0000E0210000}"/>
    <cellStyle name="40% - Ênfase6 17 8" xfId="9184" xr:uid="{00000000-0005-0000-0000-0000E1210000}"/>
    <cellStyle name="40% - Ênfase6 17 9" xfId="9185" xr:uid="{00000000-0005-0000-0000-0000E2210000}"/>
    <cellStyle name="40% - Ênfase6 18" xfId="362" xr:uid="{00000000-0005-0000-0000-0000E3210000}"/>
    <cellStyle name="40% - Ênfase6 18 10" xfId="9186" xr:uid="{00000000-0005-0000-0000-0000E4210000}"/>
    <cellStyle name="40% - Ênfase6 18 11" xfId="9187" xr:uid="{00000000-0005-0000-0000-0000E5210000}"/>
    <cellStyle name="40% - Ênfase6 18 12" xfId="9188" xr:uid="{00000000-0005-0000-0000-0000E6210000}"/>
    <cellStyle name="40% - Ênfase6 18 13" xfId="9189" xr:uid="{00000000-0005-0000-0000-0000E7210000}"/>
    <cellStyle name="40% - Ênfase6 18 14" xfId="9190" xr:uid="{00000000-0005-0000-0000-0000E8210000}"/>
    <cellStyle name="40% - Ênfase6 18 15" xfId="9191" xr:uid="{00000000-0005-0000-0000-0000E9210000}"/>
    <cellStyle name="40% - Ênfase6 18 16" xfId="9192" xr:uid="{00000000-0005-0000-0000-0000EA210000}"/>
    <cellStyle name="40% - Ênfase6 18 17" xfId="9193" xr:uid="{00000000-0005-0000-0000-0000EB210000}"/>
    <cellStyle name="40% - Ênfase6 18 18" xfId="9194" xr:uid="{00000000-0005-0000-0000-0000EC210000}"/>
    <cellStyle name="40% - Ênfase6 18 19" xfId="9195" xr:uid="{00000000-0005-0000-0000-0000ED210000}"/>
    <cellStyle name="40% - Ênfase6 18 2" xfId="9196" xr:uid="{00000000-0005-0000-0000-0000EE210000}"/>
    <cellStyle name="40% - Ênfase6 18 20" xfId="9197" xr:uid="{00000000-0005-0000-0000-0000EF210000}"/>
    <cellStyle name="40% - Ênfase6 18 3" xfId="9198" xr:uid="{00000000-0005-0000-0000-0000F0210000}"/>
    <cellStyle name="40% - Ênfase6 18 4" xfId="9199" xr:uid="{00000000-0005-0000-0000-0000F1210000}"/>
    <cellStyle name="40% - Ênfase6 18 5" xfId="9200" xr:uid="{00000000-0005-0000-0000-0000F2210000}"/>
    <cellStyle name="40% - Ênfase6 18 6" xfId="9201" xr:uid="{00000000-0005-0000-0000-0000F3210000}"/>
    <cellStyle name="40% - Ênfase6 18 7" xfId="9202" xr:uid="{00000000-0005-0000-0000-0000F4210000}"/>
    <cellStyle name="40% - Ênfase6 18 8" xfId="9203" xr:uid="{00000000-0005-0000-0000-0000F5210000}"/>
    <cellStyle name="40% - Ênfase6 18 9" xfId="9204" xr:uid="{00000000-0005-0000-0000-0000F6210000}"/>
    <cellStyle name="40% - Ênfase6 19" xfId="382" xr:uid="{00000000-0005-0000-0000-0000F7210000}"/>
    <cellStyle name="40% - Ênfase6 19 10" xfId="9205" xr:uid="{00000000-0005-0000-0000-0000F8210000}"/>
    <cellStyle name="40% - Ênfase6 19 11" xfId="9206" xr:uid="{00000000-0005-0000-0000-0000F9210000}"/>
    <cellStyle name="40% - Ênfase6 19 12" xfId="9207" xr:uid="{00000000-0005-0000-0000-0000FA210000}"/>
    <cellStyle name="40% - Ênfase6 19 13" xfId="9208" xr:uid="{00000000-0005-0000-0000-0000FB210000}"/>
    <cellStyle name="40% - Ênfase6 19 14" xfId="9209" xr:uid="{00000000-0005-0000-0000-0000FC210000}"/>
    <cellStyle name="40% - Ênfase6 19 15" xfId="9210" xr:uid="{00000000-0005-0000-0000-0000FD210000}"/>
    <cellStyle name="40% - Ênfase6 19 16" xfId="9211" xr:uid="{00000000-0005-0000-0000-0000FE210000}"/>
    <cellStyle name="40% - Ênfase6 19 17" xfId="9212" xr:uid="{00000000-0005-0000-0000-0000FF210000}"/>
    <cellStyle name="40% - Ênfase6 19 18" xfId="9213" xr:uid="{00000000-0005-0000-0000-000000220000}"/>
    <cellStyle name="40% - Ênfase6 19 19" xfId="9214" xr:uid="{00000000-0005-0000-0000-000001220000}"/>
    <cellStyle name="40% - Ênfase6 19 2" xfId="9215" xr:uid="{00000000-0005-0000-0000-000002220000}"/>
    <cellStyle name="40% - Ênfase6 19 20" xfId="9216" xr:uid="{00000000-0005-0000-0000-000003220000}"/>
    <cellStyle name="40% - Ênfase6 19 3" xfId="9217" xr:uid="{00000000-0005-0000-0000-000004220000}"/>
    <cellStyle name="40% - Ênfase6 19 4" xfId="9218" xr:uid="{00000000-0005-0000-0000-000005220000}"/>
    <cellStyle name="40% - Ênfase6 19 5" xfId="9219" xr:uid="{00000000-0005-0000-0000-000006220000}"/>
    <cellStyle name="40% - Ênfase6 19 6" xfId="9220" xr:uid="{00000000-0005-0000-0000-000007220000}"/>
    <cellStyle name="40% - Ênfase6 19 7" xfId="9221" xr:uid="{00000000-0005-0000-0000-000008220000}"/>
    <cellStyle name="40% - Ênfase6 19 8" xfId="9222" xr:uid="{00000000-0005-0000-0000-000009220000}"/>
    <cellStyle name="40% - Ênfase6 19 9" xfId="9223" xr:uid="{00000000-0005-0000-0000-00000A220000}"/>
    <cellStyle name="40% - Ênfase6 2" xfId="89" xr:uid="{00000000-0005-0000-0000-00000B220000}"/>
    <cellStyle name="40% - Ênfase6 2 10" xfId="9224" xr:uid="{00000000-0005-0000-0000-00000C220000}"/>
    <cellStyle name="40% - Ênfase6 2 11" xfId="9225" xr:uid="{00000000-0005-0000-0000-00000D220000}"/>
    <cellStyle name="40% - Ênfase6 2 12" xfId="9226" xr:uid="{00000000-0005-0000-0000-00000E220000}"/>
    <cellStyle name="40% - Ênfase6 2 13" xfId="9227" xr:uid="{00000000-0005-0000-0000-00000F220000}"/>
    <cellStyle name="40% - Ênfase6 2 14" xfId="9228" xr:uid="{00000000-0005-0000-0000-000010220000}"/>
    <cellStyle name="40% - Ênfase6 2 15" xfId="9229" xr:uid="{00000000-0005-0000-0000-000011220000}"/>
    <cellStyle name="40% - Ênfase6 2 16" xfId="9230" xr:uid="{00000000-0005-0000-0000-000012220000}"/>
    <cellStyle name="40% - Ênfase6 2 17" xfId="9231" xr:uid="{00000000-0005-0000-0000-000013220000}"/>
    <cellStyle name="40% - Ênfase6 2 18" xfId="9232" xr:uid="{00000000-0005-0000-0000-000014220000}"/>
    <cellStyle name="40% - Ênfase6 2 19" xfId="9233" xr:uid="{00000000-0005-0000-0000-000015220000}"/>
    <cellStyle name="40% - Ênfase6 2 2" xfId="9234" xr:uid="{00000000-0005-0000-0000-000016220000}"/>
    <cellStyle name="40% - Ênfase6 2 20" xfId="9235" xr:uid="{00000000-0005-0000-0000-000017220000}"/>
    <cellStyle name="40% - Ênfase6 2 3" xfId="9236" xr:uid="{00000000-0005-0000-0000-000018220000}"/>
    <cellStyle name="40% - Ênfase6 2 4" xfId="9237" xr:uid="{00000000-0005-0000-0000-000019220000}"/>
    <cellStyle name="40% - Ênfase6 2 5" xfId="9238" xr:uid="{00000000-0005-0000-0000-00001A220000}"/>
    <cellStyle name="40% - Ênfase6 2 6" xfId="9239" xr:uid="{00000000-0005-0000-0000-00001B220000}"/>
    <cellStyle name="40% - Ênfase6 2 7" xfId="9240" xr:uid="{00000000-0005-0000-0000-00001C220000}"/>
    <cellStyle name="40% - Ênfase6 2 8" xfId="9241" xr:uid="{00000000-0005-0000-0000-00001D220000}"/>
    <cellStyle name="40% - Ênfase6 2 9" xfId="9242" xr:uid="{00000000-0005-0000-0000-00001E220000}"/>
    <cellStyle name="40% - Ênfase6 20" xfId="400" xr:uid="{00000000-0005-0000-0000-00001F220000}"/>
    <cellStyle name="40% - Ênfase6 20 10" xfId="9243" xr:uid="{00000000-0005-0000-0000-000020220000}"/>
    <cellStyle name="40% - Ênfase6 20 11" xfId="9244" xr:uid="{00000000-0005-0000-0000-000021220000}"/>
    <cellStyle name="40% - Ênfase6 20 12" xfId="9245" xr:uid="{00000000-0005-0000-0000-000022220000}"/>
    <cellStyle name="40% - Ênfase6 20 13" xfId="9246" xr:uid="{00000000-0005-0000-0000-000023220000}"/>
    <cellStyle name="40% - Ênfase6 20 14" xfId="9247" xr:uid="{00000000-0005-0000-0000-000024220000}"/>
    <cellStyle name="40% - Ênfase6 20 15" xfId="9248" xr:uid="{00000000-0005-0000-0000-000025220000}"/>
    <cellStyle name="40% - Ênfase6 20 16" xfId="9249" xr:uid="{00000000-0005-0000-0000-000026220000}"/>
    <cellStyle name="40% - Ênfase6 20 17" xfId="9250" xr:uid="{00000000-0005-0000-0000-000027220000}"/>
    <cellStyle name="40% - Ênfase6 20 18" xfId="9251" xr:uid="{00000000-0005-0000-0000-000028220000}"/>
    <cellStyle name="40% - Ênfase6 20 19" xfId="9252" xr:uid="{00000000-0005-0000-0000-000029220000}"/>
    <cellStyle name="40% - Ênfase6 20 2" xfId="9253" xr:uid="{00000000-0005-0000-0000-00002A220000}"/>
    <cellStyle name="40% - Ênfase6 20 20" xfId="9254" xr:uid="{00000000-0005-0000-0000-00002B220000}"/>
    <cellStyle name="40% - Ênfase6 20 3" xfId="9255" xr:uid="{00000000-0005-0000-0000-00002C220000}"/>
    <cellStyle name="40% - Ênfase6 20 4" xfId="9256" xr:uid="{00000000-0005-0000-0000-00002D220000}"/>
    <cellStyle name="40% - Ênfase6 20 5" xfId="9257" xr:uid="{00000000-0005-0000-0000-00002E220000}"/>
    <cellStyle name="40% - Ênfase6 20 6" xfId="9258" xr:uid="{00000000-0005-0000-0000-00002F220000}"/>
    <cellStyle name="40% - Ênfase6 20 7" xfId="9259" xr:uid="{00000000-0005-0000-0000-000030220000}"/>
    <cellStyle name="40% - Ênfase6 20 8" xfId="9260" xr:uid="{00000000-0005-0000-0000-000031220000}"/>
    <cellStyle name="40% - Ênfase6 20 9" xfId="9261" xr:uid="{00000000-0005-0000-0000-000032220000}"/>
    <cellStyle name="40% - Ênfase6 21" xfId="418" xr:uid="{00000000-0005-0000-0000-000033220000}"/>
    <cellStyle name="40% - Ênfase6 21 10" xfId="9262" xr:uid="{00000000-0005-0000-0000-000034220000}"/>
    <cellStyle name="40% - Ênfase6 21 11" xfId="9263" xr:uid="{00000000-0005-0000-0000-000035220000}"/>
    <cellStyle name="40% - Ênfase6 21 12" xfId="9264" xr:uid="{00000000-0005-0000-0000-000036220000}"/>
    <cellStyle name="40% - Ênfase6 21 13" xfId="9265" xr:uid="{00000000-0005-0000-0000-000037220000}"/>
    <cellStyle name="40% - Ênfase6 21 14" xfId="9266" xr:uid="{00000000-0005-0000-0000-000038220000}"/>
    <cellStyle name="40% - Ênfase6 21 15" xfId="9267" xr:uid="{00000000-0005-0000-0000-000039220000}"/>
    <cellStyle name="40% - Ênfase6 21 16" xfId="9268" xr:uid="{00000000-0005-0000-0000-00003A220000}"/>
    <cellStyle name="40% - Ênfase6 21 17" xfId="9269" xr:uid="{00000000-0005-0000-0000-00003B220000}"/>
    <cellStyle name="40% - Ênfase6 21 18" xfId="9270" xr:uid="{00000000-0005-0000-0000-00003C220000}"/>
    <cellStyle name="40% - Ênfase6 21 19" xfId="9271" xr:uid="{00000000-0005-0000-0000-00003D220000}"/>
    <cellStyle name="40% - Ênfase6 21 2" xfId="9272" xr:uid="{00000000-0005-0000-0000-00003E220000}"/>
    <cellStyle name="40% - Ênfase6 21 20" xfId="9273" xr:uid="{00000000-0005-0000-0000-00003F220000}"/>
    <cellStyle name="40% - Ênfase6 21 3" xfId="9274" xr:uid="{00000000-0005-0000-0000-000040220000}"/>
    <cellStyle name="40% - Ênfase6 21 4" xfId="9275" xr:uid="{00000000-0005-0000-0000-000041220000}"/>
    <cellStyle name="40% - Ênfase6 21 5" xfId="9276" xr:uid="{00000000-0005-0000-0000-000042220000}"/>
    <cellStyle name="40% - Ênfase6 21 6" xfId="9277" xr:uid="{00000000-0005-0000-0000-000043220000}"/>
    <cellStyle name="40% - Ênfase6 21 7" xfId="9278" xr:uid="{00000000-0005-0000-0000-000044220000}"/>
    <cellStyle name="40% - Ênfase6 21 8" xfId="9279" xr:uid="{00000000-0005-0000-0000-000045220000}"/>
    <cellStyle name="40% - Ênfase6 21 9" xfId="9280" xr:uid="{00000000-0005-0000-0000-000046220000}"/>
    <cellStyle name="40% - Ênfase6 22" xfId="436" xr:uid="{00000000-0005-0000-0000-000047220000}"/>
    <cellStyle name="40% - Ênfase6 22 10" xfId="9281" xr:uid="{00000000-0005-0000-0000-000048220000}"/>
    <cellStyle name="40% - Ênfase6 22 11" xfId="9282" xr:uid="{00000000-0005-0000-0000-000049220000}"/>
    <cellStyle name="40% - Ênfase6 22 12" xfId="9283" xr:uid="{00000000-0005-0000-0000-00004A220000}"/>
    <cellStyle name="40% - Ênfase6 22 13" xfId="9284" xr:uid="{00000000-0005-0000-0000-00004B220000}"/>
    <cellStyle name="40% - Ênfase6 22 14" xfId="9285" xr:uid="{00000000-0005-0000-0000-00004C220000}"/>
    <cellStyle name="40% - Ênfase6 22 15" xfId="9286" xr:uid="{00000000-0005-0000-0000-00004D220000}"/>
    <cellStyle name="40% - Ênfase6 22 16" xfId="9287" xr:uid="{00000000-0005-0000-0000-00004E220000}"/>
    <cellStyle name="40% - Ênfase6 22 17" xfId="9288" xr:uid="{00000000-0005-0000-0000-00004F220000}"/>
    <cellStyle name="40% - Ênfase6 22 18" xfId="9289" xr:uid="{00000000-0005-0000-0000-000050220000}"/>
    <cellStyle name="40% - Ênfase6 22 19" xfId="9290" xr:uid="{00000000-0005-0000-0000-000051220000}"/>
    <cellStyle name="40% - Ênfase6 22 2" xfId="9291" xr:uid="{00000000-0005-0000-0000-000052220000}"/>
    <cellStyle name="40% - Ênfase6 22 20" xfId="9292" xr:uid="{00000000-0005-0000-0000-000053220000}"/>
    <cellStyle name="40% - Ênfase6 22 3" xfId="9293" xr:uid="{00000000-0005-0000-0000-000054220000}"/>
    <cellStyle name="40% - Ênfase6 22 4" xfId="9294" xr:uid="{00000000-0005-0000-0000-000055220000}"/>
    <cellStyle name="40% - Ênfase6 22 5" xfId="9295" xr:uid="{00000000-0005-0000-0000-000056220000}"/>
    <cellStyle name="40% - Ênfase6 22 6" xfId="9296" xr:uid="{00000000-0005-0000-0000-000057220000}"/>
    <cellStyle name="40% - Ênfase6 22 7" xfId="9297" xr:uid="{00000000-0005-0000-0000-000058220000}"/>
    <cellStyle name="40% - Ênfase6 22 8" xfId="9298" xr:uid="{00000000-0005-0000-0000-000059220000}"/>
    <cellStyle name="40% - Ênfase6 22 9" xfId="9299" xr:uid="{00000000-0005-0000-0000-00005A220000}"/>
    <cellStyle name="40% - Ênfase6 23" xfId="454" xr:uid="{00000000-0005-0000-0000-00005B220000}"/>
    <cellStyle name="40% - Ênfase6 23 10" xfId="9300" xr:uid="{00000000-0005-0000-0000-00005C220000}"/>
    <cellStyle name="40% - Ênfase6 23 11" xfId="9301" xr:uid="{00000000-0005-0000-0000-00005D220000}"/>
    <cellStyle name="40% - Ênfase6 23 12" xfId="9302" xr:uid="{00000000-0005-0000-0000-00005E220000}"/>
    <cellStyle name="40% - Ênfase6 23 13" xfId="9303" xr:uid="{00000000-0005-0000-0000-00005F220000}"/>
    <cellStyle name="40% - Ênfase6 23 14" xfId="9304" xr:uid="{00000000-0005-0000-0000-000060220000}"/>
    <cellStyle name="40% - Ênfase6 23 15" xfId="9305" xr:uid="{00000000-0005-0000-0000-000061220000}"/>
    <cellStyle name="40% - Ênfase6 23 16" xfId="9306" xr:uid="{00000000-0005-0000-0000-000062220000}"/>
    <cellStyle name="40% - Ênfase6 23 17" xfId="9307" xr:uid="{00000000-0005-0000-0000-000063220000}"/>
    <cellStyle name="40% - Ênfase6 23 18" xfId="9308" xr:uid="{00000000-0005-0000-0000-000064220000}"/>
    <cellStyle name="40% - Ênfase6 23 19" xfId="9309" xr:uid="{00000000-0005-0000-0000-000065220000}"/>
    <cellStyle name="40% - Ênfase6 23 2" xfId="9310" xr:uid="{00000000-0005-0000-0000-000066220000}"/>
    <cellStyle name="40% - Ênfase6 23 20" xfId="9311" xr:uid="{00000000-0005-0000-0000-000067220000}"/>
    <cellStyle name="40% - Ênfase6 23 3" xfId="9312" xr:uid="{00000000-0005-0000-0000-000068220000}"/>
    <cellStyle name="40% - Ênfase6 23 4" xfId="9313" xr:uid="{00000000-0005-0000-0000-000069220000}"/>
    <cellStyle name="40% - Ênfase6 23 5" xfId="9314" xr:uid="{00000000-0005-0000-0000-00006A220000}"/>
    <cellStyle name="40% - Ênfase6 23 6" xfId="9315" xr:uid="{00000000-0005-0000-0000-00006B220000}"/>
    <cellStyle name="40% - Ênfase6 23 7" xfId="9316" xr:uid="{00000000-0005-0000-0000-00006C220000}"/>
    <cellStyle name="40% - Ênfase6 23 8" xfId="9317" xr:uid="{00000000-0005-0000-0000-00006D220000}"/>
    <cellStyle name="40% - Ênfase6 23 9" xfId="9318" xr:uid="{00000000-0005-0000-0000-00006E220000}"/>
    <cellStyle name="40% - Ênfase6 24" xfId="472" xr:uid="{00000000-0005-0000-0000-00006F220000}"/>
    <cellStyle name="40% - Ênfase6 24 10" xfId="9319" xr:uid="{00000000-0005-0000-0000-000070220000}"/>
    <cellStyle name="40% - Ênfase6 24 11" xfId="9320" xr:uid="{00000000-0005-0000-0000-000071220000}"/>
    <cellStyle name="40% - Ênfase6 24 12" xfId="9321" xr:uid="{00000000-0005-0000-0000-000072220000}"/>
    <cellStyle name="40% - Ênfase6 24 13" xfId="9322" xr:uid="{00000000-0005-0000-0000-000073220000}"/>
    <cellStyle name="40% - Ênfase6 24 14" xfId="9323" xr:uid="{00000000-0005-0000-0000-000074220000}"/>
    <cellStyle name="40% - Ênfase6 24 15" xfId="9324" xr:uid="{00000000-0005-0000-0000-000075220000}"/>
    <cellStyle name="40% - Ênfase6 24 16" xfId="9325" xr:uid="{00000000-0005-0000-0000-000076220000}"/>
    <cellStyle name="40% - Ênfase6 24 17" xfId="9326" xr:uid="{00000000-0005-0000-0000-000077220000}"/>
    <cellStyle name="40% - Ênfase6 24 18" xfId="9327" xr:uid="{00000000-0005-0000-0000-000078220000}"/>
    <cellStyle name="40% - Ênfase6 24 19" xfId="9328" xr:uid="{00000000-0005-0000-0000-000079220000}"/>
    <cellStyle name="40% - Ênfase6 24 2" xfId="9329" xr:uid="{00000000-0005-0000-0000-00007A220000}"/>
    <cellStyle name="40% - Ênfase6 24 20" xfId="9330" xr:uid="{00000000-0005-0000-0000-00007B220000}"/>
    <cellStyle name="40% - Ênfase6 24 3" xfId="9331" xr:uid="{00000000-0005-0000-0000-00007C220000}"/>
    <cellStyle name="40% - Ênfase6 24 4" xfId="9332" xr:uid="{00000000-0005-0000-0000-00007D220000}"/>
    <cellStyle name="40% - Ênfase6 24 5" xfId="9333" xr:uid="{00000000-0005-0000-0000-00007E220000}"/>
    <cellStyle name="40% - Ênfase6 24 6" xfId="9334" xr:uid="{00000000-0005-0000-0000-00007F220000}"/>
    <cellStyle name="40% - Ênfase6 24 7" xfId="9335" xr:uid="{00000000-0005-0000-0000-000080220000}"/>
    <cellStyle name="40% - Ênfase6 24 8" xfId="9336" xr:uid="{00000000-0005-0000-0000-000081220000}"/>
    <cellStyle name="40% - Ênfase6 24 9" xfId="9337" xr:uid="{00000000-0005-0000-0000-000082220000}"/>
    <cellStyle name="40% - Ênfase6 25" xfId="490" xr:uid="{00000000-0005-0000-0000-000083220000}"/>
    <cellStyle name="40% - Ênfase6 25 10" xfId="9338" xr:uid="{00000000-0005-0000-0000-000084220000}"/>
    <cellStyle name="40% - Ênfase6 25 11" xfId="9339" xr:uid="{00000000-0005-0000-0000-000085220000}"/>
    <cellStyle name="40% - Ênfase6 25 12" xfId="9340" xr:uid="{00000000-0005-0000-0000-000086220000}"/>
    <cellStyle name="40% - Ênfase6 25 13" xfId="9341" xr:uid="{00000000-0005-0000-0000-000087220000}"/>
    <cellStyle name="40% - Ênfase6 25 14" xfId="9342" xr:uid="{00000000-0005-0000-0000-000088220000}"/>
    <cellStyle name="40% - Ênfase6 25 15" xfId="9343" xr:uid="{00000000-0005-0000-0000-000089220000}"/>
    <cellStyle name="40% - Ênfase6 25 16" xfId="9344" xr:uid="{00000000-0005-0000-0000-00008A220000}"/>
    <cellStyle name="40% - Ênfase6 25 17" xfId="9345" xr:uid="{00000000-0005-0000-0000-00008B220000}"/>
    <cellStyle name="40% - Ênfase6 25 18" xfId="9346" xr:uid="{00000000-0005-0000-0000-00008C220000}"/>
    <cellStyle name="40% - Ênfase6 25 19" xfId="9347" xr:uid="{00000000-0005-0000-0000-00008D220000}"/>
    <cellStyle name="40% - Ênfase6 25 2" xfId="9348" xr:uid="{00000000-0005-0000-0000-00008E220000}"/>
    <cellStyle name="40% - Ênfase6 25 20" xfId="9349" xr:uid="{00000000-0005-0000-0000-00008F220000}"/>
    <cellStyle name="40% - Ênfase6 25 3" xfId="9350" xr:uid="{00000000-0005-0000-0000-000090220000}"/>
    <cellStyle name="40% - Ênfase6 25 4" xfId="9351" xr:uid="{00000000-0005-0000-0000-000091220000}"/>
    <cellStyle name="40% - Ênfase6 25 5" xfId="9352" xr:uid="{00000000-0005-0000-0000-000092220000}"/>
    <cellStyle name="40% - Ênfase6 25 6" xfId="9353" xr:uid="{00000000-0005-0000-0000-000093220000}"/>
    <cellStyle name="40% - Ênfase6 25 7" xfId="9354" xr:uid="{00000000-0005-0000-0000-000094220000}"/>
    <cellStyle name="40% - Ênfase6 25 8" xfId="9355" xr:uid="{00000000-0005-0000-0000-000095220000}"/>
    <cellStyle name="40% - Ênfase6 25 9" xfId="9356" xr:uid="{00000000-0005-0000-0000-000096220000}"/>
    <cellStyle name="40% - Ênfase6 26" xfId="508" xr:uid="{00000000-0005-0000-0000-000097220000}"/>
    <cellStyle name="40% - Ênfase6 26 10" xfId="9357" xr:uid="{00000000-0005-0000-0000-000098220000}"/>
    <cellStyle name="40% - Ênfase6 26 11" xfId="9358" xr:uid="{00000000-0005-0000-0000-000099220000}"/>
    <cellStyle name="40% - Ênfase6 26 12" xfId="9359" xr:uid="{00000000-0005-0000-0000-00009A220000}"/>
    <cellStyle name="40% - Ênfase6 26 13" xfId="9360" xr:uid="{00000000-0005-0000-0000-00009B220000}"/>
    <cellStyle name="40% - Ênfase6 26 14" xfId="9361" xr:uid="{00000000-0005-0000-0000-00009C220000}"/>
    <cellStyle name="40% - Ênfase6 26 15" xfId="9362" xr:uid="{00000000-0005-0000-0000-00009D220000}"/>
    <cellStyle name="40% - Ênfase6 26 16" xfId="9363" xr:uid="{00000000-0005-0000-0000-00009E220000}"/>
    <cellStyle name="40% - Ênfase6 26 17" xfId="9364" xr:uid="{00000000-0005-0000-0000-00009F220000}"/>
    <cellStyle name="40% - Ênfase6 26 18" xfId="9365" xr:uid="{00000000-0005-0000-0000-0000A0220000}"/>
    <cellStyle name="40% - Ênfase6 26 19" xfId="9366" xr:uid="{00000000-0005-0000-0000-0000A1220000}"/>
    <cellStyle name="40% - Ênfase6 26 2" xfId="9367" xr:uid="{00000000-0005-0000-0000-0000A2220000}"/>
    <cellStyle name="40% - Ênfase6 26 20" xfId="9368" xr:uid="{00000000-0005-0000-0000-0000A3220000}"/>
    <cellStyle name="40% - Ênfase6 26 3" xfId="9369" xr:uid="{00000000-0005-0000-0000-0000A4220000}"/>
    <cellStyle name="40% - Ênfase6 26 4" xfId="9370" xr:uid="{00000000-0005-0000-0000-0000A5220000}"/>
    <cellStyle name="40% - Ênfase6 26 5" xfId="9371" xr:uid="{00000000-0005-0000-0000-0000A6220000}"/>
    <cellStyle name="40% - Ênfase6 26 6" xfId="9372" xr:uid="{00000000-0005-0000-0000-0000A7220000}"/>
    <cellStyle name="40% - Ênfase6 26 7" xfId="9373" xr:uid="{00000000-0005-0000-0000-0000A8220000}"/>
    <cellStyle name="40% - Ênfase6 26 8" xfId="9374" xr:uid="{00000000-0005-0000-0000-0000A9220000}"/>
    <cellStyle name="40% - Ênfase6 26 9" xfId="9375" xr:uid="{00000000-0005-0000-0000-0000AA220000}"/>
    <cellStyle name="40% - Ênfase6 27" xfId="526" xr:uid="{00000000-0005-0000-0000-0000AB220000}"/>
    <cellStyle name="40% - Ênfase6 27 10" xfId="9376" xr:uid="{00000000-0005-0000-0000-0000AC220000}"/>
    <cellStyle name="40% - Ênfase6 27 11" xfId="9377" xr:uid="{00000000-0005-0000-0000-0000AD220000}"/>
    <cellStyle name="40% - Ênfase6 27 12" xfId="9378" xr:uid="{00000000-0005-0000-0000-0000AE220000}"/>
    <cellStyle name="40% - Ênfase6 27 13" xfId="9379" xr:uid="{00000000-0005-0000-0000-0000AF220000}"/>
    <cellStyle name="40% - Ênfase6 27 14" xfId="9380" xr:uid="{00000000-0005-0000-0000-0000B0220000}"/>
    <cellStyle name="40% - Ênfase6 27 15" xfId="9381" xr:uid="{00000000-0005-0000-0000-0000B1220000}"/>
    <cellStyle name="40% - Ênfase6 27 16" xfId="9382" xr:uid="{00000000-0005-0000-0000-0000B2220000}"/>
    <cellStyle name="40% - Ênfase6 27 17" xfId="9383" xr:uid="{00000000-0005-0000-0000-0000B3220000}"/>
    <cellStyle name="40% - Ênfase6 27 18" xfId="9384" xr:uid="{00000000-0005-0000-0000-0000B4220000}"/>
    <cellStyle name="40% - Ênfase6 27 19" xfId="9385" xr:uid="{00000000-0005-0000-0000-0000B5220000}"/>
    <cellStyle name="40% - Ênfase6 27 2" xfId="9386" xr:uid="{00000000-0005-0000-0000-0000B6220000}"/>
    <cellStyle name="40% - Ênfase6 27 20" xfId="9387" xr:uid="{00000000-0005-0000-0000-0000B7220000}"/>
    <cellStyle name="40% - Ênfase6 27 3" xfId="9388" xr:uid="{00000000-0005-0000-0000-0000B8220000}"/>
    <cellStyle name="40% - Ênfase6 27 4" xfId="9389" xr:uid="{00000000-0005-0000-0000-0000B9220000}"/>
    <cellStyle name="40% - Ênfase6 27 5" xfId="9390" xr:uid="{00000000-0005-0000-0000-0000BA220000}"/>
    <cellStyle name="40% - Ênfase6 27 6" xfId="9391" xr:uid="{00000000-0005-0000-0000-0000BB220000}"/>
    <cellStyle name="40% - Ênfase6 27 7" xfId="9392" xr:uid="{00000000-0005-0000-0000-0000BC220000}"/>
    <cellStyle name="40% - Ênfase6 27 8" xfId="9393" xr:uid="{00000000-0005-0000-0000-0000BD220000}"/>
    <cellStyle name="40% - Ênfase6 27 9" xfId="9394" xr:uid="{00000000-0005-0000-0000-0000BE220000}"/>
    <cellStyle name="40% - Ênfase6 28" xfId="544" xr:uid="{00000000-0005-0000-0000-0000BF220000}"/>
    <cellStyle name="40% - Ênfase6 28 10" xfId="9395" xr:uid="{00000000-0005-0000-0000-0000C0220000}"/>
    <cellStyle name="40% - Ênfase6 28 11" xfId="9396" xr:uid="{00000000-0005-0000-0000-0000C1220000}"/>
    <cellStyle name="40% - Ênfase6 28 12" xfId="9397" xr:uid="{00000000-0005-0000-0000-0000C2220000}"/>
    <cellStyle name="40% - Ênfase6 28 13" xfId="9398" xr:uid="{00000000-0005-0000-0000-0000C3220000}"/>
    <cellStyle name="40% - Ênfase6 28 14" xfId="9399" xr:uid="{00000000-0005-0000-0000-0000C4220000}"/>
    <cellStyle name="40% - Ênfase6 28 15" xfId="9400" xr:uid="{00000000-0005-0000-0000-0000C5220000}"/>
    <cellStyle name="40% - Ênfase6 28 16" xfId="9401" xr:uid="{00000000-0005-0000-0000-0000C6220000}"/>
    <cellStyle name="40% - Ênfase6 28 17" xfId="9402" xr:uid="{00000000-0005-0000-0000-0000C7220000}"/>
    <cellStyle name="40% - Ênfase6 28 18" xfId="9403" xr:uid="{00000000-0005-0000-0000-0000C8220000}"/>
    <cellStyle name="40% - Ênfase6 28 19" xfId="9404" xr:uid="{00000000-0005-0000-0000-0000C9220000}"/>
    <cellStyle name="40% - Ênfase6 28 2" xfId="9405" xr:uid="{00000000-0005-0000-0000-0000CA220000}"/>
    <cellStyle name="40% - Ênfase6 28 20" xfId="9406" xr:uid="{00000000-0005-0000-0000-0000CB220000}"/>
    <cellStyle name="40% - Ênfase6 28 3" xfId="9407" xr:uid="{00000000-0005-0000-0000-0000CC220000}"/>
    <cellStyle name="40% - Ênfase6 28 4" xfId="9408" xr:uid="{00000000-0005-0000-0000-0000CD220000}"/>
    <cellStyle name="40% - Ênfase6 28 5" xfId="9409" xr:uid="{00000000-0005-0000-0000-0000CE220000}"/>
    <cellStyle name="40% - Ênfase6 28 6" xfId="9410" xr:uid="{00000000-0005-0000-0000-0000CF220000}"/>
    <cellStyle name="40% - Ênfase6 28 7" xfId="9411" xr:uid="{00000000-0005-0000-0000-0000D0220000}"/>
    <cellStyle name="40% - Ênfase6 28 8" xfId="9412" xr:uid="{00000000-0005-0000-0000-0000D1220000}"/>
    <cellStyle name="40% - Ênfase6 28 9" xfId="9413" xr:uid="{00000000-0005-0000-0000-0000D2220000}"/>
    <cellStyle name="40% - Ênfase6 29" xfId="562" xr:uid="{00000000-0005-0000-0000-0000D3220000}"/>
    <cellStyle name="40% - Ênfase6 29 10" xfId="9414" xr:uid="{00000000-0005-0000-0000-0000D4220000}"/>
    <cellStyle name="40% - Ênfase6 29 11" xfId="9415" xr:uid="{00000000-0005-0000-0000-0000D5220000}"/>
    <cellStyle name="40% - Ênfase6 29 12" xfId="9416" xr:uid="{00000000-0005-0000-0000-0000D6220000}"/>
    <cellStyle name="40% - Ênfase6 29 13" xfId="9417" xr:uid="{00000000-0005-0000-0000-0000D7220000}"/>
    <cellStyle name="40% - Ênfase6 29 14" xfId="9418" xr:uid="{00000000-0005-0000-0000-0000D8220000}"/>
    <cellStyle name="40% - Ênfase6 29 15" xfId="9419" xr:uid="{00000000-0005-0000-0000-0000D9220000}"/>
    <cellStyle name="40% - Ênfase6 29 16" xfId="9420" xr:uid="{00000000-0005-0000-0000-0000DA220000}"/>
    <cellStyle name="40% - Ênfase6 29 17" xfId="9421" xr:uid="{00000000-0005-0000-0000-0000DB220000}"/>
    <cellStyle name="40% - Ênfase6 29 18" xfId="9422" xr:uid="{00000000-0005-0000-0000-0000DC220000}"/>
    <cellStyle name="40% - Ênfase6 29 19" xfId="9423" xr:uid="{00000000-0005-0000-0000-0000DD220000}"/>
    <cellStyle name="40% - Ênfase6 29 2" xfId="9424" xr:uid="{00000000-0005-0000-0000-0000DE220000}"/>
    <cellStyle name="40% - Ênfase6 29 20" xfId="9425" xr:uid="{00000000-0005-0000-0000-0000DF220000}"/>
    <cellStyle name="40% - Ênfase6 29 3" xfId="9426" xr:uid="{00000000-0005-0000-0000-0000E0220000}"/>
    <cellStyle name="40% - Ênfase6 29 4" xfId="9427" xr:uid="{00000000-0005-0000-0000-0000E1220000}"/>
    <cellStyle name="40% - Ênfase6 29 5" xfId="9428" xr:uid="{00000000-0005-0000-0000-0000E2220000}"/>
    <cellStyle name="40% - Ênfase6 29 6" xfId="9429" xr:uid="{00000000-0005-0000-0000-0000E3220000}"/>
    <cellStyle name="40% - Ênfase6 29 7" xfId="9430" xr:uid="{00000000-0005-0000-0000-0000E4220000}"/>
    <cellStyle name="40% - Ênfase6 29 8" xfId="9431" xr:uid="{00000000-0005-0000-0000-0000E5220000}"/>
    <cellStyle name="40% - Ênfase6 29 9" xfId="9432" xr:uid="{00000000-0005-0000-0000-0000E6220000}"/>
    <cellStyle name="40% - Ênfase6 3" xfId="106" xr:uid="{00000000-0005-0000-0000-0000E7220000}"/>
    <cellStyle name="40% - Ênfase6 3 10" xfId="9433" xr:uid="{00000000-0005-0000-0000-0000E8220000}"/>
    <cellStyle name="40% - Ênfase6 3 11" xfId="9434" xr:uid="{00000000-0005-0000-0000-0000E9220000}"/>
    <cellStyle name="40% - Ênfase6 3 12" xfId="9435" xr:uid="{00000000-0005-0000-0000-0000EA220000}"/>
    <cellStyle name="40% - Ênfase6 3 13" xfId="9436" xr:uid="{00000000-0005-0000-0000-0000EB220000}"/>
    <cellStyle name="40% - Ênfase6 3 14" xfId="9437" xr:uid="{00000000-0005-0000-0000-0000EC220000}"/>
    <cellStyle name="40% - Ênfase6 3 15" xfId="9438" xr:uid="{00000000-0005-0000-0000-0000ED220000}"/>
    <cellStyle name="40% - Ênfase6 3 16" xfId="9439" xr:uid="{00000000-0005-0000-0000-0000EE220000}"/>
    <cellStyle name="40% - Ênfase6 3 17" xfId="9440" xr:uid="{00000000-0005-0000-0000-0000EF220000}"/>
    <cellStyle name="40% - Ênfase6 3 18" xfId="9441" xr:uid="{00000000-0005-0000-0000-0000F0220000}"/>
    <cellStyle name="40% - Ênfase6 3 19" xfId="9442" xr:uid="{00000000-0005-0000-0000-0000F1220000}"/>
    <cellStyle name="40% - Ênfase6 3 2" xfId="9443" xr:uid="{00000000-0005-0000-0000-0000F2220000}"/>
    <cellStyle name="40% - Ênfase6 3 20" xfId="9444" xr:uid="{00000000-0005-0000-0000-0000F3220000}"/>
    <cellStyle name="40% - Ênfase6 3 3" xfId="9445" xr:uid="{00000000-0005-0000-0000-0000F4220000}"/>
    <cellStyle name="40% - Ênfase6 3 4" xfId="9446" xr:uid="{00000000-0005-0000-0000-0000F5220000}"/>
    <cellStyle name="40% - Ênfase6 3 5" xfId="9447" xr:uid="{00000000-0005-0000-0000-0000F6220000}"/>
    <cellStyle name="40% - Ênfase6 3 6" xfId="9448" xr:uid="{00000000-0005-0000-0000-0000F7220000}"/>
    <cellStyle name="40% - Ênfase6 3 7" xfId="9449" xr:uid="{00000000-0005-0000-0000-0000F8220000}"/>
    <cellStyle name="40% - Ênfase6 3 8" xfId="9450" xr:uid="{00000000-0005-0000-0000-0000F9220000}"/>
    <cellStyle name="40% - Ênfase6 3 9" xfId="9451" xr:uid="{00000000-0005-0000-0000-0000FA220000}"/>
    <cellStyle name="40% - Ênfase6 30" xfId="580" xr:uid="{00000000-0005-0000-0000-0000FB220000}"/>
    <cellStyle name="40% - Ênfase6 30 10" xfId="9452" xr:uid="{00000000-0005-0000-0000-0000FC220000}"/>
    <cellStyle name="40% - Ênfase6 30 11" xfId="9453" xr:uid="{00000000-0005-0000-0000-0000FD220000}"/>
    <cellStyle name="40% - Ênfase6 30 12" xfId="9454" xr:uid="{00000000-0005-0000-0000-0000FE220000}"/>
    <cellStyle name="40% - Ênfase6 30 13" xfId="9455" xr:uid="{00000000-0005-0000-0000-0000FF220000}"/>
    <cellStyle name="40% - Ênfase6 30 14" xfId="9456" xr:uid="{00000000-0005-0000-0000-000000230000}"/>
    <cellStyle name="40% - Ênfase6 30 15" xfId="9457" xr:uid="{00000000-0005-0000-0000-000001230000}"/>
    <cellStyle name="40% - Ênfase6 30 16" xfId="9458" xr:uid="{00000000-0005-0000-0000-000002230000}"/>
    <cellStyle name="40% - Ênfase6 30 17" xfId="9459" xr:uid="{00000000-0005-0000-0000-000003230000}"/>
    <cellStyle name="40% - Ênfase6 30 18" xfId="9460" xr:uid="{00000000-0005-0000-0000-000004230000}"/>
    <cellStyle name="40% - Ênfase6 30 19" xfId="9461" xr:uid="{00000000-0005-0000-0000-000005230000}"/>
    <cellStyle name="40% - Ênfase6 30 2" xfId="9462" xr:uid="{00000000-0005-0000-0000-000006230000}"/>
    <cellStyle name="40% - Ênfase6 30 20" xfId="9463" xr:uid="{00000000-0005-0000-0000-000007230000}"/>
    <cellStyle name="40% - Ênfase6 30 3" xfId="9464" xr:uid="{00000000-0005-0000-0000-000008230000}"/>
    <cellStyle name="40% - Ênfase6 30 4" xfId="9465" xr:uid="{00000000-0005-0000-0000-000009230000}"/>
    <cellStyle name="40% - Ênfase6 30 5" xfId="9466" xr:uid="{00000000-0005-0000-0000-00000A230000}"/>
    <cellStyle name="40% - Ênfase6 30 6" xfId="9467" xr:uid="{00000000-0005-0000-0000-00000B230000}"/>
    <cellStyle name="40% - Ênfase6 30 7" xfId="9468" xr:uid="{00000000-0005-0000-0000-00000C230000}"/>
    <cellStyle name="40% - Ênfase6 30 8" xfId="9469" xr:uid="{00000000-0005-0000-0000-00000D230000}"/>
    <cellStyle name="40% - Ênfase6 30 9" xfId="9470" xr:uid="{00000000-0005-0000-0000-00000E230000}"/>
    <cellStyle name="40% - Ênfase6 31" xfId="598" xr:uid="{00000000-0005-0000-0000-00000F230000}"/>
    <cellStyle name="40% - Ênfase6 31 10" xfId="9471" xr:uid="{00000000-0005-0000-0000-000010230000}"/>
    <cellStyle name="40% - Ênfase6 31 11" xfId="9472" xr:uid="{00000000-0005-0000-0000-000011230000}"/>
    <cellStyle name="40% - Ênfase6 31 12" xfId="9473" xr:uid="{00000000-0005-0000-0000-000012230000}"/>
    <cellStyle name="40% - Ênfase6 31 13" xfId="9474" xr:uid="{00000000-0005-0000-0000-000013230000}"/>
    <cellStyle name="40% - Ênfase6 31 14" xfId="9475" xr:uid="{00000000-0005-0000-0000-000014230000}"/>
    <cellStyle name="40% - Ênfase6 31 15" xfId="9476" xr:uid="{00000000-0005-0000-0000-000015230000}"/>
    <cellStyle name="40% - Ênfase6 31 16" xfId="9477" xr:uid="{00000000-0005-0000-0000-000016230000}"/>
    <cellStyle name="40% - Ênfase6 31 17" xfId="9478" xr:uid="{00000000-0005-0000-0000-000017230000}"/>
    <cellStyle name="40% - Ênfase6 31 18" xfId="9479" xr:uid="{00000000-0005-0000-0000-000018230000}"/>
    <cellStyle name="40% - Ênfase6 31 19" xfId="9480" xr:uid="{00000000-0005-0000-0000-000019230000}"/>
    <cellStyle name="40% - Ênfase6 31 2" xfId="9481" xr:uid="{00000000-0005-0000-0000-00001A230000}"/>
    <cellStyle name="40% - Ênfase6 31 20" xfId="9482" xr:uid="{00000000-0005-0000-0000-00001B230000}"/>
    <cellStyle name="40% - Ênfase6 31 3" xfId="9483" xr:uid="{00000000-0005-0000-0000-00001C230000}"/>
    <cellStyle name="40% - Ênfase6 31 4" xfId="9484" xr:uid="{00000000-0005-0000-0000-00001D230000}"/>
    <cellStyle name="40% - Ênfase6 31 5" xfId="9485" xr:uid="{00000000-0005-0000-0000-00001E230000}"/>
    <cellStyle name="40% - Ênfase6 31 6" xfId="9486" xr:uid="{00000000-0005-0000-0000-00001F230000}"/>
    <cellStyle name="40% - Ênfase6 31 7" xfId="9487" xr:uid="{00000000-0005-0000-0000-000020230000}"/>
    <cellStyle name="40% - Ênfase6 31 8" xfId="9488" xr:uid="{00000000-0005-0000-0000-000021230000}"/>
    <cellStyle name="40% - Ênfase6 31 9" xfId="9489" xr:uid="{00000000-0005-0000-0000-000022230000}"/>
    <cellStyle name="40% - Ênfase6 32" xfId="616" xr:uid="{00000000-0005-0000-0000-000023230000}"/>
    <cellStyle name="40% - Ênfase6 32 10" xfId="9490" xr:uid="{00000000-0005-0000-0000-000024230000}"/>
    <cellStyle name="40% - Ênfase6 32 11" xfId="9491" xr:uid="{00000000-0005-0000-0000-000025230000}"/>
    <cellStyle name="40% - Ênfase6 32 12" xfId="9492" xr:uid="{00000000-0005-0000-0000-000026230000}"/>
    <cellStyle name="40% - Ênfase6 32 13" xfId="9493" xr:uid="{00000000-0005-0000-0000-000027230000}"/>
    <cellStyle name="40% - Ênfase6 32 14" xfId="9494" xr:uid="{00000000-0005-0000-0000-000028230000}"/>
    <cellStyle name="40% - Ênfase6 32 15" xfId="9495" xr:uid="{00000000-0005-0000-0000-000029230000}"/>
    <cellStyle name="40% - Ênfase6 32 16" xfId="9496" xr:uid="{00000000-0005-0000-0000-00002A230000}"/>
    <cellStyle name="40% - Ênfase6 32 17" xfId="9497" xr:uid="{00000000-0005-0000-0000-00002B230000}"/>
    <cellStyle name="40% - Ênfase6 32 18" xfId="9498" xr:uid="{00000000-0005-0000-0000-00002C230000}"/>
    <cellStyle name="40% - Ênfase6 32 19" xfId="9499" xr:uid="{00000000-0005-0000-0000-00002D230000}"/>
    <cellStyle name="40% - Ênfase6 32 2" xfId="9500" xr:uid="{00000000-0005-0000-0000-00002E230000}"/>
    <cellStyle name="40% - Ênfase6 32 20" xfId="9501" xr:uid="{00000000-0005-0000-0000-00002F230000}"/>
    <cellStyle name="40% - Ênfase6 32 3" xfId="9502" xr:uid="{00000000-0005-0000-0000-000030230000}"/>
    <cellStyle name="40% - Ênfase6 32 4" xfId="9503" xr:uid="{00000000-0005-0000-0000-000031230000}"/>
    <cellStyle name="40% - Ênfase6 32 5" xfId="9504" xr:uid="{00000000-0005-0000-0000-000032230000}"/>
    <cellStyle name="40% - Ênfase6 32 6" xfId="9505" xr:uid="{00000000-0005-0000-0000-000033230000}"/>
    <cellStyle name="40% - Ênfase6 32 7" xfId="9506" xr:uid="{00000000-0005-0000-0000-000034230000}"/>
    <cellStyle name="40% - Ênfase6 32 8" xfId="9507" xr:uid="{00000000-0005-0000-0000-000035230000}"/>
    <cellStyle name="40% - Ênfase6 32 9" xfId="9508" xr:uid="{00000000-0005-0000-0000-000036230000}"/>
    <cellStyle name="40% - Ênfase6 33" xfId="634" xr:uid="{00000000-0005-0000-0000-000037230000}"/>
    <cellStyle name="40% - Ênfase6 33 10" xfId="9509" xr:uid="{00000000-0005-0000-0000-000038230000}"/>
    <cellStyle name="40% - Ênfase6 33 11" xfId="9510" xr:uid="{00000000-0005-0000-0000-000039230000}"/>
    <cellStyle name="40% - Ênfase6 33 12" xfId="9511" xr:uid="{00000000-0005-0000-0000-00003A230000}"/>
    <cellStyle name="40% - Ênfase6 33 13" xfId="9512" xr:uid="{00000000-0005-0000-0000-00003B230000}"/>
    <cellStyle name="40% - Ênfase6 33 14" xfId="9513" xr:uid="{00000000-0005-0000-0000-00003C230000}"/>
    <cellStyle name="40% - Ênfase6 33 15" xfId="9514" xr:uid="{00000000-0005-0000-0000-00003D230000}"/>
    <cellStyle name="40% - Ênfase6 33 16" xfId="9515" xr:uid="{00000000-0005-0000-0000-00003E230000}"/>
    <cellStyle name="40% - Ênfase6 33 17" xfId="9516" xr:uid="{00000000-0005-0000-0000-00003F230000}"/>
    <cellStyle name="40% - Ênfase6 33 18" xfId="9517" xr:uid="{00000000-0005-0000-0000-000040230000}"/>
    <cellStyle name="40% - Ênfase6 33 19" xfId="9518" xr:uid="{00000000-0005-0000-0000-000041230000}"/>
    <cellStyle name="40% - Ênfase6 33 2" xfId="9519" xr:uid="{00000000-0005-0000-0000-000042230000}"/>
    <cellStyle name="40% - Ênfase6 33 20" xfId="9520" xr:uid="{00000000-0005-0000-0000-000043230000}"/>
    <cellStyle name="40% - Ênfase6 33 3" xfId="9521" xr:uid="{00000000-0005-0000-0000-000044230000}"/>
    <cellStyle name="40% - Ênfase6 33 4" xfId="9522" xr:uid="{00000000-0005-0000-0000-000045230000}"/>
    <cellStyle name="40% - Ênfase6 33 5" xfId="9523" xr:uid="{00000000-0005-0000-0000-000046230000}"/>
    <cellStyle name="40% - Ênfase6 33 6" xfId="9524" xr:uid="{00000000-0005-0000-0000-000047230000}"/>
    <cellStyle name="40% - Ênfase6 33 7" xfId="9525" xr:uid="{00000000-0005-0000-0000-000048230000}"/>
    <cellStyle name="40% - Ênfase6 33 8" xfId="9526" xr:uid="{00000000-0005-0000-0000-000049230000}"/>
    <cellStyle name="40% - Ênfase6 33 9" xfId="9527" xr:uid="{00000000-0005-0000-0000-00004A230000}"/>
    <cellStyle name="40% - Ênfase6 34" xfId="652" xr:uid="{00000000-0005-0000-0000-00004B230000}"/>
    <cellStyle name="40% - Ênfase6 34 10" xfId="9528" xr:uid="{00000000-0005-0000-0000-00004C230000}"/>
    <cellStyle name="40% - Ênfase6 34 11" xfId="9529" xr:uid="{00000000-0005-0000-0000-00004D230000}"/>
    <cellStyle name="40% - Ênfase6 34 12" xfId="9530" xr:uid="{00000000-0005-0000-0000-00004E230000}"/>
    <cellStyle name="40% - Ênfase6 34 13" xfId="9531" xr:uid="{00000000-0005-0000-0000-00004F230000}"/>
    <cellStyle name="40% - Ênfase6 34 14" xfId="9532" xr:uid="{00000000-0005-0000-0000-000050230000}"/>
    <cellStyle name="40% - Ênfase6 34 15" xfId="9533" xr:uid="{00000000-0005-0000-0000-000051230000}"/>
    <cellStyle name="40% - Ênfase6 34 16" xfId="9534" xr:uid="{00000000-0005-0000-0000-000052230000}"/>
    <cellStyle name="40% - Ênfase6 34 17" xfId="9535" xr:uid="{00000000-0005-0000-0000-000053230000}"/>
    <cellStyle name="40% - Ênfase6 34 18" xfId="9536" xr:uid="{00000000-0005-0000-0000-000054230000}"/>
    <cellStyle name="40% - Ênfase6 34 19" xfId="9537" xr:uid="{00000000-0005-0000-0000-000055230000}"/>
    <cellStyle name="40% - Ênfase6 34 2" xfId="9538" xr:uid="{00000000-0005-0000-0000-000056230000}"/>
    <cellStyle name="40% - Ênfase6 34 20" xfId="9539" xr:uid="{00000000-0005-0000-0000-000057230000}"/>
    <cellStyle name="40% - Ênfase6 34 3" xfId="9540" xr:uid="{00000000-0005-0000-0000-000058230000}"/>
    <cellStyle name="40% - Ênfase6 34 4" xfId="9541" xr:uid="{00000000-0005-0000-0000-000059230000}"/>
    <cellStyle name="40% - Ênfase6 34 5" xfId="9542" xr:uid="{00000000-0005-0000-0000-00005A230000}"/>
    <cellStyle name="40% - Ênfase6 34 6" xfId="9543" xr:uid="{00000000-0005-0000-0000-00005B230000}"/>
    <cellStyle name="40% - Ênfase6 34 7" xfId="9544" xr:uid="{00000000-0005-0000-0000-00005C230000}"/>
    <cellStyle name="40% - Ênfase6 34 8" xfId="9545" xr:uid="{00000000-0005-0000-0000-00005D230000}"/>
    <cellStyle name="40% - Ênfase6 34 9" xfId="9546" xr:uid="{00000000-0005-0000-0000-00005E230000}"/>
    <cellStyle name="40% - Ênfase6 35" xfId="670" xr:uid="{00000000-0005-0000-0000-00005F230000}"/>
    <cellStyle name="40% - Ênfase6 35 10" xfId="9547" xr:uid="{00000000-0005-0000-0000-000060230000}"/>
    <cellStyle name="40% - Ênfase6 35 11" xfId="9548" xr:uid="{00000000-0005-0000-0000-000061230000}"/>
    <cellStyle name="40% - Ênfase6 35 12" xfId="9549" xr:uid="{00000000-0005-0000-0000-000062230000}"/>
    <cellStyle name="40% - Ênfase6 35 13" xfId="9550" xr:uid="{00000000-0005-0000-0000-000063230000}"/>
    <cellStyle name="40% - Ênfase6 35 14" xfId="9551" xr:uid="{00000000-0005-0000-0000-000064230000}"/>
    <cellStyle name="40% - Ênfase6 35 15" xfId="9552" xr:uid="{00000000-0005-0000-0000-000065230000}"/>
    <cellStyle name="40% - Ênfase6 35 16" xfId="9553" xr:uid="{00000000-0005-0000-0000-000066230000}"/>
    <cellStyle name="40% - Ênfase6 35 17" xfId="9554" xr:uid="{00000000-0005-0000-0000-000067230000}"/>
    <cellStyle name="40% - Ênfase6 35 18" xfId="9555" xr:uid="{00000000-0005-0000-0000-000068230000}"/>
    <cellStyle name="40% - Ênfase6 35 19" xfId="9556" xr:uid="{00000000-0005-0000-0000-000069230000}"/>
    <cellStyle name="40% - Ênfase6 35 2" xfId="9557" xr:uid="{00000000-0005-0000-0000-00006A230000}"/>
    <cellStyle name="40% - Ênfase6 35 20" xfId="9558" xr:uid="{00000000-0005-0000-0000-00006B230000}"/>
    <cellStyle name="40% - Ênfase6 35 3" xfId="9559" xr:uid="{00000000-0005-0000-0000-00006C230000}"/>
    <cellStyle name="40% - Ênfase6 35 4" xfId="9560" xr:uid="{00000000-0005-0000-0000-00006D230000}"/>
    <cellStyle name="40% - Ênfase6 35 5" xfId="9561" xr:uid="{00000000-0005-0000-0000-00006E230000}"/>
    <cellStyle name="40% - Ênfase6 35 6" xfId="9562" xr:uid="{00000000-0005-0000-0000-00006F230000}"/>
    <cellStyle name="40% - Ênfase6 35 7" xfId="9563" xr:uid="{00000000-0005-0000-0000-000070230000}"/>
    <cellStyle name="40% - Ênfase6 35 8" xfId="9564" xr:uid="{00000000-0005-0000-0000-000071230000}"/>
    <cellStyle name="40% - Ênfase6 35 9" xfId="9565" xr:uid="{00000000-0005-0000-0000-000072230000}"/>
    <cellStyle name="40% - Ênfase6 36" xfId="688" xr:uid="{00000000-0005-0000-0000-000073230000}"/>
    <cellStyle name="40% - Ênfase6 36 10" xfId="9566" xr:uid="{00000000-0005-0000-0000-000074230000}"/>
    <cellStyle name="40% - Ênfase6 36 11" xfId="9567" xr:uid="{00000000-0005-0000-0000-000075230000}"/>
    <cellStyle name="40% - Ênfase6 36 12" xfId="9568" xr:uid="{00000000-0005-0000-0000-000076230000}"/>
    <cellStyle name="40% - Ênfase6 36 13" xfId="9569" xr:uid="{00000000-0005-0000-0000-000077230000}"/>
    <cellStyle name="40% - Ênfase6 36 14" xfId="9570" xr:uid="{00000000-0005-0000-0000-000078230000}"/>
    <cellStyle name="40% - Ênfase6 36 15" xfId="9571" xr:uid="{00000000-0005-0000-0000-000079230000}"/>
    <cellStyle name="40% - Ênfase6 36 16" xfId="9572" xr:uid="{00000000-0005-0000-0000-00007A230000}"/>
    <cellStyle name="40% - Ênfase6 36 17" xfId="9573" xr:uid="{00000000-0005-0000-0000-00007B230000}"/>
    <cellStyle name="40% - Ênfase6 36 18" xfId="9574" xr:uid="{00000000-0005-0000-0000-00007C230000}"/>
    <cellStyle name="40% - Ênfase6 36 19" xfId="9575" xr:uid="{00000000-0005-0000-0000-00007D230000}"/>
    <cellStyle name="40% - Ênfase6 36 2" xfId="9576" xr:uid="{00000000-0005-0000-0000-00007E230000}"/>
    <cellStyle name="40% - Ênfase6 36 20" xfId="9577" xr:uid="{00000000-0005-0000-0000-00007F230000}"/>
    <cellStyle name="40% - Ênfase6 36 3" xfId="9578" xr:uid="{00000000-0005-0000-0000-000080230000}"/>
    <cellStyle name="40% - Ênfase6 36 4" xfId="9579" xr:uid="{00000000-0005-0000-0000-000081230000}"/>
    <cellStyle name="40% - Ênfase6 36 5" xfId="9580" xr:uid="{00000000-0005-0000-0000-000082230000}"/>
    <cellStyle name="40% - Ênfase6 36 6" xfId="9581" xr:uid="{00000000-0005-0000-0000-000083230000}"/>
    <cellStyle name="40% - Ênfase6 36 7" xfId="9582" xr:uid="{00000000-0005-0000-0000-000084230000}"/>
    <cellStyle name="40% - Ênfase6 36 8" xfId="9583" xr:uid="{00000000-0005-0000-0000-000085230000}"/>
    <cellStyle name="40% - Ênfase6 36 9" xfId="9584" xr:uid="{00000000-0005-0000-0000-000086230000}"/>
    <cellStyle name="40% - Ênfase6 37" xfId="706" xr:uid="{00000000-0005-0000-0000-000087230000}"/>
    <cellStyle name="40% - Ênfase6 37 10" xfId="9585" xr:uid="{00000000-0005-0000-0000-000088230000}"/>
    <cellStyle name="40% - Ênfase6 37 11" xfId="9586" xr:uid="{00000000-0005-0000-0000-000089230000}"/>
    <cellStyle name="40% - Ênfase6 37 12" xfId="9587" xr:uid="{00000000-0005-0000-0000-00008A230000}"/>
    <cellStyle name="40% - Ênfase6 37 13" xfId="9588" xr:uid="{00000000-0005-0000-0000-00008B230000}"/>
    <cellStyle name="40% - Ênfase6 37 14" xfId="9589" xr:uid="{00000000-0005-0000-0000-00008C230000}"/>
    <cellStyle name="40% - Ênfase6 37 15" xfId="9590" xr:uid="{00000000-0005-0000-0000-00008D230000}"/>
    <cellStyle name="40% - Ênfase6 37 16" xfId="9591" xr:uid="{00000000-0005-0000-0000-00008E230000}"/>
    <cellStyle name="40% - Ênfase6 37 17" xfId="9592" xr:uid="{00000000-0005-0000-0000-00008F230000}"/>
    <cellStyle name="40% - Ênfase6 37 18" xfId="9593" xr:uid="{00000000-0005-0000-0000-000090230000}"/>
    <cellStyle name="40% - Ênfase6 37 19" xfId="9594" xr:uid="{00000000-0005-0000-0000-000091230000}"/>
    <cellStyle name="40% - Ênfase6 37 2" xfId="9595" xr:uid="{00000000-0005-0000-0000-000092230000}"/>
    <cellStyle name="40% - Ênfase6 37 20" xfId="9596" xr:uid="{00000000-0005-0000-0000-000093230000}"/>
    <cellStyle name="40% - Ênfase6 37 3" xfId="9597" xr:uid="{00000000-0005-0000-0000-000094230000}"/>
    <cellStyle name="40% - Ênfase6 37 4" xfId="9598" xr:uid="{00000000-0005-0000-0000-000095230000}"/>
    <cellStyle name="40% - Ênfase6 37 5" xfId="9599" xr:uid="{00000000-0005-0000-0000-000096230000}"/>
    <cellStyle name="40% - Ênfase6 37 6" xfId="9600" xr:uid="{00000000-0005-0000-0000-000097230000}"/>
    <cellStyle name="40% - Ênfase6 37 7" xfId="9601" xr:uid="{00000000-0005-0000-0000-000098230000}"/>
    <cellStyle name="40% - Ênfase6 37 8" xfId="9602" xr:uid="{00000000-0005-0000-0000-000099230000}"/>
    <cellStyle name="40% - Ênfase6 37 9" xfId="9603" xr:uid="{00000000-0005-0000-0000-00009A230000}"/>
    <cellStyle name="40% - Ênfase6 38" xfId="722" xr:uid="{00000000-0005-0000-0000-00009B230000}"/>
    <cellStyle name="40% - Ênfase6 39" xfId="739" xr:uid="{00000000-0005-0000-0000-00009C230000}"/>
    <cellStyle name="40% - Ênfase6 4" xfId="123" xr:uid="{00000000-0005-0000-0000-00009D230000}"/>
    <cellStyle name="40% - Ênfase6 4 10" xfId="9604" xr:uid="{00000000-0005-0000-0000-00009E230000}"/>
    <cellStyle name="40% - Ênfase6 4 11" xfId="9605" xr:uid="{00000000-0005-0000-0000-00009F230000}"/>
    <cellStyle name="40% - Ênfase6 4 12" xfId="9606" xr:uid="{00000000-0005-0000-0000-0000A0230000}"/>
    <cellStyle name="40% - Ênfase6 4 13" xfId="9607" xr:uid="{00000000-0005-0000-0000-0000A1230000}"/>
    <cellStyle name="40% - Ênfase6 4 14" xfId="9608" xr:uid="{00000000-0005-0000-0000-0000A2230000}"/>
    <cellStyle name="40% - Ênfase6 4 15" xfId="9609" xr:uid="{00000000-0005-0000-0000-0000A3230000}"/>
    <cellStyle name="40% - Ênfase6 4 16" xfId="9610" xr:uid="{00000000-0005-0000-0000-0000A4230000}"/>
    <cellStyle name="40% - Ênfase6 4 17" xfId="9611" xr:uid="{00000000-0005-0000-0000-0000A5230000}"/>
    <cellStyle name="40% - Ênfase6 4 18" xfId="9612" xr:uid="{00000000-0005-0000-0000-0000A6230000}"/>
    <cellStyle name="40% - Ênfase6 4 19" xfId="9613" xr:uid="{00000000-0005-0000-0000-0000A7230000}"/>
    <cellStyle name="40% - Ênfase6 4 2" xfId="9614" xr:uid="{00000000-0005-0000-0000-0000A8230000}"/>
    <cellStyle name="40% - Ênfase6 4 20" xfId="9615" xr:uid="{00000000-0005-0000-0000-0000A9230000}"/>
    <cellStyle name="40% - Ênfase6 4 3" xfId="9616" xr:uid="{00000000-0005-0000-0000-0000AA230000}"/>
    <cellStyle name="40% - Ênfase6 4 4" xfId="9617" xr:uid="{00000000-0005-0000-0000-0000AB230000}"/>
    <cellStyle name="40% - Ênfase6 4 5" xfId="9618" xr:uid="{00000000-0005-0000-0000-0000AC230000}"/>
    <cellStyle name="40% - Ênfase6 4 6" xfId="9619" xr:uid="{00000000-0005-0000-0000-0000AD230000}"/>
    <cellStyle name="40% - Ênfase6 4 7" xfId="9620" xr:uid="{00000000-0005-0000-0000-0000AE230000}"/>
    <cellStyle name="40% - Ênfase6 4 8" xfId="9621" xr:uid="{00000000-0005-0000-0000-0000AF230000}"/>
    <cellStyle name="40% - Ênfase6 4 9" xfId="9622" xr:uid="{00000000-0005-0000-0000-0000B0230000}"/>
    <cellStyle name="40% - Ênfase6 40" xfId="760" xr:uid="{00000000-0005-0000-0000-0000B1230000}"/>
    <cellStyle name="40% - Ênfase6 41" xfId="778" xr:uid="{00000000-0005-0000-0000-0000B2230000}"/>
    <cellStyle name="40% - Ênfase6 42" xfId="796" xr:uid="{00000000-0005-0000-0000-0000B3230000}"/>
    <cellStyle name="40% - Ênfase6 43" xfId="814" xr:uid="{00000000-0005-0000-0000-0000B4230000}"/>
    <cellStyle name="40% - Ênfase6 44" xfId="832" xr:uid="{00000000-0005-0000-0000-0000B5230000}"/>
    <cellStyle name="40% - Ênfase6 45" xfId="850" xr:uid="{00000000-0005-0000-0000-0000B6230000}"/>
    <cellStyle name="40% - Ênfase6 46" xfId="868" xr:uid="{00000000-0005-0000-0000-0000B7230000}"/>
    <cellStyle name="40% - Ênfase6 47" xfId="886" xr:uid="{00000000-0005-0000-0000-0000B8230000}"/>
    <cellStyle name="40% - Ênfase6 48" xfId="903" xr:uid="{00000000-0005-0000-0000-0000B9230000}"/>
    <cellStyle name="40% - Ênfase6 49" xfId="921" xr:uid="{00000000-0005-0000-0000-0000BA230000}"/>
    <cellStyle name="40% - Ênfase6 5" xfId="140" xr:uid="{00000000-0005-0000-0000-0000BB230000}"/>
    <cellStyle name="40% - Ênfase6 5 10" xfId="9623" xr:uid="{00000000-0005-0000-0000-0000BC230000}"/>
    <cellStyle name="40% - Ênfase6 5 11" xfId="9624" xr:uid="{00000000-0005-0000-0000-0000BD230000}"/>
    <cellStyle name="40% - Ênfase6 5 12" xfId="9625" xr:uid="{00000000-0005-0000-0000-0000BE230000}"/>
    <cellStyle name="40% - Ênfase6 5 13" xfId="9626" xr:uid="{00000000-0005-0000-0000-0000BF230000}"/>
    <cellStyle name="40% - Ênfase6 5 14" xfId="9627" xr:uid="{00000000-0005-0000-0000-0000C0230000}"/>
    <cellStyle name="40% - Ênfase6 5 15" xfId="9628" xr:uid="{00000000-0005-0000-0000-0000C1230000}"/>
    <cellStyle name="40% - Ênfase6 5 16" xfId="9629" xr:uid="{00000000-0005-0000-0000-0000C2230000}"/>
    <cellStyle name="40% - Ênfase6 5 17" xfId="9630" xr:uid="{00000000-0005-0000-0000-0000C3230000}"/>
    <cellStyle name="40% - Ênfase6 5 18" xfId="9631" xr:uid="{00000000-0005-0000-0000-0000C4230000}"/>
    <cellStyle name="40% - Ênfase6 5 19" xfId="9632" xr:uid="{00000000-0005-0000-0000-0000C5230000}"/>
    <cellStyle name="40% - Ênfase6 5 2" xfId="9633" xr:uid="{00000000-0005-0000-0000-0000C6230000}"/>
    <cellStyle name="40% - Ênfase6 5 20" xfId="9634" xr:uid="{00000000-0005-0000-0000-0000C7230000}"/>
    <cellStyle name="40% - Ênfase6 5 3" xfId="9635" xr:uid="{00000000-0005-0000-0000-0000C8230000}"/>
    <cellStyle name="40% - Ênfase6 5 4" xfId="9636" xr:uid="{00000000-0005-0000-0000-0000C9230000}"/>
    <cellStyle name="40% - Ênfase6 5 5" xfId="9637" xr:uid="{00000000-0005-0000-0000-0000CA230000}"/>
    <cellStyle name="40% - Ênfase6 5 6" xfId="9638" xr:uid="{00000000-0005-0000-0000-0000CB230000}"/>
    <cellStyle name="40% - Ênfase6 5 7" xfId="9639" xr:uid="{00000000-0005-0000-0000-0000CC230000}"/>
    <cellStyle name="40% - Ênfase6 5 8" xfId="9640" xr:uid="{00000000-0005-0000-0000-0000CD230000}"/>
    <cellStyle name="40% - Ênfase6 5 9" xfId="9641" xr:uid="{00000000-0005-0000-0000-0000CE230000}"/>
    <cellStyle name="40% - Ênfase6 50" xfId="940" xr:uid="{00000000-0005-0000-0000-0000CF230000}"/>
    <cellStyle name="40% - Ênfase6 51" xfId="958" xr:uid="{00000000-0005-0000-0000-0000D0230000}"/>
    <cellStyle name="40% - Ênfase6 52" xfId="976" xr:uid="{00000000-0005-0000-0000-0000D1230000}"/>
    <cellStyle name="40% - Ênfase6 53" xfId="994" xr:uid="{00000000-0005-0000-0000-0000D2230000}"/>
    <cellStyle name="40% - Ênfase6 54" xfId="1012" xr:uid="{00000000-0005-0000-0000-0000D3230000}"/>
    <cellStyle name="40% - Ênfase6 55" xfId="1028" xr:uid="{00000000-0005-0000-0000-0000D4230000}"/>
    <cellStyle name="40% - Ênfase6 56" xfId="1046" xr:uid="{00000000-0005-0000-0000-0000D5230000}"/>
    <cellStyle name="40% - Ênfase6 57" xfId="1064" xr:uid="{00000000-0005-0000-0000-0000D6230000}"/>
    <cellStyle name="40% - Ênfase6 58" xfId="1082" xr:uid="{00000000-0005-0000-0000-0000D7230000}"/>
    <cellStyle name="40% - Ênfase6 59" xfId="1101" xr:uid="{00000000-0005-0000-0000-0000D8230000}"/>
    <cellStyle name="40% - Ênfase6 6" xfId="157" xr:uid="{00000000-0005-0000-0000-0000D9230000}"/>
    <cellStyle name="40% - Ênfase6 6 10" xfId="9642" xr:uid="{00000000-0005-0000-0000-0000DA230000}"/>
    <cellStyle name="40% - Ênfase6 6 11" xfId="9643" xr:uid="{00000000-0005-0000-0000-0000DB230000}"/>
    <cellStyle name="40% - Ênfase6 6 12" xfId="9644" xr:uid="{00000000-0005-0000-0000-0000DC230000}"/>
    <cellStyle name="40% - Ênfase6 6 13" xfId="9645" xr:uid="{00000000-0005-0000-0000-0000DD230000}"/>
    <cellStyle name="40% - Ênfase6 6 14" xfId="9646" xr:uid="{00000000-0005-0000-0000-0000DE230000}"/>
    <cellStyle name="40% - Ênfase6 6 15" xfId="9647" xr:uid="{00000000-0005-0000-0000-0000DF230000}"/>
    <cellStyle name="40% - Ênfase6 6 16" xfId="9648" xr:uid="{00000000-0005-0000-0000-0000E0230000}"/>
    <cellStyle name="40% - Ênfase6 6 17" xfId="9649" xr:uid="{00000000-0005-0000-0000-0000E1230000}"/>
    <cellStyle name="40% - Ênfase6 6 18" xfId="9650" xr:uid="{00000000-0005-0000-0000-0000E2230000}"/>
    <cellStyle name="40% - Ênfase6 6 19" xfId="9651" xr:uid="{00000000-0005-0000-0000-0000E3230000}"/>
    <cellStyle name="40% - Ênfase6 6 2" xfId="9652" xr:uid="{00000000-0005-0000-0000-0000E4230000}"/>
    <cellStyle name="40% - Ênfase6 6 20" xfId="9653" xr:uid="{00000000-0005-0000-0000-0000E5230000}"/>
    <cellStyle name="40% - Ênfase6 6 3" xfId="9654" xr:uid="{00000000-0005-0000-0000-0000E6230000}"/>
    <cellStyle name="40% - Ênfase6 6 4" xfId="9655" xr:uid="{00000000-0005-0000-0000-0000E7230000}"/>
    <cellStyle name="40% - Ênfase6 6 5" xfId="9656" xr:uid="{00000000-0005-0000-0000-0000E8230000}"/>
    <cellStyle name="40% - Ênfase6 6 6" xfId="9657" xr:uid="{00000000-0005-0000-0000-0000E9230000}"/>
    <cellStyle name="40% - Ênfase6 6 7" xfId="9658" xr:uid="{00000000-0005-0000-0000-0000EA230000}"/>
    <cellStyle name="40% - Ênfase6 6 8" xfId="9659" xr:uid="{00000000-0005-0000-0000-0000EB230000}"/>
    <cellStyle name="40% - Ênfase6 6 9" xfId="9660" xr:uid="{00000000-0005-0000-0000-0000EC230000}"/>
    <cellStyle name="40% - Ênfase6 60" xfId="1119" xr:uid="{00000000-0005-0000-0000-0000ED230000}"/>
    <cellStyle name="40% - Ênfase6 61" xfId="1137" xr:uid="{00000000-0005-0000-0000-0000EE230000}"/>
    <cellStyle name="40% - Ênfase6 62" xfId="1153" xr:uid="{00000000-0005-0000-0000-0000EF230000}"/>
    <cellStyle name="40% - Ênfase6 63" xfId="1171" xr:uid="{00000000-0005-0000-0000-0000F0230000}"/>
    <cellStyle name="40% - Ênfase6 64" xfId="1190" xr:uid="{00000000-0005-0000-0000-0000F1230000}"/>
    <cellStyle name="40% - Ênfase6 65" xfId="1208" xr:uid="{00000000-0005-0000-0000-0000F2230000}"/>
    <cellStyle name="40% - Ênfase6 66" xfId="1224" xr:uid="{00000000-0005-0000-0000-0000F3230000}"/>
    <cellStyle name="40% - Ênfase6 67" xfId="1240" xr:uid="{00000000-0005-0000-0000-0000F4230000}"/>
    <cellStyle name="40% - Ênfase6 68" xfId="1256" xr:uid="{00000000-0005-0000-0000-0000F5230000}"/>
    <cellStyle name="40% - Ênfase6 69" xfId="1273" xr:uid="{00000000-0005-0000-0000-0000F6230000}"/>
    <cellStyle name="40% - Ênfase6 7" xfId="174" xr:uid="{00000000-0005-0000-0000-0000F7230000}"/>
    <cellStyle name="40% - Ênfase6 7 10" xfId="9661" xr:uid="{00000000-0005-0000-0000-0000F8230000}"/>
    <cellStyle name="40% - Ênfase6 7 11" xfId="9662" xr:uid="{00000000-0005-0000-0000-0000F9230000}"/>
    <cellStyle name="40% - Ênfase6 7 12" xfId="9663" xr:uid="{00000000-0005-0000-0000-0000FA230000}"/>
    <cellStyle name="40% - Ênfase6 7 13" xfId="9664" xr:uid="{00000000-0005-0000-0000-0000FB230000}"/>
    <cellStyle name="40% - Ênfase6 7 14" xfId="9665" xr:uid="{00000000-0005-0000-0000-0000FC230000}"/>
    <cellStyle name="40% - Ênfase6 7 15" xfId="9666" xr:uid="{00000000-0005-0000-0000-0000FD230000}"/>
    <cellStyle name="40% - Ênfase6 7 16" xfId="9667" xr:uid="{00000000-0005-0000-0000-0000FE230000}"/>
    <cellStyle name="40% - Ênfase6 7 17" xfId="9668" xr:uid="{00000000-0005-0000-0000-0000FF230000}"/>
    <cellStyle name="40% - Ênfase6 7 18" xfId="9669" xr:uid="{00000000-0005-0000-0000-000000240000}"/>
    <cellStyle name="40% - Ênfase6 7 19" xfId="9670" xr:uid="{00000000-0005-0000-0000-000001240000}"/>
    <cellStyle name="40% - Ênfase6 7 2" xfId="9671" xr:uid="{00000000-0005-0000-0000-000002240000}"/>
    <cellStyle name="40% - Ênfase6 7 20" xfId="9672" xr:uid="{00000000-0005-0000-0000-000003240000}"/>
    <cellStyle name="40% - Ênfase6 7 3" xfId="9673" xr:uid="{00000000-0005-0000-0000-000004240000}"/>
    <cellStyle name="40% - Ênfase6 7 4" xfId="9674" xr:uid="{00000000-0005-0000-0000-000005240000}"/>
    <cellStyle name="40% - Ênfase6 7 5" xfId="9675" xr:uid="{00000000-0005-0000-0000-000006240000}"/>
    <cellStyle name="40% - Ênfase6 7 6" xfId="9676" xr:uid="{00000000-0005-0000-0000-000007240000}"/>
    <cellStyle name="40% - Ênfase6 7 7" xfId="9677" xr:uid="{00000000-0005-0000-0000-000008240000}"/>
    <cellStyle name="40% - Ênfase6 7 8" xfId="9678" xr:uid="{00000000-0005-0000-0000-000009240000}"/>
    <cellStyle name="40% - Ênfase6 7 9" xfId="9679" xr:uid="{00000000-0005-0000-0000-00000A240000}"/>
    <cellStyle name="40% - Ênfase6 70" xfId="1284" xr:uid="{00000000-0005-0000-0000-00000B240000}"/>
    <cellStyle name="40% - Ênfase6 71" xfId="1293" xr:uid="{00000000-0005-0000-0000-00000C240000}"/>
    <cellStyle name="40% - Ênfase6 72" xfId="9680" xr:uid="{00000000-0005-0000-0000-00000D240000}"/>
    <cellStyle name="40% - Ênfase6 73" xfId="9681" xr:uid="{00000000-0005-0000-0000-00000E240000}"/>
    <cellStyle name="40% - Ênfase6 74" xfId="9682" xr:uid="{00000000-0005-0000-0000-00000F240000}"/>
    <cellStyle name="40% - Ênfase6 75" xfId="9683" xr:uid="{00000000-0005-0000-0000-000010240000}"/>
    <cellStyle name="40% - Ênfase6 76" xfId="9684" xr:uid="{00000000-0005-0000-0000-000011240000}"/>
    <cellStyle name="40% - Ênfase6 77" xfId="9685" xr:uid="{00000000-0005-0000-0000-000012240000}"/>
    <cellStyle name="40% - Ênfase6 78" xfId="9686" xr:uid="{00000000-0005-0000-0000-000013240000}"/>
    <cellStyle name="40% - Ênfase6 79" xfId="9687" xr:uid="{00000000-0005-0000-0000-000014240000}"/>
    <cellStyle name="40% - Ênfase6 8" xfId="191" xr:uid="{00000000-0005-0000-0000-000015240000}"/>
    <cellStyle name="40% - Ênfase6 8 10" xfId="9688" xr:uid="{00000000-0005-0000-0000-000016240000}"/>
    <cellStyle name="40% - Ênfase6 8 11" xfId="9689" xr:uid="{00000000-0005-0000-0000-000017240000}"/>
    <cellStyle name="40% - Ênfase6 8 12" xfId="9690" xr:uid="{00000000-0005-0000-0000-000018240000}"/>
    <cellStyle name="40% - Ênfase6 8 13" xfId="9691" xr:uid="{00000000-0005-0000-0000-000019240000}"/>
    <cellStyle name="40% - Ênfase6 8 14" xfId="9692" xr:uid="{00000000-0005-0000-0000-00001A240000}"/>
    <cellStyle name="40% - Ênfase6 8 15" xfId="9693" xr:uid="{00000000-0005-0000-0000-00001B240000}"/>
    <cellStyle name="40% - Ênfase6 8 16" xfId="9694" xr:uid="{00000000-0005-0000-0000-00001C240000}"/>
    <cellStyle name="40% - Ênfase6 8 17" xfId="9695" xr:uid="{00000000-0005-0000-0000-00001D240000}"/>
    <cellStyle name="40% - Ênfase6 8 18" xfId="9696" xr:uid="{00000000-0005-0000-0000-00001E240000}"/>
    <cellStyle name="40% - Ênfase6 8 19" xfId="9697" xr:uid="{00000000-0005-0000-0000-00001F240000}"/>
    <cellStyle name="40% - Ênfase6 8 2" xfId="9698" xr:uid="{00000000-0005-0000-0000-000020240000}"/>
    <cellStyle name="40% - Ênfase6 8 20" xfId="9699" xr:uid="{00000000-0005-0000-0000-000021240000}"/>
    <cellStyle name="40% - Ênfase6 8 3" xfId="9700" xr:uid="{00000000-0005-0000-0000-000022240000}"/>
    <cellStyle name="40% - Ênfase6 8 4" xfId="9701" xr:uid="{00000000-0005-0000-0000-000023240000}"/>
    <cellStyle name="40% - Ênfase6 8 5" xfId="9702" xr:uid="{00000000-0005-0000-0000-000024240000}"/>
    <cellStyle name="40% - Ênfase6 8 6" xfId="9703" xr:uid="{00000000-0005-0000-0000-000025240000}"/>
    <cellStyle name="40% - Ênfase6 8 7" xfId="9704" xr:uid="{00000000-0005-0000-0000-000026240000}"/>
    <cellStyle name="40% - Ênfase6 8 8" xfId="9705" xr:uid="{00000000-0005-0000-0000-000027240000}"/>
    <cellStyle name="40% - Ênfase6 8 9" xfId="9706" xr:uid="{00000000-0005-0000-0000-000028240000}"/>
    <cellStyle name="40% - Ênfase6 80" xfId="9707" xr:uid="{00000000-0005-0000-0000-000029240000}"/>
    <cellStyle name="40% - Ênfase6 81" xfId="9708" xr:uid="{00000000-0005-0000-0000-00002A240000}"/>
    <cellStyle name="40% - Ênfase6 82" xfId="9709" xr:uid="{00000000-0005-0000-0000-00002B240000}"/>
    <cellStyle name="40% - Ênfase6 83" xfId="9710" xr:uid="{00000000-0005-0000-0000-00002C240000}"/>
    <cellStyle name="40% - Ênfase6 84" xfId="9711" xr:uid="{00000000-0005-0000-0000-00002D240000}"/>
    <cellStyle name="40% - Ênfase6 85" xfId="9712" xr:uid="{00000000-0005-0000-0000-00002E240000}"/>
    <cellStyle name="40% - Ênfase6 86" xfId="9713" xr:uid="{00000000-0005-0000-0000-00002F240000}"/>
    <cellStyle name="40% - Ênfase6 87" xfId="9714" xr:uid="{00000000-0005-0000-0000-000030240000}"/>
    <cellStyle name="40% - Ênfase6 88" xfId="9715" xr:uid="{00000000-0005-0000-0000-000031240000}"/>
    <cellStyle name="40% - Ênfase6 89" xfId="9716" xr:uid="{00000000-0005-0000-0000-000032240000}"/>
    <cellStyle name="40% - Ênfase6 9" xfId="208" xr:uid="{00000000-0005-0000-0000-000033240000}"/>
    <cellStyle name="40% - Ênfase6 9 10" xfId="9717" xr:uid="{00000000-0005-0000-0000-000034240000}"/>
    <cellStyle name="40% - Ênfase6 9 11" xfId="9718" xr:uid="{00000000-0005-0000-0000-000035240000}"/>
    <cellStyle name="40% - Ênfase6 9 12" xfId="9719" xr:uid="{00000000-0005-0000-0000-000036240000}"/>
    <cellStyle name="40% - Ênfase6 9 13" xfId="9720" xr:uid="{00000000-0005-0000-0000-000037240000}"/>
    <cellStyle name="40% - Ênfase6 9 14" xfId="9721" xr:uid="{00000000-0005-0000-0000-000038240000}"/>
    <cellStyle name="40% - Ênfase6 9 15" xfId="9722" xr:uid="{00000000-0005-0000-0000-000039240000}"/>
    <cellStyle name="40% - Ênfase6 9 16" xfId="9723" xr:uid="{00000000-0005-0000-0000-00003A240000}"/>
    <cellStyle name="40% - Ênfase6 9 17" xfId="9724" xr:uid="{00000000-0005-0000-0000-00003B240000}"/>
    <cellStyle name="40% - Ênfase6 9 18" xfId="9725" xr:uid="{00000000-0005-0000-0000-00003C240000}"/>
    <cellStyle name="40% - Ênfase6 9 19" xfId="9726" xr:uid="{00000000-0005-0000-0000-00003D240000}"/>
    <cellStyle name="40% - Ênfase6 9 2" xfId="9727" xr:uid="{00000000-0005-0000-0000-00003E240000}"/>
    <cellStyle name="40% - Ênfase6 9 20" xfId="9728" xr:uid="{00000000-0005-0000-0000-00003F240000}"/>
    <cellStyle name="40% - Ênfase6 9 3" xfId="9729" xr:uid="{00000000-0005-0000-0000-000040240000}"/>
    <cellStyle name="40% - Ênfase6 9 4" xfId="9730" xr:uid="{00000000-0005-0000-0000-000041240000}"/>
    <cellStyle name="40% - Ênfase6 9 5" xfId="9731" xr:uid="{00000000-0005-0000-0000-000042240000}"/>
    <cellStyle name="40% - Ênfase6 9 6" xfId="9732" xr:uid="{00000000-0005-0000-0000-000043240000}"/>
    <cellStyle name="40% - Ênfase6 9 7" xfId="9733" xr:uid="{00000000-0005-0000-0000-000044240000}"/>
    <cellStyle name="40% - Ênfase6 9 8" xfId="9734" xr:uid="{00000000-0005-0000-0000-000045240000}"/>
    <cellStyle name="40% - Ênfase6 9 9" xfId="9735" xr:uid="{00000000-0005-0000-0000-000046240000}"/>
    <cellStyle name="40% - Ênfase6 90" xfId="9736" xr:uid="{00000000-0005-0000-0000-000047240000}"/>
    <cellStyle name="60% - Ênfase1" xfId="21" builtinId="32" customBuiltin="1"/>
    <cellStyle name="60% - Ênfase2" xfId="25" builtinId="36" customBuiltin="1"/>
    <cellStyle name="60% - Ênfase3" xfId="29" builtinId="40" customBuiltin="1"/>
    <cellStyle name="60% - Ênfase4" xfId="33" builtinId="44" customBuiltin="1"/>
    <cellStyle name="60% - Ênfase5" xfId="37" builtinId="48" customBuiltin="1"/>
    <cellStyle name="60% - Ênfase6" xfId="41" builtinId="52" customBuiltin="1"/>
    <cellStyle name="Bom" xfId="7" builtinId="26" customBuiltin="1"/>
    <cellStyle name="Cálculo" xfId="12" builtinId="22" customBuiltin="1"/>
    <cellStyle name="Célula de Verificação" xfId="14" builtinId="23" customBuiltin="1"/>
    <cellStyle name="Célula Vinculada" xfId="13" builtinId="24" customBuiltin="1"/>
    <cellStyle name="Ênfase1" xfId="18" builtinId="29" customBuiltin="1"/>
    <cellStyle name="Ênfase2" xfId="22" builtinId="33" customBuiltin="1"/>
    <cellStyle name="Ênfase3" xfId="26" builtinId="37" customBuiltin="1"/>
    <cellStyle name="Ênfase4" xfId="30" builtinId="41" customBuiltin="1"/>
    <cellStyle name="Ênfase5" xfId="34" builtinId="45" customBuiltin="1"/>
    <cellStyle name="Ênfase6" xfId="38" builtinId="49" customBuiltin="1"/>
    <cellStyle name="Entrada" xfId="10" builtinId="20" customBuiltin="1"/>
    <cellStyle name="Moeda 2" xfId="47" xr:uid="{00000000-0005-0000-0000-00005B240000}"/>
    <cellStyle name="Moeda 2 2" xfId="10497" xr:uid="{00000000-0005-0000-0000-00005C240000}"/>
    <cellStyle name="Moeda 2 3" xfId="10498" xr:uid="{00000000-0005-0000-0000-00005D240000}"/>
    <cellStyle name="Moeda 2 4" xfId="10499" xr:uid="{00000000-0005-0000-0000-00005E240000}"/>
    <cellStyle name="Neutro" xfId="9" builtinId="28" customBuiltin="1"/>
    <cellStyle name="Normal" xfId="0" builtinId="0"/>
    <cellStyle name="Normal 10" xfId="1300" xr:uid="{00000000-0005-0000-0000-000061240000}"/>
    <cellStyle name="Normal 11" xfId="11015" xr:uid="{00000000-0005-0000-0000-000062240000}"/>
    <cellStyle name="Normal 11 2" xfId="10496" xr:uid="{00000000-0005-0000-0000-000063240000}"/>
    <cellStyle name="Normal 11 3" xfId="10500" xr:uid="{00000000-0005-0000-0000-000064240000}"/>
    <cellStyle name="Normal 11 4" xfId="10501" xr:uid="{00000000-0005-0000-0000-000065240000}"/>
    <cellStyle name="Normal 12" xfId="10502" xr:uid="{00000000-0005-0000-0000-000066240000}"/>
    <cellStyle name="Normal 13" xfId="11021" xr:uid="{00000000-0005-0000-0000-000067240000}"/>
    <cellStyle name="Normal 14" xfId="11024" xr:uid="{7FA15CE7-0301-489D-850D-98B07E2B540C}"/>
    <cellStyle name="Normal 156" xfId="11016" xr:uid="{00000000-0005-0000-0000-000068240000}"/>
    <cellStyle name="Normal 156 2" xfId="11020" xr:uid="{00000000-0005-0000-0000-000069240000}"/>
    <cellStyle name="Normal 156 3" xfId="11022" xr:uid="{00000000-0005-0000-0000-00006A240000}"/>
    <cellStyle name="Normal 2" xfId="1" xr:uid="{00000000-0005-0000-0000-00006B240000}"/>
    <cellStyle name="Normal 2 10" xfId="210" xr:uid="{00000000-0005-0000-0000-00006C240000}"/>
    <cellStyle name="Normal 2 10 2" xfId="10503" xr:uid="{00000000-0005-0000-0000-00006D240000}"/>
    <cellStyle name="Normal 2 10 3" xfId="10504" xr:uid="{00000000-0005-0000-0000-00006E240000}"/>
    <cellStyle name="Normal 2 10 4" xfId="10505" xr:uid="{00000000-0005-0000-0000-00006F240000}"/>
    <cellStyle name="Normal 2 11" xfId="227" xr:uid="{00000000-0005-0000-0000-000070240000}"/>
    <cellStyle name="Normal 2 11 2" xfId="10506" xr:uid="{00000000-0005-0000-0000-000071240000}"/>
    <cellStyle name="Normal 2 11 3" xfId="10507" xr:uid="{00000000-0005-0000-0000-000072240000}"/>
    <cellStyle name="Normal 2 11 4" xfId="10508" xr:uid="{00000000-0005-0000-0000-000073240000}"/>
    <cellStyle name="Normal 2 12" xfId="244" xr:uid="{00000000-0005-0000-0000-000074240000}"/>
    <cellStyle name="Normal 2 12 2" xfId="10509" xr:uid="{00000000-0005-0000-0000-000075240000}"/>
    <cellStyle name="Normal 2 12 3" xfId="10510" xr:uid="{00000000-0005-0000-0000-000076240000}"/>
    <cellStyle name="Normal 2 12 4" xfId="10511" xr:uid="{00000000-0005-0000-0000-000077240000}"/>
    <cellStyle name="Normal 2 13" xfId="261" xr:uid="{00000000-0005-0000-0000-000078240000}"/>
    <cellStyle name="Normal 2 13 2" xfId="10512" xr:uid="{00000000-0005-0000-0000-000079240000}"/>
    <cellStyle name="Normal 2 13 3" xfId="10513" xr:uid="{00000000-0005-0000-0000-00007A240000}"/>
    <cellStyle name="Normal 2 13 4" xfId="10514" xr:uid="{00000000-0005-0000-0000-00007B240000}"/>
    <cellStyle name="Normal 2 14" xfId="278" xr:uid="{00000000-0005-0000-0000-00007C240000}"/>
    <cellStyle name="Normal 2 14 2" xfId="10515" xr:uid="{00000000-0005-0000-0000-00007D240000}"/>
    <cellStyle name="Normal 2 14 3" xfId="10516" xr:uid="{00000000-0005-0000-0000-00007E240000}"/>
    <cellStyle name="Normal 2 14 4" xfId="10517" xr:uid="{00000000-0005-0000-0000-00007F240000}"/>
    <cellStyle name="Normal 2 15" xfId="295" xr:uid="{00000000-0005-0000-0000-000080240000}"/>
    <cellStyle name="Normal 2 15 2" xfId="10518" xr:uid="{00000000-0005-0000-0000-000081240000}"/>
    <cellStyle name="Normal 2 15 3" xfId="10519" xr:uid="{00000000-0005-0000-0000-000082240000}"/>
    <cellStyle name="Normal 2 15 4" xfId="10520" xr:uid="{00000000-0005-0000-0000-000083240000}"/>
    <cellStyle name="Normal 2 16" xfId="312" xr:uid="{00000000-0005-0000-0000-000084240000}"/>
    <cellStyle name="Normal 2 16 2" xfId="10521" xr:uid="{00000000-0005-0000-0000-000085240000}"/>
    <cellStyle name="Normal 2 16 3" xfId="10522" xr:uid="{00000000-0005-0000-0000-000086240000}"/>
    <cellStyle name="Normal 2 16 4" xfId="10523" xr:uid="{00000000-0005-0000-0000-000087240000}"/>
    <cellStyle name="Normal 2 17" xfId="330" xr:uid="{00000000-0005-0000-0000-000088240000}"/>
    <cellStyle name="Normal 2 17 2" xfId="10524" xr:uid="{00000000-0005-0000-0000-000089240000}"/>
    <cellStyle name="Normal 2 17 3" xfId="10525" xr:uid="{00000000-0005-0000-0000-00008A240000}"/>
    <cellStyle name="Normal 2 17 4" xfId="10526" xr:uid="{00000000-0005-0000-0000-00008B240000}"/>
    <cellStyle name="Normal 2 18" xfId="346" xr:uid="{00000000-0005-0000-0000-00008C240000}"/>
    <cellStyle name="Normal 2 18 2" xfId="10527" xr:uid="{00000000-0005-0000-0000-00008D240000}"/>
    <cellStyle name="Normal 2 18 3" xfId="10528" xr:uid="{00000000-0005-0000-0000-00008E240000}"/>
    <cellStyle name="Normal 2 18 4" xfId="10529" xr:uid="{00000000-0005-0000-0000-00008F240000}"/>
    <cellStyle name="Normal 2 19" xfId="364" xr:uid="{00000000-0005-0000-0000-000090240000}"/>
    <cellStyle name="Normal 2 19 2" xfId="10530" xr:uid="{00000000-0005-0000-0000-000091240000}"/>
    <cellStyle name="Normal 2 19 3" xfId="10531" xr:uid="{00000000-0005-0000-0000-000092240000}"/>
    <cellStyle name="Normal 2 19 4" xfId="10532" xr:uid="{00000000-0005-0000-0000-000093240000}"/>
    <cellStyle name="Normal 2 2" xfId="48" xr:uid="{00000000-0005-0000-0000-000094240000}"/>
    <cellStyle name="Normal 2 2 10" xfId="234" xr:uid="{00000000-0005-0000-0000-000095240000}"/>
    <cellStyle name="Normal 2 2 11" xfId="251" xr:uid="{00000000-0005-0000-0000-000096240000}"/>
    <cellStyle name="Normal 2 2 12" xfId="268" xr:uid="{00000000-0005-0000-0000-000097240000}"/>
    <cellStyle name="Normal 2 2 13" xfId="285" xr:uid="{00000000-0005-0000-0000-000098240000}"/>
    <cellStyle name="Normal 2 2 14" xfId="302" xr:uid="{00000000-0005-0000-0000-000099240000}"/>
    <cellStyle name="Normal 2 2 15" xfId="319" xr:uid="{00000000-0005-0000-0000-00009A240000}"/>
    <cellStyle name="Normal 2 2 16" xfId="337" xr:uid="{00000000-0005-0000-0000-00009B240000}"/>
    <cellStyle name="Normal 2 2 17" xfId="353" xr:uid="{00000000-0005-0000-0000-00009C240000}"/>
    <cellStyle name="Normal 2 2 18" xfId="368" xr:uid="{00000000-0005-0000-0000-00009D240000}"/>
    <cellStyle name="Normal 2 2 19" xfId="391" xr:uid="{00000000-0005-0000-0000-00009E240000}"/>
    <cellStyle name="Normal 2 2 2" xfId="98" xr:uid="{00000000-0005-0000-0000-00009F240000}"/>
    <cellStyle name="Normal 2 2 20" xfId="409" xr:uid="{00000000-0005-0000-0000-0000A0240000}"/>
    <cellStyle name="Normal 2 2 21" xfId="427" xr:uid="{00000000-0005-0000-0000-0000A1240000}"/>
    <cellStyle name="Normal 2 2 22" xfId="445" xr:uid="{00000000-0005-0000-0000-0000A2240000}"/>
    <cellStyle name="Normal 2 2 23" xfId="463" xr:uid="{00000000-0005-0000-0000-0000A3240000}"/>
    <cellStyle name="Normal 2 2 24" xfId="481" xr:uid="{00000000-0005-0000-0000-0000A4240000}"/>
    <cellStyle name="Normal 2 2 25" xfId="499" xr:uid="{00000000-0005-0000-0000-0000A5240000}"/>
    <cellStyle name="Normal 2 2 26" xfId="517" xr:uid="{00000000-0005-0000-0000-0000A6240000}"/>
    <cellStyle name="Normal 2 2 27" xfId="535" xr:uid="{00000000-0005-0000-0000-0000A7240000}"/>
    <cellStyle name="Normal 2 2 28" xfId="553" xr:uid="{00000000-0005-0000-0000-0000A8240000}"/>
    <cellStyle name="Normal 2 2 29" xfId="571" xr:uid="{00000000-0005-0000-0000-0000A9240000}"/>
    <cellStyle name="Normal 2 2 3" xfId="115" xr:uid="{00000000-0005-0000-0000-0000AA240000}"/>
    <cellStyle name="Normal 2 2 30" xfId="589" xr:uid="{00000000-0005-0000-0000-0000AB240000}"/>
    <cellStyle name="Normal 2 2 31" xfId="607" xr:uid="{00000000-0005-0000-0000-0000AC240000}"/>
    <cellStyle name="Normal 2 2 32" xfId="625" xr:uid="{00000000-0005-0000-0000-0000AD240000}"/>
    <cellStyle name="Normal 2 2 33" xfId="643" xr:uid="{00000000-0005-0000-0000-0000AE240000}"/>
    <cellStyle name="Normal 2 2 34" xfId="661" xr:uid="{00000000-0005-0000-0000-0000AF240000}"/>
    <cellStyle name="Normal 2 2 35" xfId="679" xr:uid="{00000000-0005-0000-0000-0000B0240000}"/>
    <cellStyle name="Normal 2 2 36" xfId="697" xr:uid="{00000000-0005-0000-0000-0000B1240000}"/>
    <cellStyle name="Normal 2 2 37" xfId="714" xr:uid="{00000000-0005-0000-0000-0000B2240000}"/>
    <cellStyle name="Normal 2 2 38" xfId="730" xr:uid="{00000000-0005-0000-0000-0000B3240000}"/>
    <cellStyle name="Normal 2 2 39" xfId="747" xr:uid="{00000000-0005-0000-0000-0000B4240000}"/>
    <cellStyle name="Normal 2 2 4" xfId="132" xr:uid="{00000000-0005-0000-0000-0000B5240000}"/>
    <cellStyle name="Normal 2 2 40" xfId="769" xr:uid="{00000000-0005-0000-0000-0000B6240000}"/>
    <cellStyle name="Normal 2 2 41" xfId="787" xr:uid="{00000000-0005-0000-0000-0000B7240000}"/>
    <cellStyle name="Normal 2 2 42" xfId="805" xr:uid="{00000000-0005-0000-0000-0000B8240000}"/>
    <cellStyle name="Normal 2 2 43" xfId="823" xr:uid="{00000000-0005-0000-0000-0000B9240000}"/>
    <cellStyle name="Normal 2 2 44" xfId="841" xr:uid="{00000000-0005-0000-0000-0000BA240000}"/>
    <cellStyle name="Normal 2 2 45" xfId="859" xr:uid="{00000000-0005-0000-0000-0000BB240000}"/>
    <cellStyle name="Normal 2 2 46" xfId="877" xr:uid="{00000000-0005-0000-0000-0000BC240000}"/>
    <cellStyle name="Normal 2 2 47" xfId="895" xr:uid="{00000000-0005-0000-0000-0000BD240000}"/>
    <cellStyle name="Normal 2 2 48" xfId="912" xr:uid="{00000000-0005-0000-0000-0000BE240000}"/>
    <cellStyle name="Normal 2 2 49" xfId="930" xr:uid="{00000000-0005-0000-0000-0000BF240000}"/>
    <cellStyle name="Normal 2 2 5" xfId="149" xr:uid="{00000000-0005-0000-0000-0000C0240000}"/>
    <cellStyle name="Normal 2 2 50" xfId="949" xr:uid="{00000000-0005-0000-0000-0000C1240000}"/>
    <cellStyle name="Normal 2 2 51" xfId="967" xr:uid="{00000000-0005-0000-0000-0000C2240000}"/>
    <cellStyle name="Normal 2 2 52" xfId="985" xr:uid="{00000000-0005-0000-0000-0000C3240000}"/>
    <cellStyle name="Normal 2 2 53" xfId="1003" xr:uid="{00000000-0005-0000-0000-0000C4240000}"/>
    <cellStyle name="Normal 2 2 54" xfId="1020" xr:uid="{00000000-0005-0000-0000-0000C5240000}"/>
    <cellStyle name="Normal 2 2 55" xfId="1037" xr:uid="{00000000-0005-0000-0000-0000C6240000}"/>
    <cellStyle name="Normal 2 2 56" xfId="1055" xr:uid="{00000000-0005-0000-0000-0000C7240000}"/>
    <cellStyle name="Normal 2 2 57" xfId="1073" xr:uid="{00000000-0005-0000-0000-0000C8240000}"/>
    <cellStyle name="Normal 2 2 58" xfId="1091" xr:uid="{00000000-0005-0000-0000-0000C9240000}"/>
    <cellStyle name="Normal 2 2 59" xfId="1110" xr:uid="{00000000-0005-0000-0000-0000CA240000}"/>
    <cellStyle name="Normal 2 2 6" xfId="166" xr:uid="{00000000-0005-0000-0000-0000CB240000}"/>
    <cellStyle name="Normal 2 2 60" xfId="1128" xr:uid="{00000000-0005-0000-0000-0000CC240000}"/>
    <cellStyle name="Normal 2 2 61" xfId="1145" xr:uid="{00000000-0005-0000-0000-0000CD240000}"/>
    <cellStyle name="Normal 2 2 62" xfId="1162" xr:uid="{00000000-0005-0000-0000-0000CE240000}"/>
    <cellStyle name="Normal 2 2 63" xfId="1180" xr:uid="{00000000-0005-0000-0000-0000CF240000}"/>
    <cellStyle name="Normal 2 2 64" xfId="1199" xr:uid="{00000000-0005-0000-0000-0000D0240000}"/>
    <cellStyle name="Normal 2 2 65" xfId="1217" xr:uid="{00000000-0005-0000-0000-0000D1240000}"/>
    <cellStyle name="Normal 2 2 66" xfId="1232" xr:uid="{00000000-0005-0000-0000-0000D2240000}"/>
    <cellStyle name="Normal 2 2 67" xfId="1247" xr:uid="{00000000-0005-0000-0000-0000D3240000}"/>
    <cellStyle name="Normal 2 2 68" xfId="1263" xr:uid="{00000000-0005-0000-0000-0000D4240000}"/>
    <cellStyle name="Normal 2 2 69" xfId="1278" xr:uid="{00000000-0005-0000-0000-0000D5240000}"/>
    <cellStyle name="Normal 2 2 7" xfId="183" xr:uid="{00000000-0005-0000-0000-0000D6240000}"/>
    <cellStyle name="Normal 2 2 70" xfId="1288" xr:uid="{00000000-0005-0000-0000-0000D7240000}"/>
    <cellStyle name="Normal 2 2 71" xfId="1296" xr:uid="{00000000-0005-0000-0000-0000D8240000}"/>
    <cellStyle name="Normal 2 2 72" xfId="1298" xr:uid="{00000000-0005-0000-0000-0000D9240000}"/>
    <cellStyle name="Normal 2 2 72 2" xfId="11018" xr:uid="{00000000-0005-0000-0000-0000DA240000}"/>
    <cellStyle name="Normal 2 2 73" xfId="9737" xr:uid="{00000000-0005-0000-0000-0000DB240000}"/>
    <cellStyle name="Normal 2 2 73 2" xfId="10533" xr:uid="{00000000-0005-0000-0000-0000DC240000}"/>
    <cellStyle name="Normal 2 2 73 3" xfId="10534" xr:uid="{00000000-0005-0000-0000-0000DD240000}"/>
    <cellStyle name="Normal 2 2 73 4" xfId="10535" xr:uid="{00000000-0005-0000-0000-0000DE240000}"/>
    <cellStyle name="Normal 2 2 74" xfId="9738" xr:uid="{00000000-0005-0000-0000-0000DF240000}"/>
    <cellStyle name="Normal 2 2 74 2" xfId="10536" xr:uid="{00000000-0005-0000-0000-0000E0240000}"/>
    <cellStyle name="Normal 2 2 74 3" xfId="10537" xr:uid="{00000000-0005-0000-0000-0000E1240000}"/>
    <cellStyle name="Normal 2 2 74 4" xfId="10538" xr:uid="{00000000-0005-0000-0000-0000E2240000}"/>
    <cellStyle name="Normal 2 2 75" xfId="9739" xr:uid="{00000000-0005-0000-0000-0000E3240000}"/>
    <cellStyle name="Normal 2 2 75 2" xfId="10539" xr:uid="{00000000-0005-0000-0000-0000E4240000}"/>
    <cellStyle name="Normal 2 2 75 3" xfId="10540" xr:uid="{00000000-0005-0000-0000-0000E5240000}"/>
    <cellStyle name="Normal 2 2 75 4" xfId="10541" xr:uid="{00000000-0005-0000-0000-0000E6240000}"/>
    <cellStyle name="Normal 2 2 76" xfId="9740" xr:uid="{00000000-0005-0000-0000-0000E7240000}"/>
    <cellStyle name="Normal 2 2 76 2" xfId="10542" xr:uid="{00000000-0005-0000-0000-0000E8240000}"/>
    <cellStyle name="Normal 2 2 76 3" xfId="10543" xr:uid="{00000000-0005-0000-0000-0000E9240000}"/>
    <cellStyle name="Normal 2 2 76 4" xfId="10544" xr:uid="{00000000-0005-0000-0000-0000EA240000}"/>
    <cellStyle name="Normal 2 2 77" xfId="9741" xr:uid="{00000000-0005-0000-0000-0000EB240000}"/>
    <cellStyle name="Normal 2 2 77 2" xfId="10545" xr:uid="{00000000-0005-0000-0000-0000EC240000}"/>
    <cellStyle name="Normal 2 2 77 3" xfId="10546" xr:uid="{00000000-0005-0000-0000-0000ED240000}"/>
    <cellStyle name="Normal 2 2 77 4" xfId="10547" xr:uid="{00000000-0005-0000-0000-0000EE240000}"/>
    <cellStyle name="Normal 2 2 78" xfId="9742" xr:uid="{00000000-0005-0000-0000-0000EF240000}"/>
    <cellStyle name="Normal 2 2 78 2" xfId="10548" xr:uid="{00000000-0005-0000-0000-0000F0240000}"/>
    <cellStyle name="Normal 2 2 78 3" xfId="10549" xr:uid="{00000000-0005-0000-0000-0000F1240000}"/>
    <cellStyle name="Normal 2 2 78 4" xfId="10550" xr:uid="{00000000-0005-0000-0000-0000F2240000}"/>
    <cellStyle name="Normal 2 2 79" xfId="9743" xr:uid="{00000000-0005-0000-0000-0000F3240000}"/>
    <cellStyle name="Normal 2 2 79 2" xfId="10551" xr:uid="{00000000-0005-0000-0000-0000F4240000}"/>
    <cellStyle name="Normal 2 2 79 3" xfId="10552" xr:uid="{00000000-0005-0000-0000-0000F5240000}"/>
    <cellStyle name="Normal 2 2 79 4" xfId="10553" xr:uid="{00000000-0005-0000-0000-0000F6240000}"/>
    <cellStyle name="Normal 2 2 8" xfId="200" xr:uid="{00000000-0005-0000-0000-0000F7240000}"/>
    <cellStyle name="Normal 2 2 80" xfId="9744" xr:uid="{00000000-0005-0000-0000-0000F8240000}"/>
    <cellStyle name="Normal 2 2 80 2" xfId="10554" xr:uid="{00000000-0005-0000-0000-0000F9240000}"/>
    <cellStyle name="Normal 2 2 80 3" xfId="10555" xr:uid="{00000000-0005-0000-0000-0000FA240000}"/>
    <cellStyle name="Normal 2 2 80 4" xfId="10556" xr:uid="{00000000-0005-0000-0000-0000FB240000}"/>
    <cellStyle name="Normal 2 2 81" xfId="9745" xr:uid="{00000000-0005-0000-0000-0000FC240000}"/>
    <cellStyle name="Normal 2 2 81 2" xfId="10557" xr:uid="{00000000-0005-0000-0000-0000FD240000}"/>
    <cellStyle name="Normal 2 2 81 3" xfId="10558" xr:uid="{00000000-0005-0000-0000-0000FE240000}"/>
    <cellStyle name="Normal 2 2 81 4" xfId="10559" xr:uid="{00000000-0005-0000-0000-0000FF240000}"/>
    <cellStyle name="Normal 2 2 82" xfId="9746" xr:uid="{00000000-0005-0000-0000-000000250000}"/>
    <cellStyle name="Normal 2 2 82 2" xfId="10560" xr:uid="{00000000-0005-0000-0000-000001250000}"/>
    <cellStyle name="Normal 2 2 82 3" xfId="10561" xr:uid="{00000000-0005-0000-0000-000002250000}"/>
    <cellStyle name="Normal 2 2 82 4" xfId="10562" xr:uid="{00000000-0005-0000-0000-000003250000}"/>
    <cellStyle name="Normal 2 2 83" xfId="9747" xr:uid="{00000000-0005-0000-0000-000004250000}"/>
    <cellStyle name="Normal 2 2 83 2" xfId="10563" xr:uid="{00000000-0005-0000-0000-000005250000}"/>
    <cellStyle name="Normal 2 2 83 3" xfId="10564" xr:uid="{00000000-0005-0000-0000-000006250000}"/>
    <cellStyle name="Normal 2 2 83 4" xfId="10565" xr:uid="{00000000-0005-0000-0000-000007250000}"/>
    <cellStyle name="Normal 2 2 84" xfId="9748" xr:uid="{00000000-0005-0000-0000-000008250000}"/>
    <cellStyle name="Normal 2 2 84 2" xfId="10566" xr:uid="{00000000-0005-0000-0000-000009250000}"/>
    <cellStyle name="Normal 2 2 84 3" xfId="10567" xr:uid="{00000000-0005-0000-0000-00000A250000}"/>
    <cellStyle name="Normal 2 2 84 4" xfId="10568" xr:uid="{00000000-0005-0000-0000-00000B250000}"/>
    <cellStyle name="Normal 2 2 85" xfId="9749" xr:uid="{00000000-0005-0000-0000-00000C250000}"/>
    <cellStyle name="Normal 2 2 85 2" xfId="10569" xr:uid="{00000000-0005-0000-0000-00000D250000}"/>
    <cellStyle name="Normal 2 2 85 3" xfId="10570" xr:uid="{00000000-0005-0000-0000-00000E250000}"/>
    <cellStyle name="Normal 2 2 85 4" xfId="10571" xr:uid="{00000000-0005-0000-0000-00000F250000}"/>
    <cellStyle name="Normal 2 2 86" xfId="9750" xr:uid="{00000000-0005-0000-0000-000010250000}"/>
    <cellStyle name="Normal 2 2 86 2" xfId="10572" xr:uid="{00000000-0005-0000-0000-000011250000}"/>
    <cellStyle name="Normal 2 2 86 3" xfId="10573" xr:uid="{00000000-0005-0000-0000-000012250000}"/>
    <cellStyle name="Normal 2 2 86 4" xfId="10574" xr:uid="{00000000-0005-0000-0000-000013250000}"/>
    <cellStyle name="Normal 2 2 87" xfId="9751" xr:uid="{00000000-0005-0000-0000-000014250000}"/>
    <cellStyle name="Normal 2 2 87 2" xfId="10575" xr:uid="{00000000-0005-0000-0000-000015250000}"/>
    <cellStyle name="Normal 2 2 87 3" xfId="10576" xr:uid="{00000000-0005-0000-0000-000016250000}"/>
    <cellStyle name="Normal 2 2 87 4" xfId="10577" xr:uid="{00000000-0005-0000-0000-000017250000}"/>
    <cellStyle name="Normal 2 2 88" xfId="9752" xr:uid="{00000000-0005-0000-0000-000018250000}"/>
    <cellStyle name="Normal 2 2 88 2" xfId="10578" xr:uid="{00000000-0005-0000-0000-000019250000}"/>
    <cellStyle name="Normal 2 2 88 3" xfId="10579" xr:uid="{00000000-0005-0000-0000-00001A250000}"/>
    <cellStyle name="Normal 2 2 88 4" xfId="10580" xr:uid="{00000000-0005-0000-0000-00001B250000}"/>
    <cellStyle name="Normal 2 2 89" xfId="9753" xr:uid="{00000000-0005-0000-0000-00001C250000}"/>
    <cellStyle name="Normal 2 2 89 2" xfId="10581" xr:uid="{00000000-0005-0000-0000-00001D250000}"/>
    <cellStyle name="Normal 2 2 89 3" xfId="10582" xr:uid="{00000000-0005-0000-0000-00001E250000}"/>
    <cellStyle name="Normal 2 2 89 4" xfId="10583" xr:uid="{00000000-0005-0000-0000-00001F250000}"/>
    <cellStyle name="Normal 2 2 9" xfId="217" xr:uid="{00000000-0005-0000-0000-000020250000}"/>
    <cellStyle name="Normal 2 2 90" xfId="9754" xr:uid="{00000000-0005-0000-0000-000021250000}"/>
    <cellStyle name="Normal 2 2 90 2" xfId="10584" xr:uid="{00000000-0005-0000-0000-000022250000}"/>
    <cellStyle name="Normal 2 2 90 3" xfId="10585" xr:uid="{00000000-0005-0000-0000-000023250000}"/>
    <cellStyle name="Normal 2 2 90 4" xfId="10586" xr:uid="{00000000-0005-0000-0000-000024250000}"/>
    <cellStyle name="Normal 2 2 91" xfId="10587" xr:uid="{00000000-0005-0000-0000-000025250000}"/>
    <cellStyle name="Normal 2 2 91 2" xfId="10588" xr:uid="{00000000-0005-0000-0000-000026250000}"/>
    <cellStyle name="Normal 2 2 91 2 2" xfId="10589" xr:uid="{00000000-0005-0000-0000-000027250000}"/>
    <cellStyle name="Normal 2 2 91 2 3" xfId="10590" xr:uid="{00000000-0005-0000-0000-000028250000}"/>
    <cellStyle name="Normal 2 2 91 2 4" xfId="10591" xr:uid="{00000000-0005-0000-0000-000029250000}"/>
    <cellStyle name="Normal 2 2 91 3" xfId="10592" xr:uid="{00000000-0005-0000-0000-00002A250000}"/>
    <cellStyle name="Normal 2 2 91 4" xfId="10593" xr:uid="{00000000-0005-0000-0000-00002B250000}"/>
    <cellStyle name="Normal 2 2 91 5" xfId="10594" xr:uid="{00000000-0005-0000-0000-00002C250000}"/>
    <cellStyle name="Normal 2 2 91 6" xfId="10595" xr:uid="{00000000-0005-0000-0000-00002D250000}"/>
    <cellStyle name="Normal 2 2 92" xfId="10596" xr:uid="{00000000-0005-0000-0000-00002E250000}"/>
    <cellStyle name="Normal 2 2 92 2" xfId="10597" xr:uid="{00000000-0005-0000-0000-00002F250000}"/>
    <cellStyle name="Normal 2 2 92 3" xfId="10598" xr:uid="{00000000-0005-0000-0000-000030250000}"/>
    <cellStyle name="Normal 2 2 92 4" xfId="10599" xr:uid="{00000000-0005-0000-0000-000031250000}"/>
    <cellStyle name="Normal 2 2 93" xfId="10600" xr:uid="{00000000-0005-0000-0000-000032250000}"/>
    <cellStyle name="Normal 2 2 94" xfId="10601" xr:uid="{00000000-0005-0000-0000-000033250000}"/>
    <cellStyle name="Normal 2 2 95" xfId="10602" xr:uid="{00000000-0005-0000-0000-000034250000}"/>
    <cellStyle name="Normal 2 20" xfId="384" xr:uid="{00000000-0005-0000-0000-000035250000}"/>
    <cellStyle name="Normal 2 20 2" xfId="10603" xr:uid="{00000000-0005-0000-0000-000036250000}"/>
    <cellStyle name="Normal 2 20 3" xfId="10604" xr:uid="{00000000-0005-0000-0000-000037250000}"/>
    <cellStyle name="Normal 2 20 4" xfId="10605" xr:uid="{00000000-0005-0000-0000-000038250000}"/>
    <cellStyle name="Normal 2 21" xfId="402" xr:uid="{00000000-0005-0000-0000-000039250000}"/>
    <cellStyle name="Normal 2 21 2" xfId="10606" xr:uid="{00000000-0005-0000-0000-00003A250000}"/>
    <cellStyle name="Normal 2 21 3" xfId="10607" xr:uid="{00000000-0005-0000-0000-00003B250000}"/>
    <cellStyle name="Normal 2 21 4" xfId="10608" xr:uid="{00000000-0005-0000-0000-00003C250000}"/>
    <cellStyle name="Normal 2 22" xfId="420" xr:uid="{00000000-0005-0000-0000-00003D250000}"/>
    <cellStyle name="Normal 2 22 2" xfId="10609" xr:uid="{00000000-0005-0000-0000-00003E250000}"/>
    <cellStyle name="Normal 2 22 3" xfId="10610" xr:uid="{00000000-0005-0000-0000-00003F250000}"/>
    <cellStyle name="Normal 2 22 4" xfId="10611" xr:uid="{00000000-0005-0000-0000-000040250000}"/>
    <cellStyle name="Normal 2 23" xfId="438" xr:uid="{00000000-0005-0000-0000-000041250000}"/>
    <cellStyle name="Normal 2 23 2" xfId="10612" xr:uid="{00000000-0005-0000-0000-000042250000}"/>
    <cellStyle name="Normal 2 23 3" xfId="10613" xr:uid="{00000000-0005-0000-0000-000043250000}"/>
    <cellStyle name="Normal 2 23 4" xfId="10614" xr:uid="{00000000-0005-0000-0000-000044250000}"/>
    <cellStyle name="Normal 2 24" xfId="456" xr:uid="{00000000-0005-0000-0000-000045250000}"/>
    <cellStyle name="Normal 2 24 2" xfId="10615" xr:uid="{00000000-0005-0000-0000-000046250000}"/>
    <cellStyle name="Normal 2 24 3" xfId="10616" xr:uid="{00000000-0005-0000-0000-000047250000}"/>
    <cellStyle name="Normal 2 24 4" xfId="10617" xr:uid="{00000000-0005-0000-0000-000048250000}"/>
    <cellStyle name="Normal 2 25" xfId="474" xr:uid="{00000000-0005-0000-0000-000049250000}"/>
    <cellStyle name="Normal 2 25 2" xfId="10618" xr:uid="{00000000-0005-0000-0000-00004A250000}"/>
    <cellStyle name="Normal 2 25 3" xfId="10619" xr:uid="{00000000-0005-0000-0000-00004B250000}"/>
    <cellStyle name="Normal 2 25 4" xfId="10620" xr:uid="{00000000-0005-0000-0000-00004C250000}"/>
    <cellStyle name="Normal 2 26" xfId="492" xr:uid="{00000000-0005-0000-0000-00004D250000}"/>
    <cellStyle name="Normal 2 26 2" xfId="10621" xr:uid="{00000000-0005-0000-0000-00004E250000}"/>
    <cellStyle name="Normal 2 26 3" xfId="10622" xr:uid="{00000000-0005-0000-0000-00004F250000}"/>
    <cellStyle name="Normal 2 26 4" xfId="10623" xr:uid="{00000000-0005-0000-0000-000050250000}"/>
    <cellStyle name="Normal 2 27" xfId="510" xr:uid="{00000000-0005-0000-0000-000051250000}"/>
    <cellStyle name="Normal 2 27 2" xfId="10624" xr:uid="{00000000-0005-0000-0000-000052250000}"/>
    <cellStyle name="Normal 2 27 3" xfId="10625" xr:uid="{00000000-0005-0000-0000-000053250000}"/>
    <cellStyle name="Normal 2 27 4" xfId="10626" xr:uid="{00000000-0005-0000-0000-000054250000}"/>
    <cellStyle name="Normal 2 28" xfId="528" xr:uid="{00000000-0005-0000-0000-000055250000}"/>
    <cellStyle name="Normal 2 28 2" xfId="10627" xr:uid="{00000000-0005-0000-0000-000056250000}"/>
    <cellStyle name="Normal 2 28 3" xfId="10628" xr:uid="{00000000-0005-0000-0000-000057250000}"/>
    <cellStyle name="Normal 2 28 4" xfId="10629" xr:uid="{00000000-0005-0000-0000-000058250000}"/>
    <cellStyle name="Normal 2 29" xfId="546" xr:uid="{00000000-0005-0000-0000-000059250000}"/>
    <cellStyle name="Normal 2 29 2" xfId="10630" xr:uid="{00000000-0005-0000-0000-00005A250000}"/>
    <cellStyle name="Normal 2 29 3" xfId="10631" xr:uid="{00000000-0005-0000-0000-00005B250000}"/>
    <cellStyle name="Normal 2 29 4" xfId="10632" xr:uid="{00000000-0005-0000-0000-00005C250000}"/>
    <cellStyle name="Normal 2 3" xfId="91" xr:uid="{00000000-0005-0000-0000-00005D250000}"/>
    <cellStyle name="Normal 2 3 2" xfId="10633" xr:uid="{00000000-0005-0000-0000-00005E250000}"/>
    <cellStyle name="Normal 2 3 3" xfId="10634" xr:uid="{00000000-0005-0000-0000-00005F250000}"/>
    <cellStyle name="Normal 2 3 4" xfId="10635" xr:uid="{00000000-0005-0000-0000-000060250000}"/>
    <cellStyle name="Normal 2 30" xfId="564" xr:uid="{00000000-0005-0000-0000-000061250000}"/>
    <cellStyle name="Normal 2 30 2" xfId="10636" xr:uid="{00000000-0005-0000-0000-000062250000}"/>
    <cellStyle name="Normal 2 30 3" xfId="10637" xr:uid="{00000000-0005-0000-0000-000063250000}"/>
    <cellStyle name="Normal 2 30 4" xfId="10638" xr:uid="{00000000-0005-0000-0000-000064250000}"/>
    <cellStyle name="Normal 2 31" xfId="582" xr:uid="{00000000-0005-0000-0000-000065250000}"/>
    <cellStyle name="Normal 2 31 2" xfId="10639" xr:uid="{00000000-0005-0000-0000-000066250000}"/>
    <cellStyle name="Normal 2 31 3" xfId="10640" xr:uid="{00000000-0005-0000-0000-000067250000}"/>
    <cellStyle name="Normal 2 31 4" xfId="10641" xr:uid="{00000000-0005-0000-0000-000068250000}"/>
    <cellStyle name="Normal 2 32" xfId="600" xr:uid="{00000000-0005-0000-0000-000069250000}"/>
    <cellStyle name="Normal 2 32 2" xfId="10642" xr:uid="{00000000-0005-0000-0000-00006A250000}"/>
    <cellStyle name="Normal 2 32 3" xfId="10643" xr:uid="{00000000-0005-0000-0000-00006B250000}"/>
    <cellStyle name="Normal 2 32 4" xfId="10644" xr:uid="{00000000-0005-0000-0000-00006C250000}"/>
    <cellStyle name="Normal 2 33" xfId="618" xr:uid="{00000000-0005-0000-0000-00006D250000}"/>
    <cellStyle name="Normal 2 33 2" xfId="10645" xr:uid="{00000000-0005-0000-0000-00006E250000}"/>
    <cellStyle name="Normal 2 33 3" xfId="10646" xr:uid="{00000000-0005-0000-0000-00006F250000}"/>
    <cellStyle name="Normal 2 33 4" xfId="10647" xr:uid="{00000000-0005-0000-0000-000070250000}"/>
    <cellStyle name="Normal 2 34" xfId="636" xr:uid="{00000000-0005-0000-0000-000071250000}"/>
    <cellStyle name="Normal 2 34 2" xfId="10648" xr:uid="{00000000-0005-0000-0000-000072250000}"/>
    <cellStyle name="Normal 2 34 3" xfId="10649" xr:uid="{00000000-0005-0000-0000-000073250000}"/>
    <cellStyle name="Normal 2 34 4" xfId="10650" xr:uid="{00000000-0005-0000-0000-000074250000}"/>
    <cellStyle name="Normal 2 35" xfId="654" xr:uid="{00000000-0005-0000-0000-000075250000}"/>
    <cellStyle name="Normal 2 35 2" xfId="10651" xr:uid="{00000000-0005-0000-0000-000076250000}"/>
    <cellStyle name="Normal 2 35 3" xfId="10652" xr:uid="{00000000-0005-0000-0000-000077250000}"/>
    <cellStyle name="Normal 2 35 4" xfId="10653" xr:uid="{00000000-0005-0000-0000-000078250000}"/>
    <cellStyle name="Normal 2 36" xfId="672" xr:uid="{00000000-0005-0000-0000-000079250000}"/>
    <cellStyle name="Normal 2 36 2" xfId="10654" xr:uid="{00000000-0005-0000-0000-00007A250000}"/>
    <cellStyle name="Normal 2 36 3" xfId="10655" xr:uid="{00000000-0005-0000-0000-00007B250000}"/>
    <cellStyle name="Normal 2 36 4" xfId="10656" xr:uid="{00000000-0005-0000-0000-00007C250000}"/>
    <cellStyle name="Normal 2 37" xfId="690" xr:uid="{00000000-0005-0000-0000-00007D250000}"/>
    <cellStyle name="Normal 2 37 2" xfId="10657" xr:uid="{00000000-0005-0000-0000-00007E250000}"/>
    <cellStyle name="Normal 2 37 3" xfId="10658" xr:uid="{00000000-0005-0000-0000-00007F250000}"/>
    <cellStyle name="Normal 2 37 4" xfId="10659" xr:uid="{00000000-0005-0000-0000-000080250000}"/>
    <cellStyle name="Normal 2 38" xfId="708" xr:uid="{00000000-0005-0000-0000-000081250000}"/>
    <cellStyle name="Normal 2 38 2" xfId="10660" xr:uid="{00000000-0005-0000-0000-000082250000}"/>
    <cellStyle name="Normal 2 38 3" xfId="10661" xr:uid="{00000000-0005-0000-0000-000083250000}"/>
    <cellStyle name="Normal 2 38 4" xfId="10662" xr:uid="{00000000-0005-0000-0000-000084250000}"/>
    <cellStyle name="Normal 2 39" xfId="724" xr:uid="{00000000-0005-0000-0000-000085250000}"/>
    <cellStyle name="Normal 2 39 2" xfId="10663" xr:uid="{00000000-0005-0000-0000-000086250000}"/>
    <cellStyle name="Normal 2 39 3" xfId="10664" xr:uid="{00000000-0005-0000-0000-000087250000}"/>
    <cellStyle name="Normal 2 39 4" xfId="10665" xr:uid="{00000000-0005-0000-0000-000088250000}"/>
    <cellStyle name="Normal 2 4" xfId="108" xr:uid="{00000000-0005-0000-0000-000089250000}"/>
    <cellStyle name="Normal 2 4 2" xfId="10666" xr:uid="{00000000-0005-0000-0000-00008A250000}"/>
    <cellStyle name="Normal 2 4 3" xfId="10667" xr:uid="{00000000-0005-0000-0000-00008B250000}"/>
    <cellStyle name="Normal 2 4 4" xfId="10668" xr:uid="{00000000-0005-0000-0000-00008C250000}"/>
    <cellStyle name="Normal 2 40" xfId="741" xr:uid="{00000000-0005-0000-0000-00008D250000}"/>
    <cellStyle name="Normal 2 40 2" xfId="10669" xr:uid="{00000000-0005-0000-0000-00008E250000}"/>
    <cellStyle name="Normal 2 40 3" xfId="10670" xr:uid="{00000000-0005-0000-0000-00008F250000}"/>
    <cellStyle name="Normal 2 40 4" xfId="10671" xr:uid="{00000000-0005-0000-0000-000090250000}"/>
    <cellStyle name="Normal 2 41" xfId="762" xr:uid="{00000000-0005-0000-0000-000091250000}"/>
    <cellStyle name="Normal 2 41 2" xfId="10672" xr:uid="{00000000-0005-0000-0000-000092250000}"/>
    <cellStyle name="Normal 2 41 3" xfId="10673" xr:uid="{00000000-0005-0000-0000-000093250000}"/>
    <cellStyle name="Normal 2 41 4" xfId="10674" xr:uid="{00000000-0005-0000-0000-000094250000}"/>
    <cellStyle name="Normal 2 42" xfId="780" xr:uid="{00000000-0005-0000-0000-000095250000}"/>
    <cellStyle name="Normal 2 42 2" xfId="10675" xr:uid="{00000000-0005-0000-0000-000096250000}"/>
    <cellStyle name="Normal 2 42 3" xfId="10676" xr:uid="{00000000-0005-0000-0000-000097250000}"/>
    <cellStyle name="Normal 2 42 4" xfId="10677" xr:uid="{00000000-0005-0000-0000-000098250000}"/>
    <cellStyle name="Normal 2 43" xfId="798" xr:uid="{00000000-0005-0000-0000-000099250000}"/>
    <cellStyle name="Normal 2 43 2" xfId="10678" xr:uid="{00000000-0005-0000-0000-00009A250000}"/>
    <cellStyle name="Normal 2 43 3" xfId="10679" xr:uid="{00000000-0005-0000-0000-00009B250000}"/>
    <cellStyle name="Normal 2 43 4" xfId="10680" xr:uid="{00000000-0005-0000-0000-00009C250000}"/>
    <cellStyle name="Normal 2 44" xfId="816" xr:uid="{00000000-0005-0000-0000-00009D250000}"/>
    <cellStyle name="Normal 2 44 2" xfId="10681" xr:uid="{00000000-0005-0000-0000-00009E250000}"/>
    <cellStyle name="Normal 2 44 3" xfId="10682" xr:uid="{00000000-0005-0000-0000-00009F250000}"/>
    <cellStyle name="Normal 2 44 4" xfId="10683" xr:uid="{00000000-0005-0000-0000-0000A0250000}"/>
    <cellStyle name="Normal 2 45" xfId="834" xr:uid="{00000000-0005-0000-0000-0000A1250000}"/>
    <cellStyle name="Normal 2 45 2" xfId="10684" xr:uid="{00000000-0005-0000-0000-0000A2250000}"/>
    <cellStyle name="Normal 2 45 3" xfId="10685" xr:uid="{00000000-0005-0000-0000-0000A3250000}"/>
    <cellStyle name="Normal 2 45 4" xfId="10686" xr:uid="{00000000-0005-0000-0000-0000A4250000}"/>
    <cellStyle name="Normal 2 46" xfId="852" xr:uid="{00000000-0005-0000-0000-0000A5250000}"/>
    <cellStyle name="Normal 2 46 2" xfId="10687" xr:uid="{00000000-0005-0000-0000-0000A6250000}"/>
    <cellStyle name="Normal 2 46 3" xfId="10688" xr:uid="{00000000-0005-0000-0000-0000A7250000}"/>
    <cellStyle name="Normal 2 46 4" xfId="10689" xr:uid="{00000000-0005-0000-0000-0000A8250000}"/>
    <cellStyle name="Normal 2 47" xfId="870" xr:uid="{00000000-0005-0000-0000-0000A9250000}"/>
    <cellStyle name="Normal 2 47 2" xfId="10690" xr:uid="{00000000-0005-0000-0000-0000AA250000}"/>
    <cellStyle name="Normal 2 47 3" xfId="10691" xr:uid="{00000000-0005-0000-0000-0000AB250000}"/>
    <cellStyle name="Normal 2 47 4" xfId="10692" xr:uid="{00000000-0005-0000-0000-0000AC250000}"/>
    <cellStyle name="Normal 2 48" xfId="888" xr:uid="{00000000-0005-0000-0000-0000AD250000}"/>
    <cellStyle name="Normal 2 48 2" xfId="10693" xr:uid="{00000000-0005-0000-0000-0000AE250000}"/>
    <cellStyle name="Normal 2 48 3" xfId="10694" xr:uid="{00000000-0005-0000-0000-0000AF250000}"/>
    <cellStyle name="Normal 2 48 4" xfId="10695" xr:uid="{00000000-0005-0000-0000-0000B0250000}"/>
    <cellStyle name="Normal 2 49" xfId="905" xr:uid="{00000000-0005-0000-0000-0000B1250000}"/>
    <cellStyle name="Normal 2 49 2" xfId="10696" xr:uid="{00000000-0005-0000-0000-0000B2250000}"/>
    <cellStyle name="Normal 2 49 3" xfId="10697" xr:uid="{00000000-0005-0000-0000-0000B3250000}"/>
    <cellStyle name="Normal 2 49 4" xfId="10698" xr:uid="{00000000-0005-0000-0000-0000B4250000}"/>
    <cellStyle name="Normal 2 5" xfId="125" xr:uid="{00000000-0005-0000-0000-0000B5250000}"/>
    <cellStyle name="Normal 2 5 2" xfId="10699" xr:uid="{00000000-0005-0000-0000-0000B6250000}"/>
    <cellStyle name="Normal 2 5 3" xfId="10700" xr:uid="{00000000-0005-0000-0000-0000B7250000}"/>
    <cellStyle name="Normal 2 5 4" xfId="10701" xr:uid="{00000000-0005-0000-0000-0000B8250000}"/>
    <cellStyle name="Normal 2 50" xfId="923" xr:uid="{00000000-0005-0000-0000-0000B9250000}"/>
    <cellStyle name="Normal 2 50 2" xfId="10702" xr:uid="{00000000-0005-0000-0000-0000BA250000}"/>
    <cellStyle name="Normal 2 50 3" xfId="10703" xr:uid="{00000000-0005-0000-0000-0000BB250000}"/>
    <cellStyle name="Normal 2 50 4" xfId="10704" xr:uid="{00000000-0005-0000-0000-0000BC250000}"/>
    <cellStyle name="Normal 2 51" xfId="942" xr:uid="{00000000-0005-0000-0000-0000BD250000}"/>
    <cellStyle name="Normal 2 51 2" xfId="10705" xr:uid="{00000000-0005-0000-0000-0000BE250000}"/>
    <cellStyle name="Normal 2 51 3" xfId="10706" xr:uid="{00000000-0005-0000-0000-0000BF250000}"/>
    <cellStyle name="Normal 2 51 4" xfId="10707" xr:uid="{00000000-0005-0000-0000-0000C0250000}"/>
    <cellStyle name="Normal 2 52" xfId="960" xr:uid="{00000000-0005-0000-0000-0000C1250000}"/>
    <cellStyle name="Normal 2 52 2" xfId="10708" xr:uid="{00000000-0005-0000-0000-0000C2250000}"/>
    <cellStyle name="Normal 2 52 3" xfId="10709" xr:uid="{00000000-0005-0000-0000-0000C3250000}"/>
    <cellStyle name="Normal 2 52 4" xfId="10710" xr:uid="{00000000-0005-0000-0000-0000C4250000}"/>
    <cellStyle name="Normal 2 53" xfId="978" xr:uid="{00000000-0005-0000-0000-0000C5250000}"/>
    <cellStyle name="Normal 2 53 2" xfId="10711" xr:uid="{00000000-0005-0000-0000-0000C6250000}"/>
    <cellStyle name="Normal 2 53 3" xfId="10712" xr:uid="{00000000-0005-0000-0000-0000C7250000}"/>
    <cellStyle name="Normal 2 53 4" xfId="10713" xr:uid="{00000000-0005-0000-0000-0000C8250000}"/>
    <cellStyle name="Normal 2 54" xfId="996" xr:uid="{00000000-0005-0000-0000-0000C9250000}"/>
    <cellStyle name="Normal 2 54 2" xfId="10714" xr:uid="{00000000-0005-0000-0000-0000CA250000}"/>
    <cellStyle name="Normal 2 54 3" xfId="10715" xr:uid="{00000000-0005-0000-0000-0000CB250000}"/>
    <cellStyle name="Normal 2 54 4" xfId="10716" xr:uid="{00000000-0005-0000-0000-0000CC250000}"/>
    <cellStyle name="Normal 2 55" xfId="1014" xr:uid="{00000000-0005-0000-0000-0000CD250000}"/>
    <cellStyle name="Normal 2 55 2" xfId="10717" xr:uid="{00000000-0005-0000-0000-0000CE250000}"/>
    <cellStyle name="Normal 2 55 3" xfId="10718" xr:uid="{00000000-0005-0000-0000-0000CF250000}"/>
    <cellStyle name="Normal 2 55 4" xfId="10719" xr:uid="{00000000-0005-0000-0000-0000D0250000}"/>
    <cellStyle name="Normal 2 56" xfId="1030" xr:uid="{00000000-0005-0000-0000-0000D1250000}"/>
    <cellStyle name="Normal 2 56 2" xfId="10720" xr:uid="{00000000-0005-0000-0000-0000D2250000}"/>
    <cellStyle name="Normal 2 56 3" xfId="10721" xr:uid="{00000000-0005-0000-0000-0000D3250000}"/>
    <cellStyle name="Normal 2 56 4" xfId="10722" xr:uid="{00000000-0005-0000-0000-0000D4250000}"/>
    <cellStyle name="Normal 2 57" xfId="1048" xr:uid="{00000000-0005-0000-0000-0000D5250000}"/>
    <cellStyle name="Normal 2 57 2" xfId="10723" xr:uid="{00000000-0005-0000-0000-0000D6250000}"/>
    <cellStyle name="Normal 2 57 3" xfId="10724" xr:uid="{00000000-0005-0000-0000-0000D7250000}"/>
    <cellStyle name="Normal 2 57 4" xfId="10725" xr:uid="{00000000-0005-0000-0000-0000D8250000}"/>
    <cellStyle name="Normal 2 58" xfId="1066" xr:uid="{00000000-0005-0000-0000-0000D9250000}"/>
    <cellStyle name="Normal 2 58 2" xfId="10726" xr:uid="{00000000-0005-0000-0000-0000DA250000}"/>
    <cellStyle name="Normal 2 58 3" xfId="10727" xr:uid="{00000000-0005-0000-0000-0000DB250000}"/>
    <cellStyle name="Normal 2 58 4" xfId="10728" xr:uid="{00000000-0005-0000-0000-0000DC250000}"/>
    <cellStyle name="Normal 2 59" xfId="1084" xr:uid="{00000000-0005-0000-0000-0000DD250000}"/>
    <cellStyle name="Normal 2 59 2" xfId="10729" xr:uid="{00000000-0005-0000-0000-0000DE250000}"/>
    <cellStyle name="Normal 2 59 3" xfId="10730" xr:uid="{00000000-0005-0000-0000-0000DF250000}"/>
    <cellStyle name="Normal 2 59 4" xfId="10731" xr:uid="{00000000-0005-0000-0000-0000E0250000}"/>
    <cellStyle name="Normal 2 6" xfId="142" xr:uid="{00000000-0005-0000-0000-0000E1250000}"/>
    <cellStyle name="Normal 2 6 2" xfId="10732" xr:uid="{00000000-0005-0000-0000-0000E2250000}"/>
    <cellStyle name="Normal 2 6 3" xfId="10733" xr:uid="{00000000-0005-0000-0000-0000E3250000}"/>
    <cellStyle name="Normal 2 6 4" xfId="10734" xr:uid="{00000000-0005-0000-0000-0000E4250000}"/>
    <cellStyle name="Normal 2 60" xfId="1103" xr:uid="{00000000-0005-0000-0000-0000E5250000}"/>
    <cellStyle name="Normal 2 60 2" xfId="10735" xr:uid="{00000000-0005-0000-0000-0000E6250000}"/>
    <cellStyle name="Normal 2 60 3" xfId="10736" xr:uid="{00000000-0005-0000-0000-0000E7250000}"/>
    <cellStyle name="Normal 2 60 4" xfId="10737" xr:uid="{00000000-0005-0000-0000-0000E8250000}"/>
    <cellStyle name="Normal 2 61" xfId="1121" xr:uid="{00000000-0005-0000-0000-0000E9250000}"/>
    <cellStyle name="Normal 2 61 2" xfId="10738" xr:uid="{00000000-0005-0000-0000-0000EA250000}"/>
    <cellStyle name="Normal 2 61 3" xfId="10739" xr:uid="{00000000-0005-0000-0000-0000EB250000}"/>
    <cellStyle name="Normal 2 61 4" xfId="10740" xr:uid="{00000000-0005-0000-0000-0000EC250000}"/>
    <cellStyle name="Normal 2 62" xfId="1139" xr:uid="{00000000-0005-0000-0000-0000ED250000}"/>
    <cellStyle name="Normal 2 62 2" xfId="10741" xr:uid="{00000000-0005-0000-0000-0000EE250000}"/>
    <cellStyle name="Normal 2 62 3" xfId="10742" xr:uid="{00000000-0005-0000-0000-0000EF250000}"/>
    <cellStyle name="Normal 2 62 4" xfId="10743" xr:uid="{00000000-0005-0000-0000-0000F0250000}"/>
    <cellStyle name="Normal 2 63" xfId="1155" xr:uid="{00000000-0005-0000-0000-0000F1250000}"/>
    <cellStyle name="Normal 2 63 2" xfId="10744" xr:uid="{00000000-0005-0000-0000-0000F2250000}"/>
    <cellStyle name="Normal 2 63 3" xfId="10745" xr:uid="{00000000-0005-0000-0000-0000F3250000}"/>
    <cellStyle name="Normal 2 63 4" xfId="10746" xr:uid="{00000000-0005-0000-0000-0000F4250000}"/>
    <cellStyle name="Normal 2 64" xfId="1173" xr:uid="{00000000-0005-0000-0000-0000F5250000}"/>
    <cellStyle name="Normal 2 64 2" xfId="10747" xr:uid="{00000000-0005-0000-0000-0000F6250000}"/>
    <cellStyle name="Normal 2 64 3" xfId="10748" xr:uid="{00000000-0005-0000-0000-0000F7250000}"/>
    <cellStyle name="Normal 2 64 4" xfId="10749" xr:uid="{00000000-0005-0000-0000-0000F8250000}"/>
    <cellStyle name="Normal 2 65" xfId="1192" xr:uid="{00000000-0005-0000-0000-0000F9250000}"/>
    <cellStyle name="Normal 2 65 2" xfId="10750" xr:uid="{00000000-0005-0000-0000-0000FA250000}"/>
    <cellStyle name="Normal 2 65 3" xfId="10751" xr:uid="{00000000-0005-0000-0000-0000FB250000}"/>
    <cellStyle name="Normal 2 65 4" xfId="10752" xr:uid="{00000000-0005-0000-0000-0000FC250000}"/>
    <cellStyle name="Normal 2 66" xfId="1210" xr:uid="{00000000-0005-0000-0000-0000FD250000}"/>
    <cellStyle name="Normal 2 66 2" xfId="10753" xr:uid="{00000000-0005-0000-0000-0000FE250000}"/>
    <cellStyle name="Normal 2 66 3" xfId="10754" xr:uid="{00000000-0005-0000-0000-0000FF250000}"/>
    <cellStyle name="Normal 2 66 4" xfId="10755" xr:uid="{00000000-0005-0000-0000-000000260000}"/>
    <cellStyle name="Normal 2 67" xfId="1226" xr:uid="{00000000-0005-0000-0000-000001260000}"/>
    <cellStyle name="Normal 2 67 2" xfId="10756" xr:uid="{00000000-0005-0000-0000-000002260000}"/>
    <cellStyle name="Normal 2 67 3" xfId="10757" xr:uid="{00000000-0005-0000-0000-000003260000}"/>
    <cellStyle name="Normal 2 67 4" xfId="10758" xr:uid="{00000000-0005-0000-0000-000004260000}"/>
    <cellStyle name="Normal 2 68" xfId="1242" xr:uid="{00000000-0005-0000-0000-000005260000}"/>
    <cellStyle name="Normal 2 68 2" xfId="10759" xr:uid="{00000000-0005-0000-0000-000006260000}"/>
    <cellStyle name="Normal 2 68 3" xfId="10760" xr:uid="{00000000-0005-0000-0000-000007260000}"/>
    <cellStyle name="Normal 2 68 4" xfId="10761" xr:uid="{00000000-0005-0000-0000-000008260000}"/>
    <cellStyle name="Normal 2 69" xfId="1258" xr:uid="{00000000-0005-0000-0000-000009260000}"/>
    <cellStyle name="Normal 2 69 2" xfId="10762" xr:uid="{00000000-0005-0000-0000-00000A260000}"/>
    <cellStyle name="Normal 2 69 3" xfId="10763" xr:uid="{00000000-0005-0000-0000-00000B260000}"/>
    <cellStyle name="Normal 2 69 4" xfId="10764" xr:uid="{00000000-0005-0000-0000-00000C260000}"/>
    <cellStyle name="Normal 2 7" xfId="159" xr:uid="{00000000-0005-0000-0000-00000D260000}"/>
    <cellStyle name="Normal 2 7 2" xfId="10765" xr:uid="{00000000-0005-0000-0000-00000E260000}"/>
    <cellStyle name="Normal 2 7 3" xfId="10766" xr:uid="{00000000-0005-0000-0000-00000F260000}"/>
    <cellStyle name="Normal 2 7 4" xfId="10767" xr:uid="{00000000-0005-0000-0000-000010260000}"/>
    <cellStyle name="Normal 2 70" xfId="1275" xr:uid="{00000000-0005-0000-0000-000011260000}"/>
    <cellStyle name="Normal 2 70 2" xfId="10768" xr:uid="{00000000-0005-0000-0000-000012260000}"/>
    <cellStyle name="Normal 2 70 3" xfId="10769" xr:uid="{00000000-0005-0000-0000-000013260000}"/>
    <cellStyle name="Normal 2 70 4" xfId="10770" xr:uid="{00000000-0005-0000-0000-000014260000}"/>
    <cellStyle name="Normal 2 71" xfId="1286" xr:uid="{00000000-0005-0000-0000-000015260000}"/>
    <cellStyle name="Normal 2 71 2" xfId="10771" xr:uid="{00000000-0005-0000-0000-000016260000}"/>
    <cellStyle name="Normal 2 71 3" xfId="10772" xr:uid="{00000000-0005-0000-0000-000017260000}"/>
    <cellStyle name="Normal 2 71 4" xfId="10773" xr:uid="{00000000-0005-0000-0000-000018260000}"/>
    <cellStyle name="Normal 2 72" xfId="1294" xr:uid="{00000000-0005-0000-0000-000019260000}"/>
    <cellStyle name="Normal 2 72 2" xfId="10774" xr:uid="{00000000-0005-0000-0000-00001A260000}"/>
    <cellStyle name="Normal 2 72 3" xfId="10775" xr:uid="{00000000-0005-0000-0000-00001B260000}"/>
    <cellStyle name="Normal 2 72 4" xfId="10776" xr:uid="{00000000-0005-0000-0000-00001C260000}"/>
    <cellStyle name="Normal 2 73" xfId="9755" xr:uid="{00000000-0005-0000-0000-00001D260000}"/>
    <cellStyle name="Normal 2 74" xfId="9756" xr:uid="{00000000-0005-0000-0000-00001E260000}"/>
    <cellStyle name="Normal 2 75" xfId="9757" xr:uid="{00000000-0005-0000-0000-00001F260000}"/>
    <cellStyle name="Normal 2 76" xfId="9758" xr:uid="{00000000-0005-0000-0000-000020260000}"/>
    <cellStyle name="Normal 2 77" xfId="9759" xr:uid="{00000000-0005-0000-0000-000021260000}"/>
    <cellStyle name="Normal 2 78" xfId="9760" xr:uid="{00000000-0005-0000-0000-000022260000}"/>
    <cellStyle name="Normal 2 79" xfId="9761" xr:uid="{00000000-0005-0000-0000-000023260000}"/>
    <cellStyle name="Normal 2 8" xfId="176" xr:uid="{00000000-0005-0000-0000-000024260000}"/>
    <cellStyle name="Normal 2 8 2" xfId="10777" xr:uid="{00000000-0005-0000-0000-000025260000}"/>
    <cellStyle name="Normal 2 8 3" xfId="10778" xr:uid="{00000000-0005-0000-0000-000026260000}"/>
    <cellStyle name="Normal 2 8 4" xfId="10779" xr:uid="{00000000-0005-0000-0000-000027260000}"/>
    <cellStyle name="Normal 2 80" xfId="9762" xr:uid="{00000000-0005-0000-0000-000028260000}"/>
    <cellStyle name="Normal 2 81" xfId="9763" xr:uid="{00000000-0005-0000-0000-000029260000}"/>
    <cellStyle name="Normal 2 82" xfId="9764" xr:uid="{00000000-0005-0000-0000-00002A260000}"/>
    <cellStyle name="Normal 2 83" xfId="9765" xr:uid="{00000000-0005-0000-0000-00002B260000}"/>
    <cellStyle name="Normal 2 84" xfId="9766" xr:uid="{00000000-0005-0000-0000-00002C260000}"/>
    <cellStyle name="Normal 2 85" xfId="9767" xr:uid="{00000000-0005-0000-0000-00002D260000}"/>
    <cellStyle name="Normal 2 86" xfId="9768" xr:uid="{00000000-0005-0000-0000-00002E260000}"/>
    <cellStyle name="Normal 2 87" xfId="9769" xr:uid="{00000000-0005-0000-0000-00002F260000}"/>
    <cellStyle name="Normal 2 88" xfId="9770" xr:uid="{00000000-0005-0000-0000-000030260000}"/>
    <cellStyle name="Normal 2 89" xfId="9771" xr:uid="{00000000-0005-0000-0000-000031260000}"/>
    <cellStyle name="Normal 2 9" xfId="193" xr:uid="{00000000-0005-0000-0000-000032260000}"/>
    <cellStyle name="Normal 2 9 2" xfId="10780" xr:uid="{00000000-0005-0000-0000-000033260000}"/>
    <cellStyle name="Normal 2 9 3" xfId="10781" xr:uid="{00000000-0005-0000-0000-000034260000}"/>
    <cellStyle name="Normal 2 9 4" xfId="10782" xr:uid="{00000000-0005-0000-0000-000035260000}"/>
    <cellStyle name="Normal 2 90" xfId="9772" xr:uid="{00000000-0005-0000-0000-000036260000}"/>
    <cellStyle name="Normal 2 91" xfId="9773" xr:uid="{00000000-0005-0000-0000-000037260000}"/>
    <cellStyle name="Normal 2 92" xfId="10783" xr:uid="{00000000-0005-0000-0000-000038260000}"/>
    <cellStyle name="Normal 2 93" xfId="10784" xr:uid="{00000000-0005-0000-0000-000039260000}"/>
    <cellStyle name="Normal 2 94" xfId="10785" xr:uid="{00000000-0005-0000-0000-00003A260000}"/>
    <cellStyle name="Normal 2 95" xfId="10786" xr:uid="{00000000-0005-0000-0000-00003B260000}"/>
    <cellStyle name="Normal 22" xfId="326" xr:uid="{00000000-0005-0000-0000-00003C260000}"/>
    <cellStyle name="Normal 25" xfId="380" xr:uid="{00000000-0005-0000-0000-00003D260000}"/>
    <cellStyle name="Normal 26" xfId="398" xr:uid="{00000000-0005-0000-0000-00003E260000}"/>
    <cellStyle name="Normal 27" xfId="416" xr:uid="{00000000-0005-0000-0000-00003F260000}"/>
    <cellStyle name="Normal 28" xfId="434" xr:uid="{00000000-0005-0000-0000-000040260000}"/>
    <cellStyle name="Normal 29" xfId="452" xr:uid="{00000000-0005-0000-0000-000041260000}"/>
    <cellStyle name="Normal 3" xfId="45" xr:uid="{00000000-0005-0000-0000-000042260000}"/>
    <cellStyle name="Normal 3 10" xfId="211" xr:uid="{00000000-0005-0000-0000-000043260000}"/>
    <cellStyle name="Normal 3 10 2" xfId="10787" xr:uid="{00000000-0005-0000-0000-000044260000}"/>
    <cellStyle name="Normal 3 10 3" xfId="10788" xr:uid="{00000000-0005-0000-0000-000045260000}"/>
    <cellStyle name="Normal 3 10 4" xfId="10789" xr:uid="{00000000-0005-0000-0000-000046260000}"/>
    <cellStyle name="Normal 3 11" xfId="228" xr:uid="{00000000-0005-0000-0000-000047260000}"/>
    <cellStyle name="Normal 3 11 2" xfId="10790" xr:uid="{00000000-0005-0000-0000-000048260000}"/>
    <cellStyle name="Normal 3 11 3" xfId="10791" xr:uid="{00000000-0005-0000-0000-000049260000}"/>
    <cellStyle name="Normal 3 11 4" xfId="10792" xr:uid="{00000000-0005-0000-0000-00004A260000}"/>
    <cellStyle name="Normal 3 12" xfId="245" xr:uid="{00000000-0005-0000-0000-00004B260000}"/>
    <cellStyle name="Normal 3 12 2" xfId="10793" xr:uid="{00000000-0005-0000-0000-00004C260000}"/>
    <cellStyle name="Normal 3 12 3" xfId="10794" xr:uid="{00000000-0005-0000-0000-00004D260000}"/>
    <cellStyle name="Normal 3 12 4" xfId="10795" xr:uid="{00000000-0005-0000-0000-00004E260000}"/>
    <cellStyle name="Normal 3 13" xfId="262" xr:uid="{00000000-0005-0000-0000-00004F260000}"/>
    <cellStyle name="Normal 3 13 2" xfId="10796" xr:uid="{00000000-0005-0000-0000-000050260000}"/>
    <cellStyle name="Normal 3 13 3" xfId="10797" xr:uid="{00000000-0005-0000-0000-000051260000}"/>
    <cellStyle name="Normal 3 13 4" xfId="10798" xr:uid="{00000000-0005-0000-0000-000052260000}"/>
    <cellStyle name="Normal 3 14" xfId="279" xr:uid="{00000000-0005-0000-0000-000053260000}"/>
    <cellStyle name="Normal 3 14 2" xfId="10799" xr:uid="{00000000-0005-0000-0000-000054260000}"/>
    <cellStyle name="Normal 3 14 3" xfId="10800" xr:uid="{00000000-0005-0000-0000-000055260000}"/>
    <cellStyle name="Normal 3 14 4" xfId="10801" xr:uid="{00000000-0005-0000-0000-000056260000}"/>
    <cellStyle name="Normal 3 15" xfId="296" xr:uid="{00000000-0005-0000-0000-000057260000}"/>
    <cellStyle name="Normal 3 15 2" xfId="10802" xr:uid="{00000000-0005-0000-0000-000058260000}"/>
    <cellStyle name="Normal 3 15 3" xfId="10803" xr:uid="{00000000-0005-0000-0000-000059260000}"/>
    <cellStyle name="Normal 3 15 4" xfId="10804" xr:uid="{00000000-0005-0000-0000-00005A260000}"/>
    <cellStyle name="Normal 3 16" xfId="313" xr:uid="{00000000-0005-0000-0000-00005B260000}"/>
    <cellStyle name="Normal 3 16 2" xfId="10805" xr:uid="{00000000-0005-0000-0000-00005C260000}"/>
    <cellStyle name="Normal 3 16 3" xfId="10806" xr:uid="{00000000-0005-0000-0000-00005D260000}"/>
    <cellStyle name="Normal 3 16 4" xfId="10807" xr:uid="{00000000-0005-0000-0000-00005E260000}"/>
    <cellStyle name="Normal 3 17" xfId="331" xr:uid="{00000000-0005-0000-0000-00005F260000}"/>
    <cellStyle name="Normal 3 17 2" xfId="10808" xr:uid="{00000000-0005-0000-0000-000060260000}"/>
    <cellStyle name="Normal 3 17 3" xfId="10809" xr:uid="{00000000-0005-0000-0000-000061260000}"/>
    <cellStyle name="Normal 3 17 4" xfId="10810" xr:uid="{00000000-0005-0000-0000-000062260000}"/>
    <cellStyle name="Normal 3 18" xfId="347" xr:uid="{00000000-0005-0000-0000-000063260000}"/>
    <cellStyle name="Normal 3 18 2" xfId="10811" xr:uid="{00000000-0005-0000-0000-000064260000}"/>
    <cellStyle name="Normal 3 18 3" xfId="10812" xr:uid="{00000000-0005-0000-0000-000065260000}"/>
    <cellStyle name="Normal 3 18 4" xfId="10813" xr:uid="{00000000-0005-0000-0000-000066260000}"/>
    <cellStyle name="Normal 3 19" xfId="365" xr:uid="{00000000-0005-0000-0000-000067260000}"/>
    <cellStyle name="Normal 3 19 2" xfId="10814" xr:uid="{00000000-0005-0000-0000-000068260000}"/>
    <cellStyle name="Normal 3 19 3" xfId="10815" xr:uid="{00000000-0005-0000-0000-000069260000}"/>
    <cellStyle name="Normal 3 19 4" xfId="10816" xr:uid="{00000000-0005-0000-0000-00006A260000}"/>
    <cellStyle name="Normal 3 2" xfId="49" xr:uid="{00000000-0005-0000-0000-00006B260000}"/>
    <cellStyle name="Normal 3 2 2" xfId="10817" xr:uid="{00000000-0005-0000-0000-00006C260000}"/>
    <cellStyle name="Normal 3 2 3" xfId="10818" xr:uid="{00000000-0005-0000-0000-00006D260000}"/>
    <cellStyle name="Normal 3 2 4" xfId="10819" xr:uid="{00000000-0005-0000-0000-00006E260000}"/>
    <cellStyle name="Normal 3 20" xfId="385" xr:uid="{00000000-0005-0000-0000-00006F260000}"/>
    <cellStyle name="Normal 3 20 2" xfId="10820" xr:uid="{00000000-0005-0000-0000-000070260000}"/>
    <cellStyle name="Normal 3 20 3" xfId="10821" xr:uid="{00000000-0005-0000-0000-000071260000}"/>
    <cellStyle name="Normal 3 20 4" xfId="10822" xr:uid="{00000000-0005-0000-0000-000072260000}"/>
    <cellStyle name="Normal 3 21" xfId="403" xr:uid="{00000000-0005-0000-0000-000073260000}"/>
    <cellStyle name="Normal 3 21 2" xfId="10823" xr:uid="{00000000-0005-0000-0000-000074260000}"/>
    <cellStyle name="Normal 3 21 3" xfId="10824" xr:uid="{00000000-0005-0000-0000-000075260000}"/>
    <cellStyle name="Normal 3 21 4" xfId="10825" xr:uid="{00000000-0005-0000-0000-000076260000}"/>
    <cellStyle name="Normal 3 22" xfId="421" xr:uid="{00000000-0005-0000-0000-000077260000}"/>
    <cellStyle name="Normal 3 22 2" xfId="10826" xr:uid="{00000000-0005-0000-0000-000078260000}"/>
    <cellStyle name="Normal 3 22 3" xfId="10827" xr:uid="{00000000-0005-0000-0000-000079260000}"/>
    <cellStyle name="Normal 3 22 4" xfId="10828" xr:uid="{00000000-0005-0000-0000-00007A260000}"/>
    <cellStyle name="Normal 3 23" xfId="439" xr:uid="{00000000-0005-0000-0000-00007B260000}"/>
    <cellStyle name="Normal 3 23 2" xfId="10829" xr:uid="{00000000-0005-0000-0000-00007C260000}"/>
    <cellStyle name="Normal 3 23 3" xfId="10830" xr:uid="{00000000-0005-0000-0000-00007D260000}"/>
    <cellStyle name="Normal 3 23 4" xfId="10831" xr:uid="{00000000-0005-0000-0000-00007E260000}"/>
    <cellStyle name="Normal 3 24" xfId="457" xr:uid="{00000000-0005-0000-0000-00007F260000}"/>
    <cellStyle name="Normal 3 24 2" xfId="10832" xr:uid="{00000000-0005-0000-0000-000080260000}"/>
    <cellStyle name="Normal 3 24 3" xfId="10833" xr:uid="{00000000-0005-0000-0000-000081260000}"/>
    <cellStyle name="Normal 3 24 4" xfId="10834" xr:uid="{00000000-0005-0000-0000-000082260000}"/>
    <cellStyle name="Normal 3 25" xfId="475" xr:uid="{00000000-0005-0000-0000-000083260000}"/>
    <cellStyle name="Normal 3 25 2" xfId="10835" xr:uid="{00000000-0005-0000-0000-000084260000}"/>
    <cellStyle name="Normal 3 25 3" xfId="10836" xr:uid="{00000000-0005-0000-0000-000085260000}"/>
    <cellStyle name="Normal 3 25 4" xfId="10837" xr:uid="{00000000-0005-0000-0000-000086260000}"/>
    <cellStyle name="Normal 3 26" xfId="493" xr:uid="{00000000-0005-0000-0000-000087260000}"/>
    <cellStyle name="Normal 3 26 2" xfId="10838" xr:uid="{00000000-0005-0000-0000-000088260000}"/>
    <cellStyle name="Normal 3 26 3" xfId="10839" xr:uid="{00000000-0005-0000-0000-000089260000}"/>
    <cellStyle name="Normal 3 26 4" xfId="10840" xr:uid="{00000000-0005-0000-0000-00008A260000}"/>
    <cellStyle name="Normal 3 27" xfId="511" xr:uid="{00000000-0005-0000-0000-00008B260000}"/>
    <cellStyle name="Normal 3 27 2" xfId="10841" xr:uid="{00000000-0005-0000-0000-00008C260000}"/>
    <cellStyle name="Normal 3 27 3" xfId="10842" xr:uid="{00000000-0005-0000-0000-00008D260000}"/>
    <cellStyle name="Normal 3 27 4" xfId="10843" xr:uid="{00000000-0005-0000-0000-00008E260000}"/>
    <cellStyle name="Normal 3 28" xfId="529" xr:uid="{00000000-0005-0000-0000-00008F260000}"/>
    <cellStyle name="Normal 3 28 2" xfId="10844" xr:uid="{00000000-0005-0000-0000-000090260000}"/>
    <cellStyle name="Normal 3 28 3" xfId="10845" xr:uid="{00000000-0005-0000-0000-000091260000}"/>
    <cellStyle name="Normal 3 28 4" xfId="10846" xr:uid="{00000000-0005-0000-0000-000092260000}"/>
    <cellStyle name="Normal 3 29" xfId="547" xr:uid="{00000000-0005-0000-0000-000093260000}"/>
    <cellStyle name="Normal 3 29 2" xfId="10847" xr:uid="{00000000-0005-0000-0000-000094260000}"/>
    <cellStyle name="Normal 3 29 3" xfId="10848" xr:uid="{00000000-0005-0000-0000-000095260000}"/>
    <cellStyle name="Normal 3 29 4" xfId="10849" xr:uid="{00000000-0005-0000-0000-000096260000}"/>
    <cellStyle name="Normal 3 3" xfId="92" xr:uid="{00000000-0005-0000-0000-000097260000}"/>
    <cellStyle name="Normal 3 3 2" xfId="10850" xr:uid="{00000000-0005-0000-0000-000098260000}"/>
    <cellStyle name="Normal 3 3 3" xfId="10851" xr:uid="{00000000-0005-0000-0000-000099260000}"/>
    <cellStyle name="Normal 3 3 4" xfId="10852" xr:uid="{00000000-0005-0000-0000-00009A260000}"/>
    <cellStyle name="Normal 3 30" xfId="565" xr:uid="{00000000-0005-0000-0000-00009B260000}"/>
    <cellStyle name="Normal 3 30 2" xfId="10853" xr:uid="{00000000-0005-0000-0000-00009C260000}"/>
    <cellStyle name="Normal 3 30 3" xfId="10854" xr:uid="{00000000-0005-0000-0000-00009D260000}"/>
    <cellStyle name="Normal 3 30 4" xfId="10855" xr:uid="{00000000-0005-0000-0000-00009E260000}"/>
    <cellStyle name="Normal 3 31" xfId="583" xr:uid="{00000000-0005-0000-0000-00009F260000}"/>
    <cellStyle name="Normal 3 31 2" xfId="10856" xr:uid="{00000000-0005-0000-0000-0000A0260000}"/>
    <cellStyle name="Normal 3 31 3" xfId="10857" xr:uid="{00000000-0005-0000-0000-0000A1260000}"/>
    <cellStyle name="Normal 3 31 4" xfId="10858" xr:uid="{00000000-0005-0000-0000-0000A2260000}"/>
    <cellStyle name="Normal 3 32" xfId="601" xr:uid="{00000000-0005-0000-0000-0000A3260000}"/>
    <cellStyle name="Normal 3 32 2" xfId="10859" xr:uid="{00000000-0005-0000-0000-0000A4260000}"/>
    <cellStyle name="Normal 3 32 3" xfId="10860" xr:uid="{00000000-0005-0000-0000-0000A5260000}"/>
    <cellStyle name="Normal 3 32 4" xfId="10861" xr:uid="{00000000-0005-0000-0000-0000A6260000}"/>
    <cellStyle name="Normal 3 33" xfId="619" xr:uid="{00000000-0005-0000-0000-0000A7260000}"/>
    <cellStyle name="Normal 3 33 2" xfId="10862" xr:uid="{00000000-0005-0000-0000-0000A8260000}"/>
    <cellStyle name="Normal 3 33 3" xfId="10863" xr:uid="{00000000-0005-0000-0000-0000A9260000}"/>
    <cellStyle name="Normal 3 33 4" xfId="10864" xr:uid="{00000000-0005-0000-0000-0000AA260000}"/>
    <cellStyle name="Normal 3 34" xfId="637" xr:uid="{00000000-0005-0000-0000-0000AB260000}"/>
    <cellStyle name="Normal 3 34 2" xfId="10865" xr:uid="{00000000-0005-0000-0000-0000AC260000}"/>
    <cellStyle name="Normal 3 34 3" xfId="10866" xr:uid="{00000000-0005-0000-0000-0000AD260000}"/>
    <cellStyle name="Normal 3 34 4" xfId="10867" xr:uid="{00000000-0005-0000-0000-0000AE260000}"/>
    <cellStyle name="Normal 3 35" xfId="655" xr:uid="{00000000-0005-0000-0000-0000AF260000}"/>
    <cellStyle name="Normal 3 35 2" xfId="10868" xr:uid="{00000000-0005-0000-0000-0000B0260000}"/>
    <cellStyle name="Normal 3 35 3" xfId="10869" xr:uid="{00000000-0005-0000-0000-0000B1260000}"/>
    <cellStyle name="Normal 3 35 4" xfId="10870" xr:uid="{00000000-0005-0000-0000-0000B2260000}"/>
    <cellStyle name="Normal 3 36" xfId="673" xr:uid="{00000000-0005-0000-0000-0000B3260000}"/>
    <cellStyle name="Normal 3 36 2" xfId="10871" xr:uid="{00000000-0005-0000-0000-0000B4260000}"/>
    <cellStyle name="Normal 3 36 3" xfId="10872" xr:uid="{00000000-0005-0000-0000-0000B5260000}"/>
    <cellStyle name="Normal 3 36 4" xfId="10873" xr:uid="{00000000-0005-0000-0000-0000B6260000}"/>
    <cellStyle name="Normal 3 37" xfId="691" xr:uid="{00000000-0005-0000-0000-0000B7260000}"/>
    <cellStyle name="Normal 3 37 2" xfId="10874" xr:uid="{00000000-0005-0000-0000-0000B8260000}"/>
    <cellStyle name="Normal 3 37 3" xfId="10875" xr:uid="{00000000-0005-0000-0000-0000B9260000}"/>
    <cellStyle name="Normal 3 37 4" xfId="10876" xr:uid="{00000000-0005-0000-0000-0000BA260000}"/>
    <cellStyle name="Normal 3 38" xfId="709" xr:uid="{00000000-0005-0000-0000-0000BB260000}"/>
    <cellStyle name="Normal 3 38 2" xfId="10877" xr:uid="{00000000-0005-0000-0000-0000BC260000}"/>
    <cellStyle name="Normal 3 38 3" xfId="10878" xr:uid="{00000000-0005-0000-0000-0000BD260000}"/>
    <cellStyle name="Normal 3 38 4" xfId="10879" xr:uid="{00000000-0005-0000-0000-0000BE260000}"/>
    <cellStyle name="Normal 3 39" xfId="725" xr:uid="{00000000-0005-0000-0000-0000BF260000}"/>
    <cellStyle name="Normal 3 39 2" xfId="10880" xr:uid="{00000000-0005-0000-0000-0000C0260000}"/>
    <cellStyle name="Normal 3 39 3" xfId="10881" xr:uid="{00000000-0005-0000-0000-0000C1260000}"/>
    <cellStyle name="Normal 3 39 4" xfId="10882" xr:uid="{00000000-0005-0000-0000-0000C2260000}"/>
    <cellStyle name="Normal 3 4" xfId="109" xr:uid="{00000000-0005-0000-0000-0000C3260000}"/>
    <cellStyle name="Normal 3 4 2" xfId="10883" xr:uid="{00000000-0005-0000-0000-0000C4260000}"/>
    <cellStyle name="Normal 3 4 3" xfId="10884" xr:uid="{00000000-0005-0000-0000-0000C5260000}"/>
    <cellStyle name="Normal 3 4 4" xfId="10885" xr:uid="{00000000-0005-0000-0000-0000C6260000}"/>
    <cellStyle name="Normal 3 40" xfId="742" xr:uid="{00000000-0005-0000-0000-0000C7260000}"/>
    <cellStyle name="Normal 3 40 2" xfId="10886" xr:uid="{00000000-0005-0000-0000-0000C8260000}"/>
    <cellStyle name="Normal 3 40 3" xfId="10887" xr:uid="{00000000-0005-0000-0000-0000C9260000}"/>
    <cellStyle name="Normal 3 40 4" xfId="10888" xr:uid="{00000000-0005-0000-0000-0000CA260000}"/>
    <cellStyle name="Normal 3 41" xfId="763" xr:uid="{00000000-0005-0000-0000-0000CB260000}"/>
    <cellStyle name="Normal 3 41 2" xfId="10889" xr:uid="{00000000-0005-0000-0000-0000CC260000}"/>
    <cellStyle name="Normal 3 41 3" xfId="10890" xr:uid="{00000000-0005-0000-0000-0000CD260000}"/>
    <cellStyle name="Normal 3 41 4" xfId="10891" xr:uid="{00000000-0005-0000-0000-0000CE260000}"/>
    <cellStyle name="Normal 3 42" xfId="781" xr:uid="{00000000-0005-0000-0000-0000CF260000}"/>
    <cellStyle name="Normal 3 42 2" xfId="10892" xr:uid="{00000000-0005-0000-0000-0000D0260000}"/>
    <cellStyle name="Normal 3 42 3" xfId="10893" xr:uid="{00000000-0005-0000-0000-0000D1260000}"/>
    <cellStyle name="Normal 3 42 4" xfId="10894" xr:uid="{00000000-0005-0000-0000-0000D2260000}"/>
    <cellStyle name="Normal 3 43" xfId="799" xr:uid="{00000000-0005-0000-0000-0000D3260000}"/>
    <cellStyle name="Normal 3 43 2" xfId="10895" xr:uid="{00000000-0005-0000-0000-0000D4260000}"/>
    <cellStyle name="Normal 3 43 3" xfId="10896" xr:uid="{00000000-0005-0000-0000-0000D5260000}"/>
    <cellStyle name="Normal 3 43 4" xfId="10897" xr:uid="{00000000-0005-0000-0000-0000D6260000}"/>
    <cellStyle name="Normal 3 44" xfId="817" xr:uid="{00000000-0005-0000-0000-0000D7260000}"/>
    <cellStyle name="Normal 3 44 2" xfId="10898" xr:uid="{00000000-0005-0000-0000-0000D8260000}"/>
    <cellStyle name="Normal 3 44 3" xfId="10899" xr:uid="{00000000-0005-0000-0000-0000D9260000}"/>
    <cellStyle name="Normal 3 44 4" xfId="10900" xr:uid="{00000000-0005-0000-0000-0000DA260000}"/>
    <cellStyle name="Normal 3 45" xfId="835" xr:uid="{00000000-0005-0000-0000-0000DB260000}"/>
    <cellStyle name="Normal 3 45 2" xfId="10901" xr:uid="{00000000-0005-0000-0000-0000DC260000}"/>
    <cellStyle name="Normal 3 45 3" xfId="10902" xr:uid="{00000000-0005-0000-0000-0000DD260000}"/>
    <cellStyle name="Normal 3 45 4" xfId="10903" xr:uid="{00000000-0005-0000-0000-0000DE260000}"/>
    <cellStyle name="Normal 3 46" xfId="853" xr:uid="{00000000-0005-0000-0000-0000DF260000}"/>
    <cellStyle name="Normal 3 46 2" xfId="10904" xr:uid="{00000000-0005-0000-0000-0000E0260000}"/>
    <cellStyle name="Normal 3 46 3" xfId="10905" xr:uid="{00000000-0005-0000-0000-0000E1260000}"/>
    <cellStyle name="Normal 3 46 4" xfId="10906" xr:uid="{00000000-0005-0000-0000-0000E2260000}"/>
    <cellStyle name="Normal 3 47" xfId="871" xr:uid="{00000000-0005-0000-0000-0000E3260000}"/>
    <cellStyle name="Normal 3 47 2" xfId="10907" xr:uid="{00000000-0005-0000-0000-0000E4260000}"/>
    <cellStyle name="Normal 3 47 3" xfId="10908" xr:uid="{00000000-0005-0000-0000-0000E5260000}"/>
    <cellStyle name="Normal 3 47 4" xfId="10909" xr:uid="{00000000-0005-0000-0000-0000E6260000}"/>
    <cellStyle name="Normal 3 48" xfId="889" xr:uid="{00000000-0005-0000-0000-0000E7260000}"/>
    <cellStyle name="Normal 3 48 2" xfId="10910" xr:uid="{00000000-0005-0000-0000-0000E8260000}"/>
    <cellStyle name="Normal 3 48 3" xfId="10911" xr:uid="{00000000-0005-0000-0000-0000E9260000}"/>
    <cellStyle name="Normal 3 48 4" xfId="10912" xr:uid="{00000000-0005-0000-0000-0000EA260000}"/>
    <cellStyle name="Normal 3 49" xfId="906" xr:uid="{00000000-0005-0000-0000-0000EB260000}"/>
    <cellStyle name="Normal 3 49 2" xfId="10913" xr:uid="{00000000-0005-0000-0000-0000EC260000}"/>
    <cellStyle name="Normal 3 49 3" xfId="10914" xr:uid="{00000000-0005-0000-0000-0000ED260000}"/>
    <cellStyle name="Normal 3 49 4" xfId="10915" xr:uid="{00000000-0005-0000-0000-0000EE260000}"/>
    <cellStyle name="Normal 3 5" xfId="126" xr:uid="{00000000-0005-0000-0000-0000EF260000}"/>
    <cellStyle name="Normal 3 5 2" xfId="10916" xr:uid="{00000000-0005-0000-0000-0000F0260000}"/>
    <cellStyle name="Normal 3 5 3" xfId="10917" xr:uid="{00000000-0005-0000-0000-0000F1260000}"/>
    <cellStyle name="Normal 3 5 4" xfId="10918" xr:uid="{00000000-0005-0000-0000-0000F2260000}"/>
    <cellStyle name="Normal 3 50" xfId="924" xr:uid="{00000000-0005-0000-0000-0000F3260000}"/>
    <cellStyle name="Normal 3 50 2" xfId="10919" xr:uid="{00000000-0005-0000-0000-0000F4260000}"/>
    <cellStyle name="Normal 3 50 3" xfId="10920" xr:uid="{00000000-0005-0000-0000-0000F5260000}"/>
    <cellStyle name="Normal 3 50 4" xfId="10921" xr:uid="{00000000-0005-0000-0000-0000F6260000}"/>
    <cellStyle name="Normal 3 51" xfId="943" xr:uid="{00000000-0005-0000-0000-0000F7260000}"/>
    <cellStyle name="Normal 3 51 2" xfId="10922" xr:uid="{00000000-0005-0000-0000-0000F8260000}"/>
    <cellStyle name="Normal 3 51 3" xfId="10923" xr:uid="{00000000-0005-0000-0000-0000F9260000}"/>
    <cellStyle name="Normal 3 51 4" xfId="10924" xr:uid="{00000000-0005-0000-0000-0000FA260000}"/>
    <cellStyle name="Normal 3 52" xfId="961" xr:uid="{00000000-0005-0000-0000-0000FB260000}"/>
    <cellStyle name="Normal 3 52 2" xfId="10925" xr:uid="{00000000-0005-0000-0000-0000FC260000}"/>
    <cellStyle name="Normal 3 52 3" xfId="10926" xr:uid="{00000000-0005-0000-0000-0000FD260000}"/>
    <cellStyle name="Normal 3 52 4" xfId="10927" xr:uid="{00000000-0005-0000-0000-0000FE260000}"/>
    <cellStyle name="Normal 3 53" xfId="979" xr:uid="{00000000-0005-0000-0000-0000FF260000}"/>
    <cellStyle name="Normal 3 53 2" xfId="10928" xr:uid="{00000000-0005-0000-0000-000000270000}"/>
    <cellStyle name="Normal 3 53 3" xfId="10929" xr:uid="{00000000-0005-0000-0000-000001270000}"/>
    <cellStyle name="Normal 3 53 4" xfId="10930" xr:uid="{00000000-0005-0000-0000-000002270000}"/>
    <cellStyle name="Normal 3 54" xfId="997" xr:uid="{00000000-0005-0000-0000-000003270000}"/>
    <cellStyle name="Normal 3 54 2" xfId="10931" xr:uid="{00000000-0005-0000-0000-000004270000}"/>
    <cellStyle name="Normal 3 54 3" xfId="10932" xr:uid="{00000000-0005-0000-0000-000005270000}"/>
    <cellStyle name="Normal 3 54 4" xfId="10933" xr:uid="{00000000-0005-0000-0000-000006270000}"/>
    <cellStyle name="Normal 3 55" xfId="1015" xr:uid="{00000000-0005-0000-0000-000007270000}"/>
    <cellStyle name="Normal 3 55 2" xfId="10934" xr:uid="{00000000-0005-0000-0000-000008270000}"/>
    <cellStyle name="Normal 3 55 3" xfId="10935" xr:uid="{00000000-0005-0000-0000-000009270000}"/>
    <cellStyle name="Normal 3 55 4" xfId="10936" xr:uid="{00000000-0005-0000-0000-00000A270000}"/>
    <cellStyle name="Normal 3 56" xfId="1031" xr:uid="{00000000-0005-0000-0000-00000B270000}"/>
    <cellStyle name="Normal 3 56 2" xfId="10937" xr:uid="{00000000-0005-0000-0000-00000C270000}"/>
    <cellStyle name="Normal 3 56 3" xfId="10938" xr:uid="{00000000-0005-0000-0000-00000D270000}"/>
    <cellStyle name="Normal 3 56 4" xfId="10939" xr:uid="{00000000-0005-0000-0000-00000E270000}"/>
    <cellStyle name="Normal 3 57" xfId="1049" xr:uid="{00000000-0005-0000-0000-00000F270000}"/>
    <cellStyle name="Normal 3 57 2" xfId="10940" xr:uid="{00000000-0005-0000-0000-000010270000}"/>
    <cellStyle name="Normal 3 57 3" xfId="10941" xr:uid="{00000000-0005-0000-0000-000011270000}"/>
    <cellStyle name="Normal 3 57 4" xfId="10942" xr:uid="{00000000-0005-0000-0000-000012270000}"/>
    <cellStyle name="Normal 3 58" xfId="1067" xr:uid="{00000000-0005-0000-0000-000013270000}"/>
    <cellStyle name="Normal 3 58 2" xfId="10943" xr:uid="{00000000-0005-0000-0000-000014270000}"/>
    <cellStyle name="Normal 3 58 3" xfId="10944" xr:uid="{00000000-0005-0000-0000-000015270000}"/>
    <cellStyle name="Normal 3 58 4" xfId="10945" xr:uid="{00000000-0005-0000-0000-000016270000}"/>
    <cellStyle name="Normal 3 59" xfId="1085" xr:uid="{00000000-0005-0000-0000-000017270000}"/>
    <cellStyle name="Normal 3 59 2" xfId="10946" xr:uid="{00000000-0005-0000-0000-000018270000}"/>
    <cellStyle name="Normal 3 59 3" xfId="10947" xr:uid="{00000000-0005-0000-0000-000019270000}"/>
    <cellStyle name="Normal 3 59 4" xfId="10948" xr:uid="{00000000-0005-0000-0000-00001A270000}"/>
    <cellStyle name="Normal 3 6" xfId="143" xr:uid="{00000000-0005-0000-0000-00001B270000}"/>
    <cellStyle name="Normal 3 6 2" xfId="10949" xr:uid="{00000000-0005-0000-0000-00001C270000}"/>
    <cellStyle name="Normal 3 6 3" xfId="10950" xr:uid="{00000000-0005-0000-0000-00001D270000}"/>
    <cellStyle name="Normal 3 6 4" xfId="10951" xr:uid="{00000000-0005-0000-0000-00001E270000}"/>
    <cellStyle name="Normal 3 60" xfId="1104" xr:uid="{00000000-0005-0000-0000-00001F270000}"/>
    <cellStyle name="Normal 3 60 2" xfId="10952" xr:uid="{00000000-0005-0000-0000-000020270000}"/>
    <cellStyle name="Normal 3 60 3" xfId="10953" xr:uid="{00000000-0005-0000-0000-000021270000}"/>
    <cellStyle name="Normal 3 60 4" xfId="10954" xr:uid="{00000000-0005-0000-0000-000022270000}"/>
    <cellStyle name="Normal 3 61" xfId="1122" xr:uid="{00000000-0005-0000-0000-000023270000}"/>
    <cellStyle name="Normal 3 61 2" xfId="10955" xr:uid="{00000000-0005-0000-0000-000024270000}"/>
    <cellStyle name="Normal 3 61 3" xfId="10956" xr:uid="{00000000-0005-0000-0000-000025270000}"/>
    <cellStyle name="Normal 3 61 4" xfId="10957" xr:uid="{00000000-0005-0000-0000-000026270000}"/>
    <cellStyle name="Normal 3 62" xfId="1140" xr:uid="{00000000-0005-0000-0000-000027270000}"/>
    <cellStyle name="Normal 3 62 2" xfId="10958" xr:uid="{00000000-0005-0000-0000-000028270000}"/>
    <cellStyle name="Normal 3 62 3" xfId="10959" xr:uid="{00000000-0005-0000-0000-000029270000}"/>
    <cellStyle name="Normal 3 62 4" xfId="10960" xr:uid="{00000000-0005-0000-0000-00002A270000}"/>
    <cellStyle name="Normal 3 63" xfId="1156" xr:uid="{00000000-0005-0000-0000-00002B270000}"/>
    <cellStyle name="Normal 3 63 2" xfId="10961" xr:uid="{00000000-0005-0000-0000-00002C270000}"/>
    <cellStyle name="Normal 3 63 3" xfId="10962" xr:uid="{00000000-0005-0000-0000-00002D270000}"/>
    <cellStyle name="Normal 3 63 4" xfId="10963" xr:uid="{00000000-0005-0000-0000-00002E270000}"/>
    <cellStyle name="Normal 3 64" xfId="1174" xr:uid="{00000000-0005-0000-0000-00002F270000}"/>
    <cellStyle name="Normal 3 64 2" xfId="10964" xr:uid="{00000000-0005-0000-0000-000030270000}"/>
    <cellStyle name="Normal 3 64 3" xfId="10965" xr:uid="{00000000-0005-0000-0000-000031270000}"/>
    <cellStyle name="Normal 3 64 4" xfId="10966" xr:uid="{00000000-0005-0000-0000-000032270000}"/>
    <cellStyle name="Normal 3 65" xfId="1193" xr:uid="{00000000-0005-0000-0000-000033270000}"/>
    <cellStyle name="Normal 3 65 2" xfId="10967" xr:uid="{00000000-0005-0000-0000-000034270000}"/>
    <cellStyle name="Normal 3 65 3" xfId="10968" xr:uid="{00000000-0005-0000-0000-000035270000}"/>
    <cellStyle name="Normal 3 65 4" xfId="10969" xr:uid="{00000000-0005-0000-0000-000036270000}"/>
    <cellStyle name="Normal 3 66" xfId="1211" xr:uid="{00000000-0005-0000-0000-000037270000}"/>
    <cellStyle name="Normal 3 66 2" xfId="10970" xr:uid="{00000000-0005-0000-0000-000038270000}"/>
    <cellStyle name="Normal 3 66 3" xfId="10971" xr:uid="{00000000-0005-0000-0000-000039270000}"/>
    <cellStyle name="Normal 3 66 4" xfId="10972" xr:uid="{00000000-0005-0000-0000-00003A270000}"/>
    <cellStyle name="Normal 3 67" xfId="1227" xr:uid="{00000000-0005-0000-0000-00003B270000}"/>
    <cellStyle name="Normal 3 67 2" xfId="10973" xr:uid="{00000000-0005-0000-0000-00003C270000}"/>
    <cellStyle name="Normal 3 67 3" xfId="10974" xr:uid="{00000000-0005-0000-0000-00003D270000}"/>
    <cellStyle name="Normal 3 67 4" xfId="10975" xr:uid="{00000000-0005-0000-0000-00003E270000}"/>
    <cellStyle name="Normal 3 68" xfId="1243" xr:uid="{00000000-0005-0000-0000-00003F270000}"/>
    <cellStyle name="Normal 3 68 2" xfId="10976" xr:uid="{00000000-0005-0000-0000-000040270000}"/>
    <cellStyle name="Normal 3 68 3" xfId="10977" xr:uid="{00000000-0005-0000-0000-000041270000}"/>
    <cellStyle name="Normal 3 68 4" xfId="10978" xr:uid="{00000000-0005-0000-0000-000042270000}"/>
    <cellStyle name="Normal 3 69" xfId="1259" xr:uid="{00000000-0005-0000-0000-000043270000}"/>
    <cellStyle name="Normal 3 69 2" xfId="10979" xr:uid="{00000000-0005-0000-0000-000044270000}"/>
    <cellStyle name="Normal 3 69 3" xfId="10980" xr:uid="{00000000-0005-0000-0000-000045270000}"/>
    <cellStyle name="Normal 3 69 4" xfId="10981" xr:uid="{00000000-0005-0000-0000-000046270000}"/>
    <cellStyle name="Normal 3 7" xfId="160" xr:uid="{00000000-0005-0000-0000-000047270000}"/>
    <cellStyle name="Normal 3 7 2" xfId="10982" xr:uid="{00000000-0005-0000-0000-000048270000}"/>
    <cellStyle name="Normal 3 7 3" xfId="10983" xr:uid="{00000000-0005-0000-0000-000049270000}"/>
    <cellStyle name="Normal 3 7 4" xfId="10984" xr:uid="{00000000-0005-0000-0000-00004A270000}"/>
    <cellStyle name="Normal 3 70" xfId="1276" xr:uid="{00000000-0005-0000-0000-00004B270000}"/>
    <cellStyle name="Normal 3 70 2" xfId="10985" xr:uid="{00000000-0005-0000-0000-00004C270000}"/>
    <cellStyle name="Normal 3 70 3" xfId="10986" xr:uid="{00000000-0005-0000-0000-00004D270000}"/>
    <cellStyle name="Normal 3 70 4" xfId="10987" xr:uid="{00000000-0005-0000-0000-00004E270000}"/>
    <cellStyle name="Normal 3 71" xfId="1287" xr:uid="{00000000-0005-0000-0000-00004F270000}"/>
    <cellStyle name="Normal 3 71 2" xfId="10988" xr:uid="{00000000-0005-0000-0000-000050270000}"/>
    <cellStyle name="Normal 3 71 3" xfId="10989" xr:uid="{00000000-0005-0000-0000-000051270000}"/>
    <cellStyle name="Normal 3 71 4" xfId="10990" xr:uid="{00000000-0005-0000-0000-000052270000}"/>
    <cellStyle name="Normal 3 72" xfId="1295" xr:uid="{00000000-0005-0000-0000-000053270000}"/>
    <cellStyle name="Normal 3 72 2" xfId="10991" xr:uid="{00000000-0005-0000-0000-000054270000}"/>
    <cellStyle name="Normal 3 72 3" xfId="10992" xr:uid="{00000000-0005-0000-0000-000055270000}"/>
    <cellStyle name="Normal 3 72 4" xfId="10993" xr:uid="{00000000-0005-0000-0000-000056270000}"/>
    <cellStyle name="Normal 3 8" xfId="177" xr:uid="{00000000-0005-0000-0000-000057270000}"/>
    <cellStyle name="Normal 3 8 2" xfId="10994" xr:uid="{00000000-0005-0000-0000-000058270000}"/>
    <cellStyle name="Normal 3 8 3" xfId="10995" xr:uid="{00000000-0005-0000-0000-000059270000}"/>
    <cellStyle name="Normal 3 8 4" xfId="10996" xr:uid="{00000000-0005-0000-0000-00005A270000}"/>
    <cellStyle name="Normal 3 9" xfId="194" xr:uid="{00000000-0005-0000-0000-00005B270000}"/>
    <cellStyle name="Normal 3 9 2" xfId="10997" xr:uid="{00000000-0005-0000-0000-00005C270000}"/>
    <cellStyle name="Normal 3 9 3" xfId="10998" xr:uid="{00000000-0005-0000-0000-00005D270000}"/>
    <cellStyle name="Normal 3 9 4" xfId="10999" xr:uid="{00000000-0005-0000-0000-00005E270000}"/>
    <cellStyle name="Normal 30" xfId="470" xr:uid="{00000000-0005-0000-0000-00005F270000}"/>
    <cellStyle name="Normal 31" xfId="488" xr:uid="{00000000-0005-0000-0000-000060270000}"/>
    <cellStyle name="Normal 32" xfId="506" xr:uid="{00000000-0005-0000-0000-000061270000}"/>
    <cellStyle name="Normal 33" xfId="524" xr:uid="{00000000-0005-0000-0000-000062270000}"/>
    <cellStyle name="Normal 34" xfId="542" xr:uid="{00000000-0005-0000-0000-000063270000}"/>
    <cellStyle name="Normal 35" xfId="560" xr:uid="{00000000-0005-0000-0000-000064270000}"/>
    <cellStyle name="Normal 36" xfId="578" xr:uid="{00000000-0005-0000-0000-000065270000}"/>
    <cellStyle name="Normal 37" xfId="596" xr:uid="{00000000-0005-0000-0000-000066270000}"/>
    <cellStyle name="Normal 38" xfId="614" xr:uid="{00000000-0005-0000-0000-000067270000}"/>
    <cellStyle name="Normal 39" xfId="632" xr:uid="{00000000-0005-0000-0000-000068270000}"/>
    <cellStyle name="Normal 4" xfId="42" xr:uid="{00000000-0005-0000-0000-000069270000}"/>
    <cellStyle name="Normal 40" xfId="650" xr:uid="{00000000-0005-0000-0000-00006A270000}"/>
    <cellStyle name="Normal 41" xfId="668" xr:uid="{00000000-0005-0000-0000-00006B270000}"/>
    <cellStyle name="Normal 42" xfId="686" xr:uid="{00000000-0005-0000-0000-00006C270000}"/>
    <cellStyle name="Normal 43" xfId="704" xr:uid="{00000000-0005-0000-0000-00006D270000}"/>
    <cellStyle name="Normal 44" xfId="350" xr:uid="{00000000-0005-0000-0000-00006E270000}"/>
    <cellStyle name="Normal 45" xfId="700" xr:uid="{00000000-0005-0000-0000-00006F270000}"/>
    <cellStyle name="Normal 46" xfId="758" xr:uid="{00000000-0005-0000-0000-000070270000}"/>
    <cellStyle name="Normal 47" xfId="776" xr:uid="{00000000-0005-0000-0000-000071270000}"/>
    <cellStyle name="Normal 48" xfId="794" xr:uid="{00000000-0005-0000-0000-000072270000}"/>
    <cellStyle name="Normal 49" xfId="812" xr:uid="{00000000-0005-0000-0000-000073270000}"/>
    <cellStyle name="Normal 5" xfId="46" xr:uid="{00000000-0005-0000-0000-000074270000}"/>
    <cellStyle name="Normal 5 2" xfId="1299" xr:uid="{00000000-0005-0000-0000-000075270000}"/>
    <cellStyle name="Normal 50" xfId="830" xr:uid="{00000000-0005-0000-0000-000076270000}"/>
    <cellStyle name="Normal 51" xfId="848" xr:uid="{00000000-0005-0000-0000-000077270000}"/>
    <cellStyle name="Normal 52" xfId="866" xr:uid="{00000000-0005-0000-0000-000078270000}"/>
    <cellStyle name="Normal 53" xfId="884" xr:uid="{00000000-0005-0000-0000-000079270000}"/>
    <cellStyle name="Normal 54" xfId="333" xr:uid="{00000000-0005-0000-0000-00007A270000}"/>
    <cellStyle name="Normal 55" xfId="915" xr:uid="{00000000-0005-0000-0000-00007B270000}"/>
    <cellStyle name="Normal 56" xfId="938" xr:uid="{00000000-0005-0000-0000-00007C270000}"/>
    <cellStyle name="Normal 57" xfId="956" xr:uid="{00000000-0005-0000-0000-00007D270000}"/>
    <cellStyle name="Normal 58" xfId="974" xr:uid="{00000000-0005-0000-0000-00007E270000}"/>
    <cellStyle name="Normal 59" xfId="992" xr:uid="{00000000-0005-0000-0000-00007F270000}"/>
    <cellStyle name="Normal 6" xfId="54" xr:uid="{00000000-0005-0000-0000-000080270000}"/>
    <cellStyle name="Normal 6 10" xfId="9774" xr:uid="{00000000-0005-0000-0000-000081270000}"/>
    <cellStyle name="Normal 6 11" xfId="9775" xr:uid="{00000000-0005-0000-0000-000082270000}"/>
    <cellStyle name="Normal 6 12" xfId="9776" xr:uid="{00000000-0005-0000-0000-000083270000}"/>
    <cellStyle name="Normal 6 13" xfId="9777" xr:uid="{00000000-0005-0000-0000-000084270000}"/>
    <cellStyle name="Normal 6 14" xfId="9778" xr:uid="{00000000-0005-0000-0000-000085270000}"/>
    <cellStyle name="Normal 6 15" xfId="9779" xr:uid="{00000000-0005-0000-0000-000086270000}"/>
    <cellStyle name="Normal 6 16" xfId="9780" xr:uid="{00000000-0005-0000-0000-000087270000}"/>
    <cellStyle name="Normal 6 17" xfId="9781" xr:uid="{00000000-0005-0000-0000-000088270000}"/>
    <cellStyle name="Normal 6 18" xfId="9782" xr:uid="{00000000-0005-0000-0000-000089270000}"/>
    <cellStyle name="Normal 6 19" xfId="9783" xr:uid="{00000000-0005-0000-0000-00008A270000}"/>
    <cellStyle name="Normal 6 2" xfId="9784" xr:uid="{00000000-0005-0000-0000-00008B270000}"/>
    <cellStyle name="Normal 6 20" xfId="9785" xr:uid="{00000000-0005-0000-0000-00008C270000}"/>
    <cellStyle name="Normal 6 3" xfId="9786" xr:uid="{00000000-0005-0000-0000-00008D270000}"/>
    <cellStyle name="Normal 6 4" xfId="9787" xr:uid="{00000000-0005-0000-0000-00008E270000}"/>
    <cellStyle name="Normal 6 5" xfId="9788" xr:uid="{00000000-0005-0000-0000-00008F270000}"/>
    <cellStyle name="Normal 6 6" xfId="9789" xr:uid="{00000000-0005-0000-0000-000090270000}"/>
    <cellStyle name="Normal 6 7" xfId="9790" xr:uid="{00000000-0005-0000-0000-000091270000}"/>
    <cellStyle name="Normal 6 8" xfId="9791" xr:uid="{00000000-0005-0000-0000-000092270000}"/>
    <cellStyle name="Normal 6 9" xfId="9792" xr:uid="{00000000-0005-0000-0000-000093270000}"/>
    <cellStyle name="Normal 60" xfId="1010" xr:uid="{00000000-0005-0000-0000-000094270000}"/>
    <cellStyle name="Normal 61" xfId="891" xr:uid="{00000000-0005-0000-0000-000095270000}"/>
    <cellStyle name="Normal 62" xfId="1040" xr:uid="{00000000-0005-0000-0000-000096270000}"/>
    <cellStyle name="Normal 63" xfId="744" xr:uid="{00000000-0005-0000-0000-000097270000}"/>
    <cellStyle name="Normal 64" xfId="1076" xr:uid="{00000000-0005-0000-0000-000098270000}"/>
    <cellStyle name="Normal 65" xfId="1099" xr:uid="{00000000-0005-0000-0000-000099270000}"/>
    <cellStyle name="Normal 66" xfId="1117" xr:uid="{00000000-0005-0000-0000-00009A270000}"/>
    <cellStyle name="Normal 67" xfId="1135" xr:uid="{00000000-0005-0000-0000-00009B270000}"/>
    <cellStyle name="Normal 68" xfId="1050" xr:uid="{00000000-0005-0000-0000-00009C270000}"/>
    <cellStyle name="Normal 69" xfId="50" xr:uid="{00000000-0005-0000-0000-00009D270000}"/>
    <cellStyle name="Normal 69 10" xfId="235" xr:uid="{00000000-0005-0000-0000-00009E270000}"/>
    <cellStyle name="Normal 69 11" xfId="252" xr:uid="{00000000-0005-0000-0000-00009F270000}"/>
    <cellStyle name="Normal 69 12" xfId="269" xr:uid="{00000000-0005-0000-0000-0000A0270000}"/>
    <cellStyle name="Normal 69 13" xfId="286" xr:uid="{00000000-0005-0000-0000-0000A1270000}"/>
    <cellStyle name="Normal 69 14" xfId="303" xr:uid="{00000000-0005-0000-0000-0000A2270000}"/>
    <cellStyle name="Normal 69 15" xfId="320" xr:uid="{00000000-0005-0000-0000-0000A3270000}"/>
    <cellStyle name="Normal 69 16" xfId="338" xr:uid="{00000000-0005-0000-0000-0000A4270000}"/>
    <cellStyle name="Normal 69 17" xfId="354" xr:uid="{00000000-0005-0000-0000-0000A5270000}"/>
    <cellStyle name="Normal 69 18" xfId="369" xr:uid="{00000000-0005-0000-0000-0000A6270000}"/>
    <cellStyle name="Normal 69 19" xfId="392" xr:uid="{00000000-0005-0000-0000-0000A7270000}"/>
    <cellStyle name="Normal 69 2" xfId="99" xr:uid="{00000000-0005-0000-0000-0000A8270000}"/>
    <cellStyle name="Normal 69 20" xfId="410" xr:uid="{00000000-0005-0000-0000-0000A9270000}"/>
    <cellStyle name="Normal 69 21" xfId="428" xr:uid="{00000000-0005-0000-0000-0000AA270000}"/>
    <cellStyle name="Normal 69 22" xfId="446" xr:uid="{00000000-0005-0000-0000-0000AB270000}"/>
    <cellStyle name="Normal 69 23" xfId="464" xr:uid="{00000000-0005-0000-0000-0000AC270000}"/>
    <cellStyle name="Normal 69 24" xfId="482" xr:uid="{00000000-0005-0000-0000-0000AD270000}"/>
    <cellStyle name="Normal 69 25" xfId="500" xr:uid="{00000000-0005-0000-0000-0000AE270000}"/>
    <cellStyle name="Normal 69 26" xfId="518" xr:uid="{00000000-0005-0000-0000-0000AF270000}"/>
    <cellStyle name="Normal 69 27" xfId="536" xr:uid="{00000000-0005-0000-0000-0000B0270000}"/>
    <cellStyle name="Normal 69 28" xfId="554" xr:uid="{00000000-0005-0000-0000-0000B1270000}"/>
    <cellStyle name="Normal 69 29" xfId="572" xr:uid="{00000000-0005-0000-0000-0000B2270000}"/>
    <cellStyle name="Normal 69 3" xfId="116" xr:uid="{00000000-0005-0000-0000-0000B3270000}"/>
    <cellStyle name="Normal 69 30" xfId="590" xr:uid="{00000000-0005-0000-0000-0000B4270000}"/>
    <cellStyle name="Normal 69 31" xfId="608" xr:uid="{00000000-0005-0000-0000-0000B5270000}"/>
    <cellStyle name="Normal 69 32" xfId="626" xr:uid="{00000000-0005-0000-0000-0000B6270000}"/>
    <cellStyle name="Normal 69 33" xfId="644" xr:uid="{00000000-0005-0000-0000-0000B7270000}"/>
    <cellStyle name="Normal 69 34" xfId="662" xr:uid="{00000000-0005-0000-0000-0000B8270000}"/>
    <cellStyle name="Normal 69 35" xfId="680" xr:uid="{00000000-0005-0000-0000-0000B9270000}"/>
    <cellStyle name="Normal 69 36" xfId="698" xr:uid="{00000000-0005-0000-0000-0000BA270000}"/>
    <cellStyle name="Normal 69 37" xfId="715" xr:uid="{00000000-0005-0000-0000-0000BB270000}"/>
    <cellStyle name="Normal 69 38" xfId="731" xr:uid="{00000000-0005-0000-0000-0000BC270000}"/>
    <cellStyle name="Normal 69 39" xfId="748" xr:uid="{00000000-0005-0000-0000-0000BD270000}"/>
    <cellStyle name="Normal 69 4" xfId="133" xr:uid="{00000000-0005-0000-0000-0000BE270000}"/>
    <cellStyle name="Normal 69 40" xfId="770" xr:uid="{00000000-0005-0000-0000-0000BF270000}"/>
    <cellStyle name="Normal 69 41" xfId="788" xr:uid="{00000000-0005-0000-0000-0000C0270000}"/>
    <cellStyle name="Normal 69 42" xfId="806" xr:uid="{00000000-0005-0000-0000-0000C1270000}"/>
    <cellStyle name="Normal 69 43" xfId="824" xr:uid="{00000000-0005-0000-0000-0000C2270000}"/>
    <cellStyle name="Normal 69 44" xfId="842" xr:uid="{00000000-0005-0000-0000-0000C3270000}"/>
    <cellStyle name="Normal 69 45" xfId="860" xr:uid="{00000000-0005-0000-0000-0000C4270000}"/>
    <cellStyle name="Normal 69 46" xfId="878" xr:uid="{00000000-0005-0000-0000-0000C5270000}"/>
    <cellStyle name="Normal 69 47" xfId="896" xr:uid="{00000000-0005-0000-0000-0000C6270000}"/>
    <cellStyle name="Normal 69 48" xfId="913" xr:uid="{00000000-0005-0000-0000-0000C7270000}"/>
    <cellStyle name="Normal 69 49" xfId="931" xr:uid="{00000000-0005-0000-0000-0000C8270000}"/>
    <cellStyle name="Normal 69 5" xfId="150" xr:uid="{00000000-0005-0000-0000-0000C9270000}"/>
    <cellStyle name="Normal 69 50" xfId="950" xr:uid="{00000000-0005-0000-0000-0000CA270000}"/>
    <cellStyle name="Normal 69 51" xfId="968" xr:uid="{00000000-0005-0000-0000-0000CB270000}"/>
    <cellStyle name="Normal 69 52" xfId="986" xr:uid="{00000000-0005-0000-0000-0000CC270000}"/>
    <cellStyle name="Normal 69 53" xfId="1004" xr:uid="{00000000-0005-0000-0000-0000CD270000}"/>
    <cellStyle name="Normal 69 54" xfId="1021" xr:uid="{00000000-0005-0000-0000-0000CE270000}"/>
    <cellStyle name="Normal 69 55" xfId="1038" xr:uid="{00000000-0005-0000-0000-0000CF270000}"/>
    <cellStyle name="Normal 69 56" xfId="1056" xr:uid="{00000000-0005-0000-0000-0000D0270000}"/>
    <cellStyle name="Normal 69 57" xfId="1074" xr:uid="{00000000-0005-0000-0000-0000D1270000}"/>
    <cellStyle name="Normal 69 58" xfId="1092" xr:uid="{00000000-0005-0000-0000-0000D2270000}"/>
    <cellStyle name="Normal 69 59" xfId="1111" xr:uid="{00000000-0005-0000-0000-0000D3270000}"/>
    <cellStyle name="Normal 69 6" xfId="167" xr:uid="{00000000-0005-0000-0000-0000D4270000}"/>
    <cellStyle name="Normal 69 60" xfId="1129" xr:uid="{00000000-0005-0000-0000-0000D5270000}"/>
    <cellStyle name="Normal 69 61" xfId="1146" xr:uid="{00000000-0005-0000-0000-0000D6270000}"/>
    <cellStyle name="Normal 69 62" xfId="1163" xr:uid="{00000000-0005-0000-0000-0000D7270000}"/>
    <cellStyle name="Normal 69 63" xfId="1181" xr:uid="{00000000-0005-0000-0000-0000D8270000}"/>
    <cellStyle name="Normal 69 64" xfId="1200" xr:uid="{00000000-0005-0000-0000-0000D9270000}"/>
    <cellStyle name="Normal 69 65" xfId="1218" xr:uid="{00000000-0005-0000-0000-0000DA270000}"/>
    <cellStyle name="Normal 69 66" xfId="1233" xr:uid="{00000000-0005-0000-0000-0000DB270000}"/>
    <cellStyle name="Normal 69 67" xfId="1248" xr:uid="{00000000-0005-0000-0000-0000DC270000}"/>
    <cellStyle name="Normal 69 68" xfId="1264" xr:uid="{00000000-0005-0000-0000-0000DD270000}"/>
    <cellStyle name="Normal 69 69" xfId="1279" xr:uid="{00000000-0005-0000-0000-0000DE270000}"/>
    <cellStyle name="Normal 69 7" xfId="184" xr:uid="{00000000-0005-0000-0000-0000DF270000}"/>
    <cellStyle name="Normal 69 70" xfId="1289" xr:uid="{00000000-0005-0000-0000-0000E0270000}"/>
    <cellStyle name="Normal 69 71" xfId="1297" xr:uid="{00000000-0005-0000-0000-0000E1270000}"/>
    <cellStyle name="Normal 69 8" xfId="201" xr:uid="{00000000-0005-0000-0000-0000E2270000}"/>
    <cellStyle name="Normal 69 9" xfId="218" xr:uid="{00000000-0005-0000-0000-0000E3270000}"/>
    <cellStyle name="Normal 7" xfId="66" xr:uid="{00000000-0005-0000-0000-0000E4270000}"/>
    <cellStyle name="Normal 70" xfId="1165" xr:uid="{00000000-0005-0000-0000-0000E5270000}"/>
    <cellStyle name="Normal 71" xfId="1188" xr:uid="{00000000-0005-0000-0000-0000E6270000}"/>
    <cellStyle name="Normal 72" xfId="1206" xr:uid="{00000000-0005-0000-0000-0000E7270000}"/>
    <cellStyle name="Normal 73" xfId="1222" xr:uid="{00000000-0005-0000-0000-0000E8270000}"/>
    <cellStyle name="Normal 75" xfId="1195" xr:uid="{00000000-0005-0000-0000-0000E9270000}"/>
    <cellStyle name="Normal 76" xfId="1271" xr:uid="{00000000-0005-0000-0000-0000EA270000}"/>
    <cellStyle name="Normal 8" xfId="87" xr:uid="{00000000-0005-0000-0000-0000EB270000}"/>
    <cellStyle name="Normal 9" xfId="11014" xr:uid="{00000000-0005-0000-0000-0000EC270000}"/>
    <cellStyle name="Normal 9 2" xfId="11000" xr:uid="{00000000-0005-0000-0000-0000ED270000}"/>
    <cellStyle name="Normal 9 3" xfId="11001" xr:uid="{00000000-0005-0000-0000-0000EE270000}"/>
    <cellStyle name="Normal 9 4" xfId="11002" xr:uid="{00000000-0005-0000-0000-0000EF270000}"/>
    <cellStyle name="Nota 10" xfId="146" xr:uid="{00000000-0005-0000-0000-0000F0270000}"/>
    <cellStyle name="Nota 10 10" xfId="9793" xr:uid="{00000000-0005-0000-0000-0000F1270000}"/>
    <cellStyle name="Nota 10 11" xfId="9794" xr:uid="{00000000-0005-0000-0000-0000F2270000}"/>
    <cellStyle name="Nota 10 12" xfId="9795" xr:uid="{00000000-0005-0000-0000-0000F3270000}"/>
    <cellStyle name="Nota 10 13" xfId="9796" xr:uid="{00000000-0005-0000-0000-0000F4270000}"/>
    <cellStyle name="Nota 10 14" xfId="9797" xr:uid="{00000000-0005-0000-0000-0000F5270000}"/>
    <cellStyle name="Nota 10 15" xfId="9798" xr:uid="{00000000-0005-0000-0000-0000F6270000}"/>
    <cellStyle name="Nota 10 16" xfId="9799" xr:uid="{00000000-0005-0000-0000-0000F7270000}"/>
    <cellStyle name="Nota 10 17" xfId="9800" xr:uid="{00000000-0005-0000-0000-0000F8270000}"/>
    <cellStyle name="Nota 10 18" xfId="9801" xr:uid="{00000000-0005-0000-0000-0000F9270000}"/>
    <cellStyle name="Nota 10 19" xfId="9802" xr:uid="{00000000-0005-0000-0000-0000FA270000}"/>
    <cellStyle name="Nota 10 2" xfId="9803" xr:uid="{00000000-0005-0000-0000-0000FB270000}"/>
    <cellStyle name="Nota 10 20" xfId="9804" xr:uid="{00000000-0005-0000-0000-0000FC270000}"/>
    <cellStyle name="Nota 10 3" xfId="9805" xr:uid="{00000000-0005-0000-0000-0000FD270000}"/>
    <cellStyle name="Nota 10 4" xfId="9806" xr:uid="{00000000-0005-0000-0000-0000FE270000}"/>
    <cellStyle name="Nota 10 5" xfId="9807" xr:uid="{00000000-0005-0000-0000-0000FF270000}"/>
    <cellStyle name="Nota 10 6" xfId="9808" xr:uid="{00000000-0005-0000-0000-000000280000}"/>
    <cellStyle name="Nota 10 7" xfId="9809" xr:uid="{00000000-0005-0000-0000-000001280000}"/>
    <cellStyle name="Nota 10 8" xfId="9810" xr:uid="{00000000-0005-0000-0000-000002280000}"/>
    <cellStyle name="Nota 10 9" xfId="9811" xr:uid="{00000000-0005-0000-0000-000003280000}"/>
    <cellStyle name="Nota 11" xfId="163" xr:uid="{00000000-0005-0000-0000-000004280000}"/>
    <cellStyle name="Nota 11 10" xfId="9812" xr:uid="{00000000-0005-0000-0000-000005280000}"/>
    <cellStyle name="Nota 11 11" xfId="9813" xr:uid="{00000000-0005-0000-0000-000006280000}"/>
    <cellStyle name="Nota 11 12" xfId="9814" xr:uid="{00000000-0005-0000-0000-000007280000}"/>
    <cellStyle name="Nota 11 13" xfId="9815" xr:uid="{00000000-0005-0000-0000-000008280000}"/>
    <cellStyle name="Nota 11 14" xfId="9816" xr:uid="{00000000-0005-0000-0000-000009280000}"/>
    <cellStyle name="Nota 11 15" xfId="9817" xr:uid="{00000000-0005-0000-0000-00000A280000}"/>
    <cellStyle name="Nota 11 16" xfId="9818" xr:uid="{00000000-0005-0000-0000-00000B280000}"/>
    <cellStyle name="Nota 11 17" xfId="9819" xr:uid="{00000000-0005-0000-0000-00000C280000}"/>
    <cellStyle name="Nota 11 18" xfId="9820" xr:uid="{00000000-0005-0000-0000-00000D280000}"/>
    <cellStyle name="Nota 11 19" xfId="9821" xr:uid="{00000000-0005-0000-0000-00000E280000}"/>
    <cellStyle name="Nota 11 2" xfId="9822" xr:uid="{00000000-0005-0000-0000-00000F280000}"/>
    <cellStyle name="Nota 11 20" xfId="9823" xr:uid="{00000000-0005-0000-0000-000010280000}"/>
    <cellStyle name="Nota 11 3" xfId="9824" xr:uid="{00000000-0005-0000-0000-000011280000}"/>
    <cellStyle name="Nota 11 4" xfId="9825" xr:uid="{00000000-0005-0000-0000-000012280000}"/>
    <cellStyle name="Nota 11 5" xfId="9826" xr:uid="{00000000-0005-0000-0000-000013280000}"/>
    <cellStyle name="Nota 11 6" xfId="9827" xr:uid="{00000000-0005-0000-0000-000014280000}"/>
    <cellStyle name="Nota 11 7" xfId="9828" xr:uid="{00000000-0005-0000-0000-000015280000}"/>
    <cellStyle name="Nota 11 8" xfId="9829" xr:uid="{00000000-0005-0000-0000-000016280000}"/>
    <cellStyle name="Nota 11 9" xfId="9830" xr:uid="{00000000-0005-0000-0000-000017280000}"/>
    <cellStyle name="Nota 12" xfId="180" xr:uid="{00000000-0005-0000-0000-000018280000}"/>
    <cellStyle name="Nota 12 10" xfId="9831" xr:uid="{00000000-0005-0000-0000-000019280000}"/>
    <cellStyle name="Nota 12 11" xfId="9832" xr:uid="{00000000-0005-0000-0000-00001A280000}"/>
    <cellStyle name="Nota 12 12" xfId="9833" xr:uid="{00000000-0005-0000-0000-00001B280000}"/>
    <cellStyle name="Nota 12 13" xfId="9834" xr:uid="{00000000-0005-0000-0000-00001C280000}"/>
    <cellStyle name="Nota 12 14" xfId="9835" xr:uid="{00000000-0005-0000-0000-00001D280000}"/>
    <cellStyle name="Nota 12 15" xfId="9836" xr:uid="{00000000-0005-0000-0000-00001E280000}"/>
    <cellStyle name="Nota 12 16" xfId="9837" xr:uid="{00000000-0005-0000-0000-00001F280000}"/>
    <cellStyle name="Nota 12 17" xfId="9838" xr:uid="{00000000-0005-0000-0000-000020280000}"/>
    <cellStyle name="Nota 12 18" xfId="9839" xr:uid="{00000000-0005-0000-0000-000021280000}"/>
    <cellStyle name="Nota 12 19" xfId="9840" xr:uid="{00000000-0005-0000-0000-000022280000}"/>
    <cellStyle name="Nota 12 2" xfId="9841" xr:uid="{00000000-0005-0000-0000-000023280000}"/>
    <cellStyle name="Nota 12 20" xfId="9842" xr:uid="{00000000-0005-0000-0000-000024280000}"/>
    <cellStyle name="Nota 12 3" xfId="9843" xr:uid="{00000000-0005-0000-0000-000025280000}"/>
    <cellStyle name="Nota 12 4" xfId="9844" xr:uid="{00000000-0005-0000-0000-000026280000}"/>
    <cellStyle name="Nota 12 5" xfId="9845" xr:uid="{00000000-0005-0000-0000-000027280000}"/>
    <cellStyle name="Nota 12 6" xfId="9846" xr:uid="{00000000-0005-0000-0000-000028280000}"/>
    <cellStyle name="Nota 12 7" xfId="9847" xr:uid="{00000000-0005-0000-0000-000029280000}"/>
    <cellStyle name="Nota 12 8" xfId="9848" xr:uid="{00000000-0005-0000-0000-00002A280000}"/>
    <cellStyle name="Nota 12 9" xfId="9849" xr:uid="{00000000-0005-0000-0000-00002B280000}"/>
    <cellStyle name="Nota 13" xfId="197" xr:uid="{00000000-0005-0000-0000-00002C280000}"/>
    <cellStyle name="Nota 13 10" xfId="9850" xr:uid="{00000000-0005-0000-0000-00002D280000}"/>
    <cellStyle name="Nota 13 11" xfId="9851" xr:uid="{00000000-0005-0000-0000-00002E280000}"/>
    <cellStyle name="Nota 13 12" xfId="9852" xr:uid="{00000000-0005-0000-0000-00002F280000}"/>
    <cellStyle name="Nota 13 13" xfId="9853" xr:uid="{00000000-0005-0000-0000-000030280000}"/>
    <cellStyle name="Nota 13 14" xfId="9854" xr:uid="{00000000-0005-0000-0000-000031280000}"/>
    <cellStyle name="Nota 13 15" xfId="9855" xr:uid="{00000000-0005-0000-0000-000032280000}"/>
    <cellStyle name="Nota 13 16" xfId="9856" xr:uid="{00000000-0005-0000-0000-000033280000}"/>
    <cellStyle name="Nota 13 17" xfId="9857" xr:uid="{00000000-0005-0000-0000-000034280000}"/>
    <cellStyle name="Nota 13 18" xfId="9858" xr:uid="{00000000-0005-0000-0000-000035280000}"/>
    <cellStyle name="Nota 13 19" xfId="9859" xr:uid="{00000000-0005-0000-0000-000036280000}"/>
    <cellStyle name="Nota 13 2" xfId="9860" xr:uid="{00000000-0005-0000-0000-000037280000}"/>
    <cellStyle name="Nota 13 20" xfId="9861" xr:uid="{00000000-0005-0000-0000-000038280000}"/>
    <cellStyle name="Nota 13 3" xfId="9862" xr:uid="{00000000-0005-0000-0000-000039280000}"/>
    <cellStyle name="Nota 13 4" xfId="9863" xr:uid="{00000000-0005-0000-0000-00003A280000}"/>
    <cellStyle name="Nota 13 5" xfId="9864" xr:uid="{00000000-0005-0000-0000-00003B280000}"/>
    <cellStyle name="Nota 13 6" xfId="9865" xr:uid="{00000000-0005-0000-0000-00003C280000}"/>
    <cellStyle name="Nota 13 7" xfId="9866" xr:uid="{00000000-0005-0000-0000-00003D280000}"/>
    <cellStyle name="Nota 13 8" xfId="9867" xr:uid="{00000000-0005-0000-0000-00003E280000}"/>
    <cellStyle name="Nota 13 9" xfId="9868" xr:uid="{00000000-0005-0000-0000-00003F280000}"/>
    <cellStyle name="Nota 14" xfId="214" xr:uid="{00000000-0005-0000-0000-000040280000}"/>
    <cellStyle name="Nota 14 10" xfId="9869" xr:uid="{00000000-0005-0000-0000-000041280000}"/>
    <cellStyle name="Nota 14 11" xfId="9870" xr:uid="{00000000-0005-0000-0000-000042280000}"/>
    <cellStyle name="Nota 14 12" xfId="9871" xr:uid="{00000000-0005-0000-0000-000043280000}"/>
    <cellStyle name="Nota 14 13" xfId="9872" xr:uid="{00000000-0005-0000-0000-000044280000}"/>
    <cellStyle name="Nota 14 14" xfId="9873" xr:uid="{00000000-0005-0000-0000-000045280000}"/>
    <cellStyle name="Nota 14 15" xfId="9874" xr:uid="{00000000-0005-0000-0000-000046280000}"/>
    <cellStyle name="Nota 14 16" xfId="9875" xr:uid="{00000000-0005-0000-0000-000047280000}"/>
    <cellStyle name="Nota 14 17" xfId="9876" xr:uid="{00000000-0005-0000-0000-000048280000}"/>
    <cellStyle name="Nota 14 18" xfId="9877" xr:uid="{00000000-0005-0000-0000-000049280000}"/>
    <cellStyle name="Nota 14 19" xfId="9878" xr:uid="{00000000-0005-0000-0000-00004A280000}"/>
    <cellStyle name="Nota 14 2" xfId="9879" xr:uid="{00000000-0005-0000-0000-00004B280000}"/>
    <cellStyle name="Nota 14 20" xfId="9880" xr:uid="{00000000-0005-0000-0000-00004C280000}"/>
    <cellStyle name="Nota 14 3" xfId="9881" xr:uid="{00000000-0005-0000-0000-00004D280000}"/>
    <cellStyle name="Nota 14 4" xfId="9882" xr:uid="{00000000-0005-0000-0000-00004E280000}"/>
    <cellStyle name="Nota 14 5" xfId="9883" xr:uid="{00000000-0005-0000-0000-00004F280000}"/>
    <cellStyle name="Nota 14 6" xfId="9884" xr:uid="{00000000-0005-0000-0000-000050280000}"/>
    <cellStyle name="Nota 14 7" xfId="9885" xr:uid="{00000000-0005-0000-0000-000051280000}"/>
    <cellStyle name="Nota 14 8" xfId="9886" xr:uid="{00000000-0005-0000-0000-000052280000}"/>
    <cellStyle name="Nota 14 9" xfId="9887" xr:uid="{00000000-0005-0000-0000-000053280000}"/>
    <cellStyle name="Nota 15" xfId="231" xr:uid="{00000000-0005-0000-0000-000054280000}"/>
    <cellStyle name="Nota 15 10" xfId="9888" xr:uid="{00000000-0005-0000-0000-000055280000}"/>
    <cellStyle name="Nota 15 11" xfId="9889" xr:uid="{00000000-0005-0000-0000-000056280000}"/>
    <cellStyle name="Nota 15 12" xfId="9890" xr:uid="{00000000-0005-0000-0000-000057280000}"/>
    <cellStyle name="Nota 15 13" xfId="9891" xr:uid="{00000000-0005-0000-0000-000058280000}"/>
    <cellStyle name="Nota 15 14" xfId="9892" xr:uid="{00000000-0005-0000-0000-000059280000}"/>
    <cellStyle name="Nota 15 15" xfId="9893" xr:uid="{00000000-0005-0000-0000-00005A280000}"/>
    <cellStyle name="Nota 15 16" xfId="9894" xr:uid="{00000000-0005-0000-0000-00005B280000}"/>
    <cellStyle name="Nota 15 17" xfId="9895" xr:uid="{00000000-0005-0000-0000-00005C280000}"/>
    <cellStyle name="Nota 15 18" xfId="9896" xr:uid="{00000000-0005-0000-0000-00005D280000}"/>
    <cellStyle name="Nota 15 19" xfId="9897" xr:uid="{00000000-0005-0000-0000-00005E280000}"/>
    <cellStyle name="Nota 15 2" xfId="9898" xr:uid="{00000000-0005-0000-0000-00005F280000}"/>
    <cellStyle name="Nota 15 20" xfId="9899" xr:uid="{00000000-0005-0000-0000-000060280000}"/>
    <cellStyle name="Nota 15 3" xfId="9900" xr:uid="{00000000-0005-0000-0000-000061280000}"/>
    <cellStyle name="Nota 15 4" xfId="9901" xr:uid="{00000000-0005-0000-0000-000062280000}"/>
    <cellStyle name="Nota 15 5" xfId="9902" xr:uid="{00000000-0005-0000-0000-000063280000}"/>
    <cellStyle name="Nota 15 6" xfId="9903" xr:uid="{00000000-0005-0000-0000-000064280000}"/>
    <cellStyle name="Nota 15 7" xfId="9904" xr:uid="{00000000-0005-0000-0000-000065280000}"/>
    <cellStyle name="Nota 15 8" xfId="9905" xr:uid="{00000000-0005-0000-0000-000066280000}"/>
    <cellStyle name="Nota 15 9" xfId="9906" xr:uid="{00000000-0005-0000-0000-000067280000}"/>
    <cellStyle name="Nota 16" xfId="248" xr:uid="{00000000-0005-0000-0000-000068280000}"/>
    <cellStyle name="Nota 16 10" xfId="9907" xr:uid="{00000000-0005-0000-0000-000069280000}"/>
    <cellStyle name="Nota 16 11" xfId="9908" xr:uid="{00000000-0005-0000-0000-00006A280000}"/>
    <cellStyle name="Nota 16 12" xfId="9909" xr:uid="{00000000-0005-0000-0000-00006B280000}"/>
    <cellStyle name="Nota 16 13" xfId="9910" xr:uid="{00000000-0005-0000-0000-00006C280000}"/>
    <cellStyle name="Nota 16 14" xfId="9911" xr:uid="{00000000-0005-0000-0000-00006D280000}"/>
    <cellStyle name="Nota 16 15" xfId="9912" xr:uid="{00000000-0005-0000-0000-00006E280000}"/>
    <cellStyle name="Nota 16 16" xfId="9913" xr:uid="{00000000-0005-0000-0000-00006F280000}"/>
    <cellStyle name="Nota 16 17" xfId="9914" xr:uid="{00000000-0005-0000-0000-000070280000}"/>
    <cellStyle name="Nota 16 18" xfId="9915" xr:uid="{00000000-0005-0000-0000-000071280000}"/>
    <cellStyle name="Nota 16 19" xfId="9916" xr:uid="{00000000-0005-0000-0000-000072280000}"/>
    <cellStyle name="Nota 16 2" xfId="9917" xr:uid="{00000000-0005-0000-0000-000073280000}"/>
    <cellStyle name="Nota 16 20" xfId="9918" xr:uid="{00000000-0005-0000-0000-000074280000}"/>
    <cellStyle name="Nota 16 3" xfId="9919" xr:uid="{00000000-0005-0000-0000-000075280000}"/>
    <cellStyle name="Nota 16 4" xfId="9920" xr:uid="{00000000-0005-0000-0000-000076280000}"/>
    <cellStyle name="Nota 16 5" xfId="9921" xr:uid="{00000000-0005-0000-0000-000077280000}"/>
    <cellStyle name="Nota 16 6" xfId="9922" xr:uid="{00000000-0005-0000-0000-000078280000}"/>
    <cellStyle name="Nota 16 7" xfId="9923" xr:uid="{00000000-0005-0000-0000-000079280000}"/>
    <cellStyle name="Nota 16 8" xfId="9924" xr:uid="{00000000-0005-0000-0000-00007A280000}"/>
    <cellStyle name="Nota 16 9" xfId="9925" xr:uid="{00000000-0005-0000-0000-00007B280000}"/>
    <cellStyle name="Nota 17" xfId="265" xr:uid="{00000000-0005-0000-0000-00007C280000}"/>
    <cellStyle name="Nota 17 10" xfId="9926" xr:uid="{00000000-0005-0000-0000-00007D280000}"/>
    <cellStyle name="Nota 17 11" xfId="9927" xr:uid="{00000000-0005-0000-0000-00007E280000}"/>
    <cellStyle name="Nota 17 12" xfId="9928" xr:uid="{00000000-0005-0000-0000-00007F280000}"/>
    <cellStyle name="Nota 17 13" xfId="9929" xr:uid="{00000000-0005-0000-0000-000080280000}"/>
    <cellStyle name="Nota 17 14" xfId="9930" xr:uid="{00000000-0005-0000-0000-000081280000}"/>
    <cellStyle name="Nota 17 15" xfId="9931" xr:uid="{00000000-0005-0000-0000-000082280000}"/>
    <cellStyle name="Nota 17 16" xfId="9932" xr:uid="{00000000-0005-0000-0000-000083280000}"/>
    <cellStyle name="Nota 17 17" xfId="9933" xr:uid="{00000000-0005-0000-0000-000084280000}"/>
    <cellStyle name="Nota 17 18" xfId="9934" xr:uid="{00000000-0005-0000-0000-000085280000}"/>
    <cellStyle name="Nota 17 19" xfId="9935" xr:uid="{00000000-0005-0000-0000-000086280000}"/>
    <cellStyle name="Nota 17 2" xfId="9936" xr:uid="{00000000-0005-0000-0000-000087280000}"/>
    <cellStyle name="Nota 17 20" xfId="9937" xr:uid="{00000000-0005-0000-0000-000088280000}"/>
    <cellStyle name="Nota 17 3" xfId="9938" xr:uid="{00000000-0005-0000-0000-000089280000}"/>
    <cellStyle name="Nota 17 4" xfId="9939" xr:uid="{00000000-0005-0000-0000-00008A280000}"/>
    <cellStyle name="Nota 17 5" xfId="9940" xr:uid="{00000000-0005-0000-0000-00008B280000}"/>
    <cellStyle name="Nota 17 6" xfId="9941" xr:uid="{00000000-0005-0000-0000-00008C280000}"/>
    <cellStyle name="Nota 17 7" xfId="9942" xr:uid="{00000000-0005-0000-0000-00008D280000}"/>
    <cellStyle name="Nota 17 8" xfId="9943" xr:uid="{00000000-0005-0000-0000-00008E280000}"/>
    <cellStyle name="Nota 17 9" xfId="9944" xr:uid="{00000000-0005-0000-0000-00008F280000}"/>
    <cellStyle name="Nota 18" xfId="282" xr:uid="{00000000-0005-0000-0000-000090280000}"/>
    <cellStyle name="Nota 18 10" xfId="9945" xr:uid="{00000000-0005-0000-0000-000091280000}"/>
    <cellStyle name="Nota 18 11" xfId="9946" xr:uid="{00000000-0005-0000-0000-000092280000}"/>
    <cellStyle name="Nota 18 12" xfId="9947" xr:uid="{00000000-0005-0000-0000-000093280000}"/>
    <cellStyle name="Nota 18 13" xfId="9948" xr:uid="{00000000-0005-0000-0000-000094280000}"/>
    <cellStyle name="Nota 18 14" xfId="9949" xr:uid="{00000000-0005-0000-0000-000095280000}"/>
    <cellStyle name="Nota 18 15" xfId="9950" xr:uid="{00000000-0005-0000-0000-000096280000}"/>
    <cellStyle name="Nota 18 16" xfId="9951" xr:uid="{00000000-0005-0000-0000-000097280000}"/>
    <cellStyle name="Nota 18 17" xfId="9952" xr:uid="{00000000-0005-0000-0000-000098280000}"/>
    <cellStyle name="Nota 18 18" xfId="9953" xr:uid="{00000000-0005-0000-0000-000099280000}"/>
    <cellStyle name="Nota 18 19" xfId="9954" xr:uid="{00000000-0005-0000-0000-00009A280000}"/>
    <cellStyle name="Nota 18 2" xfId="9955" xr:uid="{00000000-0005-0000-0000-00009B280000}"/>
    <cellStyle name="Nota 18 20" xfId="9956" xr:uid="{00000000-0005-0000-0000-00009C280000}"/>
    <cellStyle name="Nota 18 3" xfId="9957" xr:uid="{00000000-0005-0000-0000-00009D280000}"/>
    <cellStyle name="Nota 18 4" xfId="9958" xr:uid="{00000000-0005-0000-0000-00009E280000}"/>
    <cellStyle name="Nota 18 5" xfId="9959" xr:uid="{00000000-0005-0000-0000-00009F280000}"/>
    <cellStyle name="Nota 18 6" xfId="9960" xr:uid="{00000000-0005-0000-0000-0000A0280000}"/>
    <cellStyle name="Nota 18 7" xfId="9961" xr:uid="{00000000-0005-0000-0000-0000A1280000}"/>
    <cellStyle name="Nota 18 8" xfId="9962" xr:uid="{00000000-0005-0000-0000-0000A2280000}"/>
    <cellStyle name="Nota 18 9" xfId="9963" xr:uid="{00000000-0005-0000-0000-0000A3280000}"/>
    <cellStyle name="Nota 19" xfId="299" xr:uid="{00000000-0005-0000-0000-0000A4280000}"/>
    <cellStyle name="Nota 19 10" xfId="9964" xr:uid="{00000000-0005-0000-0000-0000A5280000}"/>
    <cellStyle name="Nota 19 11" xfId="9965" xr:uid="{00000000-0005-0000-0000-0000A6280000}"/>
    <cellStyle name="Nota 19 12" xfId="9966" xr:uid="{00000000-0005-0000-0000-0000A7280000}"/>
    <cellStyle name="Nota 19 13" xfId="9967" xr:uid="{00000000-0005-0000-0000-0000A8280000}"/>
    <cellStyle name="Nota 19 14" xfId="9968" xr:uid="{00000000-0005-0000-0000-0000A9280000}"/>
    <cellStyle name="Nota 19 15" xfId="9969" xr:uid="{00000000-0005-0000-0000-0000AA280000}"/>
    <cellStyle name="Nota 19 16" xfId="9970" xr:uid="{00000000-0005-0000-0000-0000AB280000}"/>
    <cellStyle name="Nota 19 17" xfId="9971" xr:uid="{00000000-0005-0000-0000-0000AC280000}"/>
    <cellStyle name="Nota 19 18" xfId="9972" xr:uid="{00000000-0005-0000-0000-0000AD280000}"/>
    <cellStyle name="Nota 19 19" xfId="9973" xr:uid="{00000000-0005-0000-0000-0000AE280000}"/>
    <cellStyle name="Nota 19 2" xfId="9974" xr:uid="{00000000-0005-0000-0000-0000AF280000}"/>
    <cellStyle name="Nota 19 20" xfId="9975" xr:uid="{00000000-0005-0000-0000-0000B0280000}"/>
    <cellStyle name="Nota 19 3" xfId="9976" xr:uid="{00000000-0005-0000-0000-0000B1280000}"/>
    <cellStyle name="Nota 19 4" xfId="9977" xr:uid="{00000000-0005-0000-0000-0000B2280000}"/>
    <cellStyle name="Nota 19 5" xfId="9978" xr:uid="{00000000-0005-0000-0000-0000B3280000}"/>
    <cellStyle name="Nota 19 6" xfId="9979" xr:uid="{00000000-0005-0000-0000-0000B4280000}"/>
    <cellStyle name="Nota 19 7" xfId="9980" xr:uid="{00000000-0005-0000-0000-0000B5280000}"/>
    <cellStyle name="Nota 19 8" xfId="9981" xr:uid="{00000000-0005-0000-0000-0000B6280000}"/>
    <cellStyle name="Nota 19 9" xfId="9982" xr:uid="{00000000-0005-0000-0000-0000B7280000}"/>
    <cellStyle name="Nota 2" xfId="43" xr:uid="{00000000-0005-0000-0000-0000B8280000}"/>
    <cellStyle name="Nota 2 10" xfId="9983" xr:uid="{00000000-0005-0000-0000-0000B9280000}"/>
    <cellStyle name="Nota 2 11" xfId="9984" xr:uid="{00000000-0005-0000-0000-0000BA280000}"/>
    <cellStyle name="Nota 2 12" xfId="9985" xr:uid="{00000000-0005-0000-0000-0000BB280000}"/>
    <cellStyle name="Nota 2 13" xfId="9986" xr:uid="{00000000-0005-0000-0000-0000BC280000}"/>
    <cellStyle name="Nota 2 14" xfId="9987" xr:uid="{00000000-0005-0000-0000-0000BD280000}"/>
    <cellStyle name="Nota 2 15" xfId="9988" xr:uid="{00000000-0005-0000-0000-0000BE280000}"/>
    <cellStyle name="Nota 2 16" xfId="9989" xr:uid="{00000000-0005-0000-0000-0000BF280000}"/>
    <cellStyle name="Nota 2 17" xfId="9990" xr:uid="{00000000-0005-0000-0000-0000C0280000}"/>
    <cellStyle name="Nota 2 18" xfId="9991" xr:uid="{00000000-0005-0000-0000-0000C1280000}"/>
    <cellStyle name="Nota 2 19" xfId="9992" xr:uid="{00000000-0005-0000-0000-0000C2280000}"/>
    <cellStyle name="Nota 2 2" xfId="9993" xr:uid="{00000000-0005-0000-0000-0000C3280000}"/>
    <cellStyle name="Nota 2 20" xfId="9994" xr:uid="{00000000-0005-0000-0000-0000C4280000}"/>
    <cellStyle name="Nota 2 3" xfId="9995" xr:uid="{00000000-0005-0000-0000-0000C5280000}"/>
    <cellStyle name="Nota 2 4" xfId="9996" xr:uid="{00000000-0005-0000-0000-0000C6280000}"/>
    <cellStyle name="Nota 2 5" xfId="9997" xr:uid="{00000000-0005-0000-0000-0000C7280000}"/>
    <cellStyle name="Nota 2 6" xfId="9998" xr:uid="{00000000-0005-0000-0000-0000C8280000}"/>
    <cellStyle name="Nota 2 7" xfId="9999" xr:uid="{00000000-0005-0000-0000-0000C9280000}"/>
    <cellStyle name="Nota 2 8" xfId="10000" xr:uid="{00000000-0005-0000-0000-0000CA280000}"/>
    <cellStyle name="Nota 2 9" xfId="10001" xr:uid="{00000000-0005-0000-0000-0000CB280000}"/>
    <cellStyle name="Nota 20" xfId="316" xr:uid="{00000000-0005-0000-0000-0000CC280000}"/>
    <cellStyle name="Nota 20 10" xfId="10002" xr:uid="{00000000-0005-0000-0000-0000CD280000}"/>
    <cellStyle name="Nota 20 11" xfId="10003" xr:uid="{00000000-0005-0000-0000-0000CE280000}"/>
    <cellStyle name="Nota 20 12" xfId="10004" xr:uid="{00000000-0005-0000-0000-0000CF280000}"/>
    <cellStyle name="Nota 20 13" xfId="10005" xr:uid="{00000000-0005-0000-0000-0000D0280000}"/>
    <cellStyle name="Nota 20 14" xfId="10006" xr:uid="{00000000-0005-0000-0000-0000D1280000}"/>
    <cellStyle name="Nota 20 15" xfId="10007" xr:uid="{00000000-0005-0000-0000-0000D2280000}"/>
    <cellStyle name="Nota 20 16" xfId="10008" xr:uid="{00000000-0005-0000-0000-0000D3280000}"/>
    <cellStyle name="Nota 20 17" xfId="10009" xr:uid="{00000000-0005-0000-0000-0000D4280000}"/>
    <cellStyle name="Nota 20 18" xfId="10010" xr:uid="{00000000-0005-0000-0000-0000D5280000}"/>
    <cellStyle name="Nota 20 19" xfId="10011" xr:uid="{00000000-0005-0000-0000-0000D6280000}"/>
    <cellStyle name="Nota 20 2" xfId="10012" xr:uid="{00000000-0005-0000-0000-0000D7280000}"/>
    <cellStyle name="Nota 20 20" xfId="10013" xr:uid="{00000000-0005-0000-0000-0000D8280000}"/>
    <cellStyle name="Nota 20 3" xfId="10014" xr:uid="{00000000-0005-0000-0000-0000D9280000}"/>
    <cellStyle name="Nota 20 4" xfId="10015" xr:uid="{00000000-0005-0000-0000-0000DA280000}"/>
    <cellStyle name="Nota 20 5" xfId="10016" xr:uid="{00000000-0005-0000-0000-0000DB280000}"/>
    <cellStyle name="Nota 20 6" xfId="10017" xr:uid="{00000000-0005-0000-0000-0000DC280000}"/>
    <cellStyle name="Nota 20 7" xfId="10018" xr:uid="{00000000-0005-0000-0000-0000DD280000}"/>
    <cellStyle name="Nota 20 8" xfId="10019" xr:uid="{00000000-0005-0000-0000-0000DE280000}"/>
    <cellStyle name="Nota 20 9" xfId="10020" xr:uid="{00000000-0005-0000-0000-0000DF280000}"/>
    <cellStyle name="Nota 21" xfId="298" xr:uid="{00000000-0005-0000-0000-0000E0280000}"/>
    <cellStyle name="Nota 21 10" xfId="10021" xr:uid="{00000000-0005-0000-0000-0000E1280000}"/>
    <cellStyle name="Nota 21 11" xfId="10022" xr:uid="{00000000-0005-0000-0000-0000E2280000}"/>
    <cellStyle name="Nota 21 12" xfId="10023" xr:uid="{00000000-0005-0000-0000-0000E3280000}"/>
    <cellStyle name="Nota 21 13" xfId="10024" xr:uid="{00000000-0005-0000-0000-0000E4280000}"/>
    <cellStyle name="Nota 21 14" xfId="10025" xr:uid="{00000000-0005-0000-0000-0000E5280000}"/>
    <cellStyle name="Nota 21 15" xfId="10026" xr:uid="{00000000-0005-0000-0000-0000E6280000}"/>
    <cellStyle name="Nota 21 16" xfId="10027" xr:uid="{00000000-0005-0000-0000-0000E7280000}"/>
    <cellStyle name="Nota 21 17" xfId="10028" xr:uid="{00000000-0005-0000-0000-0000E8280000}"/>
    <cellStyle name="Nota 21 18" xfId="10029" xr:uid="{00000000-0005-0000-0000-0000E9280000}"/>
    <cellStyle name="Nota 21 19" xfId="10030" xr:uid="{00000000-0005-0000-0000-0000EA280000}"/>
    <cellStyle name="Nota 21 2" xfId="10031" xr:uid="{00000000-0005-0000-0000-0000EB280000}"/>
    <cellStyle name="Nota 21 20" xfId="10032" xr:uid="{00000000-0005-0000-0000-0000EC280000}"/>
    <cellStyle name="Nota 21 3" xfId="10033" xr:uid="{00000000-0005-0000-0000-0000ED280000}"/>
    <cellStyle name="Nota 21 4" xfId="10034" xr:uid="{00000000-0005-0000-0000-0000EE280000}"/>
    <cellStyle name="Nota 21 5" xfId="10035" xr:uid="{00000000-0005-0000-0000-0000EF280000}"/>
    <cellStyle name="Nota 21 6" xfId="10036" xr:uid="{00000000-0005-0000-0000-0000F0280000}"/>
    <cellStyle name="Nota 21 7" xfId="10037" xr:uid="{00000000-0005-0000-0000-0000F1280000}"/>
    <cellStyle name="Nota 21 8" xfId="10038" xr:uid="{00000000-0005-0000-0000-0000F2280000}"/>
    <cellStyle name="Nota 21 9" xfId="10039" xr:uid="{00000000-0005-0000-0000-0000F3280000}"/>
    <cellStyle name="Nota 22" xfId="367" xr:uid="{00000000-0005-0000-0000-0000F4280000}"/>
    <cellStyle name="Nota 22 10" xfId="10040" xr:uid="{00000000-0005-0000-0000-0000F5280000}"/>
    <cellStyle name="Nota 22 11" xfId="10041" xr:uid="{00000000-0005-0000-0000-0000F6280000}"/>
    <cellStyle name="Nota 22 12" xfId="10042" xr:uid="{00000000-0005-0000-0000-0000F7280000}"/>
    <cellStyle name="Nota 22 13" xfId="10043" xr:uid="{00000000-0005-0000-0000-0000F8280000}"/>
    <cellStyle name="Nota 22 14" xfId="10044" xr:uid="{00000000-0005-0000-0000-0000F9280000}"/>
    <cellStyle name="Nota 22 15" xfId="10045" xr:uid="{00000000-0005-0000-0000-0000FA280000}"/>
    <cellStyle name="Nota 22 16" xfId="10046" xr:uid="{00000000-0005-0000-0000-0000FB280000}"/>
    <cellStyle name="Nota 22 17" xfId="10047" xr:uid="{00000000-0005-0000-0000-0000FC280000}"/>
    <cellStyle name="Nota 22 18" xfId="10048" xr:uid="{00000000-0005-0000-0000-0000FD280000}"/>
    <cellStyle name="Nota 22 19" xfId="10049" xr:uid="{00000000-0005-0000-0000-0000FE280000}"/>
    <cellStyle name="Nota 22 2" xfId="10050" xr:uid="{00000000-0005-0000-0000-0000FF280000}"/>
    <cellStyle name="Nota 22 20" xfId="10051" xr:uid="{00000000-0005-0000-0000-000000290000}"/>
    <cellStyle name="Nota 22 3" xfId="10052" xr:uid="{00000000-0005-0000-0000-000001290000}"/>
    <cellStyle name="Nota 22 4" xfId="10053" xr:uid="{00000000-0005-0000-0000-000002290000}"/>
    <cellStyle name="Nota 22 5" xfId="10054" xr:uid="{00000000-0005-0000-0000-000003290000}"/>
    <cellStyle name="Nota 22 6" xfId="10055" xr:uid="{00000000-0005-0000-0000-000004290000}"/>
    <cellStyle name="Nota 22 7" xfId="10056" xr:uid="{00000000-0005-0000-0000-000005290000}"/>
    <cellStyle name="Nota 22 8" xfId="10057" xr:uid="{00000000-0005-0000-0000-000006290000}"/>
    <cellStyle name="Nota 22 9" xfId="10058" xr:uid="{00000000-0005-0000-0000-000007290000}"/>
    <cellStyle name="Nota 23" xfId="321" xr:uid="{00000000-0005-0000-0000-000008290000}"/>
    <cellStyle name="Nota 23 10" xfId="10059" xr:uid="{00000000-0005-0000-0000-000009290000}"/>
    <cellStyle name="Nota 23 11" xfId="10060" xr:uid="{00000000-0005-0000-0000-00000A290000}"/>
    <cellStyle name="Nota 23 12" xfId="10061" xr:uid="{00000000-0005-0000-0000-00000B290000}"/>
    <cellStyle name="Nota 23 13" xfId="10062" xr:uid="{00000000-0005-0000-0000-00000C290000}"/>
    <cellStyle name="Nota 23 14" xfId="10063" xr:uid="{00000000-0005-0000-0000-00000D290000}"/>
    <cellStyle name="Nota 23 15" xfId="10064" xr:uid="{00000000-0005-0000-0000-00000E290000}"/>
    <cellStyle name="Nota 23 16" xfId="10065" xr:uid="{00000000-0005-0000-0000-00000F290000}"/>
    <cellStyle name="Nota 23 17" xfId="10066" xr:uid="{00000000-0005-0000-0000-000010290000}"/>
    <cellStyle name="Nota 23 18" xfId="10067" xr:uid="{00000000-0005-0000-0000-000011290000}"/>
    <cellStyle name="Nota 23 19" xfId="10068" xr:uid="{00000000-0005-0000-0000-000012290000}"/>
    <cellStyle name="Nota 23 2" xfId="10069" xr:uid="{00000000-0005-0000-0000-000013290000}"/>
    <cellStyle name="Nota 23 20" xfId="10070" xr:uid="{00000000-0005-0000-0000-000014290000}"/>
    <cellStyle name="Nota 23 3" xfId="10071" xr:uid="{00000000-0005-0000-0000-000015290000}"/>
    <cellStyle name="Nota 23 4" xfId="10072" xr:uid="{00000000-0005-0000-0000-000016290000}"/>
    <cellStyle name="Nota 23 5" xfId="10073" xr:uid="{00000000-0005-0000-0000-000017290000}"/>
    <cellStyle name="Nota 23 6" xfId="10074" xr:uid="{00000000-0005-0000-0000-000018290000}"/>
    <cellStyle name="Nota 23 7" xfId="10075" xr:uid="{00000000-0005-0000-0000-000019290000}"/>
    <cellStyle name="Nota 23 8" xfId="10076" xr:uid="{00000000-0005-0000-0000-00001A290000}"/>
    <cellStyle name="Nota 23 9" xfId="10077" xr:uid="{00000000-0005-0000-0000-00001B290000}"/>
    <cellStyle name="Nota 24" xfId="388" xr:uid="{00000000-0005-0000-0000-00001C290000}"/>
    <cellStyle name="Nota 24 10" xfId="10078" xr:uid="{00000000-0005-0000-0000-00001D290000}"/>
    <cellStyle name="Nota 24 11" xfId="10079" xr:uid="{00000000-0005-0000-0000-00001E290000}"/>
    <cellStyle name="Nota 24 12" xfId="10080" xr:uid="{00000000-0005-0000-0000-00001F290000}"/>
    <cellStyle name="Nota 24 13" xfId="10081" xr:uid="{00000000-0005-0000-0000-000020290000}"/>
    <cellStyle name="Nota 24 14" xfId="10082" xr:uid="{00000000-0005-0000-0000-000021290000}"/>
    <cellStyle name="Nota 24 15" xfId="10083" xr:uid="{00000000-0005-0000-0000-000022290000}"/>
    <cellStyle name="Nota 24 16" xfId="10084" xr:uid="{00000000-0005-0000-0000-000023290000}"/>
    <cellStyle name="Nota 24 17" xfId="10085" xr:uid="{00000000-0005-0000-0000-000024290000}"/>
    <cellStyle name="Nota 24 18" xfId="10086" xr:uid="{00000000-0005-0000-0000-000025290000}"/>
    <cellStyle name="Nota 24 19" xfId="10087" xr:uid="{00000000-0005-0000-0000-000026290000}"/>
    <cellStyle name="Nota 24 2" xfId="10088" xr:uid="{00000000-0005-0000-0000-000027290000}"/>
    <cellStyle name="Nota 24 20" xfId="10089" xr:uid="{00000000-0005-0000-0000-000028290000}"/>
    <cellStyle name="Nota 24 3" xfId="10090" xr:uid="{00000000-0005-0000-0000-000029290000}"/>
    <cellStyle name="Nota 24 4" xfId="10091" xr:uid="{00000000-0005-0000-0000-00002A290000}"/>
    <cellStyle name="Nota 24 5" xfId="10092" xr:uid="{00000000-0005-0000-0000-00002B290000}"/>
    <cellStyle name="Nota 24 6" xfId="10093" xr:uid="{00000000-0005-0000-0000-00002C290000}"/>
    <cellStyle name="Nota 24 7" xfId="10094" xr:uid="{00000000-0005-0000-0000-00002D290000}"/>
    <cellStyle name="Nota 24 8" xfId="10095" xr:uid="{00000000-0005-0000-0000-00002E290000}"/>
    <cellStyle name="Nota 24 9" xfId="10096" xr:uid="{00000000-0005-0000-0000-00002F290000}"/>
    <cellStyle name="Nota 25" xfId="406" xr:uid="{00000000-0005-0000-0000-000030290000}"/>
    <cellStyle name="Nota 25 10" xfId="10097" xr:uid="{00000000-0005-0000-0000-000031290000}"/>
    <cellStyle name="Nota 25 11" xfId="10098" xr:uid="{00000000-0005-0000-0000-000032290000}"/>
    <cellStyle name="Nota 25 12" xfId="10099" xr:uid="{00000000-0005-0000-0000-000033290000}"/>
    <cellStyle name="Nota 25 13" xfId="10100" xr:uid="{00000000-0005-0000-0000-000034290000}"/>
    <cellStyle name="Nota 25 14" xfId="10101" xr:uid="{00000000-0005-0000-0000-000035290000}"/>
    <cellStyle name="Nota 25 15" xfId="10102" xr:uid="{00000000-0005-0000-0000-000036290000}"/>
    <cellStyle name="Nota 25 16" xfId="10103" xr:uid="{00000000-0005-0000-0000-000037290000}"/>
    <cellStyle name="Nota 25 17" xfId="10104" xr:uid="{00000000-0005-0000-0000-000038290000}"/>
    <cellStyle name="Nota 25 18" xfId="10105" xr:uid="{00000000-0005-0000-0000-000039290000}"/>
    <cellStyle name="Nota 25 19" xfId="10106" xr:uid="{00000000-0005-0000-0000-00003A290000}"/>
    <cellStyle name="Nota 25 2" xfId="10107" xr:uid="{00000000-0005-0000-0000-00003B290000}"/>
    <cellStyle name="Nota 25 20" xfId="10108" xr:uid="{00000000-0005-0000-0000-00003C290000}"/>
    <cellStyle name="Nota 25 3" xfId="10109" xr:uid="{00000000-0005-0000-0000-00003D290000}"/>
    <cellStyle name="Nota 25 4" xfId="10110" xr:uid="{00000000-0005-0000-0000-00003E290000}"/>
    <cellStyle name="Nota 25 5" xfId="10111" xr:uid="{00000000-0005-0000-0000-00003F290000}"/>
    <cellStyle name="Nota 25 6" xfId="10112" xr:uid="{00000000-0005-0000-0000-000040290000}"/>
    <cellStyle name="Nota 25 7" xfId="10113" xr:uid="{00000000-0005-0000-0000-000041290000}"/>
    <cellStyle name="Nota 25 8" xfId="10114" xr:uid="{00000000-0005-0000-0000-000042290000}"/>
    <cellStyle name="Nota 25 9" xfId="10115" xr:uid="{00000000-0005-0000-0000-000043290000}"/>
    <cellStyle name="Nota 26" xfId="424" xr:uid="{00000000-0005-0000-0000-000044290000}"/>
    <cellStyle name="Nota 26 10" xfId="10116" xr:uid="{00000000-0005-0000-0000-000045290000}"/>
    <cellStyle name="Nota 26 11" xfId="10117" xr:uid="{00000000-0005-0000-0000-000046290000}"/>
    <cellStyle name="Nota 26 12" xfId="10118" xr:uid="{00000000-0005-0000-0000-000047290000}"/>
    <cellStyle name="Nota 26 13" xfId="10119" xr:uid="{00000000-0005-0000-0000-000048290000}"/>
    <cellStyle name="Nota 26 14" xfId="10120" xr:uid="{00000000-0005-0000-0000-000049290000}"/>
    <cellStyle name="Nota 26 15" xfId="10121" xr:uid="{00000000-0005-0000-0000-00004A290000}"/>
    <cellStyle name="Nota 26 16" xfId="10122" xr:uid="{00000000-0005-0000-0000-00004B290000}"/>
    <cellStyle name="Nota 26 17" xfId="10123" xr:uid="{00000000-0005-0000-0000-00004C290000}"/>
    <cellStyle name="Nota 26 18" xfId="10124" xr:uid="{00000000-0005-0000-0000-00004D290000}"/>
    <cellStyle name="Nota 26 19" xfId="10125" xr:uid="{00000000-0005-0000-0000-00004E290000}"/>
    <cellStyle name="Nota 26 2" xfId="10126" xr:uid="{00000000-0005-0000-0000-00004F290000}"/>
    <cellStyle name="Nota 26 20" xfId="10127" xr:uid="{00000000-0005-0000-0000-000050290000}"/>
    <cellStyle name="Nota 26 3" xfId="10128" xr:uid="{00000000-0005-0000-0000-000051290000}"/>
    <cellStyle name="Nota 26 4" xfId="10129" xr:uid="{00000000-0005-0000-0000-000052290000}"/>
    <cellStyle name="Nota 26 5" xfId="10130" xr:uid="{00000000-0005-0000-0000-000053290000}"/>
    <cellStyle name="Nota 26 6" xfId="10131" xr:uid="{00000000-0005-0000-0000-000054290000}"/>
    <cellStyle name="Nota 26 7" xfId="10132" xr:uid="{00000000-0005-0000-0000-000055290000}"/>
    <cellStyle name="Nota 26 8" xfId="10133" xr:uid="{00000000-0005-0000-0000-000056290000}"/>
    <cellStyle name="Nota 26 9" xfId="10134" xr:uid="{00000000-0005-0000-0000-000057290000}"/>
    <cellStyle name="Nota 27" xfId="442" xr:uid="{00000000-0005-0000-0000-000058290000}"/>
    <cellStyle name="Nota 27 10" xfId="10135" xr:uid="{00000000-0005-0000-0000-000059290000}"/>
    <cellStyle name="Nota 27 11" xfId="10136" xr:uid="{00000000-0005-0000-0000-00005A290000}"/>
    <cellStyle name="Nota 27 12" xfId="10137" xr:uid="{00000000-0005-0000-0000-00005B290000}"/>
    <cellStyle name="Nota 27 13" xfId="10138" xr:uid="{00000000-0005-0000-0000-00005C290000}"/>
    <cellStyle name="Nota 27 14" xfId="10139" xr:uid="{00000000-0005-0000-0000-00005D290000}"/>
    <cellStyle name="Nota 27 15" xfId="10140" xr:uid="{00000000-0005-0000-0000-00005E290000}"/>
    <cellStyle name="Nota 27 16" xfId="10141" xr:uid="{00000000-0005-0000-0000-00005F290000}"/>
    <cellStyle name="Nota 27 17" xfId="10142" xr:uid="{00000000-0005-0000-0000-000060290000}"/>
    <cellStyle name="Nota 27 18" xfId="10143" xr:uid="{00000000-0005-0000-0000-000061290000}"/>
    <cellStyle name="Nota 27 19" xfId="10144" xr:uid="{00000000-0005-0000-0000-000062290000}"/>
    <cellStyle name="Nota 27 2" xfId="10145" xr:uid="{00000000-0005-0000-0000-000063290000}"/>
    <cellStyle name="Nota 27 20" xfId="10146" xr:uid="{00000000-0005-0000-0000-000064290000}"/>
    <cellStyle name="Nota 27 3" xfId="10147" xr:uid="{00000000-0005-0000-0000-000065290000}"/>
    <cellStyle name="Nota 27 4" xfId="10148" xr:uid="{00000000-0005-0000-0000-000066290000}"/>
    <cellStyle name="Nota 27 5" xfId="10149" xr:uid="{00000000-0005-0000-0000-000067290000}"/>
    <cellStyle name="Nota 27 6" xfId="10150" xr:uid="{00000000-0005-0000-0000-000068290000}"/>
    <cellStyle name="Nota 27 7" xfId="10151" xr:uid="{00000000-0005-0000-0000-000069290000}"/>
    <cellStyle name="Nota 27 8" xfId="10152" xr:uid="{00000000-0005-0000-0000-00006A290000}"/>
    <cellStyle name="Nota 27 9" xfId="10153" xr:uid="{00000000-0005-0000-0000-00006B290000}"/>
    <cellStyle name="Nota 28" xfId="460" xr:uid="{00000000-0005-0000-0000-00006C290000}"/>
    <cellStyle name="Nota 28 10" xfId="10154" xr:uid="{00000000-0005-0000-0000-00006D290000}"/>
    <cellStyle name="Nota 28 11" xfId="10155" xr:uid="{00000000-0005-0000-0000-00006E290000}"/>
    <cellStyle name="Nota 28 12" xfId="10156" xr:uid="{00000000-0005-0000-0000-00006F290000}"/>
    <cellStyle name="Nota 28 13" xfId="10157" xr:uid="{00000000-0005-0000-0000-000070290000}"/>
    <cellStyle name="Nota 28 14" xfId="10158" xr:uid="{00000000-0005-0000-0000-000071290000}"/>
    <cellStyle name="Nota 28 15" xfId="10159" xr:uid="{00000000-0005-0000-0000-000072290000}"/>
    <cellStyle name="Nota 28 16" xfId="10160" xr:uid="{00000000-0005-0000-0000-000073290000}"/>
    <cellStyle name="Nota 28 17" xfId="10161" xr:uid="{00000000-0005-0000-0000-000074290000}"/>
    <cellStyle name="Nota 28 18" xfId="10162" xr:uid="{00000000-0005-0000-0000-000075290000}"/>
    <cellStyle name="Nota 28 19" xfId="10163" xr:uid="{00000000-0005-0000-0000-000076290000}"/>
    <cellStyle name="Nota 28 2" xfId="10164" xr:uid="{00000000-0005-0000-0000-000077290000}"/>
    <cellStyle name="Nota 28 20" xfId="10165" xr:uid="{00000000-0005-0000-0000-000078290000}"/>
    <cellStyle name="Nota 28 3" xfId="10166" xr:uid="{00000000-0005-0000-0000-000079290000}"/>
    <cellStyle name="Nota 28 4" xfId="10167" xr:uid="{00000000-0005-0000-0000-00007A290000}"/>
    <cellStyle name="Nota 28 5" xfId="10168" xr:uid="{00000000-0005-0000-0000-00007B290000}"/>
    <cellStyle name="Nota 28 6" xfId="10169" xr:uid="{00000000-0005-0000-0000-00007C290000}"/>
    <cellStyle name="Nota 28 7" xfId="10170" xr:uid="{00000000-0005-0000-0000-00007D290000}"/>
    <cellStyle name="Nota 28 8" xfId="10171" xr:uid="{00000000-0005-0000-0000-00007E290000}"/>
    <cellStyle name="Nota 28 9" xfId="10172" xr:uid="{00000000-0005-0000-0000-00007F290000}"/>
    <cellStyle name="Nota 29" xfId="478" xr:uid="{00000000-0005-0000-0000-000080290000}"/>
    <cellStyle name="Nota 29 10" xfId="10173" xr:uid="{00000000-0005-0000-0000-000081290000}"/>
    <cellStyle name="Nota 29 11" xfId="10174" xr:uid="{00000000-0005-0000-0000-000082290000}"/>
    <cellStyle name="Nota 29 12" xfId="10175" xr:uid="{00000000-0005-0000-0000-000083290000}"/>
    <cellStyle name="Nota 29 13" xfId="10176" xr:uid="{00000000-0005-0000-0000-000084290000}"/>
    <cellStyle name="Nota 29 14" xfId="10177" xr:uid="{00000000-0005-0000-0000-000085290000}"/>
    <cellStyle name="Nota 29 15" xfId="10178" xr:uid="{00000000-0005-0000-0000-000086290000}"/>
    <cellStyle name="Nota 29 16" xfId="10179" xr:uid="{00000000-0005-0000-0000-000087290000}"/>
    <cellStyle name="Nota 29 17" xfId="10180" xr:uid="{00000000-0005-0000-0000-000088290000}"/>
    <cellStyle name="Nota 29 18" xfId="10181" xr:uid="{00000000-0005-0000-0000-000089290000}"/>
    <cellStyle name="Nota 29 19" xfId="10182" xr:uid="{00000000-0005-0000-0000-00008A290000}"/>
    <cellStyle name="Nota 29 2" xfId="10183" xr:uid="{00000000-0005-0000-0000-00008B290000}"/>
    <cellStyle name="Nota 29 20" xfId="10184" xr:uid="{00000000-0005-0000-0000-00008C290000}"/>
    <cellStyle name="Nota 29 3" xfId="10185" xr:uid="{00000000-0005-0000-0000-00008D290000}"/>
    <cellStyle name="Nota 29 4" xfId="10186" xr:uid="{00000000-0005-0000-0000-00008E290000}"/>
    <cellStyle name="Nota 29 5" xfId="10187" xr:uid="{00000000-0005-0000-0000-00008F290000}"/>
    <cellStyle name="Nota 29 6" xfId="10188" xr:uid="{00000000-0005-0000-0000-000090290000}"/>
    <cellStyle name="Nota 29 7" xfId="10189" xr:uid="{00000000-0005-0000-0000-000091290000}"/>
    <cellStyle name="Nota 29 8" xfId="10190" xr:uid="{00000000-0005-0000-0000-000092290000}"/>
    <cellStyle name="Nota 29 9" xfId="10191" xr:uid="{00000000-0005-0000-0000-000093290000}"/>
    <cellStyle name="Nota 3" xfId="44" xr:uid="{00000000-0005-0000-0000-000094290000}"/>
    <cellStyle name="Nota 3 10" xfId="10192" xr:uid="{00000000-0005-0000-0000-000095290000}"/>
    <cellStyle name="Nota 3 11" xfId="10193" xr:uid="{00000000-0005-0000-0000-000096290000}"/>
    <cellStyle name="Nota 3 12" xfId="10194" xr:uid="{00000000-0005-0000-0000-000097290000}"/>
    <cellStyle name="Nota 3 13" xfId="10195" xr:uid="{00000000-0005-0000-0000-000098290000}"/>
    <cellStyle name="Nota 3 14" xfId="10196" xr:uid="{00000000-0005-0000-0000-000099290000}"/>
    <cellStyle name="Nota 3 15" xfId="10197" xr:uid="{00000000-0005-0000-0000-00009A290000}"/>
    <cellStyle name="Nota 3 16" xfId="10198" xr:uid="{00000000-0005-0000-0000-00009B290000}"/>
    <cellStyle name="Nota 3 17" xfId="10199" xr:uid="{00000000-0005-0000-0000-00009C290000}"/>
    <cellStyle name="Nota 3 18" xfId="10200" xr:uid="{00000000-0005-0000-0000-00009D290000}"/>
    <cellStyle name="Nota 3 19" xfId="10201" xr:uid="{00000000-0005-0000-0000-00009E290000}"/>
    <cellStyle name="Nota 3 2" xfId="10202" xr:uid="{00000000-0005-0000-0000-00009F290000}"/>
    <cellStyle name="Nota 3 20" xfId="10203" xr:uid="{00000000-0005-0000-0000-0000A0290000}"/>
    <cellStyle name="Nota 3 3" xfId="10204" xr:uid="{00000000-0005-0000-0000-0000A1290000}"/>
    <cellStyle name="Nota 3 4" xfId="10205" xr:uid="{00000000-0005-0000-0000-0000A2290000}"/>
    <cellStyle name="Nota 3 5" xfId="10206" xr:uid="{00000000-0005-0000-0000-0000A3290000}"/>
    <cellStyle name="Nota 3 6" xfId="10207" xr:uid="{00000000-0005-0000-0000-0000A4290000}"/>
    <cellStyle name="Nota 3 7" xfId="10208" xr:uid="{00000000-0005-0000-0000-0000A5290000}"/>
    <cellStyle name="Nota 3 8" xfId="10209" xr:uid="{00000000-0005-0000-0000-0000A6290000}"/>
    <cellStyle name="Nota 3 9" xfId="10210" xr:uid="{00000000-0005-0000-0000-0000A7290000}"/>
    <cellStyle name="Nota 30" xfId="496" xr:uid="{00000000-0005-0000-0000-0000A8290000}"/>
    <cellStyle name="Nota 30 10" xfId="10211" xr:uid="{00000000-0005-0000-0000-0000A9290000}"/>
    <cellStyle name="Nota 30 11" xfId="10212" xr:uid="{00000000-0005-0000-0000-0000AA290000}"/>
    <cellStyle name="Nota 30 12" xfId="10213" xr:uid="{00000000-0005-0000-0000-0000AB290000}"/>
    <cellStyle name="Nota 30 13" xfId="10214" xr:uid="{00000000-0005-0000-0000-0000AC290000}"/>
    <cellStyle name="Nota 30 14" xfId="10215" xr:uid="{00000000-0005-0000-0000-0000AD290000}"/>
    <cellStyle name="Nota 30 15" xfId="10216" xr:uid="{00000000-0005-0000-0000-0000AE290000}"/>
    <cellStyle name="Nota 30 16" xfId="10217" xr:uid="{00000000-0005-0000-0000-0000AF290000}"/>
    <cellStyle name="Nota 30 17" xfId="10218" xr:uid="{00000000-0005-0000-0000-0000B0290000}"/>
    <cellStyle name="Nota 30 18" xfId="10219" xr:uid="{00000000-0005-0000-0000-0000B1290000}"/>
    <cellStyle name="Nota 30 19" xfId="10220" xr:uid="{00000000-0005-0000-0000-0000B2290000}"/>
    <cellStyle name="Nota 30 2" xfId="10221" xr:uid="{00000000-0005-0000-0000-0000B3290000}"/>
    <cellStyle name="Nota 30 20" xfId="10222" xr:uid="{00000000-0005-0000-0000-0000B4290000}"/>
    <cellStyle name="Nota 30 3" xfId="10223" xr:uid="{00000000-0005-0000-0000-0000B5290000}"/>
    <cellStyle name="Nota 30 4" xfId="10224" xr:uid="{00000000-0005-0000-0000-0000B6290000}"/>
    <cellStyle name="Nota 30 5" xfId="10225" xr:uid="{00000000-0005-0000-0000-0000B7290000}"/>
    <cellStyle name="Nota 30 6" xfId="10226" xr:uid="{00000000-0005-0000-0000-0000B8290000}"/>
    <cellStyle name="Nota 30 7" xfId="10227" xr:uid="{00000000-0005-0000-0000-0000B9290000}"/>
    <cellStyle name="Nota 30 8" xfId="10228" xr:uid="{00000000-0005-0000-0000-0000BA290000}"/>
    <cellStyle name="Nota 30 9" xfId="10229" xr:uid="{00000000-0005-0000-0000-0000BB290000}"/>
    <cellStyle name="Nota 31" xfId="514" xr:uid="{00000000-0005-0000-0000-0000BC290000}"/>
    <cellStyle name="Nota 31 10" xfId="10230" xr:uid="{00000000-0005-0000-0000-0000BD290000}"/>
    <cellStyle name="Nota 31 11" xfId="10231" xr:uid="{00000000-0005-0000-0000-0000BE290000}"/>
    <cellStyle name="Nota 31 12" xfId="10232" xr:uid="{00000000-0005-0000-0000-0000BF290000}"/>
    <cellStyle name="Nota 31 13" xfId="10233" xr:uid="{00000000-0005-0000-0000-0000C0290000}"/>
    <cellStyle name="Nota 31 14" xfId="10234" xr:uid="{00000000-0005-0000-0000-0000C1290000}"/>
    <cellStyle name="Nota 31 15" xfId="10235" xr:uid="{00000000-0005-0000-0000-0000C2290000}"/>
    <cellStyle name="Nota 31 16" xfId="10236" xr:uid="{00000000-0005-0000-0000-0000C3290000}"/>
    <cellStyle name="Nota 31 17" xfId="10237" xr:uid="{00000000-0005-0000-0000-0000C4290000}"/>
    <cellStyle name="Nota 31 18" xfId="10238" xr:uid="{00000000-0005-0000-0000-0000C5290000}"/>
    <cellStyle name="Nota 31 19" xfId="10239" xr:uid="{00000000-0005-0000-0000-0000C6290000}"/>
    <cellStyle name="Nota 31 2" xfId="10240" xr:uid="{00000000-0005-0000-0000-0000C7290000}"/>
    <cellStyle name="Nota 31 20" xfId="10241" xr:uid="{00000000-0005-0000-0000-0000C8290000}"/>
    <cellStyle name="Nota 31 3" xfId="10242" xr:uid="{00000000-0005-0000-0000-0000C9290000}"/>
    <cellStyle name="Nota 31 4" xfId="10243" xr:uid="{00000000-0005-0000-0000-0000CA290000}"/>
    <cellStyle name="Nota 31 5" xfId="10244" xr:uid="{00000000-0005-0000-0000-0000CB290000}"/>
    <cellStyle name="Nota 31 6" xfId="10245" xr:uid="{00000000-0005-0000-0000-0000CC290000}"/>
    <cellStyle name="Nota 31 7" xfId="10246" xr:uid="{00000000-0005-0000-0000-0000CD290000}"/>
    <cellStyle name="Nota 31 8" xfId="10247" xr:uid="{00000000-0005-0000-0000-0000CE290000}"/>
    <cellStyle name="Nota 31 9" xfId="10248" xr:uid="{00000000-0005-0000-0000-0000CF290000}"/>
    <cellStyle name="Nota 32" xfId="532" xr:uid="{00000000-0005-0000-0000-0000D0290000}"/>
    <cellStyle name="Nota 32 10" xfId="10249" xr:uid="{00000000-0005-0000-0000-0000D1290000}"/>
    <cellStyle name="Nota 32 11" xfId="10250" xr:uid="{00000000-0005-0000-0000-0000D2290000}"/>
    <cellStyle name="Nota 32 12" xfId="10251" xr:uid="{00000000-0005-0000-0000-0000D3290000}"/>
    <cellStyle name="Nota 32 13" xfId="10252" xr:uid="{00000000-0005-0000-0000-0000D4290000}"/>
    <cellStyle name="Nota 32 14" xfId="10253" xr:uid="{00000000-0005-0000-0000-0000D5290000}"/>
    <cellStyle name="Nota 32 15" xfId="10254" xr:uid="{00000000-0005-0000-0000-0000D6290000}"/>
    <cellStyle name="Nota 32 16" xfId="10255" xr:uid="{00000000-0005-0000-0000-0000D7290000}"/>
    <cellStyle name="Nota 32 17" xfId="10256" xr:uid="{00000000-0005-0000-0000-0000D8290000}"/>
    <cellStyle name="Nota 32 18" xfId="10257" xr:uid="{00000000-0005-0000-0000-0000D9290000}"/>
    <cellStyle name="Nota 32 19" xfId="10258" xr:uid="{00000000-0005-0000-0000-0000DA290000}"/>
    <cellStyle name="Nota 32 2" xfId="10259" xr:uid="{00000000-0005-0000-0000-0000DB290000}"/>
    <cellStyle name="Nota 32 20" xfId="10260" xr:uid="{00000000-0005-0000-0000-0000DC290000}"/>
    <cellStyle name="Nota 32 3" xfId="10261" xr:uid="{00000000-0005-0000-0000-0000DD290000}"/>
    <cellStyle name="Nota 32 4" xfId="10262" xr:uid="{00000000-0005-0000-0000-0000DE290000}"/>
    <cellStyle name="Nota 32 5" xfId="10263" xr:uid="{00000000-0005-0000-0000-0000DF290000}"/>
    <cellStyle name="Nota 32 6" xfId="10264" xr:uid="{00000000-0005-0000-0000-0000E0290000}"/>
    <cellStyle name="Nota 32 7" xfId="10265" xr:uid="{00000000-0005-0000-0000-0000E1290000}"/>
    <cellStyle name="Nota 32 8" xfId="10266" xr:uid="{00000000-0005-0000-0000-0000E2290000}"/>
    <cellStyle name="Nota 32 9" xfId="10267" xr:uid="{00000000-0005-0000-0000-0000E3290000}"/>
    <cellStyle name="Nota 33" xfId="550" xr:uid="{00000000-0005-0000-0000-0000E4290000}"/>
    <cellStyle name="Nota 33 10" xfId="10268" xr:uid="{00000000-0005-0000-0000-0000E5290000}"/>
    <cellStyle name="Nota 33 11" xfId="10269" xr:uid="{00000000-0005-0000-0000-0000E6290000}"/>
    <cellStyle name="Nota 33 12" xfId="10270" xr:uid="{00000000-0005-0000-0000-0000E7290000}"/>
    <cellStyle name="Nota 33 13" xfId="10271" xr:uid="{00000000-0005-0000-0000-0000E8290000}"/>
    <cellStyle name="Nota 33 14" xfId="10272" xr:uid="{00000000-0005-0000-0000-0000E9290000}"/>
    <cellStyle name="Nota 33 15" xfId="10273" xr:uid="{00000000-0005-0000-0000-0000EA290000}"/>
    <cellStyle name="Nota 33 16" xfId="10274" xr:uid="{00000000-0005-0000-0000-0000EB290000}"/>
    <cellStyle name="Nota 33 17" xfId="10275" xr:uid="{00000000-0005-0000-0000-0000EC290000}"/>
    <cellStyle name="Nota 33 18" xfId="10276" xr:uid="{00000000-0005-0000-0000-0000ED290000}"/>
    <cellStyle name="Nota 33 19" xfId="10277" xr:uid="{00000000-0005-0000-0000-0000EE290000}"/>
    <cellStyle name="Nota 33 2" xfId="10278" xr:uid="{00000000-0005-0000-0000-0000EF290000}"/>
    <cellStyle name="Nota 33 20" xfId="10279" xr:uid="{00000000-0005-0000-0000-0000F0290000}"/>
    <cellStyle name="Nota 33 3" xfId="10280" xr:uid="{00000000-0005-0000-0000-0000F1290000}"/>
    <cellStyle name="Nota 33 4" xfId="10281" xr:uid="{00000000-0005-0000-0000-0000F2290000}"/>
    <cellStyle name="Nota 33 5" xfId="10282" xr:uid="{00000000-0005-0000-0000-0000F3290000}"/>
    <cellStyle name="Nota 33 6" xfId="10283" xr:uid="{00000000-0005-0000-0000-0000F4290000}"/>
    <cellStyle name="Nota 33 7" xfId="10284" xr:uid="{00000000-0005-0000-0000-0000F5290000}"/>
    <cellStyle name="Nota 33 8" xfId="10285" xr:uid="{00000000-0005-0000-0000-0000F6290000}"/>
    <cellStyle name="Nota 33 9" xfId="10286" xr:uid="{00000000-0005-0000-0000-0000F7290000}"/>
    <cellStyle name="Nota 34" xfId="568" xr:uid="{00000000-0005-0000-0000-0000F8290000}"/>
    <cellStyle name="Nota 34 10" xfId="10287" xr:uid="{00000000-0005-0000-0000-0000F9290000}"/>
    <cellStyle name="Nota 34 11" xfId="10288" xr:uid="{00000000-0005-0000-0000-0000FA290000}"/>
    <cellStyle name="Nota 34 12" xfId="10289" xr:uid="{00000000-0005-0000-0000-0000FB290000}"/>
    <cellStyle name="Nota 34 13" xfId="10290" xr:uid="{00000000-0005-0000-0000-0000FC290000}"/>
    <cellStyle name="Nota 34 14" xfId="10291" xr:uid="{00000000-0005-0000-0000-0000FD290000}"/>
    <cellStyle name="Nota 34 15" xfId="10292" xr:uid="{00000000-0005-0000-0000-0000FE290000}"/>
    <cellStyle name="Nota 34 16" xfId="10293" xr:uid="{00000000-0005-0000-0000-0000FF290000}"/>
    <cellStyle name="Nota 34 17" xfId="10294" xr:uid="{00000000-0005-0000-0000-0000002A0000}"/>
    <cellStyle name="Nota 34 18" xfId="10295" xr:uid="{00000000-0005-0000-0000-0000012A0000}"/>
    <cellStyle name="Nota 34 19" xfId="10296" xr:uid="{00000000-0005-0000-0000-0000022A0000}"/>
    <cellStyle name="Nota 34 2" xfId="10297" xr:uid="{00000000-0005-0000-0000-0000032A0000}"/>
    <cellStyle name="Nota 34 20" xfId="10298" xr:uid="{00000000-0005-0000-0000-0000042A0000}"/>
    <cellStyle name="Nota 34 3" xfId="10299" xr:uid="{00000000-0005-0000-0000-0000052A0000}"/>
    <cellStyle name="Nota 34 4" xfId="10300" xr:uid="{00000000-0005-0000-0000-0000062A0000}"/>
    <cellStyle name="Nota 34 5" xfId="10301" xr:uid="{00000000-0005-0000-0000-0000072A0000}"/>
    <cellStyle name="Nota 34 6" xfId="10302" xr:uid="{00000000-0005-0000-0000-0000082A0000}"/>
    <cellStyle name="Nota 34 7" xfId="10303" xr:uid="{00000000-0005-0000-0000-0000092A0000}"/>
    <cellStyle name="Nota 34 8" xfId="10304" xr:uid="{00000000-0005-0000-0000-00000A2A0000}"/>
    <cellStyle name="Nota 34 9" xfId="10305" xr:uid="{00000000-0005-0000-0000-00000B2A0000}"/>
    <cellStyle name="Nota 35" xfId="586" xr:uid="{00000000-0005-0000-0000-00000C2A0000}"/>
    <cellStyle name="Nota 35 10" xfId="10306" xr:uid="{00000000-0005-0000-0000-00000D2A0000}"/>
    <cellStyle name="Nota 35 11" xfId="10307" xr:uid="{00000000-0005-0000-0000-00000E2A0000}"/>
    <cellStyle name="Nota 35 12" xfId="10308" xr:uid="{00000000-0005-0000-0000-00000F2A0000}"/>
    <cellStyle name="Nota 35 13" xfId="10309" xr:uid="{00000000-0005-0000-0000-0000102A0000}"/>
    <cellStyle name="Nota 35 14" xfId="10310" xr:uid="{00000000-0005-0000-0000-0000112A0000}"/>
    <cellStyle name="Nota 35 15" xfId="10311" xr:uid="{00000000-0005-0000-0000-0000122A0000}"/>
    <cellStyle name="Nota 35 16" xfId="10312" xr:uid="{00000000-0005-0000-0000-0000132A0000}"/>
    <cellStyle name="Nota 35 17" xfId="10313" xr:uid="{00000000-0005-0000-0000-0000142A0000}"/>
    <cellStyle name="Nota 35 18" xfId="10314" xr:uid="{00000000-0005-0000-0000-0000152A0000}"/>
    <cellStyle name="Nota 35 19" xfId="10315" xr:uid="{00000000-0005-0000-0000-0000162A0000}"/>
    <cellStyle name="Nota 35 2" xfId="10316" xr:uid="{00000000-0005-0000-0000-0000172A0000}"/>
    <cellStyle name="Nota 35 20" xfId="10317" xr:uid="{00000000-0005-0000-0000-0000182A0000}"/>
    <cellStyle name="Nota 35 3" xfId="10318" xr:uid="{00000000-0005-0000-0000-0000192A0000}"/>
    <cellStyle name="Nota 35 4" xfId="10319" xr:uid="{00000000-0005-0000-0000-00001A2A0000}"/>
    <cellStyle name="Nota 35 5" xfId="10320" xr:uid="{00000000-0005-0000-0000-00001B2A0000}"/>
    <cellStyle name="Nota 35 6" xfId="10321" xr:uid="{00000000-0005-0000-0000-00001C2A0000}"/>
    <cellStyle name="Nota 35 7" xfId="10322" xr:uid="{00000000-0005-0000-0000-00001D2A0000}"/>
    <cellStyle name="Nota 35 8" xfId="10323" xr:uid="{00000000-0005-0000-0000-00001E2A0000}"/>
    <cellStyle name="Nota 35 9" xfId="10324" xr:uid="{00000000-0005-0000-0000-00001F2A0000}"/>
    <cellStyle name="Nota 36" xfId="604" xr:uid="{00000000-0005-0000-0000-0000202A0000}"/>
    <cellStyle name="Nota 36 10" xfId="10325" xr:uid="{00000000-0005-0000-0000-0000212A0000}"/>
    <cellStyle name="Nota 36 11" xfId="10326" xr:uid="{00000000-0005-0000-0000-0000222A0000}"/>
    <cellStyle name="Nota 36 12" xfId="10327" xr:uid="{00000000-0005-0000-0000-0000232A0000}"/>
    <cellStyle name="Nota 36 13" xfId="10328" xr:uid="{00000000-0005-0000-0000-0000242A0000}"/>
    <cellStyle name="Nota 36 14" xfId="10329" xr:uid="{00000000-0005-0000-0000-0000252A0000}"/>
    <cellStyle name="Nota 36 15" xfId="10330" xr:uid="{00000000-0005-0000-0000-0000262A0000}"/>
    <cellStyle name="Nota 36 16" xfId="10331" xr:uid="{00000000-0005-0000-0000-0000272A0000}"/>
    <cellStyle name="Nota 36 17" xfId="10332" xr:uid="{00000000-0005-0000-0000-0000282A0000}"/>
    <cellStyle name="Nota 36 18" xfId="10333" xr:uid="{00000000-0005-0000-0000-0000292A0000}"/>
    <cellStyle name="Nota 36 19" xfId="10334" xr:uid="{00000000-0005-0000-0000-00002A2A0000}"/>
    <cellStyle name="Nota 36 2" xfId="10335" xr:uid="{00000000-0005-0000-0000-00002B2A0000}"/>
    <cellStyle name="Nota 36 20" xfId="10336" xr:uid="{00000000-0005-0000-0000-00002C2A0000}"/>
    <cellStyle name="Nota 36 3" xfId="10337" xr:uid="{00000000-0005-0000-0000-00002D2A0000}"/>
    <cellStyle name="Nota 36 4" xfId="10338" xr:uid="{00000000-0005-0000-0000-00002E2A0000}"/>
    <cellStyle name="Nota 36 5" xfId="10339" xr:uid="{00000000-0005-0000-0000-00002F2A0000}"/>
    <cellStyle name="Nota 36 6" xfId="10340" xr:uid="{00000000-0005-0000-0000-0000302A0000}"/>
    <cellStyle name="Nota 36 7" xfId="10341" xr:uid="{00000000-0005-0000-0000-0000312A0000}"/>
    <cellStyle name="Nota 36 8" xfId="10342" xr:uid="{00000000-0005-0000-0000-0000322A0000}"/>
    <cellStyle name="Nota 36 9" xfId="10343" xr:uid="{00000000-0005-0000-0000-0000332A0000}"/>
    <cellStyle name="Nota 37" xfId="622" xr:uid="{00000000-0005-0000-0000-0000342A0000}"/>
    <cellStyle name="Nota 37 10" xfId="10344" xr:uid="{00000000-0005-0000-0000-0000352A0000}"/>
    <cellStyle name="Nota 37 11" xfId="10345" xr:uid="{00000000-0005-0000-0000-0000362A0000}"/>
    <cellStyle name="Nota 37 12" xfId="10346" xr:uid="{00000000-0005-0000-0000-0000372A0000}"/>
    <cellStyle name="Nota 37 13" xfId="10347" xr:uid="{00000000-0005-0000-0000-0000382A0000}"/>
    <cellStyle name="Nota 37 14" xfId="10348" xr:uid="{00000000-0005-0000-0000-0000392A0000}"/>
    <cellStyle name="Nota 37 15" xfId="10349" xr:uid="{00000000-0005-0000-0000-00003A2A0000}"/>
    <cellStyle name="Nota 37 16" xfId="10350" xr:uid="{00000000-0005-0000-0000-00003B2A0000}"/>
    <cellStyle name="Nota 37 17" xfId="10351" xr:uid="{00000000-0005-0000-0000-00003C2A0000}"/>
    <cellStyle name="Nota 37 18" xfId="10352" xr:uid="{00000000-0005-0000-0000-00003D2A0000}"/>
    <cellStyle name="Nota 37 19" xfId="10353" xr:uid="{00000000-0005-0000-0000-00003E2A0000}"/>
    <cellStyle name="Nota 37 2" xfId="10354" xr:uid="{00000000-0005-0000-0000-00003F2A0000}"/>
    <cellStyle name="Nota 37 20" xfId="10355" xr:uid="{00000000-0005-0000-0000-0000402A0000}"/>
    <cellStyle name="Nota 37 3" xfId="10356" xr:uid="{00000000-0005-0000-0000-0000412A0000}"/>
    <cellStyle name="Nota 37 4" xfId="10357" xr:uid="{00000000-0005-0000-0000-0000422A0000}"/>
    <cellStyle name="Nota 37 5" xfId="10358" xr:uid="{00000000-0005-0000-0000-0000432A0000}"/>
    <cellStyle name="Nota 37 6" xfId="10359" xr:uid="{00000000-0005-0000-0000-0000442A0000}"/>
    <cellStyle name="Nota 37 7" xfId="10360" xr:uid="{00000000-0005-0000-0000-0000452A0000}"/>
    <cellStyle name="Nota 37 8" xfId="10361" xr:uid="{00000000-0005-0000-0000-0000462A0000}"/>
    <cellStyle name="Nota 37 9" xfId="10362" xr:uid="{00000000-0005-0000-0000-0000472A0000}"/>
    <cellStyle name="Nota 38" xfId="640" xr:uid="{00000000-0005-0000-0000-0000482A0000}"/>
    <cellStyle name="Nota 38 10" xfId="10363" xr:uid="{00000000-0005-0000-0000-0000492A0000}"/>
    <cellStyle name="Nota 38 11" xfId="10364" xr:uid="{00000000-0005-0000-0000-00004A2A0000}"/>
    <cellStyle name="Nota 38 12" xfId="10365" xr:uid="{00000000-0005-0000-0000-00004B2A0000}"/>
    <cellStyle name="Nota 38 13" xfId="10366" xr:uid="{00000000-0005-0000-0000-00004C2A0000}"/>
    <cellStyle name="Nota 38 14" xfId="10367" xr:uid="{00000000-0005-0000-0000-00004D2A0000}"/>
    <cellStyle name="Nota 38 15" xfId="10368" xr:uid="{00000000-0005-0000-0000-00004E2A0000}"/>
    <cellStyle name="Nota 38 16" xfId="10369" xr:uid="{00000000-0005-0000-0000-00004F2A0000}"/>
    <cellStyle name="Nota 38 17" xfId="10370" xr:uid="{00000000-0005-0000-0000-0000502A0000}"/>
    <cellStyle name="Nota 38 18" xfId="10371" xr:uid="{00000000-0005-0000-0000-0000512A0000}"/>
    <cellStyle name="Nota 38 19" xfId="10372" xr:uid="{00000000-0005-0000-0000-0000522A0000}"/>
    <cellStyle name="Nota 38 2" xfId="10373" xr:uid="{00000000-0005-0000-0000-0000532A0000}"/>
    <cellStyle name="Nota 38 20" xfId="10374" xr:uid="{00000000-0005-0000-0000-0000542A0000}"/>
    <cellStyle name="Nota 38 3" xfId="10375" xr:uid="{00000000-0005-0000-0000-0000552A0000}"/>
    <cellStyle name="Nota 38 4" xfId="10376" xr:uid="{00000000-0005-0000-0000-0000562A0000}"/>
    <cellStyle name="Nota 38 5" xfId="10377" xr:uid="{00000000-0005-0000-0000-0000572A0000}"/>
    <cellStyle name="Nota 38 6" xfId="10378" xr:uid="{00000000-0005-0000-0000-0000582A0000}"/>
    <cellStyle name="Nota 38 7" xfId="10379" xr:uid="{00000000-0005-0000-0000-0000592A0000}"/>
    <cellStyle name="Nota 38 8" xfId="10380" xr:uid="{00000000-0005-0000-0000-00005A2A0000}"/>
    <cellStyle name="Nota 38 9" xfId="10381" xr:uid="{00000000-0005-0000-0000-00005B2A0000}"/>
    <cellStyle name="Nota 39" xfId="658" xr:uid="{00000000-0005-0000-0000-00005C2A0000}"/>
    <cellStyle name="Nota 4" xfId="64" xr:uid="{00000000-0005-0000-0000-00005D2A0000}"/>
    <cellStyle name="Nota 4 10" xfId="10382" xr:uid="{00000000-0005-0000-0000-00005E2A0000}"/>
    <cellStyle name="Nota 4 11" xfId="10383" xr:uid="{00000000-0005-0000-0000-00005F2A0000}"/>
    <cellStyle name="Nota 4 12" xfId="10384" xr:uid="{00000000-0005-0000-0000-0000602A0000}"/>
    <cellStyle name="Nota 4 13" xfId="10385" xr:uid="{00000000-0005-0000-0000-0000612A0000}"/>
    <cellStyle name="Nota 4 14" xfId="10386" xr:uid="{00000000-0005-0000-0000-0000622A0000}"/>
    <cellStyle name="Nota 4 15" xfId="10387" xr:uid="{00000000-0005-0000-0000-0000632A0000}"/>
    <cellStyle name="Nota 4 16" xfId="10388" xr:uid="{00000000-0005-0000-0000-0000642A0000}"/>
    <cellStyle name="Nota 4 17" xfId="10389" xr:uid="{00000000-0005-0000-0000-0000652A0000}"/>
    <cellStyle name="Nota 4 18" xfId="10390" xr:uid="{00000000-0005-0000-0000-0000662A0000}"/>
    <cellStyle name="Nota 4 19" xfId="10391" xr:uid="{00000000-0005-0000-0000-0000672A0000}"/>
    <cellStyle name="Nota 4 2" xfId="10392" xr:uid="{00000000-0005-0000-0000-0000682A0000}"/>
    <cellStyle name="Nota 4 20" xfId="10393" xr:uid="{00000000-0005-0000-0000-0000692A0000}"/>
    <cellStyle name="Nota 4 3" xfId="10394" xr:uid="{00000000-0005-0000-0000-00006A2A0000}"/>
    <cellStyle name="Nota 4 4" xfId="10395" xr:uid="{00000000-0005-0000-0000-00006B2A0000}"/>
    <cellStyle name="Nota 4 5" xfId="10396" xr:uid="{00000000-0005-0000-0000-00006C2A0000}"/>
    <cellStyle name="Nota 4 6" xfId="10397" xr:uid="{00000000-0005-0000-0000-00006D2A0000}"/>
    <cellStyle name="Nota 4 7" xfId="10398" xr:uid="{00000000-0005-0000-0000-00006E2A0000}"/>
    <cellStyle name="Nota 4 8" xfId="10399" xr:uid="{00000000-0005-0000-0000-00006F2A0000}"/>
    <cellStyle name="Nota 4 9" xfId="10400" xr:uid="{00000000-0005-0000-0000-0000702A0000}"/>
    <cellStyle name="Nota 40" xfId="676" xr:uid="{00000000-0005-0000-0000-0000712A0000}"/>
    <cellStyle name="Nota 41" xfId="694" xr:uid="{00000000-0005-0000-0000-0000722A0000}"/>
    <cellStyle name="Nota 42" xfId="699" xr:uid="{00000000-0005-0000-0000-0000732A0000}"/>
    <cellStyle name="Nota 43" xfId="726" xr:uid="{00000000-0005-0000-0000-0000742A0000}"/>
    <cellStyle name="Nota 44" xfId="733" xr:uid="{00000000-0005-0000-0000-0000752A0000}"/>
    <cellStyle name="Nota 45" xfId="766" xr:uid="{00000000-0005-0000-0000-0000762A0000}"/>
    <cellStyle name="Nota 46" xfId="784" xr:uid="{00000000-0005-0000-0000-0000772A0000}"/>
    <cellStyle name="Nota 47" xfId="802" xr:uid="{00000000-0005-0000-0000-0000782A0000}"/>
    <cellStyle name="Nota 48" xfId="820" xr:uid="{00000000-0005-0000-0000-0000792A0000}"/>
    <cellStyle name="Nota 49" xfId="838" xr:uid="{00000000-0005-0000-0000-00007A2A0000}"/>
    <cellStyle name="Nota 5" xfId="56" xr:uid="{00000000-0005-0000-0000-00007B2A0000}"/>
    <cellStyle name="Nota 5 10" xfId="10401" xr:uid="{00000000-0005-0000-0000-00007C2A0000}"/>
    <cellStyle name="Nota 5 11" xfId="10402" xr:uid="{00000000-0005-0000-0000-00007D2A0000}"/>
    <cellStyle name="Nota 5 12" xfId="10403" xr:uid="{00000000-0005-0000-0000-00007E2A0000}"/>
    <cellStyle name="Nota 5 13" xfId="10404" xr:uid="{00000000-0005-0000-0000-00007F2A0000}"/>
    <cellStyle name="Nota 5 14" xfId="10405" xr:uid="{00000000-0005-0000-0000-0000802A0000}"/>
    <cellStyle name="Nota 5 15" xfId="10406" xr:uid="{00000000-0005-0000-0000-0000812A0000}"/>
    <cellStyle name="Nota 5 16" xfId="10407" xr:uid="{00000000-0005-0000-0000-0000822A0000}"/>
    <cellStyle name="Nota 5 17" xfId="10408" xr:uid="{00000000-0005-0000-0000-0000832A0000}"/>
    <cellStyle name="Nota 5 18" xfId="10409" xr:uid="{00000000-0005-0000-0000-0000842A0000}"/>
    <cellStyle name="Nota 5 19" xfId="10410" xr:uid="{00000000-0005-0000-0000-0000852A0000}"/>
    <cellStyle name="Nota 5 2" xfId="10411" xr:uid="{00000000-0005-0000-0000-0000862A0000}"/>
    <cellStyle name="Nota 5 20" xfId="10412" xr:uid="{00000000-0005-0000-0000-0000872A0000}"/>
    <cellStyle name="Nota 5 3" xfId="10413" xr:uid="{00000000-0005-0000-0000-0000882A0000}"/>
    <cellStyle name="Nota 5 4" xfId="10414" xr:uid="{00000000-0005-0000-0000-0000892A0000}"/>
    <cellStyle name="Nota 5 5" xfId="10415" xr:uid="{00000000-0005-0000-0000-00008A2A0000}"/>
    <cellStyle name="Nota 5 6" xfId="10416" xr:uid="{00000000-0005-0000-0000-00008B2A0000}"/>
    <cellStyle name="Nota 5 7" xfId="10417" xr:uid="{00000000-0005-0000-0000-00008C2A0000}"/>
    <cellStyle name="Nota 5 8" xfId="10418" xr:uid="{00000000-0005-0000-0000-00008D2A0000}"/>
    <cellStyle name="Nota 5 9" xfId="10419" xr:uid="{00000000-0005-0000-0000-00008E2A0000}"/>
    <cellStyle name="Nota 50" xfId="856" xr:uid="{00000000-0005-0000-0000-00008F2A0000}"/>
    <cellStyle name="Nota 51" xfId="874" xr:uid="{00000000-0005-0000-0000-0000902A0000}"/>
    <cellStyle name="Nota 52" xfId="908" xr:uid="{00000000-0005-0000-0000-0000912A0000}"/>
    <cellStyle name="Nota 53" xfId="928" xr:uid="{00000000-0005-0000-0000-0000922A0000}"/>
    <cellStyle name="Nota 54" xfId="892" xr:uid="{00000000-0005-0000-0000-0000932A0000}"/>
    <cellStyle name="Nota 55" xfId="946" xr:uid="{00000000-0005-0000-0000-0000942A0000}"/>
    <cellStyle name="Nota 56" xfId="964" xr:uid="{00000000-0005-0000-0000-0000952A0000}"/>
    <cellStyle name="Nota 57" xfId="982" xr:uid="{00000000-0005-0000-0000-0000962A0000}"/>
    <cellStyle name="Nota 58" xfId="1000" xr:uid="{00000000-0005-0000-0000-0000972A0000}"/>
    <cellStyle name="Nota 59" xfId="1033" xr:uid="{00000000-0005-0000-0000-0000982A0000}"/>
    <cellStyle name="Nota 6" xfId="63" xr:uid="{00000000-0005-0000-0000-0000992A0000}"/>
    <cellStyle name="Nota 6 10" xfId="10420" xr:uid="{00000000-0005-0000-0000-00009A2A0000}"/>
    <cellStyle name="Nota 6 11" xfId="10421" xr:uid="{00000000-0005-0000-0000-00009B2A0000}"/>
    <cellStyle name="Nota 6 12" xfId="10422" xr:uid="{00000000-0005-0000-0000-00009C2A0000}"/>
    <cellStyle name="Nota 6 13" xfId="10423" xr:uid="{00000000-0005-0000-0000-00009D2A0000}"/>
    <cellStyle name="Nota 6 14" xfId="10424" xr:uid="{00000000-0005-0000-0000-00009E2A0000}"/>
    <cellStyle name="Nota 6 15" xfId="10425" xr:uid="{00000000-0005-0000-0000-00009F2A0000}"/>
    <cellStyle name="Nota 6 16" xfId="10426" xr:uid="{00000000-0005-0000-0000-0000A02A0000}"/>
    <cellStyle name="Nota 6 17" xfId="10427" xr:uid="{00000000-0005-0000-0000-0000A12A0000}"/>
    <cellStyle name="Nota 6 18" xfId="10428" xr:uid="{00000000-0005-0000-0000-0000A22A0000}"/>
    <cellStyle name="Nota 6 19" xfId="10429" xr:uid="{00000000-0005-0000-0000-0000A32A0000}"/>
    <cellStyle name="Nota 6 2" xfId="10430" xr:uid="{00000000-0005-0000-0000-0000A42A0000}"/>
    <cellStyle name="Nota 6 20" xfId="10431" xr:uid="{00000000-0005-0000-0000-0000A52A0000}"/>
    <cellStyle name="Nota 6 3" xfId="10432" xr:uid="{00000000-0005-0000-0000-0000A62A0000}"/>
    <cellStyle name="Nota 6 4" xfId="10433" xr:uid="{00000000-0005-0000-0000-0000A72A0000}"/>
    <cellStyle name="Nota 6 5" xfId="10434" xr:uid="{00000000-0005-0000-0000-0000A82A0000}"/>
    <cellStyle name="Nota 6 6" xfId="10435" xr:uid="{00000000-0005-0000-0000-0000A92A0000}"/>
    <cellStyle name="Nota 6 7" xfId="10436" xr:uid="{00000000-0005-0000-0000-0000AA2A0000}"/>
    <cellStyle name="Nota 6 8" xfId="10437" xr:uid="{00000000-0005-0000-0000-0000AB2A0000}"/>
    <cellStyle name="Nota 6 9" xfId="10438" xr:uid="{00000000-0005-0000-0000-0000AC2A0000}"/>
    <cellStyle name="Nota 60" xfId="1053" xr:uid="{00000000-0005-0000-0000-0000AD2A0000}"/>
    <cellStyle name="Nota 61" xfId="1069" xr:uid="{00000000-0005-0000-0000-0000AE2A0000}"/>
    <cellStyle name="Nota 62" xfId="1089" xr:uid="{00000000-0005-0000-0000-0000AF2A0000}"/>
    <cellStyle name="Nota 63" xfId="1017" xr:uid="{00000000-0005-0000-0000-0000B02A0000}"/>
    <cellStyle name="Nota 64" xfId="1107" xr:uid="{00000000-0005-0000-0000-0000B12A0000}"/>
    <cellStyle name="Nota 65" xfId="1125" xr:uid="{00000000-0005-0000-0000-0000B22A0000}"/>
    <cellStyle name="Nota 66" xfId="1158" xr:uid="{00000000-0005-0000-0000-0000B32A0000}"/>
    <cellStyle name="Nota 67" xfId="1178" xr:uid="{00000000-0005-0000-0000-0000B42A0000}"/>
    <cellStyle name="Nota 68" xfId="1142" xr:uid="{00000000-0005-0000-0000-0000B52A0000}"/>
    <cellStyle name="Nota 69" xfId="1196" xr:uid="{00000000-0005-0000-0000-0000B62A0000}"/>
    <cellStyle name="Nota 7" xfId="95" xr:uid="{00000000-0005-0000-0000-0000B72A0000}"/>
    <cellStyle name="Nota 7 10" xfId="10439" xr:uid="{00000000-0005-0000-0000-0000B82A0000}"/>
    <cellStyle name="Nota 7 11" xfId="10440" xr:uid="{00000000-0005-0000-0000-0000B92A0000}"/>
    <cellStyle name="Nota 7 12" xfId="10441" xr:uid="{00000000-0005-0000-0000-0000BA2A0000}"/>
    <cellStyle name="Nota 7 13" xfId="10442" xr:uid="{00000000-0005-0000-0000-0000BB2A0000}"/>
    <cellStyle name="Nota 7 14" xfId="10443" xr:uid="{00000000-0005-0000-0000-0000BC2A0000}"/>
    <cellStyle name="Nota 7 15" xfId="10444" xr:uid="{00000000-0005-0000-0000-0000BD2A0000}"/>
    <cellStyle name="Nota 7 16" xfId="10445" xr:uid="{00000000-0005-0000-0000-0000BE2A0000}"/>
    <cellStyle name="Nota 7 17" xfId="10446" xr:uid="{00000000-0005-0000-0000-0000BF2A0000}"/>
    <cellStyle name="Nota 7 18" xfId="10447" xr:uid="{00000000-0005-0000-0000-0000C02A0000}"/>
    <cellStyle name="Nota 7 19" xfId="10448" xr:uid="{00000000-0005-0000-0000-0000C12A0000}"/>
    <cellStyle name="Nota 7 2" xfId="10449" xr:uid="{00000000-0005-0000-0000-0000C22A0000}"/>
    <cellStyle name="Nota 7 20" xfId="10450" xr:uid="{00000000-0005-0000-0000-0000C32A0000}"/>
    <cellStyle name="Nota 7 3" xfId="10451" xr:uid="{00000000-0005-0000-0000-0000C42A0000}"/>
    <cellStyle name="Nota 7 4" xfId="10452" xr:uid="{00000000-0005-0000-0000-0000C52A0000}"/>
    <cellStyle name="Nota 7 5" xfId="10453" xr:uid="{00000000-0005-0000-0000-0000C62A0000}"/>
    <cellStyle name="Nota 7 6" xfId="10454" xr:uid="{00000000-0005-0000-0000-0000C72A0000}"/>
    <cellStyle name="Nota 7 7" xfId="10455" xr:uid="{00000000-0005-0000-0000-0000C82A0000}"/>
    <cellStyle name="Nota 7 8" xfId="10456" xr:uid="{00000000-0005-0000-0000-0000C92A0000}"/>
    <cellStyle name="Nota 7 9" xfId="10457" xr:uid="{00000000-0005-0000-0000-0000CA2A0000}"/>
    <cellStyle name="Nota 70" xfId="1214" xr:uid="{00000000-0005-0000-0000-0000CB2A0000}"/>
    <cellStyle name="Nota 71" xfId="1250" xr:uid="{00000000-0005-0000-0000-0000CC2A0000}"/>
    <cellStyle name="Nota 72" xfId="1260" xr:uid="{00000000-0005-0000-0000-0000CD2A0000}"/>
    <cellStyle name="Nota 73" xfId="1254" xr:uid="{00000000-0005-0000-0000-0000CE2A0000}"/>
    <cellStyle name="Nota 8" xfId="112" xr:uid="{00000000-0005-0000-0000-0000CF2A0000}"/>
    <cellStyle name="Nota 8 10" xfId="10458" xr:uid="{00000000-0005-0000-0000-0000D02A0000}"/>
    <cellStyle name="Nota 8 11" xfId="10459" xr:uid="{00000000-0005-0000-0000-0000D12A0000}"/>
    <cellStyle name="Nota 8 12" xfId="10460" xr:uid="{00000000-0005-0000-0000-0000D22A0000}"/>
    <cellStyle name="Nota 8 13" xfId="10461" xr:uid="{00000000-0005-0000-0000-0000D32A0000}"/>
    <cellStyle name="Nota 8 14" xfId="10462" xr:uid="{00000000-0005-0000-0000-0000D42A0000}"/>
    <cellStyle name="Nota 8 15" xfId="10463" xr:uid="{00000000-0005-0000-0000-0000D52A0000}"/>
    <cellStyle name="Nota 8 16" xfId="10464" xr:uid="{00000000-0005-0000-0000-0000D62A0000}"/>
    <cellStyle name="Nota 8 17" xfId="10465" xr:uid="{00000000-0005-0000-0000-0000D72A0000}"/>
    <cellStyle name="Nota 8 18" xfId="10466" xr:uid="{00000000-0005-0000-0000-0000D82A0000}"/>
    <cellStyle name="Nota 8 19" xfId="10467" xr:uid="{00000000-0005-0000-0000-0000D92A0000}"/>
    <cellStyle name="Nota 8 2" xfId="10468" xr:uid="{00000000-0005-0000-0000-0000DA2A0000}"/>
    <cellStyle name="Nota 8 20" xfId="10469" xr:uid="{00000000-0005-0000-0000-0000DB2A0000}"/>
    <cellStyle name="Nota 8 3" xfId="10470" xr:uid="{00000000-0005-0000-0000-0000DC2A0000}"/>
    <cellStyle name="Nota 8 4" xfId="10471" xr:uid="{00000000-0005-0000-0000-0000DD2A0000}"/>
    <cellStyle name="Nota 8 5" xfId="10472" xr:uid="{00000000-0005-0000-0000-0000DE2A0000}"/>
    <cellStyle name="Nota 8 6" xfId="10473" xr:uid="{00000000-0005-0000-0000-0000DF2A0000}"/>
    <cellStyle name="Nota 8 7" xfId="10474" xr:uid="{00000000-0005-0000-0000-0000E02A0000}"/>
    <cellStyle name="Nota 8 8" xfId="10475" xr:uid="{00000000-0005-0000-0000-0000E12A0000}"/>
    <cellStyle name="Nota 8 9" xfId="10476" xr:uid="{00000000-0005-0000-0000-0000E22A0000}"/>
    <cellStyle name="Nota 9" xfId="129" xr:uid="{00000000-0005-0000-0000-0000E32A0000}"/>
    <cellStyle name="Nota 9 10" xfId="10477" xr:uid="{00000000-0005-0000-0000-0000E42A0000}"/>
    <cellStyle name="Nota 9 11" xfId="10478" xr:uid="{00000000-0005-0000-0000-0000E52A0000}"/>
    <cellStyle name="Nota 9 12" xfId="10479" xr:uid="{00000000-0005-0000-0000-0000E62A0000}"/>
    <cellStyle name="Nota 9 13" xfId="10480" xr:uid="{00000000-0005-0000-0000-0000E72A0000}"/>
    <cellStyle name="Nota 9 14" xfId="10481" xr:uid="{00000000-0005-0000-0000-0000E82A0000}"/>
    <cellStyle name="Nota 9 15" xfId="10482" xr:uid="{00000000-0005-0000-0000-0000E92A0000}"/>
    <cellStyle name="Nota 9 16" xfId="10483" xr:uid="{00000000-0005-0000-0000-0000EA2A0000}"/>
    <cellStyle name="Nota 9 17" xfId="10484" xr:uid="{00000000-0005-0000-0000-0000EB2A0000}"/>
    <cellStyle name="Nota 9 18" xfId="10485" xr:uid="{00000000-0005-0000-0000-0000EC2A0000}"/>
    <cellStyle name="Nota 9 19" xfId="10486" xr:uid="{00000000-0005-0000-0000-0000ED2A0000}"/>
    <cellStyle name="Nota 9 2" xfId="10487" xr:uid="{00000000-0005-0000-0000-0000EE2A0000}"/>
    <cellStyle name="Nota 9 20" xfId="10488" xr:uid="{00000000-0005-0000-0000-0000EF2A0000}"/>
    <cellStyle name="Nota 9 3" xfId="10489" xr:uid="{00000000-0005-0000-0000-0000F02A0000}"/>
    <cellStyle name="Nota 9 4" xfId="10490" xr:uid="{00000000-0005-0000-0000-0000F12A0000}"/>
    <cellStyle name="Nota 9 5" xfId="10491" xr:uid="{00000000-0005-0000-0000-0000F22A0000}"/>
    <cellStyle name="Nota 9 6" xfId="10492" xr:uid="{00000000-0005-0000-0000-0000F32A0000}"/>
    <cellStyle name="Nota 9 7" xfId="10493" xr:uid="{00000000-0005-0000-0000-0000F42A0000}"/>
    <cellStyle name="Nota 9 8" xfId="10494" xr:uid="{00000000-0005-0000-0000-0000F52A0000}"/>
    <cellStyle name="Nota 9 9" xfId="10495" xr:uid="{00000000-0005-0000-0000-0000F62A0000}"/>
    <cellStyle name="Porcentagem 2 2" xfId="11023" xr:uid="{00000000-0005-0000-0000-0000F72A0000}"/>
    <cellStyle name="Ruim" xfId="8" builtinId="27" customBuiltin="1"/>
    <cellStyle name="Saída" xfId="11" builtinId="21" customBuiltin="1"/>
    <cellStyle name="Separador de milhares 2" xfId="51" xr:uid="{00000000-0005-0000-0000-0000F92A0000}"/>
    <cellStyle name="Separador de milhares 2 2" xfId="11003" xr:uid="{00000000-0005-0000-0000-0000FA2A0000}"/>
    <cellStyle name="Separador de milhares 2 3" xfId="11004" xr:uid="{00000000-0005-0000-0000-0000FB2A0000}"/>
    <cellStyle name="Separador de milhares 2 4" xfId="11005" xr:uid="{00000000-0005-0000-0000-0000FC2A0000}"/>
    <cellStyle name="Separador de milhares 3" xfId="52" xr:uid="{00000000-0005-0000-0000-0000FD2A0000}"/>
    <cellStyle name="Separador de milhares 3 2" xfId="11006" xr:uid="{00000000-0005-0000-0000-0000FE2A0000}"/>
    <cellStyle name="Separador de milhares 3 3" xfId="11007" xr:uid="{00000000-0005-0000-0000-0000FF2A0000}"/>
    <cellStyle name="Separador de milhares 3 4" xfId="11008" xr:uid="{00000000-0005-0000-0000-0000002B0000}"/>
    <cellStyle name="Separador de milhares 4" xfId="53" xr:uid="{00000000-0005-0000-0000-0000012B0000}"/>
    <cellStyle name="Separador de milhares 4 2" xfId="11009" xr:uid="{00000000-0005-0000-0000-0000022B0000}"/>
    <cellStyle name="Separador de milhares 4 3" xfId="11010" xr:uid="{00000000-0005-0000-0000-0000032B0000}"/>
    <cellStyle name="Separador de milhares 4 4" xfId="11011" xr:uid="{00000000-0005-0000-0000-0000042B0000}"/>
    <cellStyle name="Separador de milhares 5" xfId="11012" xr:uid="{00000000-0005-0000-0000-0000052B0000}"/>
    <cellStyle name="Separador de milhares 6" xfId="11013" xr:uid="{00000000-0005-0000-0000-0000062B0000}"/>
    <cellStyle name="Separador de milhares 8 2 2" xfId="11017" xr:uid="{00000000-0005-0000-0000-0000072B0000}"/>
    <cellStyle name="Texto de Aviso" xfId="15" builtinId="11" customBuiltin="1"/>
    <cellStyle name="Texto Explicativo" xfId="16" builtinId="53" customBuiltin="1"/>
    <cellStyle name="Título" xfId="2" builtinId="15" customBuiltin="1"/>
    <cellStyle name="Título 1" xfId="3" builtinId="16" customBuiltin="1"/>
    <cellStyle name="Título 2" xfId="4" builtinId="17" customBuiltin="1"/>
    <cellStyle name="Título 3" xfId="5" builtinId="18" customBuiltin="1"/>
    <cellStyle name="Título 4" xfId="6" builtinId="19" customBuiltin="1"/>
    <cellStyle name="Total" xfId="17" builtinId="25" customBuiltin="1"/>
    <cellStyle name="Vírgula 2" xfId="11019" xr:uid="{00000000-0005-0000-0000-0000112B0000}"/>
  </cellStyles>
  <dxfs count="0"/>
  <tableStyles count="0" defaultTableStyle="TableStyleMedium9" defaultPivotStyle="PivotStyleLight16"/>
  <colors>
    <mruColors>
      <color rgb="FFABFFFF"/>
      <color rgb="FFFF3300"/>
      <color rgb="FFFFFF89"/>
      <color rgb="FFC3DE9E"/>
      <color rgb="FFFF014A"/>
      <color rgb="FFEEDDFF"/>
      <color rgb="FFF8F0CC"/>
      <color rgb="FF0066FF"/>
      <color rgb="FFE2C5FF"/>
      <color rgb="FFBED5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07"/>
  <sheetViews>
    <sheetView showZeros="0" tabSelected="1" view="pageBreakPreview" zoomScaleNormal="100" zoomScaleSheetLayoutView="100" workbookViewId="0">
      <selection activeCell="F10" sqref="F10:I307"/>
    </sheetView>
  </sheetViews>
  <sheetFormatPr defaultRowHeight="12.75" x14ac:dyDescent="0.2"/>
  <cols>
    <col min="1" max="1" width="13.42578125" style="4" bestFit="1" customWidth="1"/>
    <col min="2" max="2" width="11.85546875" style="16" bestFit="1" customWidth="1"/>
    <col min="3" max="3" width="50" style="4" customWidth="1"/>
    <col min="4" max="4" width="7" style="4" bestFit="1" customWidth="1"/>
    <col min="5" max="5" width="10" style="4" bestFit="1" customWidth="1"/>
    <col min="6" max="6" width="12.42578125" style="29" bestFit="1" customWidth="1"/>
    <col min="7" max="7" width="14.28515625" style="29" bestFit="1" customWidth="1"/>
    <col min="8" max="8" width="12.42578125" style="29" bestFit="1" customWidth="1"/>
    <col min="9" max="9" width="14" style="29" bestFit="1" customWidth="1"/>
    <col min="10" max="16384" width="9.140625" style="4"/>
  </cols>
  <sheetData>
    <row r="1" spans="1:12" ht="39.950000000000003" customHeight="1" x14ac:dyDescent="0.2">
      <c r="A1" s="122" t="s">
        <v>129</v>
      </c>
      <c r="B1" s="123"/>
      <c r="C1" s="123"/>
      <c r="D1" s="123"/>
      <c r="E1" s="123"/>
      <c r="F1" s="123"/>
      <c r="G1" s="123"/>
      <c r="H1" s="123"/>
      <c r="I1" s="124"/>
    </row>
    <row r="2" spans="1:12" ht="30" customHeight="1" x14ac:dyDescent="0.2">
      <c r="A2" s="1" t="s">
        <v>1</v>
      </c>
      <c r="B2" s="143" t="s">
        <v>103</v>
      </c>
      <c r="C2" s="143"/>
      <c r="D2" s="143"/>
      <c r="E2" s="143"/>
      <c r="F2" s="143"/>
      <c r="G2" s="27" t="s">
        <v>31</v>
      </c>
      <c r="H2" s="13">
        <v>2</v>
      </c>
      <c r="I2" s="30" t="s">
        <v>30</v>
      </c>
    </row>
    <row r="3" spans="1:12" ht="30" customHeight="1" x14ac:dyDescent="0.2">
      <c r="A3" s="1" t="s">
        <v>0</v>
      </c>
      <c r="B3" s="144" t="s">
        <v>107</v>
      </c>
      <c r="C3" s="144"/>
      <c r="D3" s="144"/>
      <c r="E3" s="144"/>
      <c r="F3" s="144"/>
      <c r="G3" s="27" t="s">
        <v>104</v>
      </c>
      <c r="H3" s="125">
        <v>0.23280639600158101</v>
      </c>
      <c r="I3" s="126"/>
    </row>
    <row r="4" spans="1:12" ht="30" customHeight="1" thickBot="1" x14ac:dyDescent="0.25">
      <c r="A4" s="3" t="s">
        <v>105</v>
      </c>
      <c r="B4" s="145" t="s">
        <v>108</v>
      </c>
      <c r="C4" s="145"/>
      <c r="D4" s="145"/>
      <c r="E4" s="145"/>
      <c r="F4" s="145"/>
      <c r="G4" s="28" t="s">
        <v>133</v>
      </c>
      <c r="H4" s="14">
        <v>1.1663000000000001</v>
      </c>
      <c r="I4" s="31" t="s">
        <v>132</v>
      </c>
    </row>
    <row r="5" spans="1:12" s="17" customFormat="1" ht="13.5" thickBot="1" x14ac:dyDescent="0.25">
      <c r="A5" s="127" t="s">
        <v>2</v>
      </c>
      <c r="B5" s="130" t="s">
        <v>106</v>
      </c>
      <c r="C5" s="127" t="s">
        <v>3</v>
      </c>
      <c r="D5" s="127" t="s">
        <v>4</v>
      </c>
      <c r="E5" s="128" t="s">
        <v>23</v>
      </c>
      <c r="F5" s="129" t="s">
        <v>130</v>
      </c>
      <c r="G5" s="129"/>
      <c r="H5" s="129" t="s">
        <v>131</v>
      </c>
      <c r="I5" s="129"/>
    </row>
    <row r="6" spans="1:12" s="17" customFormat="1" ht="13.5" thickBot="1" x14ac:dyDescent="0.25">
      <c r="A6" s="127"/>
      <c r="B6" s="130"/>
      <c r="C6" s="127"/>
      <c r="D6" s="127"/>
      <c r="E6" s="128"/>
      <c r="F6" s="48" t="s">
        <v>697</v>
      </c>
      <c r="G6" s="48" t="s">
        <v>698</v>
      </c>
      <c r="H6" s="48" t="s">
        <v>697</v>
      </c>
      <c r="I6" s="48" t="s">
        <v>698</v>
      </c>
    </row>
    <row r="7" spans="1:12" s="17" customFormat="1" ht="13.5" thickBot="1" x14ac:dyDescent="0.25">
      <c r="A7" s="49"/>
      <c r="B7" s="50"/>
      <c r="F7" s="51"/>
      <c r="G7" s="51"/>
      <c r="H7" s="51"/>
      <c r="I7" s="51"/>
    </row>
    <row r="8" spans="1:12" s="17" customFormat="1" x14ac:dyDescent="0.2">
      <c r="A8" s="52">
        <v>1</v>
      </c>
      <c r="B8" s="53">
        <v>8662</v>
      </c>
      <c r="C8" s="54" t="s">
        <v>134</v>
      </c>
      <c r="D8" s="55"/>
      <c r="E8" s="56"/>
      <c r="F8" s="57"/>
      <c r="G8" s="57"/>
      <c r="H8" s="57"/>
      <c r="I8" s="58"/>
    </row>
    <row r="9" spans="1:12" s="17" customFormat="1" x14ac:dyDescent="0.2">
      <c r="A9" s="59" t="s">
        <v>5</v>
      </c>
      <c r="B9" s="60">
        <v>8700</v>
      </c>
      <c r="C9" s="61" t="s">
        <v>135</v>
      </c>
      <c r="D9" s="62"/>
      <c r="E9" s="63"/>
      <c r="F9" s="64"/>
      <c r="G9" s="64"/>
      <c r="H9" s="64"/>
      <c r="I9" s="65"/>
    </row>
    <row r="10" spans="1:12" s="111" customFormat="1" ht="38.25" x14ac:dyDescent="0.2">
      <c r="A10" s="105" t="s">
        <v>490</v>
      </c>
      <c r="B10" s="106" t="s">
        <v>136</v>
      </c>
      <c r="C10" s="80" t="s">
        <v>137</v>
      </c>
      <c r="D10" s="107" t="s">
        <v>138</v>
      </c>
      <c r="E10" s="108">
        <v>0.2</v>
      </c>
      <c r="F10" s="109"/>
      <c r="G10" s="109"/>
      <c r="H10" s="108"/>
      <c r="I10" s="110"/>
      <c r="K10" s="111">
        <v>319347.06483410898</v>
      </c>
    </row>
    <row r="11" spans="1:12" s="17" customFormat="1" x14ac:dyDescent="0.2">
      <c r="A11" s="74"/>
      <c r="B11" s="67"/>
      <c r="C11" s="75" t="s">
        <v>6</v>
      </c>
      <c r="D11" s="76" t="s">
        <v>33</v>
      </c>
      <c r="E11" s="77"/>
      <c r="F11" s="78"/>
      <c r="G11" s="79"/>
      <c r="H11" s="78"/>
      <c r="I11" s="79"/>
      <c r="K11" s="17">
        <f>K10*0.2%</f>
        <v>638.69412966821801</v>
      </c>
      <c r="L11" s="112">
        <f>100%-0.2%</f>
        <v>0.998</v>
      </c>
    </row>
    <row r="12" spans="1:12" s="17" customFormat="1" x14ac:dyDescent="0.2">
      <c r="A12" s="59">
        <v>2</v>
      </c>
      <c r="B12" s="60">
        <v>8663</v>
      </c>
      <c r="C12" s="61" t="s">
        <v>51</v>
      </c>
      <c r="D12" s="62"/>
      <c r="E12" s="63"/>
      <c r="F12" s="64"/>
      <c r="G12" s="64"/>
      <c r="H12" s="64"/>
      <c r="I12" s="65"/>
    </row>
    <row r="13" spans="1:12" s="17" customFormat="1" x14ac:dyDescent="0.2">
      <c r="A13" s="59" t="s">
        <v>19</v>
      </c>
      <c r="B13" s="60">
        <v>8704</v>
      </c>
      <c r="C13" s="61" t="s">
        <v>139</v>
      </c>
      <c r="D13" s="62"/>
      <c r="E13" s="63"/>
      <c r="F13" s="64"/>
      <c r="G13" s="64"/>
      <c r="H13" s="64"/>
      <c r="I13" s="65"/>
    </row>
    <row r="14" spans="1:12" s="17" customFormat="1" ht="51" x14ac:dyDescent="0.2">
      <c r="A14" s="66" t="s">
        <v>491</v>
      </c>
      <c r="B14" s="67" t="s">
        <v>140</v>
      </c>
      <c r="C14" s="68" t="s">
        <v>141</v>
      </c>
      <c r="D14" s="69" t="s">
        <v>142</v>
      </c>
      <c r="E14" s="70">
        <f>'MEMÓRIA DE CÁLCULO'!D30</f>
        <v>1</v>
      </c>
      <c r="F14" s="71"/>
      <c r="G14" s="71"/>
      <c r="H14" s="72"/>
      <c r="I14" s="73"/>
    </row>
    <row r="15" spans="1:12" s="17" customFormat="1" x14ac:dyDescent="0.2">
      <c r="A15" s="59" t="s">
        <v>21</v>
      </c>
      <c r="B15" s="60">
        <v>8707</v>
      </c>
      <c r="C15" s="61" t="s">
        <v>143</v>
      </c>
      <c r="D15" s="62"/>
      <c r="E15" s="63"/>
      <c r="F15" s="64"/>
      <c r="G15" s="64"/>
      <c r="H15" s="64"/>
      <c r="I15" s="65"/>
    </row>
    <row r="16" spans="1:12" s="17" customFormat="1" ht="76.5" x14ac:dyDescent="0.2">
      <c r="A16" s="66" t="s">
        <v>492</v>
      </c>
      <c r="B16" s="67" t="s">
        <v>144</v>
      </c>
      <c r="C16" s="68" t="s">
        <v>145</v>
      </c>
      <c r="D16" s="69" t="s">
        <v>142</v>
      </c>
      <c r="E16" s="70">
        <f>'MEMÓRIA DE CÁLCULO'!D32</f>
        <v>37</v>
      </c>
      <c r="F16" s="71"/>
      <c r="G16" s="71"/>
      <c r="H16" s="72"/>
      <c r="I16" s="73"/>
    </row>
    <row r="17" spans="1:9" s="17" customFormat="1" ht="76.5" x14ac:dyDescent="0.2">
      <c r="A17" s="66" t="s">
        <v>493</v>
      </c>
      <c r="B17" s="67" t="s">
        <v>146</v>
      </c>
      <c r="C17" s="68" t="s">
        <v>147</v>
      </c>
      <c r="D17" s="69" t="s">
        <v>142</v>
      </c>
      <c r="E17" s="70">
        <f>'MEMÓRIA DE CÁLCULO'!D40</f>
        <v>41</v>
      </c>
      <c r="F17" s="71"/>
      <c r="G17" s="71"/>
      <c r="H17" s="72"/>
      <c r="I17" s="73"/>
    </row>
    <row r="18" spans="1:9" s="17" customFormat="1" ht="76.5" x14ac:dyDescent="0.2">
      <c r="A18" s="66" t="s">
        <v>494</v>
      </c>
      <c r="B18" s="67" t="s">
        <v>483</v>
      </c>
      <c r="C18" s="68" t="s">
        <v>692</v>
      </c>
      <c r="D18" s="69" t="s">
        <v>142</v>
      </c>
      <c r="E18" s="70">
        <f>'MEMÓRIA DE CÁLCULO'!D54</f>
        <v>2</v>
      </c>
      <c r="F18" s="71"/>
      <c r="G18" s="71"/>
      <c r="H18" s="72"/>
      <c r="I18" s="73"/>
    </row>
    <row r="19" spans="1:9" s="17" customFormat="1" ht="127.5" x14ac:dyDescent="0.2">
      <c r="A19" s="66" t="s">
        <v>691</v>
      </c>
      <c r="B19" s="67" t="s">
        <v>484</v>
      </c>
      <c r="C19" s="68" t="s">
        <v>694</v>
      </c>
      <c r="D19" s="69" t="s">
        <v>695</v>
      </c>
      <c r="E19" s="70">
        <v>367.50740000000002</v>
      </c>
      <c r="F19" s="71"/>
      <c r="G19" s="71"/>
      <c r="H19" s="72"/>
      <c r="I19" s="73"/>
    </row>
    <row r="20" spans="1:9" s="17" customFormat="1" x14ac:dyDescent="0.2">
      <c r="A20" s="59" t="s">
        <v>26</v>
      </c>
      <c r="B20" s="60">
        <v>8709</v>
      </c>
      <c r="C20" s="61" t="s">
        <v>149</v>
      </c>
      <c r="D20" s="62"/>
      <c r="E20" s="63"/>
      <c r="F20" s="64"/>
      <c r="G20" s="64"/>
      <c r="H20" s="64"/>
      <c r="I20" s="65"/>
    </row>
    <row r="21" spans="1:9" s="17" customFormat="1" ht="89.25" x14ac:dyDescent="0.2">
      <c r="A21" s="66" t="s">
        <v>495</v>
      </c>
      <c r="B21" s="67" t="s">
        <v>150</v>
      </c>
      <c r="C21" s="68" t="s">
        <v>151</v>
      </c>
      <c r="D21" s="69" t="s">
        <v>152</v>
      </c>
      <c r="E21" s="70">
        <f>'MEMÓRIA DE CÁLCULO'!D57</f>
        <v>301.89909999999998</v>
      </c>
      <c r="F21" s="71"/>
      <c r="G21" s="71"/>
      <c r="H21" s="72"/>
      <c r="I21" s="73"/>
    </row>
    <row r="22" spans="1:9" s="17" customFormat="1" x14ac:dyDescent="0.2">
      <c r="A22" s="59" t="s">
        <v>27</v>
      </c>
      <c r="B22" s="60">
        <v>8710</v>
      </c>
      <c r="C22" s="61" t="s">
        <v>153</v>
      </c>
      <c r="D22" s="62"/>
      <c r="E22" s="63"/>
      <c r="F22" s="64"/>
      <c r="G22" s="64"/>
      <c r="H22" s="64"/>
      <c r="I22" s="65"/>
    </row>
    <row r="23" spans="1:9" s="17" customFormat="1" ht="76.5" x14ac:dyDescent="0.2">
      <c r="A23" s="66" t="s">
        <v>496</v>
      </c>
      <c r="B23" s="67" t="s">
        <v>154</v>
      </c>
      <c r="C23" s="68" t="s">
        <v>155</v>
      </c>
      <c r="D23" s="69" t="s">
        <v>152</v>
      </c>
      <c r="E23" s="70">
        <f>'MEMÓRIA DE CÁLCULO'!D73</f>
        <v>5.0400000000000009</v>
      </c>
      <c r="F23" s="71"/>
      <c r="G23" s="71"/>
      <c r="H23" s="72"/>
      <c r="I23" s="73"/>
    </row>
    <row r="24" spans="1:9" s="17" customFormat="1" x14ac:dyDescent="0.2">
      <c r="A24" s="59" t="s">
        <v>28</v>
      </c>
      <c r="B24" s="60">
        <v>8712</v>
      </c>
      <c r="C24" s="61" t="s">
        <v>156</v>
      </c>
      <c r="D24" s="62"/>
      <c r="E24" s="63"/>
      <c r="F24" s="64"/>
      <c r="G24" s="64"/>
      <c r="H24" s="64"/>
      <c r="I24" s="65"/>
    </row>
    <row r="25" spans="1:9" s="17" customFormat="1" ht="76.5" x14ac:dyDescent="0.2">
      <c r="A25" s="66" t="s">
        <v>497</v>
      </c>
      <c r="B25" s="67" t="s">
        <v>157</v>
      </c>
      <c r="C25" s="68" t="s">
        <v>40</v>
      </c>
      <c r="D25" s="69" t="s">
        <v>142</v>
      </c>
      <c r="E25" s="70">
        <f>'MEMÓRIA DE CÁLCULO'!D76</f>
        <v>6</v>
      </c>
      <c r="F25" s="71"/>
      <c r="G25" s="71"/>
      <c r="H25" s="72"/>
      <c r="I25" s="73"/>
    </row>
    <row r="26" spans="1:9" s="17" customFormat="1" ht="89.25" x14ac:dyDescent="0.2">
      <c r="A26" s="66" t="s">
        <v>498</v>
      </c>
      <c r="B26" s="67" t="s">
        <v>158</v>
      </c>
      <c r="C26" s="68" t="s">
        <v>42</v>
      </c>
      <c r="D26" s="69" t="s">
        <v>142</v>
      </c>
      <c r="E26" s="70">
        <f>'MEMÓRIA DE CÁLCULO'!D86</f>
        <v>12</v>
      </c>
      <c r="F26" s="71"/>
      <c r="G26" s="71"/>
      <c r="H26" s="72"/>
      <c r="I26" s="73"/>
    </row>
    <row r="27" spans="1:9" s="17" customFormat="1" ht="89.25" x14ac:dyDescent="0.2">
      <c r="A27" s="66" t="s">
        <v>499</v>
      </c>
      <c r="B27" s="67" t="s">
        <v>159</v>
      </c>
      <c r="C27" s="68" t="s">
        <v>75</v>
      </c>
      <c r="D27" s="69" t="s">
        <v>142</v>
      </c>
      <c r="E27" s="70">
        <f>'MEMÓRIA DE CÁLCULO'!D102</f>
        <v>8</v>
      </c>
      <c r="F27" s="71"/>
      <c r="G27" s="71"/>
      <c r="H27" s="72"/>
      <c r="I27" s="73"/>
    </row>
    <row r="28" spans="1:9" s="17" customFormat="1" x14ac:dyDescent="0.2">
      <c r="A28" s="59" t="s">
        <v>37</v>
      </c>
      <c r="B28" s="60">
        <v>8713</v>
      </c>
      <c r="C28" s="61" t="s">
        <v>160</v>
      </c>
      <c r="D28" s="62"/>
      <c r="E28" s="63"/>
      <c r="F28" s="64"/>
      <c r="G28" s="64"/>
      <c r="H28" s="64"/>
      <c r="I28" s="65"/>
    </row>
    <row r="29" spans="1:9" s="17" customFormat="1" ht="89.25" x14ac:dyDescent="0.2">
      <c r="A29" s="66" t="s">
        <v>500</v>
      </c>
      <c r="B29" s="67" t="s">
        <v>161</v>
      </c>
      <c r="C29" s="68" t="s">
        <v>41</v>
      </c>
      <c r="D29" s="69" t="s">
        <v>152</v>
      </c>
      <c r="E29" s="70">
        <f>'MEMÓRIA DE CÁLCULO'!D112</f>
        <v>1.65</v>
      </c>
      <c r="F29" s="71"/>
      <c r="G29" s="71"/>
      <c r="H29" s="72"/>
      <c r="I29" s="73"/>
    </row>
    <row r="30" spans="1:9" s="17" customFormat="1" x14ac:dyDescent="0.2">
      <c r="A30" s="59" t="s">
        <v>38</v>
      </c>
      <c r="B30" s="60">
        <v>8714</v>
      </c>
      <c r="C30" s="61" t="s">
        <v>162</v>
      </c>
      <c r="D30" s="62"/>
      <c r="E30" s="63"/>
      <c r="F30" s="64"/>
      <c r="G30" s="64"/>
      <c r="H30" s="64"/>
      <c r="I30" s="65"/>
    </row>
    <row r="31" spans="1:9" s="17" customFormat="1" ht="51" x14ac:dyDescent="0.2">
      <c r="A31" s="66" t="s">
        <v>501</v>
      </c>
      <c r="B31" s="67" t="s">
        <v>163</v>
      </c>
      <c r="C31" s="68" t="s">
        <v>76</v>
      </c>
      <c r="D31" s="69" t="s">
        <v>164</v>
      </c>
      <c r="E31" s="70">
        <f>'MEMÓRIA DE CÁLCULO'!D116</f>
        <v>1.4525000000000001</v>
      </c>
      <c r="F31" s="71"/>
      <c r="G31" s="71"/>
      <c r="H31" s="72"/>
      <c r="I31" s="73"/>
    </row>
    <row r="32" spans="1:9" s="17" customFormat="1" x14ac:dyDescent="0.2">
      <c r="A32" s="59" t="s">
        <v>72</v>
      </c>
      <c r="B32" s="60">
        <v>8715</v>
      </c>
      <c r="C32" s="61" t="s">
        <v>165</v>
      </c>
      <c r="D32" s="62"/>
      <c r="E32" s="63"/>
      <c r="F32" s="64"/>
      <c r="G32" s="64"/>
      <c r="H32" s="64"/>
      <c r="I32" s="65"/>
    </row>
    <row r="33" spans="1:9" s="17" customFormat="1" ht="51" x14ac:dyDescent="0.2">
      <c r="A33" s="66" t="s">
        <v>502</v>
      </c>
      <c r="B33" s="67" t="s">
        <v>166</v>
      </c>
      <c r="C33" s="68" t="s">
        <v>167</v>
      </c>
      <c r="D33" s="69" t="s">
        <v>164</v>
      </c>
      <c r="E33" s="70">
        <f>'MEMÓRIA DE CÁLCULO'!D120</f>
        <v>6.0994550000000007</v>
      </c>
      <c r="F33" s="71"/>
      <c r="G33" s="71"/>
      <c r="H33" s="72"/>
      <c r="I33" s="73"/>
    </row>
    <row r="34" spans="1:9" s="17" customFormat="1" x14ac:dyDescent="0.2">
      <c r="A34" s="59" t="s">
        <v>503</v>
      </c>
      <c r="B34" s="60">
        <v>8718</v>
      </c>
      <c r="C34" s="61" t="s">
        <v>168</v>
      </c>
      <c r="D34" s="62"/>
      <c r="E34" s="63"/>
      <c r="F34" s="64"/>
      <c r="G34" s="64"/>
      <c r="H34" s="64"/>
      <c r="I34" s="65"/>
    </row>
    <row r="35" spans="1:9" s="17" customFormat="1" ht="63.75" x14ac:dyDescent="0.2">
      <c r="A35" s="66" t="s">
        <v>803</v>
      </c>
      <c r="B35" s="67" t="s">
        <v>169</v>
      </c>
      <c r="C35" s="68" t="s">
        <v>170</v>
      </c>
      <c r="D35" s="69" t="s">
        <v>152</v>
      </c>
      <c r="E35" s="70">
        <f>'MEMÓRIA DE CÁLCULO'!D125</f>
        <v>88.420999999999992</v>
      </c>
      <c r="F35" s="71"/>
      <c r="G35" s="71"/>
      <c r="H35" s="72"/>
      <c r="I35" s="73"/>
    </row>
    <row r="36" spans="1:9" s="17" customFormat="1" x14ac:dyDescent="0.2">
      <c r="A36" s="59" t="s">
        <v>73</v>
      </c>
      <c r="B36" s="60">
        <v>8719</v>
      </c>
      <c r="C36" s="61" t="s">
        <v>171</v>
      </c>
      <c r="D36" s="62"/>
      <c r="E36" s="63"/>
      <c r="F36" s="64"/>
      <c r="G36" s="64"/>
      <c r="H36" s="64"/>
      <c r="I36" s="65"/>
    </row>
    <row r="37" spans="1:9" s="17" customFormat="1" ht="63.75" x14ac:dyDescent="0.2">
      <c r="A37" s="66" t="s">
        <v>505</v>
      </c>
      <c r="B37" s="67" t="s">
        <v>172</v>
      </c>
      <c r="C37" s="68" t="s">
        <v>173</v>
      </c>
      <c r="D37" s="69" t="s">
        <v>152</v>
      </c>
      <c r="E37" s="70">
        <f>'MEMÓRIA DE CÁLCULO'!D129</f>
        <v>351.52909999999997</v>
      </c>
      <c r="F37" s="71"/>
      <c r="G37" s="71"/>
      <c r="H37" s="72"/>
      <c r="I37" s="73"/>
    </row>
    <row r="38" spans="1:9" s="17" customFormat="1" ht="63.75" x14ac:dyDescent="0.2">
      <c r="A38" s="66" t="s">
        <v>506</v>
      </c>
      <c r="B38" s="67" t="s">
        <v>174</v>
      </c>
      <c r="C38" s="68" t="s">
        <v>69</v>
      </c>
      <c r="D38" s="69" t="s">
        <v>152</v>
      </c>
      <c r="E38" s="70">
        <f>'MEMÓRIA DE CÁLCULO'!D137</f>
        <v>351.52909999999997</v>
      </c>
      <c r="F38" s="71"/>
      <c r="G38" s="71"/>
      <c r="H38" s="72"/>
      <c r="I38" s="73"/>
    </row>
    <row r="39" spans="1:9" s="17" customFormat="1" x14ac:dyDescent="0.2">
      <c r="A39" s="59" t="s">
        <v>74</v>
      </c>
      <c r="B39" s="60">
        <v>8721</v>
      </c>
      <c r="C39" s="61" t="s">
        <v>175</v>
      </c>
      <c r="D39" s="62"/>
      <c r="E39" s="63"/>
      <c r="F39" s="64"/>
      <c r="G39" s="64"/>
      <c r="H39" s="64"/>
      <c r="I39" s="65"/>
    </row>
    <row r="40" spans="1:9" s="17" customFormat="1" ht="63.75" x14ac:dyDescent="0.2">
      <c r="A40" s="66" t="s">
        <v>507</v>
      </c>
      <c r="B40" s="67" t="s">
        <v>176</v>
      </c>
      <c r="C40" s="68" t="s">
        <v>177</v>
      </c>
      <c r="D40" s="69" t="s">
        <v>152</v>
      </c>
      <c r="E40" s="70">
        <f>'MEMÓRIA DE CÁLCULO'!D145</f>
        <v>6.1020000000000003</v>
      </c>
      <c r="F40" s="71"/>
      <c r="G40" s="71"/>
      <c r="H40" s="72"/>
      <c r="I40" s="73"/>
    </row>
    <row r="41" spans="1:9" s="17" customFormat="1" x14ac:dyDescent="0.2">
      <c r="A41" s="59" t="s">
        <v>504</v>
      </c>
      <c r="B41" s="60"/>
      <c r="C41" s="61" t="s">
        <v>679</v>
      </c>
      <c r="D41" s="62"/>
      <c r="E41" s="63"/>
      <c r="F41" s="64"/>
      <c r="G41" s="64"/>
      <c r="H41" s="64"/>
      <c r="I41" s="65"/>
    </row>
    <row r="42" spans="1:9" s="17" customFormat="1" x14ac:dyDescent="0.2">
      <c r="A42" s="66" t="s">
        <v>674</v>
      </c>
      <c r="B42" s="67" t="s">
        <v>489</v>
      </c>
      <c r="C42" s="68" t="s">
        <v>676</v>
      </c>
      <c r="D42" s="69" t="s">
        <v>142</v>
      </c>
      <c r="E42" s="70">
        <f>'MEMÓRIA DE CÁLCULO'!D148</f>
        <v>80</v>
      </c>
      <c r="F42" s="71"/>
      <c r="G42" s="71"/>
      <c r="H42" s="72"/>
      <c r="I42" s="73"/>
    </row>
    <row r="43" spans="1:9" s="17" customFormat="1" x14ac:dyDescent="0.2">
      <c r="A43" s="66" t="s">
        <v>675</v>
      </c>
      <c r="B43" s="67" t="s">
        <v>660</v>
      </c>
      <c r="C43" s="68" t="s">
        <v>677</v>
      </c>
      <c r="D43" s="69" t="s">
        <v>142</v>
      </c>
      <c r="E43" s="70">
        <f>'MEMÓRIA DE CÁLCULO'!D150</f>
        <v>3</v>
      </c>
      <c r="F43" s="71"/>
      <c r="G43" s="71"/>
      <c r="H43" s="72"/>
      <c r="I43" s="73"/>
    </row>
    <row r="44" spans="1:9" s="17" customFormat="1" ht="25.5" x14ac:dyDescent="0.2">
      <c r="A44" s="66" t="s">
        <v>680</v>
      </c>
      <c r="B44" s="67" t="s">
        <v>681</v>
      </c>
      <c r="C44" s="68" t="s">
        <v>682</v>
      </c>
      <c r="D44" s="69" t="s">
        <v>152</v>
      </c>
      <c r="E44" s="70">
        <f>'MEMÓRIA DE CÁLCULO'!D152</f>
        <v>104.87100000000001</v>
      </c>
      <c r="F44" s="71"/>
      <c r="G44" s="71"/>
      <c r="H44" s="72"/>
      <c r="I44" s="73"/>
    </row>
    <row r="45" spans="1:9" s="17" customFormat="1" x14ac:dyDescent="0.2">
      <c r="A45" s="74"/>
      <c r="B45" s="67"/>
      <c r="C45" s="75" t="s">
        <v>20</v>
      </c>
      <c r="D45" s="76" t="s">
        <v>33</v>
      </c>
      <c r="E45" s="77"/>
      <c r="F45" s="78"/>
      <c r="G45" s="79"/>
      <c r="H45" s="79"/>
      <c r="I45" s="79"/>
    </row>
    <row r="46" spans="1:9" s="17" customFormat="1" x14ac:dyDescent="0.2">
      <c r="A46" s="59">
        <v>3</v>
      </c>
      <c r="B46" s="60">
        <v>8664</v>
      </c>
      <c r="C46" s="61" t="s">
        <v>178</v>
      </c>
      <c r="D46" s="62"/>
      <c r="E46" s="63"/>
      <c r="F46" s="64"/>
      <c r="G46" s="64"/>
      <c r="H46" s="64"/>
      <c r="I46" s="65"/>
    </row>
    <row r="47" spans="1:9" s="17" customFormat="1" x14ac:dyDescent="0.2">
      <c r="A47" s="59" t="s">
        <v>508</v>
      </c>
      <c r="B47" s="60">
        <v>8723</v>
      </c>
      <c r="C47" s="61" t="s">
        <v>179</v>
      </c>
      <c r="D47" s="62"/>
      <c r="E47" s="63"/>
      <c r="F47" s="64"/>
      <c r="G47" s="64"/>
      <c r="H47" s="64"/>
      <c r="I47" s="65"/>
    </row>
    <row r="48" spans="1:9" s="17" customFormat="1" ht="89.25" x14ac:dyDescent="0.2">
      <c r="A48" s="66" t="s">
        <v>509</v>
      </c>
      <c r="B48" s="67" t="s">
        <v>180</v>
      </c>
      <c r="C48" s="68" t="s">
        <v>181</v>
      </c>
      <c r="D48" s="69" t="s">
        <v>152</v>
      </c>
      <c r="E48" s="70">
        <f>2*1.5</f>
        <v>3</v>
      </c>
      <c r="F48" s="71"/>
      <c r="G48" s="71"/>
      <c r="H48" s="72"/>
      <c r="I48" s="73"/>
    </row>
    <row r="49" spans="1:9" s="17" customFormat="1" x14ac:dyDescent="0.2">
      <c r="A49" s="59" t="s">
        <v>510</v>
      </c>
      <c r="B49" s="60">
        <v>8725</v>
      </c>
      <c r="C49" s="61" t="s">
        <v>182</v>
      </c>
      <c r="D49" s="62"/>
      <c r="E49" s="63"/>
      <c r="F49" s="64"/>
      <c r="G49" s="64"/>
      <c r="H49" s="64"/>
      <c r="I49" s="65"/>
    </row>
    <row r="50" spans="1:9" s="17" customFormat="1" ht="102" x14ac:dyDescent="0.2">
      <c r="A50" s="66" t="s">
        <v>511</v>
      </c>
      <c r="B50" s="67" t="s">
        <v>183</v>
      </c>
      <c r="C50" s="68" t="s">
        <v>184</v>
      </c>
      <c r="D50" s="69" t="s">
        <v>185</v>
      </c>
      <c r="E50" s="70">
        <f>$H$2</f>
        <v>2</v>
      </c>
      <c r="F50" s="71"/>
      <c r="G50" s="71"/>
      <c r="H50" s="72"/>
      <c r="I50" s="73"/>
    </row>
    <row r="51" spans="1:9" s="17" customFormat="1" ht="51" x14ac:dyDescent="0.2">
      <c r="A51" s="66" t="s">
        <v>512</v>
      </c>
      <c r="B51" s="67" t="s">
        <v>186</v>
      </c>
      <c r="C51" s="68" t="s">
        <v>187</v>
      </c>
      <c r="D51" s="69" t="s">
        <v>142</v>
      </c>
      <c r="E51" s="70">
        <v>1</v>
      </c>
      <c r="F51" s="71"/>
      <c r="G51" s="71"/>
      <c r="H51" s="72"/>
      <c r="I51" s="73"/>
    </row>
    <row r="52" spans="1:9" s="17" customFormat="1" x14ac:dyDescent="0.2">
      <c r="A52" s="59" t="s">
        <v>513</v>
      </c>
      <c r="B52" s="60">
        <v>8727</v>
      </c>
      <c r="C52" s="61" t="s">
        <v>188</v>
      </c>
      <c r="D52" s="62"/>
      <c r="E52" s="63"/>
      <c r="F52" s="64"/>
      <c r="G52" s="64"/>
      <c r="H52" s="64"/>
      <c r="I52" s="65"/>
    </row>
    <row r="53" spans="1:9" s="17" customFormat="1" ht="63.75" x14ac:dyDescent="0.2">
      <c r="A53" s="66" t="s">
        <v>514</v>
      </c>
      <c r="B53" s="67" t="s">
        <v>189</v>
      </c>
      <c r="C53" s="68" t="s">
        <v>190</v>
      </c>
      <c r="D53" s="69" t="s">
        <v>148</v>
      </c>
      <c r="E53" s="70">
        <f>'MEMÓRIA DE CÁLCULO'!D155</f>
        <v>49.83</v>
      </c>
      <c r="F53" s="71"/>
      <c r="G53" s="71"/>
      <c r="H53" s="72"/>
      <c r="I53" s="73"/>
    </row>
    <row r="54" spans="1:9" s="17" customFormat="1" x14ac:dyDescent="0.2">
      <c r="A54" s="59" t="s">
        <v>515</v>
      </c>
      <c r="B54" s="60">
        <v>8728</v>
      </c>
      <c r="C54" s="61" t="s">
        <v>191</v>
      </c>
      <c r="D54" s="62"/>
      <c r="E54" s="63"/>
      <c r="F54" s="64"/>
      <c r="G54" s="64"/>
      <c r="H54" s="64"/>
      <c r="I54" s="65"/>
    </row>
    <row r="55" spans="1:9" s="17" customFormat="1" ht="38.25" x14ac:dyDescent="0.2">
      <c r="A55" s="66" t="s">
        <v>516</v>
      </c>
      <c r="B55" s="67" t="s">
        <v>192</v>
      </c>
      <c r="C55" s="68" t="s">
        <v>193</v>
      </c>
      <c r="D55" s="69" t="s">
        <v>142</v>
      </c>
      <c r="E55" s="70">
        <v>10</v>
      </c>
      <c r="F55" s="71"/>
      <c r="G55" s="71"/>
      <c r="H55" s="72"/>
      <c r="I55" s="73"/>
    </row>
    <row r="56" spans="1:9" s="17" customFormat="1" ht="63.75" x14ac:dyDescent="0.2">
      <c r="A56" s="66" t="s">
        <v>517</v>
      </c>
      <c r="B56" s="67" t="s">
        <v>194</v>
      </c>
      <c r="C56" s="68" t="s">
        <v>482</v>
      </c>
      <c r="D56" s="69" t="s">
        <v>148</v>
      </c>
      <c r="E56" s="70">
        <v>10</v>
      </c>
      <c r="F56" s="71"/>
      <c r="G56" s="71"/>
      <c r="H56" s="72"/>
      <c r="I56" s="73"/>
    </row>
    <row r="57" spans="1:9" s="17" customFormat="1" x14ac:dyDescent="0.2">
      <c r="A57" s="74"/>
      <c r="B57" s="67"/>
      <c r="C57" s="75" t="s">
        <v>666</v>
      </c>
      <c r="D57" s="76" t="s">
        <v>33</v>
      </c>
      <c r="E57" s="77"/>
      <c r="F57" s="78"/>
      <c r="G57" s="78"/>
      <c r="H57" s="78"/>
      <c r="I57" s="78"/>
    </row>
    <row r="58" spans="1:9" s="17" customFormat="1" x14ac:dyDescent="0.2">
      <c r="A58" s="59">
        <v>4</v>
      </c>
      <c r="B58" s="60">
        <v>8665</v>
      </c>
      <c r="C58" s="61" t="s">
        <v>195</v>
      </c>
      <c r="D58" s="62"/>
      <c r="E58" s="63"/>
      <c r="F58" s="64"/>
      <c r="G58" s="64"/>
      <c r="H58" s="64"/>
      <c r="I58" s="65"/>
    </row>
    <row r="59" spans="1:9" s="17" customFormat="1" x14ac:dyDescent="0.2">
      <c r="A59" s="59" t="s">
        <v>12</v>
      </c>
      <c r="B59" s="60">
        <v>8731</v>
      </c>
      <c r="C59" s="61" t="s">
        <v>196</v>
      </c>
      <c r="D59" s="62"/>
      <c r="E59" s="63"/>
      <c r="F59" s="64"/>
      <c r="G59" s="64"/>
      <c r="H59" s="64"/>
      <c r="I59" s="65"/>
    </row>
    <row r="60" spans="1:9" s="17" customFormat="1" ht="51" x14ac:dyDescent="0.2">
      <c r="A60" s="66" t="s">
        <v>518</v>
      </c>
      <c r="B60" s="67" t="s">
        <v>197</v>
      </c>
      <c r="C60" s="68" t="s">
        <v>198</v>
      </c>
      <c r="D60" s="69" t="s">
        <v>152</v>
      </c>
      <c r="E60" s="70">
        <f>'MEMÓRIA DE CÁLCULO'!D157</f>
        <v>103.3091</v>
      </c>
      <c r="F60" s="71"/>
      <c r="G60" s="71"/>
      <c r="H60" s="72"/>
      <c r="I60" s="73"/>
    </row>
    <row r="61" spans="1:9" s="17" customFormat="1" x14ac:dyDescent="0.2">
      <c r="A61" s="74"/>
      <c r="B61" s="67"/>
      <c r="C61" s="75" t="s">
        <v>44</v>
      </c>
      <c r="D61" s="76" t="s">
        <v>33</v>
      </c>
      <c r="E61" s="77"/>
      <c r="F61" s="78"/>
      <c r="G61" s="78"/>
      <c r="H61" s="78"/>
      <c r="I61" s="78"/>
    </row>
    <row r="62" spans="1:9" s="17" customFormat="1" x14ac:dyDescent="0.2">
      <c r="A62" s="59">
        <v>5</v>
      </c>
      <c r="B62" s="60">
        <v>8669</v>
      </c>
      <c r="C62" s="61" t="s">
        <v>199</v>
      </c>
      <c r="D62" s="62"/>
      <c r="E62" s="63"/>
      <c r="F62" s="64"/>
      <c r="G62" s="64"/>
      <c r="H62" s="64"/>
      <c r="I62" s="65"/>
    </row>
    <row r="63" spans="1:9" s="17" customFormat="1" x14ac:dyDescent="0.2">
      <c r="A63" s="59" t="s">
        <v>13</v>
      </c>
      <c r="B63" s="60">
        <v>8759</v>
      </c>
      <c r="C63" s="61" t="s">
        <v>200</v>
      </c>
      <c r="D63" s="62"/>
      <c r="E63" s="63"/>
      <c r="F63" s="64"/>
      <c r="G63" s="64"/>
      <c r="H63" s="64"/>
      <c r="I63" s="65"/>
    </row>
    <row r="64" spans="1:9" s="17" customFormat="1" ht="38.25" x14ac:dyDescent="0.2">
      <c r="A64" s="66" t="s">
        <v>804</v>
      </c>
      <c r="B64" s="67" t="s">
        <v>201</v>
      </c>
      <c r="C64" s="68" t="s">
        <v>202</v>
      </c>
      <c r="D64" s="69" t="s">
        <v>152</v>
      </c>
      <c r="E64" s="70">
        <f>'MEMÓRIA DE CÁLCULO'!D159</f>
        <v>15.39</v>
      </c>
      <c r="F64" s="71"/>
      <c r="G64" s="71"/>
      <c r="H64" s="72"/>
      <c r="I64" s="73"/>
    </row>
    <row r="65" spans="1:9" s="17" customFormat="1" x14ac:dyDescent="0.2">
      <c r="A65" s="59" t="s">
        <v>805</v>
      </c>
      <c r="B65" s="60">
        <v>8768</v>
      </c>
      <c r="C65" s="61" t="s">
        <v>203</v>
      </c>
      <c r="D65" s="62"/>
      <c r="E65" s="63"/>
      <c r="F65" s="64"/>
      <c r="G65" s="64"/>
      <c r="H65" s="64"/>
      <c r="I65" s="65"/>
    </row>
    <row r="66" spans="1:9" s="17" customFormat="1" ht="63.75" x14ac:dyDescent="0.2">
      <c r="A66" s="66" t="s">
        <v>806</v>
      </c>
      <c r="B66" s="67" t="s">
        <v>204</v>
      </c>
      <c r="C66" s="68" t="s">
        <v>205</v>
      </c>
      <c r="D66" s="69" t="s">
        <v>164</v>
      </c>
      <c r="E66" s="70">
        <f>'MEMÓRIA DE CÁLCULO'!D163</f>
        <v>8.4374999999999992E-2</v>
      </c>
      <c r="F66" s="71"/>
      <c r="G66" s="71"/>
      <c r="H66" s="72"/>
      <c r="I66" s="73"/>
    </row>
    <row r="67" spans="1:9" s="17" customFormat="1" x14ac:dyDescent="0.2">
      <c r="A67" s="59" t="s">
        <v>54</v>
      </c>
      <c r="B67" s="60">
        <v>8769</v>
      </c>
      <c r="C67" s="61" t="s">
        <v>206</v>
      </c>
      <c r="D67" s="62"/>
      <c r="E67" s="63"/>
      <c r="F67" s="64"/>
      <c r="G67" s="64"/>
      <c r="H67" s="64"/>
      <c r="I67" s="65"/>
    </row>
    <row r="68" spans="1:9" s="17" customFormat="1" ht="63.75" x14ac:dyDescent="0.2">
      <c r="A68" s="66" t="s">
        <v>807</v>
      </c>
      <c r="B68" s="67" t="s">
        <v>207</v>
      </c>
      <c r="C68" s="68" t="s">
        <v>208</v>
      </c>
      <c r="D68" s="69" t="s">
        <v>152</v>
      </c>
      <c r="E68" s="70">
        <f>'MEMÓRIA DE CÁLCULO'!D166</f>
        <v>9.8019999999999996</v>
      </c>
      <c r="F68" s="71"/>
      <c r="G68" s="71"/>
      <c r="H68" s="72"/>
      <c r="I68" s="73"/>
    </row>
    <row r="69" spans="1:9" s="17" customFormat="1" x14ac:dyDescent="0.2">
      <c r="A69" s="74"/>
      <c r="B69" s="67"/>
      <c r="C69" s="75" t="s">
        <v>45</v>
      </c>
      <c r="D69" s="76" t="s">
        <v>33</v>
      </c>
      <c r="E69" s="77"/>
      <c r="F69" s="78"/>
      <c r="G69" s="78"/>
      <c r="H69" s="78"/>
      <c r="I69" s="78"/>
    </row>
    <row r="70" spans="1:9" s="17" customFormat="1" x14ac:dyDescent="0.2">
      <c r="A70" s="59">
        <v>6</v>
      </c>
      <c r="B70" s="60">
        <v>8670</v>
      </c>
      <c r="C70" s="61" t="s">
        <v>52</v>
      </c>
      <c r="D70" s="62"/>
      <c r="E70" s="63"/>
      <c r="F70" s="64"/>
      <c r="G70" s="64"/>
      <c r="H70" s="64"/>
      <c r="I70" s="65"/>
    </row>
    <row r="71" spans="1:9" s="17" customFormat="1" x14ac:dyDescent="0.2">
      <c r="A71" s="59" t="s">
        <v>14</v>
      </c>
      <c r="B71" s="60">
        <v>8773</v>
      </c>
      <c r="C71" s="61" t="s">
        <v>209</v>
      </c>
      <c r="D71" s="62"/>
      <c r="E71" s="63"/>
      <c r="F71" s="64"/>
      <c r="G71" s="64"/>
      <c r="H71" s="64"/>
      <c r="I71" s="65"/>
    </row>
    <row r="72" spans="1:9" s="17" customFormat="1" ht="25.5" x14ac:dyDescent="0.2">
      <c r="A72" s="66" t="s">
        <v>519</v>
      </c>
      <c r="B72" s="67" t="s">
        <v>210</v>
      </c>
      <c r="C72" s="68" t="s">
        <v>211</v>
      </c>
      <c r="D72" s="69" t="s">
        <v>152</v>
      </c>
      <c r="E72" s="70">
        <f>'MEMÓRIA DE CÁLCULO'!D169</f>
        <v>0.23249999999999998</v>
      </c>
      <c r="F72" s="71"/>
      <c r="G72" s="71"/>
      <c r="H72" s="72"/>
      <c r="I72" s="73"/>
    </row>
    <row r="73" spans="1:9" s="17" customFormat="1" x14ac:dyDescent="0.2">
      <c r="A73" s="59" t="s">
        <v>78</v>
      </c>
      <c r="B73" s="60">
        <v>8778</v>
      </c>
      <c r="C73" s="61" t="s">
        <v>212</v>
      </c>
      <c r="D73" s="62"/>
      <c r="E73" s="63"/>
      <c r="F73" s="64"/>
      <c r="G73" s="64"/>
      <c r="H73" s="64"/>
      <c r="I73" s="65"/>
    </row>
    <row r="74" spans="1:9" s="17" customFormat="1" ht="76.5" x14ac:dyDescent="0.2">
      <c r="A74" s="66" t="s">
        <v>520</v>
      </c>
      <c r="B74" s="67" t="s">
        <v>213</v>
      </c>
      <c r="C74" s="68" t="s">
        <v>214</v>
      </c>
      <c r="D74" s="69" t="s">
        <v>142</v>
      </c>
      <c r="E74" s="70">
        <f>'MEMÓRIA DE CÁLCULO'!D171</f>
        <v>4</v>
      </c>
      <c r="F74" s="71"/>
      <c r="G74" s="71"/>
      <c r="H74" s="72"/>
      <c r="I74" s="73"/>
    </row>
    <row r="75" spans="1:9" s="17" customFormat="1" x14ac:dyDescent="0.2">
      <c r="A75" s="59" t="s">
        <v>79</v>
      </c>
      <c r="B75" s="60">
        <v>8785</v>
      </c>
      <c r="C75" s="61" t="s">
        <v>215</v>
      </c>
      <c r="D75" s="62"/>
      <c r="E75" s="63"/>
      <c r="F75" s="64"/>
      <c r="G75" s="64"/>
      <c r="H75" s="64"/>
      <c r="I75" s="65"/>
    </row>
    <row r="76" spans="1:9" s="17" customFormat="1" ht="25.5" x14ac:dyDescent="0.2">
      <c r="A76" s="66" t="s">
        <v>521</v>
      </c>
      <c r="B76" s="67" t="s">
        <v>216</v>
      </c>
      <c r="C76" s="68" t="s">
        <v>217</v>
      </c>
      <c r="D76" s="69" t="s">
        <v>148</v>
      </c>
      <c r="E76" s="70">
        <f>'MEMÓRIA DE CÁLCULO'!D176</f>
        <v>105.03999999999999</v>
      </c>
      <c r="F76" s="71"/>
      <c r="G76" s="71"/>
      <c r="H76" s="72"/>
      <c r="I76" s="73"/>
    </row>
    <row r="77" spans="1:9" s="17" customFormat="1" x14ac:dyDescent="0.2">
      <c r="A77" s="74"/>
      <c r="B77" s="67"/>
      <c r="C77" s="75" t="s">
        <v>7</v>
      </c>
      <c r="D77" s="76" t="s">
        <v>33</v>
      </c>
      <c r="E77" s="77"/>
      <c r="F77" s="78"/>
      <c r="G77" s="78"/>
      <c r="H77" s="78"/>
      <c r="I77" s="78"/>
    </row>
    <row r="78" spans="1:9" s="17" customFormat="1" x14ac:dyDescent="0.2">
      <c r="A78" s="59">
        <v>7</v>
      </c>
      <c r="B78" s="60">
        <v>8673</v>
      </c>
      <c r="C78" s="61" t="s">
        <v>218</v>
      </c>
      <c r="D78" s="62"/>
      <c r="E78" s="63"/>
      <c r="F78" s="64"/>
      <c r="G78" s="64"/>
      <c r="H78" s="64"/>
      <c r="I78" s="65"/>
    </row>
    <row r="79" spans="1:9" s="17" customFormat="1" x14ac:dyDescent="0.2">
      <c r="A79" s="59" t="s">
        <v>15</v>
      </c>
      <c r="B79" s="60">
        <v>8808</v>
      </c>
      <c r="C79" s="61" t="s">
        <v>219</v>
      </c>
      <c r="D79" s="62"/>
      <c r="E79" s="63"/>
      <c r="F79" s="64"/>
      <c r="G79" s="64"/>
      <c r="H79" s="64"/>
      <c r="I79" s="65"/>
    </row>
    <row r="80" spans="1:9" s="17" customFormat="1" ht="25.5" x14ac:dyDescent="0.2">
      <c r="A80" s="66" t="s">
        <v>522</v>
      </c>
      <c r="B80" s="67" t="s">
        <v>220</v>
      </c>
      <c r="C80" s="68" t="s">
        <v>221</v>
      </c>
      <c r="D80" s="69" t="s">
        <v>152</v>
      </c>
      <c r="E80" s="70">
        <f>'MEMÓRIA DE CÁLCULO'!D190</f>
        <v>351.19909999999999</v>
      </c>
      <c r="F80" s="71"/>
      <c r="G80" s="71"/>
      <c r="H80" s="72"/>
      <c r="I80" s="73"/>
    </row>
    <row r="81" spans="1:9" s="17" customFormat="1" x14ac:dyDescent="0.2">
      <c r="A81" s="59" t="s">
        <v>81</v>
      </c>
      <c r="B81" s="60">
        <v>8811</v>
      </c>
      <c r="C81" s="61" t="s">
        <v>222</v>
      </c>
      <c r="D81" s="62"/>
      <c r="E81" s="63"/>
      <c r="F81" s="64"/>
      <c r="G81" s="64"/>
      <c r="H81" s="64"/>
      <c r="I81" s="65"/>
    </row>
    <row r="82" spans="1:9" s="17" customFormat="1" ht="76.5" x14ac:dyDescent="0.2">
      <c r="A82" s="66" t="s">
        <v>523</v>
      </c>
      <c r="B82" s="67" t="s">
        <v>223</v>
      </c>
      <c r="C82" s="68" t="s">
        <v>814</v>
      </c>
      <c r="D82" s="69" t="s">
        <v>152</v>
      </c>
      <c r="E82" s="70">
        <f>'MEMÓRIA DE CÁLCULO'!D199</f>
        <v>121.65910000000001</v>
      </c>
      <c r="F82" s="71"/>
      <c r="G82" s="71"/>
      <c r="H82" s="72"/>
      <c r="I82" s="73"/>
    </row>
    <row r="83" spans="1:9" s="17" customFormat="1" ht="51" x14ac:dyDescent="0.2">
      <c r="A83" s="66" t="s">
        <v>683</v>
      </c>
      <c r="B83" s="67" t="s">
        <v>712</v>
      </c>
      <c r="C83" s="68" t="s">
        <v>815</v>
      </c>
      <c r="D83" s="69" t="s">
        <v>152</v>
      </c>
      <c r="E83" s="70">
        <f>E82*0.05</f>
        <v>6.082955000000001</v>
      </c>
      <c r="F83" s="71"/>
      <c r="G83" s="71"/>
      <c r="H83" s="72"/>
      <c r="I83" s="73"/>
    </row>
    <row r="84" spans="1:9" s="17" customFormat="1" x14ac:dyDescent="0.2">
      <c r="A84" s="59" t="s">
        <v>82</v>
      </c>
      <c r="B84" s="60">
        <v>8821</v>
      </c>
      <c r="C84" s="61" t="s">
        <v>224</v>
      </c>
      <c r="D84" s="62"/>
      <c r="E84" s="63"/>
      <c r="F84" s="64"/>
      <c r="G84" s="64"/>
      <c r="H84" s="64"/>
      <c r="I84" s="65"/>
    </row>
    <row r="85" spans="1:9" s="17" customFormat="1" ht="25.5" x14ac:dyDescent="0.2">
      <c r="A85" s="66" t="s">
        <v>524</v>
      </c>
      <c r="B85" s="67" t="s">
        <v>225</v>
      </c>
      <c r="C85" s="68" t="s">
        <v>34</v>
      </c>
      <c r="D85" s="69" t="s">
        <v>152</v>
      </c>
      <c r="E85" s="70">
        <f>'MEMÓRIA DE CÁLCULO'!D205</f>
        <v>351.19909999999999</v>
      </c>
      <c r="F85" s="71"/>
      <c r="G85" s="71"/>
      <c r="H85" s="72"/>
      <c r="I85" s="73"/>
    </row>
    <row r="86" spans="1:9" s="17" customFormat="1" ht="51" x14ac:dyDescent="0.2">
      <c r="A86" s="66" t="s">
        <v>770</v>
      </c>
      <c r="B86" s="67" t="s">
        <v>771</v>
      </c>
      <c r="C86" s="68" t="s">
        <v>772</v>
      </c>
      <c r="D86" s="69" t="s">
        <v>152</v>
      </c>
      <c r="E86" s="70">
        <f>'MEMÓRIA DE CÁLCULO'!D214</f>
        <v>0.9</v>
      </c>
      <c r="F86" s="71"/>
      <c r="G86" s="71"/>
      <c r="H86" s="72"/>
      <c r="I86" s="73"/>
    </row>
    <row r="87" spans="1:9" s="17" customFormat="1" x14ac:dyDescent="0.2">
      <c r="A87" s="59" t="s">
        <v>83</v>
      </c>
      <c r="B87" s="60">
        <v>8822</v>
      </c>
      <c r="C87" s="61" t="s">
        <v>226</v>
      </c>
      <c r="D87" s="62"/>
      <c r="E87" s="63"/>
      <c r="F87" s="64"/>
      <c r="G87" s="64"/>
      <c r="H87" s="64"/>
      <c r="I87" s="65"/>
    </row>
    <row r="88" spans="1:9" s="17" customFormat="1" ht="76.5" x14ac:dyDescent="0.2">
      <c r="A88" s="66" t="s">
        <v>525</v>
      </c>
      <c r="B88" s="67" t="s">
        <v>227</v>
      </c>
      <c r="C88" s="68" t="s">
        <v>728</v>
      </c>
      <c r="D88" s="69" t="s">
        <v>152</v>
      </c>
      <c r="E88" s="70">
        <f>'MEMÓRIA DE CÁLCULO'!D216</f>
        <v>229.54</v>
      </c>
      <c r="F88" s="71"/>
      <c r="G88" s="71"/>
      <c r="H88" s="72"/>
      <c r="I88" s="73"/>
    </row>
    <row r="89" spans="1:9" s="17" customFormat="1" x14ac:dyDescent="0.2">
      <c r="A89" s="59" t="s">
        <v>84</v>
      </c>
      <c r="B89" s="60">
        <v>8824</v>
      </c>
      <c r="C89" s="61" t="s">
        <v>228</v>
      </c>
      <c r="D89" s="62"/>
      <c r="E89" s="63"/>
      <c r="F89" s="64"/>
      <c r="G89" s="64"/>
      <c r="H89" s="64"/>
      <c r="I89" s="65"/>
    </row>
    <row r="90" spans="1:9" s="10" customFormat="1" ht="51" x14ac:dyDescent="0.2">
      <c r="A90" s="66" t="s">
        <v>527</v>
      </c>
      <c r="B90" s="67" t="s">
        <v>230</v>
      </c>
      <c r="C90" s="68" t="s">
        <v>229</v>
      </c>
      <c r="D90" s="69" t="s">
        <v>152</v>
      </c>
      <c r="E90" s="70">
        <f>'MEMÓRIA DE CÁLCULO'!D220</f>
        <v>1.125</v>
      </c>
      <c r="F90" s="71"/>
      <c r="G90" s="71"/>
      <c r="H90" s="72"/>
      <c r="I90" s="73"/>
    </row>
    <row r="91" spans="1:9" s="10" customFormat="1" ht="51" x14ac:dyDescent="0.2">
      <c r="A91" s="66" t="s">
        <v>528</v>
      </c>
      <c r="B91" s="67" t="s">
        <v>230</v>
      </c>
      <c r="C91" s="68" t="s">
        <v>231</v>
      </c>
      <c r="D91" s="69" t="s">
        <v>152</v>
      </c>
      <c r="E91" s="70">
        <f>'MEMÓRIA DE CÁLCULO'!D223</f>
        <v>3.25</v>
      </c>
      <c r="F91" s="71"/>
      <c r="G91" s="71"/>
      <c r="H91" s="72"/>
      <c r="I91" s="73"/>
    </row>
    <row r="92" spans="1:9" s="10" customFormat="1" ht="63.75" x14ac:dyDescent="0.2">
      <c r="A92" s="66" t="s">
        <v>529</v>
      </c>
      <c r="B92" s="67" t="s">
        <v>232</v>
      </c>
      <c r="C92" s="68" t="s">
        <v>233</v>
      </c>
      <c r="D92" s="69" t="s">
        <v>152</v>
      </c>
      <c r="E92" s="70">
        <f>'MEMÓRIA DE CÁLCULO'!D226</f>
        <v>8.6400000000000023</v>
      </c>
      <c r="F92" s="71"/>
      <c r="G92" s="71"/>
      <c r="H92" s="72"/>
      <c r="I92" s="73"/>
    </row>
    <row r="93" spans="1:9" s="17" customFormat="1" ht="63.75" x14ac:dyDescent="0.2">
      <c r="A93" s="66" t="s">
        <v>530</v>
      </c>
      <c r="B93" s="67" t="s">
        <v>232</v>
      </c>
      <c r="C93" s="68" t="s">
        <v>234</v>
      </c>
      <c r="D93" s="69" t="s">
        <v>152</v>
      </c>
      <c r="E93" s="70">
        <f>'MEMÓRIA DE CÁLCULO'!D228</f>
        <v>19.008000000000003</v>
      </c>
      <c r="F93" s="71"/>
      <c r="G93" s="71"/>
      <c r="H93" s="72"/>
      <c r="I93" s="73"/>
    </row>
    <row r="94" spans="1:9" s="17" customFormat="1" x14ac:dyDescent="0.2">
      <c r="A94" s="59" t="s">
        <v>526</v>
      </c>
      <c r="B94" s="60">
        <v>8827</v>
      </c>
      <c r="C94" s="61" t="s">
        <v>235</v>
      </c>
      <c r="D94" s="62"/>
      <c r="E94" s="63"/>
      <c r="F94" s="64"/>
      <c r="G94" s="64"/>
      <c r="H94" s="64"/>
      <c r="I94" s="65"/>
    </row>
    <row r="95" spans="1:9" s="17" customFormat="1" ht="38.25" x14ac:dyDescent="0.2">
      <c r="A95" s="66" t="s">
        <v>531</v>
      </c>
      <c r="B95" s="67" t="s">
        <v>236</v>
      </c>
      <c r="C95" s="68" t="s">
        <v>237</v>
      </c>
      <c r="D95" s="69" t="s">
        <v>148</v>
      </c>
      <c r="E95" s="70">
        <f>'MEMÓRIA DE CÁLCULO'!D230</f>
        <v>11.5</v>
      </c>
      <c r="F95" s="71"/>
      <c r="G95" s="71"/>
      <c r="H95" s="72"/>
      <c r="I95" s="73"/>
    </row>
    <row r="96" spans="1:9" s="17" customFormat="1" x14ac:dyDescent="0.2">
      <c r="A96" s="74"/>
      <c r="B96" s="67"/>
      <c r="C96" s="75" t="s">
        <v>8</v>
      </c>
      <c r="D96" s="76" t="s">
        <v>33</v>
      </c>
      <c r="E96" s="77"/>
      <c r="F96" s="78"/>
      <c r="G96" s="78"/>
      <c r="H96" s="78"/>
      <c r="I96" s="78"/>
    </row>
    <row r="97" spans="1:9" s="17" customFormat="1" x14ac:dyDescent="0.2">
      <c r="A97" s="59">
        <v>8</v>
      </c>
      <c r="B97" s="60">
        <v>8674</v>
      </c>
      <c r="C97" s="61" t="s">
        <v>238</v>
      </c>
      <c r="D97" s="62"/>
      <c r="E97" s="63"/>
      <c r="F97" s="64"/>
      <c r="G97" s="64"/>
      <c r="H97" s="64"/>
      <c r="I97" s="65"/>
    </row>
    <row r="98" spans="1:9" s="17" customFormat="1" x14ac:dyDescent="0.2">
      <c r="A98" s="59" t="s">
        <v>16</v>
      </c>
      <c r="B98" s="60">
        <v>8830</v>
      </c>
      <c r="C98" s="61" t="s">
        <v>239</v>
      </c>
      <c r="D98" s="62"/>
      <c r="E98" s="63"/>
      <c r="F98" s="64"/>
      <c r="G98" s="64"/>
      <c r="H98" s="64"/>
      <c r="I98" s="65"/>
    </row>
    <row r="99" spans="1:9" s="17" customFormat="1" ht="51" x14ac:dyDescent="0.2">
      <c r="A99" s="66" t="s">
        <v>532</v>
      </c>
      <c r="B99" s="67" t="s">
        <v>240</v>
      </c>
      <c r="C99" s="68" t="s">
        <v>241</v>
      </c>
      <c r="D99" s="69" t="s">
        <v>148</v>
      </c>
      <c r="E99" s="70">
        <f>'MEMÓRIA DE CÁLCULO'!D234</f>
        <v>67.69</v>
      </c>
      <c r="F99" s="71"/>
      <c r="G99" s="71"/>
      <c r="H99" s="72"/>
      <c r="I99" s="73"/>
    </row>
    <row r="100" spans="1:9" s="17" customFormat="1" x14ac:dyDescent="0.2">
      <c r="A100" s="59" t="s">
        <v>22</v>
      </c>
      <c r="B100" s="60">
        <v>8843</v>
      </c>
      <c r="C100" s="61" t="s">
        <v>242</v>
      </c>
      <c r="D100" s="62"/>
      <c r="E100" s="63"/>
      <c r="F100" s="64"/>
      <c r="G100" s="64"/>
      <c r="H100" s="64"/>
      <c r="I100" s="65"/>
    </row>
    <row r="101" spans="1:9" s="17" customFormat="1" ht="25.5" x14ac:dyDescent="0.2">
      <c r="A101" s="66" t="s">
        <v>533</v>
      </c>
      <c r="B101" s="67" t="s">
        <v>243</v>
      </c>
      <c r="C101" s="68" t="s">
        <v>244</v>
      </c>
      <c r="D101" s="69" t="s">
        <v>152</v>
      </c>
      <c r="E101" s="70">
        <f>'MEMÓRIA DE CÁLCULO'!D240</f>
        <v>1.76</v>
      </c>
      <c r="F101" s="72"/>
      <c r="G101" s="72"/>
      <c r="H101" s="72"/>
      <c r="I101" s="73"/>
    </row>
    <row r="102" spans="1:9" s="17" customFormat="1" x14ac:dyDescent="0.2">
      <c r="A102" s="74"/>
      <c r="B102" s="67"/>
      <c r="C102" s="75" t="s">
        <v>9</v>
      </c>
      <c r="D102" s="76" t="s">
        <v>33</v>
      </c>
      <c r="E102" s="77"/>
      <c r="F102" s="78"/>
      <c r="G102" s="78"/>
      <c r="H102" s="78"/>
      <c r="I102" s="78"/>
    </row>
    <row r="103" spans="1:9" s="17" customFormat="1" x14ac:dyDescent="0.2">
      <c r="A103" s="59">
        <v>9</v>
      </c>
      <c r="B103" s="60">
        <v>8675</v>
      </c>
      <c r="C103" s="61" t="s">
        <v>245</v>
      </c>
      <c r="D103" s="62"/>
      <c r="E103" s="63"/>
      <c r="F103" s="64"/>
      <c r="G103" s="64"/>
      <c r="H103" s="64"/>
      <c r="I103" s="65"/>
    </row>
    <row r="104" spans="1:9" s="17" customFormat="1" x14ac:dyDescent="0.2">
      <c r="A104" s="59" t="s">
        <v>17</v>
      </c>
      <c r="B104" s="60">
        <v>8845</v>
      </c>
      <c r="C104" s="61" t="s">
        <v>246</v>
      </c>
      <c r="D104" s="62"/>
      <c r="E104" s="63"/>
      <c r="F104" s="64"/>
      <c r="G104" s="64"/>
      <c r="H104" s="64"/>
      <c r="I104" s="65"/>
    </row>
    <row r="105" spans="1:9" s="17" customFormat="1" ht="63.75" x14ac:dyDescent="0.2">
      <c r="A105" s="66" t="s">
        <v>534</v>
      </c>
      <c r="B105" s="67" t="s">
        <v>247</v>
      </c>
      <c r="C105" s="68" t="s">
        <v>80</v>
      </c>
      <c r="D105" s="69" t="s">
        <v>152</v>
      </c>
      <c r="E105" s="70">
        <f>'MEMÓRIA DE CÁLCULO'!D248</f>
        <v>137.00899999999999</v>
      </c>
      <c r="F105" s="71"/>
      <c r="G105" s="71"/>
      <c r="H105" s="72"/>
      <c r="I105" s="73"/>
    </row>
    <row r="106" spans="1:9" s="17" customFormat="1" ht="51" x14ac:dyDescent="0.2">
      <c r="A106" s="66" t="s">
        <v>535</v>
      </c>
      <c r="B106" s="67" t="s">
        <v>248</v>
      </c>
      <c r="C106" s="68" t="s">
        <v>249</v>
      </c>
      <c r="D106" s="69" t="s">
        <v>152</v>
      </c>
      <c r="E106" s="70">
        <f>'MEMÓRIA DE CÁLCULO'!D256</f>
        <v>73.37</v>
      </c>
      <c r="F106" s="71"/>
      <c r="G106" s="71"/>
      <c r="H106" s="72"/>
      <c r="I106" s="73"/>
    </row>
    <row r="107" spans="1:9" s="17" customFormat="1" ht="63.75" x14ac:dyDescent="0.2">
      <c r="A107" s="66" t="s">
        <v>808</v>
      </c>
      <c r="B107" s="67" t="s">
        <v>761</v>
      </c>
      <c r="C107" s="68" t="s">
        <v>762</v>
      </c>
      <c r="D107" s="69" t="s">
        <v>152</v>
      </c>
      <c r="E107" s="70">
        <f>'MEMÓRIA DE CÁLCULO'!D260</f>
        <v>5.64</v>
      </c>
      <c r="F107" s="71"/>
      <c r="G107" s="71"/>
      <c r="H107" s="72"/>
      <c r="I107" s="73"/>
    </row>
    <row r="108" spans="1:9" s="17" customFormat="1" ht="51" x14ac:dyDescent="0.2">
      <c r="A108" s="66" t="s">
        <v>809</v>
      </c>
      <c r="B108" s="67" t="s">
        <v>250</v>
      </c>
      <c r="C108" s="68" t="s">
        <v>251</v>
      </c>
      <c r="D108" s="69" t="s">
        <v>152</v>
      </c>
      <c r="E108" s="70">
        <f>'MEMÓRIA DE CÁLCULO'!D264</f>
        <v>63.638999999999996</v>
      </c>
      <c r="F108" s="71"/>
      <c r="G108" s="71"/>
      <c r="H108" s="72"/>
      <c r="I108" s="73"/>
    </row>
    <row r="109" spans="1:9" s="17" customFormat="1" x14ac:dyDescent="0.2">
      <c r="A109" s="59" t="s">
        <v>10</v>
      </c>
      <c r="B109" s="60">
        <v>8848</v>
      </c>
      <c r="C109" s="61" t="s">
        <v>252</v>
      </c>
      <c r="D109" s="62"/>
      <c r="E109" s="63"/>
      <c r="F109" s="64"/>
      <c r="G109" s="64"/>
      <c r="H109" s="64"/>
      <c r="I109" s="65"/>
    </row>
    <row r="110" spans="1:9" s="17" customFormat="1" ht="25.5" x14ac:dyDescent="0.2">
      <c r="A110" s="66" t="s">
        <v>536</v>
      </c>
      <c r="B110" s="67" t="s">
        <v>253</v>
      </c>
      <c r="C110" s="68" t="s">
        <v>254</v>
      </c>
      <c r="D110" s="69" t="s">
        <v>148</v>
      </c>
      <c r="E110" s="70">
        <f>'MEMÓRIA DE CÁLCULO'!D269</f>
        <v>6</v>
      </c>
      <c r="F110" s="71"/>
      <c r="G110" s="71"/>
      <c r="H110" s="72"/>
      <c r="I110" s="73"/>
    </row>
    <row r="111" spans="1:9" s="17" customFormat="1" ht="76.5" x14ac:dyDescent="0.2">
      <c r="A111" s="66" t="s">
        <v>537</v>
      </c>
      <c r="B111" s="67" t="s">
        <v>255</v>
      </c>
      <c r="C111" s="68" t="s">
        <v>256</v>
      </c>
      <c r="D111" s="69" t="s">
        <v>152</v>
      </c>
      <c r="E111" s="70">
        <f>'MEMÓRIA DE CÁLCULO'!D271</f>
        <v>73.37</v>
      </c>
      <c r="F111" s="71"/>
      <c r="G111" s="71"/>
      <c r="H111" s="72"/>
      <c r="I111" s="73"/>
    </row>
    <row r="112" spans="1:9" s="17" customFormat="1" ht="38.25" x14ac:dyDescent="0.2">
      <c r="A112" s="66" t="s">
        <v>684</v>
      </c>
      <c r="B112" s="67" t="s">
        <v>713</v>
      </c>
      <c r="C112" s="68" t="s">
        <v>685</v>
      </c>
      <c r="D112" s="69" t="s">
        <v>152</v>
      </c>
      <c r="E112" s="70">
        <f>E111*0.05</f>
        <v>3.6685000000000003</v>
      </c>
      <c r="F112" s="71"/>
      <c r="G112" s="71"/>
      <c r="H112" s="72"/>
      <c r="I112" s="73"/>
    </row>
    <row r="113" spans="1:9" s="17" customFormat="1" x14ac:dyDescent="0.2">
      <c r="A113" s="74"/>
      <c r="B113" s="67"/>
      <c r="C113" s="75" t="s">
        <v>55</v>
      </c>
      <c r="D113" s="76" t="s">
        <v>33</v>
      </c>
      <c r="E113" s="77"/>
      <c r="F113" s="78"/>
      <c r="G113" s="78"/>
      <c r="H113" s="78"/>
      <c r="I113" s="78"/>
    </row>
    <row r="114" spans="1:9" s="17" customFormat="1" x14ac:dyDescent="0.2">
      <c r="A114" s="59">
        <v>10</v>
      </c>
      <c r="B114" s="60">
        <v>8676</v>
      </c>
      <c r="C114" s="61" t="s">
        <v>257</v>
      </c>
      <c r="D114" s="62"/>
      <c r="E114" s="63"/>
      <c r="F114" s="64"/>
      <c r="G114" s="64"/>
      <c r="H114" s="64"/>
      <c r="I114" s="65"/>
    </row>
    <row r="115" spans="1:9" s="17" customFormat="1" x14ac:dyDescent="0.2">
      <c r="A115" s="59" t="s">
        <v>39</v>
      </c>
      <c r="B115" s="60">
        <v>8855</v>
      </c>
      <c r="C115" s="61" t="s">
        <v>258</v>
      </c>
      <c r="D115" s="62"/>
      <c r="E115" s="63"/>
      <c r="F115" s="64"/>
      <c r="G115" s="64"/>
      <c r="H115" s="64"/>
      <c r="I115" s="65"/>
    </row>
    <row r="116" spans="1:9" s="17" customFormat="1" ht="63.75" x14ac:dyDescent="0.2">
      <c r="A116" s="66" t="s">
        <v>538</v>
      </c>
      <c r="B116" s="67" t="s">
        <v>259</v>
      </c>
      <c r="C116" s="80" t="s">
        <v>260</v>
      </c>
      <c r="D116" s="69" t="s">
        <v>152</v>
      </c>
      <c r="E116" s="70">
        <f>'MEMÓRIA DE CÁLCULO'!D275</f>
        <v>18.350000000000001</v>
      </c>
      <c r="F116" s="71"/>
      <c r="G116" s="71"/>
      <c r="H116" s="72"/>
      <c r="I116" s="73"/>
    </row>
    <row r="117" spans="1:9" s="17" customFormat="1" ht="51" x14ac:dyDescent="0.2">
      <c r="A117" s="66" t="s">
        <v>539</v>
      </c>
      <c r="B117" s="67" t="s">
        <v>261</v>
      </c>
      <c r="C117" s="80" t="s">
        <v>262</v>
      </c>
      <c r="D117" s="69" t="s">
        <v>148</v>
      </c>
      <c r="E117" s="70">
        <f>'MEMÓRIA DE CÁLCULO'!D280</f>
        <v>36.910000000000004</v>
      </c>
      <c r="F117" s="71"/>
      <c r="G117" s="71"/>
      <c r="H117" s="72"/>
      <c r="I117" s="73"/>
    </row>
    <row r="118" spans="1:9" s="17" customFormat="1" x14ac:dyDescent="0.2">
      <c r="A118" s="59" t="s">
        <v>540</v>
      </c>
      <c r="B118" s="60"/>
      <c r="C118" s="61" t="s">
        <v>485</v>
      </c>
      <c r="D118" s="62"/>
      <c r="E118" s="63"/>
      <c r="F118" s="64"/>
      <c r="G118" s="64"/>
      <c r="H118" s="64"/>
      <c r="I118" s="65"/>
    </row>
    <row r="119" spans="1:9" s="17" customFormat="1" ht="25.5" x14ac:dyDescent="0.2">
      <c r="A119" s="66" t="s">
        <v>541</v>
      </c>
      <c r="B119" s="67" t="s">
        <v>150</v>
      </c>
      <c r="C119" s="80" t="s">
        <v>486</v>
      </c>
      <c r="D119" s="69" t="s">
        <v>152</v>
      </c>
      <c r="E119" s="70">
        <f>'MEMÓRIA DE CÁLCULO'!D285</f>
        <v>301.89909999999998</v>
      </c>
      <c r="F119" s="71"/>
      <c r="G119" s="71"/>
      <c r="H119" s="72"/>
      <c r="I119" s="73"/>
    </row>
    <row r="120" spans="1:9" s="17" customFormat="1" x14ac:dyDescent="0.2">
      <c r="A120" s="74"/>
      <c r="B120" s="67"/>
      <c r="C120" s="75" t="s">
        <v>49</v>
      </c>
      <c r="D120" s="76" t="s">
        <v>33</v>
      </c>
      <c r="E120" s="77"/>
      <c r="F120" s="78"/>
      <c r="G120" s="78"/>
      <c r="H120" s="78"/>
      <c r="I120" s="78"/>
    </row>
    <row r="121" spans="1:9" s="17" customFormat="1" x14ac:dyDescent="0.2">
      <c r="A121" s="59">
        <v>11</v>
      </c>
      <c r="B121" s="60">
        <v>8677</v>
      </c>
      <c r="C121" s="61" t="s">
        <v>263</v>
      </c>
      <c r="D121" s="62"/>
      <c r="E121" s="63"/>
      <c r="F121" s="64"/>
      <c r="G121" s="64"/>
      <c r="H121" s="64"/>
      <c r="I121" s="65"/>
    </row>
    <row r="122" spans="1:9" s="17" customFormat="1" x14ac:dyDescent="0.2">
      <c r="A122" s="59" t="s">
        <v>46</v>
      </c>
      <c r="B122" s="60"/>
      <c r="C122" s="61" t="s">
        <v>657</v>
      </c>
      <c r="D122" s="62"/>
      <c r="E122" s="63"/>
      <c r="F122" s="64"/>
      <c r="G122" s="64"/>
      <c r="H122" s="64"/>
      <c r="I122" s="65"/>
    </row>
    <row r="123" spans="1:9" s="17" customFormat="1" ht="140.25" x14ac:dyDescent="0.2">
      <c r="A123" s="66" t="s">
        <v>542</v>
      </c>
      <c r="B123" s="67" t="s">
        <v>661</v>
      </c>
      <c r="C123" s="80" t="s">
        <v>662</v>
      </c>
      <c r="D123" s="69" t="s">
        <v>152</v>
      </c>
      <c r="E123" s="70">
        <f>'MEMÓRIA DE CÁLCULO'!D301</f>
        <v>13.095000000000001</v>
      </c>
      <c r="F123" s="71"/>
      <c r="G123" s="71"/>
      <c r="H123" s="72"/>
      <c r="I123" s="73"/>
    </row>
    <row r="124" spans="1:9" s="17" customFormat="1" x14ac:dyDescent="0.2">
      <c r="A124" s="59" t="s">
        <v>47</v>
      </c>
      <c r="B124" s="60">
        <v>8859</v>
      </c>
      <c r="C124" s="61" t="s">
        <v>264</v>
      </c>
      <c r="D124" s="62"/>
      <c r="E124" s="63"/>
      <c r="F124" s="64"/>
      <c r="G124" s="64"/>
      <c r="H124" s="64"/>
      <c r="I124" s="65"/>
    </row>
    <row r="125" spans="1:9" s="17" customFormat="1" ht="51" x14ac:dyDescent="0.2">
      <c r="A125" s="66" t="s">
        <v>658</v>
      </c>
      <c r="B125" s="67" t="s">
        <v>265</v>
      </c>
      <c r="C125" s="80" t="s">
        <v>266</v>
      </c>
      <c r="D125" s="69" t="s">
        <v>148</v>
      </c>
      <c r="E125" s="70">
        <f>'MEMÓRIA DE CÁLCULO'!D303</f>
        <v>3.1</v>
      </c>
      <c r="F125" s="71"/>
      <c r="G125" s="71"/>
      <c r="H125" s="72"/>
      <c r="I125" s="73"/>
    </row>
    <row r="126" spans="1:9" s="17" customFormat="1" ht="63.75" x14ac:dyDescent="0.2">
      <c r="A126" s="66" t="s">
        <v>659</v>
      </c>
      <c r="B126" s="67" t="s">
        <v>267</v>
      </c>
      <c r="C126" s="80" t="s">
        <v>268</v>
      </c>
      <c r="D126" s="69" t="s">
        <v>148</v>
      </c>
      <c r="E126" s="70">
        <f>'MEMÓRIA DE CÁLCULO'!D306</f>
        <v>7.9</v>
      </c>
      <c r="F126" s="71"/>
      <c r="G126" s="71"/>
      <c r="H126" s="72"/>
      <c r="I126" s="73"/>
    </row>
    <row r="127" spans="1:9" s="17" customFormat="1" x14ac:dyDescent="0.2">
      <c r="A127" s="59" t="s">
        <v>96</v>
      </c>
      <c r="B127" s="60"/>
      <c r="C127" s="61" t="s">
        <v>663</v>
      </c>
      <c r="D127" s="62"/>
      <c r="E127" s="63"/>
      <c r="F127" s="64"/>
      <c r="G127" s="64"/>
      <c r="H127" s="64"/>
      <c r="I127" s="65"/>
    </row>
    <row r="128" spans="1:9" s="17" customFormat="1" ht="76.5" x14ac:dyDescent="0.2">
      <c r="A128" s="66" t="s">
        <v>664</v>
      </c>
      <c r="B128" s="67" t="s">
        <v>665</v>
      </c>
      <c r="C128" s="80" t="s">
        <v>825</v>
      </c>
      <c r="D128" s="69" t="s">
        <v>142</v>
      </c>
      <c r="E128" s="70">
        <f>6.5*1</f>
        <v>6.5</v>
      </c>
      <c r="F128" s="71"/>
      <c r="G128" s="71"/>
      <c r="H128" s="72"/>
      <c r="I128" s="73"/>
    </row>
    <row r="129" spans="1:9" s="17" customFormat="1" ht="76.5" x14ac:dyDescent="0.2">
      <c r="A129" s="66" t="s">
        <v>664</v>
      </c>
      <c r="B129" s="67" t="s">
        <v>665</v>
      </c>
      <c r="C129" s="80" t="s">
        <v>826</v>
      </c>
      <c r="D129" s="69" t="s">
        <v>142</v>
      </c>
      <c r="E129" s="70">
        <f>3*0.5</f>
        <v>1.5</v>
      </c>
      <c r="F129" s="71"/>
      <c r="G129" s="71"/>
      <c r="H129" s="72"/>
      <c r="I129" s="73"/>
    </row>
    <row r="130" spans="1:9" s="17" customFormat="1" x14ac:dyDescent="0.2">
      <c r="A130" s="74"/>
      <c r="B130" s="67"/>
      <c r="C130" s="75" t="s">
        <v>50</v>
      </c>
      <c r="D130" s="76" t="s">
        <v>33</v>
      </c>
      <c r="E130" s="77"/>
      <c r="F130" s="78"/>
      <c r="G130" s="78"/>
      <c r="H130" s="78"/>
      <c r="I130" s="78"/>
    </row>
    <row r="131" spans="1:9" s="17" customFormat="1" x14ac:dyDescent="0.2">
      <c r="A131" s="59">
        <v>12</v>
      </c>
      <c r="B131" s="60">
        <v>8678</v>
      </c>
      <c r="C131" s="61" t="s">
        <v>32</v>
      </c>
      <c r="D131" s="62"/>
      <c r="E131" s="63"/>
      <c r="F131" s="64"/>
      <c r="G131" s="64"/>
      <c r="H131" s="64"/>
      <c r="I131" s="65"/>
    </row>
    <row r="132" spans="1:9" s="17" customFormat="1" x14ac:dyDescent="0.2">
      <c r="A132" s="59" t="s">
        <v>18</v>
      </c>
      <c r="B132" s="60">
        <v>8866</v>
      </c>
      <c r="C132" s="61" t="s">
        <v>269</v>
      </c>
      <c r="D132" s="62"/>
      <c r="E132" s="63"/>
      <c r="F132" s="64"/>
      <c r="G132" s="64"/>
      <c r="H132" s="64"/>
      <c r="I132" s="65"/>
    </row>
    <row r="133" spans="1:9" s="17" customFormat="1" ht="25.5" x14ac:dyDescent="0.2">
      <c r="A133" s="66" t="s">
        <v>543</v>
      </c>
      <c r="B133" s="67" t="s">
        <v>270</v>
      </c>
      <c r="C133" s="80" t="s">
        <v>271</v>
      </c>
      <c r="D133" s="69" t="s">
        <v>152</v>
      </c>
      <c r="E133" s="70">
        <f>'MEMÓRIA DE CÁLCULO'!D316</f>
        <v>1038.325</v>
      </c>
      <c r="F133" s="71"/>
      <c r="G133" s="71"/>
      <c r="H133" s="72"/>
      <c r="I133" s="73"/>
    </row>
    <row r="134" spans="1:9" s="17" customFormat="1" ht="25.5" x14ac:dyDescent="0.2">
      <c r="A134" s="66" t="s">
        <v>544</v>
      </c>
      <c r="B134" s="67" t="s">
        <v>272</v>
      </c>
      <c r="C134" s="80" t="s">
        <v>273</v>
      </c>
      <c r="D134" s="69" t="s">
        <v>152</v>
      </c>
      <c r="E134" s="70">
        <f>'MEMÓRIA DE CÁLCULO'!D336</f>
        <v>42.42</v>
      </c>
      <c r="F134" s="71"/>
      <c r="G134" s="71"/>
      <c r="H134" s="72"/>
      <c r="I134" s="73"/>
    </row>
    <row r="135" spans="1:9" s="17" customFormat="1" ht="25.5" x14ac:dyDescent="0.2">
      <c r="A135" s="66" t="s">
        <v>545</v>
      </c>
      <c r="B135" s="67" t="s">
        <v>274</v>
      </c>
      <c r="C135" s="68" t="s">
        <v>93</v>
      </c>
      <c r="D135" s="69" t="s">
        <v>152</v>
      </c>
      <c r="E135" s="70">
        <f>'MEMÓRIA DE CÁLCULO'!D349</f>
        <v>209.286</v>
      </c>
      <c r="F135" s="71"/>
      <c r="G135" s="71"/>
      <c r="H135" s="72"/>
      <c r="I135" s="73"/>
    </row>
    <row r="136" spans="1:9" s="17" customFormat="1" ht="25.5" x14ac:dyDescent="0.2">
      <c r="A136" s="66" t="s">
        <v>546</v>
      </c>
      <c r="B136" s="67" t="s">
        <v>275</v>
      </c>
      <c r="C136" s="80" t="s">
        <v>276</v>
      </c>
      <c r="D136" s="69" t="s">
        <v>152</v>
      </c>
      <c r="E136" s="70">
        <f>'MEMÓRIA DE CÁLCULO'!D351</f>
        <v>7.21</v>
      </c>
      <c r="F136" s="71"/>
      <c r="G136" s="71"/>
      <c r="H136" s="72"/>
      <c r="I136" s="73"/>
    </row>
    <row r="137" spans="1:9" s="17" customFormat="1" x14ac:dyDescent="0.2">
      <c r="A137" s="59" t="s">
        <v>56</v>
      </c>
      <c r="B137" s="60">
        <v>8867</v>
      </c>
      <c r="C137" s="61" t="s">
        <v>277</v>
      </c>
      <c r="D137" s="62"/>
      <c r="E137" s="63"/>
      <c r="F137" s="64"/>
      <c r="G137" s="64"/>
      <c r="H137" s="64"/>
      <c r="I137" s="65"/>
    </row>
    <row r="138" spans="1:9" s="17" customFormat="1" ht="38.25" x14ac:dyDescent="0.2">
      <c r="A138" s="66" t="s">
        <v>547</v>
      </c>
      <c r="B138" s="67" t="s">
        <v>278</v>
      </c>
      <c r="C138" s="80" t="s">
        <v>279</v>
      </c>
      <c r="D138" s="69" t="s">
        <v>152</v>
      </c>
      <c r="E138" s="70">
        <f>'MEMÓRIA DE CÁLCULO'!D355</f>
        <v>63.638999999999996</v>
      </c>
      <c r="F138" s="71"/>
      <c r="G138" s="71"/>
      <c r="H138" s="72"/>
      <c r="I138" s="73"/>
    </row>
    <row r="139" spans="1:9" s="17" customFormat="1" ht="51" x14ac:dyDescent="0.2">
      <c r="A139" s="66" t="s">
        <v>548</v>
      </c>
      <c r="B139" s="67" t="s">
        <v>280</v>
      </c>
      <c r="C139" s="80" t="s">
        <v>281</v>
      </c>
      <c r="D139" s="69" t="s">
        <v>152</v>
      </c>
      <c r="E139" s="70">
        <f>'MEMÓRIA DE CÁLCULO'!D360</f>
        <v>37.954000000000001</v>
      </c>
      <c r="F139" s="71"/>
      <c r="G139" s="71"/>
      <c r="H139" s="72"/>
      <c r="I139" s="73"/>
    </row>
    <row r="140" spans="1:9" s="17" customFormat="1" ht="38.25" x14ac:dyDescent="0.2">
      <c r="A140" s="66" t="s">
        <v>791</v>
      </c>
      <c r="B140" s="67" t="s">
        <v>792</v>
      </c>
      <c r="C140" s="80" t="s">
        <v>793</v>
      </c>
      <c r="D140" s="69" t="s">
        <v>152</v>
      </c>
      <c r="E140" s="70">
        <f>'MEMÓRIA DE CÁLCULO'!D367</f>
        <v>7.21</v>
      </c>
      <c r="F140" s="71"/>
      <c r="G140" s="71"/>
      <c r="H140" s="72"/>
      <c r="I140" s="73"/>
    </row>
    <row r="141" spans="1:9" s="17" customFormat="1" x14ac:dyDescent="0.2">
      <c r="A141" s="59" t="s">
        <v>89</v>
      </c>
      <c r="B141" s="60">
        <v>8868</v>
      </c>
      <c r="C141" s="61" t="s">
        <v>282</v>
      </c>
      <c r="D141" s="62"/>
      <c r="E141" s="63"/>
      <c r="F141" s="64"/>
      <c r="G141" s="64"/>
      <c r="H141" s="64"/>
      <c r="I141" s="65"/>
    </row>
    <row r="142" spans="1:9" s="17" customFormat="1" ht="38.25" x14ac:dyDescent="0.2">
      <c r="A142" s="66" t="s">
        <v>549</v>
      </c>
      <c r="B142" s="67" t="s">
        <v>283</v>
      </c>
      <c r="C142" s="80" t="s">
        <v>284</v>
      </c>
      <c r="D142" s="69" t="s">
        <v>152</v>
      </c>
      <c r="E142" s="70">
        <f>'MEMÓRIA DE CÁLCULO'!D371</f>
        <v>18.350000000000001</v>
      </c>
      <c r="F142" s="71"/>
      <c r="G142" s="71"/>
      <c r="H142" s="72"/>
      <c r="I142" s="73"/>
    </row>
    <row r="143" spans="1:9" s="17" customFormat="1" ht="38.25" x14ac:dyDescent="0.2">
      <c r="A143" s="66" t="s">
        <v>550</v>
      </c>
      <c r="B143" s="67" t="s">
        <v>285</v>
      </c>
      <c r="C143" s="80" t="s">
        <v>286</v>
      </c>
      <c r="D143" s="69" t="s">
        <v>152</v>
      </c>
      <c r="E143" s="70">
        <f>'MEMÓRIA DE CÁLCULO'!D376</f>
        <v>101.593</v>
      </c>
      <c r="F143" s="71"/>
      <c r="G143" s="71"/>
      <c r="H143" s="72"/>
      <c r="I143" s="73"/>
    </row>
    <row r="144" spans="1:9" s="17" customFormat="1" x14ac:dyDescent="0.2">
      <c r="A144" s="59" t="s">
        <v>551</v>
      </c>
      <c r="B144" s="60">
        <v>8870</v>
      </c>
      <c r="C144" s="61" t="s">
        <v>287</v>
      </c>
      <c r="D144" s="62"/>
      <c r="E144" s="63"/>
      <c r="F144" s="64"/>
      <c r="G144" s="64"/>
      <c r="H144" s="64"/>
      <c r="I144" s="65"/>
    </row>
    <row r="145" spans="1:9" s="17" customFormat="1" ht="38.25" x14ac:dyDescent="0.2">
      <c r="A145" s="66" t="s">
        <v>552</v>
      </c>
      <c r="B145" s="67" t="s">
        <v>288</v>
      </c>
      <c r="C145" s="68" t="s">
        <v>289</v>
      </c>
      <c r="D145" s="69" t="s">
        <v>152</v>
      </c>
      <c r="E145" s="70">
        <f>'MEMÓRIA DE CÁLCULO'!D387</f>
        <v>1038.325</v>
      </c>
      <c r="F145" s="71"/>
      <c r="G145" s="71"/>
      <c r="H145" s="72"/>
      <c r="I145" s="73"/>
    </row>
    <row r="146" spans="1:9" s="17" customFormat="1" ht="38.25" x14ac:dyDescent="0.2">
      <c r="A146" s="66" t="s">
        <v>553</v>
      </c>
      <c r="B146" s="67" t="s">
        <v>290</v>
      </c>
      <c r="C146" s="68" t="s">
        <v>291</v>
      </c>
      <c r="D146" s="69" t="s">
        <v>152</v>
      </c>
      <c r="E146" s="70">
        <f>'MEMÓRIA DE CÁLCULO'!D407</f>
        <v>25.560000000000002</v>
      </c>
      <c r="F146" s="71"/>
      <c r="G146" s="71"/>
      <c r="H146" s="72"/>
      <c r="I146" s="73"/>
    </row>
    <row r="147" spans="1:9" s="17" customFormat="1" x14ac:dyDescent="0.2">
      <c r="A147" s="59" t="s">
        <v>90</v>
      </c>
      <c r="B147" s="60">
        <v>8874</v>
      </c>
      <c r="C147" s="61" t="s">
        <v>292</v>
      </c>
      <c r="D147" s="62"/>
      <c r="E147" s="63"/>
      <c r="F147" s="64"/>
      <c r="G147" s="64"/>
      <c r="H147" s="64"/>
      <c r="I147" s="65"/>
    </row>
    <row r="148" spans="1:9" s="17" customFormat="1" ht="38.25" x14ac:dyDescent="0.2">
      <c r="A148" s="66" t="s">
        <v>554</v>
      </c>
      <c r="B148" s="67" t="s">
        <v>293</v>
      </c>
      <c r="C148" s="68" t="s">
        <v>294</v>
      </c>
      <c r="D148" s="69" t="s">
        <v>152</v>
      </c>
      <c r="E148" s="70">
        <f>'MEMÓRIA DE CÁLCULO'!D415</f>
        <v>42.42</v>
      </c>
      <c r="F148" s="71"/>
      <c r="G148" s="71"/>
      <c r="H148" s="72"/>
      <c r="I148" s="73"/>
    </row>
    <row r="149" spans="1:9" s="17" customFormat="1" x14ac:dyDescent="0.2">
      <c r="A149" s="59" t="s">
        <v>91</v>
      </c>
      <c r="B149" s="60">
        <v>8878</v>
      </c>
      <c r="C149" s="61" t="s">
        <v>295</v>
      </c>
      <c r="D149" s="62"/>
      <c r="E149" s="63"/>
      <c r="F149" s="64"/>
      <c r="G149" s="64"/>
      <c r="H149" s="64"/>
      <c r="I149" s="65"/>
    </row>
    <row r="150" spans="1:9" s="17" customFormat="1" ht="38.25" x14ac:dyDescent="0.2">
      <c r="A150" s="66" t="s">
        <v>555</v>
      </c>
      <c r="B150" s="67" t="s">
        <v>296</v>
      </c>
      <c r="C150" s="68" t="s">
        <v>95</v>
      </c>
      <c r="D150" s="69" t="s">
        <v>152</v>
      </c>
      <c r="E150" s="70">
        <f>'MEMÓRIA DE CÁLCULO'!D428</f>
        <v>209.286</v>
      </c>
      <c r="F150" s="71"/>
      <c r="G150" s="71"/>
      <c r="H150" s="72"/>
      <c r="I150" s="73"/>
    </row>
    <row r="151" spans="1:9" s="17" customFormat="1" x14ac:dyDescent="0.2">
      <c r="A151" s="59" t="s">
        <v>92</v>
      </c>
      <c r="B151" s="60">
        <v>8885</v>
      </c>
      <c r="C151" s="61" t="s">
        <v>297</v>
      </c>
      <c r="D151" s="62"/>
      <c r="E151" s="63"/>
      <c r="F151" s="64"/>
      <c r="G151" s="64"/>
      <c r="H151" s="64"/>
      <c r="I151" s="65"/>
    </row>
    <row r="152" spans="1:9" s="17" customFormat="1" ht="51" x14ac:dyDescent="0.2">
      <c r="A152" s="66" t="s">
        <v>556</v>
      </c>
      <c r="B152" s="67" t="s">
        <v>298</v>
      </c>
      <c r="C152" s="68" t="s">
        <v>299</v>
      </c>
      <c r="D152" s="69" t="s">
        <v>300</v>
      </c>
      <c r="E152" s="70">
        <f>'MEMÓRIA DE CÁLCULO'!D430</f>
        <v>1</v>
      </c>
      <c r="F152" s="71"/>
      <c r="G152" s="71"/>
      <c r="H152" s="72"/>
      <c r="I152" s="73"/>
    </row>
    <row r="153" spans="1:9" s="17" customFormat="1" x14ac:dyDescent="0.2">
      <c r="A153" s="74"/>
      <c r="B153" s="67"/>
      <c r="C153" s="75" t="s">
        <v>11</v>
      </c>
      <c r="D153" s="76" t="s">
        <v>33</v>
      </c>
      <c r="E153" s="77"/>
      <c r="F153" s="78"/>
      <c r="G153" s="78"/>
      <c r="H153" s="78"/>
      <c r="I153" s="78"/>
    </row>
    <row r="154" spans="1:9" s="17" customFormat="1" x14ac:dyDescent="0.2">
      <c r="A154" s="59">
        <v>13</v>
      </c>
      <c r="B154" s="60">
        <v>8679</v>
      </c>
      <c r="C154" s="61" t="s">
        <v>301</v>
      </c>
      <c r="D154" s="62"/>
      <c r="E154" s="63"/>
      <c r="F154" s="64"/>
      <c r="G154" s="64"/>
      <c r="H154" s="64"/>
      <c r="I154" s="65"/>
    </row>
    <row r="155" spans="1:9" s="17" customFormat="1" x14ac:dyDescent="0.2">
      <c r="A155" s="59" t="s">
        <v>24</v>
      </c>
      <c r="B155" s="60">
        <v>8887</v>
      </c>
      <c r="C155" s="61" t="s">
        <v>302</v>
      </c>
      <c r="D155" s="62"/>
      <c r="E155" s="63"/>
      <c r="F155" s="64"/>
      <c r="G155" s="64"/>
      <c r="H155" s="64"/>
      <c r="I155" s="65"/>
    </row>
    <row r="156" spans="1:9" s="17" customFormat="1" ht="89.25" x14ac:dyDescent="0.2">
      <c r="A156" s="66" t="s">
        <v>557</v>
      </c>
      <c r="B156" s="67" t="s">
        <v>303</v>
      </c>
      <c r="C156" s="68" t="s">
        <v>304</v>
      </c>
      <c r="D156" s="69" t="s">
        <v>300</v>
      </c>
      <c r="E156" s="70">
        <f>'MEMÓRIA DE CÁLCULO'!D432</f>
        <v>4</v>
      </c>
      <c r="F156" s="71"/>
      <c r="G156" s="71"/>
      <c r="H156" s="72"/>
      <c r="I156" s="73"/>
    </row>
    <row r="157" spans="1:9" s="17" customFormat="1" x14ac:dyDescent="0.2">
      <c r="A157" s="59" t="s">
        <v>97</v>
      </c>
      <c r="B157" s="60">
        <v>8889</v>
      </c>
      <c r="C157" s="61" t="s">
        <v>305</v>
      </c>
      <c r="D157" s="62"/>
      <c r="E157" s="63"/>
      <c r="F157" s="64"/>
      <c r="G157" s="64"/>
      <c r="H157" s="64"/>
      <c r="I157" s="65"/>
    </row>
    <row r="158" spans="1:9" s="17" customFormat="1" ht="63.75" x14ac:dyDescent="0.2">
      <c r="A158" s="66" t="s">
        <v>558</v>
      </c>
      <c r="B158" s="67" t="s">
        <v>306</v>
      </c>
      <c r="C158" s="68" t="s">
        <v>307</v>
      </c>
      <c r="D158" s="69" t="s">
        <v>142</v>
      </c>
      <c r="E158" s="70">
        <f>'MEMÓRIA DE CÁLCULO'!D436</f>
        <v>4</v>
      </c>
      <c r="F158" s="71"/>
      <c r="G158" s="71"/>
      <c r="H158" s="72"/>
      <c r="I158" s="73"/>
    </row>
    <row r="159" spans="1:9" s="17" customFormat="1" x14ac:dyDescent="0.2">
      <c r="A159" s="59" t="s">
        <v>98</v>
      </c>
      <c r="B159" s="60">
        <v>8893</v>
      </c>
      <c r="C159" s="61" t="s">
        <v>308</v>
      </c>
      <c r="D159" s="62"/>
      <c r="E159" s="63"/>
      <c r="F159" s="64"/>
      <c r="G159" s="64"/>
      <c r="H159" s="64"/>
      <c r="I159" s="65"/>
    </row>
    <row r="160" spans="1:9" s="17" customFormat="1" ht="140.25" x14ac:dyDescent="0.2">
      <c r="A160" s="66" t="s">
        <v>559</v>
      </c>
      <c r="B160" s="67" t="s">
        <v>309</v>
      </c>
      <c r="C160" s="68" t="s">
        <v>310</v>
      </c>
      <c r="D160" s="69" t="s">
        <v>142</v>
      </c>
      <c r="E160" s="70">
        <f>'MEMÓRIA DE CÁLCULO'!D440</f>
        <v>2</v>
      </c>
      <c r="F160" s="71"/>
      <c r="G160" s="71"/>
      <c r="H160" s="72"/>
      <c r="I160" s="73"/>
    </row>
    <row r="161" spans="1:10" s="17" customFormat="1" x14ac:dyDescent="0.2">
      <c r="A161" s="59" t="s">
        <v>99</v>
      </c>
      <c r="B161" s="60">
        <v>8897</v>
      </c>
      <c r="C161" s="61" t="s">
        <v>311</v>
      </c>
      <c r="D161" s="62"/>
      <c r="E161" s="63"/>
      <c r="F161" s="64"/>
      <c r="G161" s="64"/>
      <c r="H161" s="64"/>
      <c r="I161" s="65"/>
    </row>
    <row r="162" spans="1:10" s="17" customFormat="1" ht="38.25" x14ac:dyDescent="0.2">
      <c r="A162" s="66" t="s">
        <v>560</v>
      </c>
      <c r="B162" s="67" t="s">
        <v>312</v>
      </c>
      <c r="C162" s="68" t="s">
        <v>70</v>
      </c>
      <c r="D162" s="69" t="s">
        <v>142</v>
      </c>
      <c r="E162" s="70">
        <f>'MEMÓRIA DE CÁLCULO'!D443</f>
        <v>2</v>
      </c>
      <c r="F162" s="71"/>
      <c r="G162" s="71"/>
      <c r="H162" s="72"/>
      <c r="I162" s="73"/>
    </row>
    <row r="163" spans="1:10" s="17" customFormat="1" x14ac:dyDescent="0.2">
      <c r="A163" s="59" t="s">
        <v>100</v>
      </c>
      <c r="B163" s="60">
        <v>8899</v>
      </c>
      <c r="C163" s="61" t="s">
        <v>313</v>
      </c>
      <c r="D163" s="62"/>
      <c r="E163" s="63"/>
      <c r="F163" s="64"/>
      <c r="G163" s="64"/>
      <c r="H163" s="64"/>
      <c r="I163" s="65"/>
    </row>
    <row r="164" spans="1:10" s="17" customFormat="1" x14ac:dyDescent="0.2">
      <c r="A164" s="66" t="s">
        <v>561</v>
      </c>
      <c r="B164" s="67" t="s">
        <v>314</v>
      </c>
      <c r="C164" s="68" t="s">
        <v>315</v>
      </c>
      <c r="D164" s="69" t="s">
        <v>300</v>
      </c>
      <c r="E164" s="70">
        <f>'MEMÓRIA DE CÁLCULO'!D446</f>
        <v>2</v>
      </c>
      <c r="F164" s="71"/>
      <c r="G164" s="71"/>
      <c r="H164" s="72"/>
      <c r="I164" s="73"/>
    </row>
    <row r="165" spans="1:10" s="17" customFormat="1" ht="25.5" x14ac:dyDescent="0.2">
      <c r="A165" s="66" t="s">
        <v>615</v>
      </c>
      <c r="B165" s="67" t="s">
        <v>316</v>
      </c>
      <c r="C165" s="68" t="s">
        <v>317</v>
      </c>
      <c r="D165" s="69" t="s">
        <v>300</v>
      </c>
      <c r="E165" s="70">
        <f>'MEMÓRIA DE CÁLCULO'!D449</f>
        <v>4</v>
      </c>
      <c r="F165" s="71"/>
      <c r="G165" s="71"/>
      <c r="H165" s="72"/>
      <c r="I165" s="73"/>
    </row>
    <row r="166" spans="1:10" s="17" customFormat="1" x14ac:dyDescent="0.2">
      <c r="A166" s="59" t="s">
        <v>101</v>
      </c>
      <c r="B166" s="60">
        <v>8900</v>
      </c>
      <c r="C166" s="61" t="s">
        <v>318</v>
      </c>
      <c r="D166" s="62"/>
      <c r="E166" s="63"/>
      <c r="F166" s="64"/>
      <c r="G166" s="64"/>
      <c r="H166" s="64"/>
      <c r="I166" s="65"/>
    </row>
    <row r="167" spans="1:10" s="17" customFormat="1" ht="25.5" x14ac:dyDescent="0.2">
      <c r="A167" s="66" t="s">
        <v>562</v>
      </c>
      <c r="B167" s="67" t="s">
        <v>319</v>
      </c>
      <c r="C167" s="68" t="s">
        <v>320</v>
      </c>
      <c r="D167" s="69" t="s">
        <v>300</v>
      </c>
      <c r="E167" s="70">
        <f>'MEMÓRIA DE CÁLCULO'!D453</f>
        <v>2</v>
      </c>
      <c r="F167" s="71"/>
      <c r="G167" s="71"/>
      <c r="H167" s="72"/>
      <c r="I167" s="73"/>
    </row>
    <row r="168" spans="1:10" s="17" customFormat="1" ht="25.5" x14ac:dyDescent="0.2">
      <c r="A168" s="66" t="s">
        <v>563</v>
      </c>
      <c r="B168" s="67" t="s">
        <v>321</v>
      </c>
      <c r="C168" s="68" t="s">
        <v>322</v>
      </c>
      <c r="D168" s="69" t="s">
        <v>300</v>
      </c>
      <c r="E168" s="70">
        <f>'MEMÓRIA DE CÁLCULO'!D456</f>
        <v>4</v>
      </c>
      <c r="F168" s="71"/>
      <c r="G168" s="71"/>
      <c r="H168" s="72"/>
      <c r="I168" s="73"/>
    </row>
    <row r="169" spans="1:10" s="17" customFormat="1" x14ac:dyDescent="0.2">
      <c r="A169" s="59" t="s">
        <v>102</v>
      </c>
      <c r="B169" s="60">
        <v>8901</v>
      </c>
      <c r="C169" s="61" t="s">
        <v>323</v>
      </c>
      <c r="D169" s="62"/>
      <c r="E169" s="63"/>
      <c r="F169" s="64"/>
      <c r="G169" s="64"/>
      <c r="H169" s="64"/>
      <c r="I169" s="65"/>
    </row>
    <row r="170" spans="1:10" s="17" customFormat="1" ht="63.75" x14ac:dyDescent="0.2">
      <c r="A170" s="66" t="s">
        <v>564</v>
      </c>
      <c r="B170" s="67" t="s">
        <v>324</v>
      </c>
      <c r="C170" s="68" t="s">
        <v>325</v>
      </c>
      <c r="D170" s="69" t="s">
        <v>142</v>
      </c>
      <c r="E170" s="70">
        <f>'MEMÓRIA DE CÁLCULO'!D460</f>
        <v>6</v>
      </c>
      <c r="F170" s="71"/>
      <c r="G170" s="71"/>
      <c r="H170" s="72"/>
      <c r="I170" s="73"/>
    </row>
    <row r="171" spans="1:10" s="17" customFormat="1" ht="63.75" x14ac:dyDescent="0.2">
      <c r="A171" s="66" t="s">
        <v>565</v>
      </c>
      <c r="B171" s="67" t="s">
        <v>326</v>
      </c>
      <c r="C171" s="68" t="s">
        <v>327</v>
      </c>
      <c r="D171" s="69" t="s">
        <v>142</v>
      </c>
      <c r="E171" s="70">
        <f>'MEMÓRIA DE CÁLCULO'!D463</f>
        <v>2</v>
      </c>
      <c r="F171" s="71"/>
      <c r="G171" s="71"/>
      <c r="H171" s="72"/>
      <c r="I171" s="73"/>
    </row>
    <row r="172" spans="1:10" s="17" customFormat="1" ht="63.75" x14ac:dyDescent="0.2">
      <c r="A172" s="66" t="s">
        <v>616</v>
      </c>
      <c r="B172" s="67" t="s">
        <v>328</v>
      </c>
      <c r="C172" s="68" t="s">
        <v>329</v>
      </c>
      <c r="D172" s="69" t="s">
        <v>142</v>
      </c>
      <c r="E172" s="70">
        <f>'MEMÓRIA DE CÁLCULO'!D466</f>
        <v>4</v>
      </c>
      <c r="F172" s="71"/>
      <c r="G172" s="71"/>
      <c r="H172" s="72"/>
      <c r="I172" s="73"/>
    </row>
    <row r="173" spans="1:10" s="17" customFormat="1" x14ac:dyDescent="0.2">
      <c r="A173" s="74"/>
      <c r="B173" s="67"/>
      <c r="C173" s="75" t="s">
        <v>25</v>
      </c>
      <c r="D173" s="76" t="s">
        <v>33</v>
      </c>
      <c r="E173" s="77"/>
      <c r="F173" s="78"/>
      <c r="G173" s="78"/>
      <c r="H173" s="78"/>
      <c r="I173" s="78"/>
    </row>
    <row r="174" spans="1:10" s="17" customFormat="1" x14ac:dyDescent="0.2">
      <c r="A174" s="59">
        <v>14</v>
      </c>
      <c r="B174" s="60">
        <v>8681</v>
      </c>
      <c r="C174" s="61" t="s">
        <v>330</v>
      </c>
      <c r="D174" s="62"/>
      <c r="E174" s="63"/>
      <c r="F174" s="64"/>
      <c r="G174" s="64"/>
      <c r="H174" s="64"/>
      <c r="I174" s="65"/>
    </row>
    <row r="175" spans="1:10" s="17" customFormat="1" x14ac:dyDescent="0.2">
      <c r="A175" s="59" t="s">
        <v>48</v>
      </c>
      <c r="B175" s="60">
        <v>8915</v>
      </c>
      <c r="C175" s="61" t="s">
        <v>331</v>
      </c>
      <c r="D175" s="62"/>
      <c r="E175" s="63"/>
      <c r="F175" s="64"/>
      <c r="G175" s="64"/>
      <c r="H175" s="64"/>
      <c r="I175" s="65"/>
    </row>
    <row r="176" spans="1:10" s="17" customFormat="1" ht="51" x14ac:dyDescent="0.2">
      <c r="A176" s="66" t="s">
        <v>567</v>
      </c>
      <c r="B176" s="67" t="s">
        <v>332</v>
      </c>
      <c r="C176" s="68" t="s">
        <v>333</v>
      </c>
      <c r="D176" s="69" t="s">
        <v>148</v>
      </c>
      <c r="E176" s="70">
        <v>188</v>
      </c>
      <c r="F176" s="71"/>
      <c r="G176" s="71"/>
      <c r="H176" s="72"/>
      <c r="I176" s="73"/>
      <c r="J176" s="17">
        <f>ROUNDUP(E176*1.05,0)</f>
        <v>198</v>
      </c>
    </row>
    <row r="177" spans="1:10" s="17" customFormat="1" ht="51" x14ac:dyDescent="0.2">
      <c r="A177" s="66" t="s">
        <v>568</v>
      </c>
      <c r="B177" s="67" t="s">
        <v>334</v>
      </c>
      <c r="C177" s="68" t="s">
        <v>335</v>
      </c>
      <c r="D177" s="69" t="s">
        <v>148</v>
      </c>
      <c r="E177" s="70">
        <v>2318</v>
      </c>
      <c r="F177" s="71"/>
      <c r="G177" s="71"/>
      <c r="H177" s="72"/>
      <c r="I177" s="73"/>
      <c r="J177" s="17">
        <f t="shared" ref="J177:J187" si="0">ROUNDUP(E177*1.05,0)</f>
        <v>2434</v>
      </c>
    </row>
    <row r="178" spans="1:10" s="17" customFormat="1" ht="51" x14ac:dyDescent="0.2">
      <c r="A178" s="66" t="s">
        <v>569</v>
      </c>
      <c r="B178" s="67" t="s">
        <v>336</v>
      </c>
      <c r="C178" s="68" t="s">
        <v>337</v>
      </c>
      <c r="D178" s="69" t="s">
        <v>148</v>
      </c>
      <c r="E178" s="70">
        <v>28</v>
      </c>
      <c r="F178" s="71"/>
      <c r="G178" s="71"/>
      <c r="H178" s="72"/>
      <c r="I178" s="73"/>
      <c r="J178" s="17">
        <f t="shared" si="0"/>
        <v>30</v>
      </c>
    </row>
    <row r="179" spans="1:10" s="17" customFormat="1" ht="51" x14ac:dyDescent="0.2">
      <c r="A179" s="66" t="s">
        <v>570</v>
      </c>
      <c r="B179" s="67" t="s">
        <v>338</v>
      </c>
      <c r="C179" s="68" t="s">
        <v>339</v>
      </c>
      <c r="D179" s="69" t="s">
        <v>148</v>
      </c>
      <c r="E179" s="70">
        <v>454</v>
      </c>
      <c r="F179" s="71"/>
      <c r="G179" s="71"/>
      <c r="H179" s="72"/>
      <c r="I179" s="73"/>
      <c r="J179" s="17">
        <f t="shared" si="0"/>
        <v>477</v>
      </c>
    </row>
    <row r="180" spans="1:10" s="17" customFormat="1" ht="51" x14ac:dyDescent="0.2">
      <c r="A180" s="66" t="s">
        <v>571</v>
      </c>
      <c r="B180" s="67" t="s">
        <v>340</v>
      </c>
      <c r="C180" s="68" t="s">
        <v>341</v>
      </c>
      <c r="D180" s="69" t="s">
        <v>148</v>
      </c>
      <c r="E180" s="70">
        <v>212</v>
      </c>
      <c r="F180" s="71"/>
      <c r="G180" s="71"/>
      <c r="H180" s="72"/>
      <c r="I180" s="73"/>
      <c r="J180" s="17">
        <f t="shared" si="0"/>
        <v>223</v>
      </c>
    </row>
    <row r="181" spans="1:10" s="17" customFormat="1" x14ac:dyDescent="0.2">
      <c r="A181" s="59" t="s">
        <v>53</v>
      </c>
      <c r="B181" s="60">
        <v>8916</v>
      </c>
      <c r="C181" s="61" t="s">
        <v>342</v>
      </c>
      <c r="D181" s="62"/>
      <c r="E181" s="63">
        <v>0</v>
      </c>
      <c r="F181" s="64"/>
      <c r="G181" s="64"/>
      <c r="H181" s="64"/>
      <c r="I181" s="65"/>
    </row>
    <row r="182" spans="1:10" s="17" customFormat="1" ht="51" x14ac:dyDescent="0.2">
      <c r="A182" s="66" t="s">
        <v>572</v>
      </c>
      <c r="B182" s="67" t="s">
        <v>343</v>
      </c>
      <c r="C182" s="68" t="s">
        <v>344</v>
      </c>
      <c r="D182" s="69" t="s">
        <v>148</v>
      </c>
      <c r="E182" s="70">
        <v>15</v>
      </c>
      <c r="F182" s="71"/>
      <c r="G182" s="71"/>
      <c r="H182" s="72"/>
      <c r="I182" s="73"/>
      <c r="J182" s="17">
        <f t="shared" si="0"/>
        <v>16</v>
      </c>
    </row>
    <row r="183" spans="1:10" s="17" customFormat="1" ht="51" x14ac:dyDescent="0.2">
      <c r="A183" s="66" t="s">
        <v>573</v>
      </c>
      <c r="B183" s="67" t="s">
        <v>345</v>
      </c>
      <c r="C183" s="68" t="s">
        <v>346</v>
      </c>
      <c r="D183" s="69" t="s">
        <v>148</v>
      </c>
      <c r="E183" s="70">
        <v>588</v>
      </c>
      <c r="F183" s="71"/>
      <c r="G183" s="71"/>
      <c r="H183" s="72"/>
      <c r="I183" s="73"/>
      <c r="J183" s="17">
        <f t="shared" si="0"/>
        <v>618</v>
      </c>
    </row>
    <row r="184" spans="1:10" s="17" customFormat="1" ht="51" x14ac:dyDescent="0.2">
      <c r="A184" s="66" t="s">
        <v>574</v>
      </c>
      <c r="B184" s="67" t="s">
        <v>347</v>
      </c>
      <c r="C184" s="68" t="s">
        <v>348</v>
      </c>
      <c r="D184" s="69" t="s">
        <v>148</v>
      </c>
      <c r="E184" s="70">
        <v>4</v>
      </c>
      <c r="F184" s="71"/>
      <c r="G184" s="71"/>
      <c r="H184" s="72"/>
      <c r="I184" s="73"/>
      <c r="J184" s="17">
        <f t="shared" si="0"/>
        <v>5</v>
      </c>
    </row>
    <row r="185" spans="1:10" s="17" customFormat="1" ht="51" x14ac:dyDescent="0.2">
      <c r="A185" s="66" t="s">
        <v>575</v>
      </c>
      <c r="B185" s="67" t="s">
        <v>349</v>
      </c>
      <c r="C185" s="68" t="s">
        <v>350</v>
      </c>
      <c r="D185" s="69" t="s">
        <v>148</v>
      </c>
      <c r="E185" s="70">
        <v>58</v>
      </c>
      <c r="F185" s="71"/>
      <c r="G185" s="71"/>
      <c r="H185" s="72"/>
      <c r="I185" s="73"/>
      <c r="J185" s="17">
        <f t="shared" si="0"/>
        <v>61</v>
      </c>
    </row>
    <row r="186" spans="1:10" s="17" customFormat="1" ht="51" x14ac:dyDescent="0.2">
      <c r="A186" s="66" t="s">
        <v>576</v>
      </c>
      <c r="B186" s="67" t="s">
        <v>351</v>
      </c>
      <c r="C186" s="68" t="s">
        <v>352</v>
      </c>
      <c r="D186" s="69" t="s">
        <v>148</v>
      </c>
      <c r="E186" s="70">
        <v>55</v>
      </c>
      <c r="F186" s="71"/>
      <c r="G186" s="71"/>
      <c r="H186" s="72"/>
      <c r="I186" s="73"/>
      <c r="J186" s="17">
        <f t="shared" si="0"/>
        <v>58</v>
      </c>
    </row>
    <row r="187" spans="1:10" s="17" customFormat="1" ht="51" x14ac:dyDescent="0.2">
      <c r="A187" s="66" t="s">
        <v>577</v>
      </c>
      <c r="B187" s="67" t="s">
        <v>353</v>
      </c>
      <c r="C187" s="68" t="s">
        <v>354</v>
      </c>
      <c r="D187" s="69" t="s">
        <v>148</v>
      </c>
      <c r="E187" s="70">
        <v>110</v>
      </c>
      <c r="F187" s="71"/>
      <c r="G187" s="71"/>
      <c r="H187" s="72"/>
      <c r="I187" s="73"/>
      <c r="J187" s="17">
        <f t="shared" si="0"/>
        <v>116</v>
      </c>
    </row>
    <row r="188" spans="1:10" s="17" customFormat="1" x14ac:dyDescent="0.2">
      <c r="A188" s="59" t="s">
        <v>57</v>
      </c>
      <c r="B188" s="60">
        <v>8918</v>
      </c>
      <c r="C188" s="61" t="s">
        <v>355</v>
      </c>
      <c r="D188" s="62"/>
      <c r="E188" s="63"/>
      <c r="F188" s="64"/>
      <c r="G188" s="64"/>
      <c r="H188" s="64"/>
      <c r="I188" s="65"/>
    </row>
    <row r="189" spans="1:10" s="17" customFormat="1" ht="38.25" x14ac:dyDescent="0.2">
      <c r="A189" s="66" t="s">
        <v>578</v>
      </c>
      <c r="B189" s="67" t="s">
        <v>356</v>
      </c>
      <c r="C189" s="68" t="s">
        <v>357</v>
      </c>
      <c r="D189" s="69" t="s">
        <v>142</v>
      </c>
      <c r="E189" s="70">
        <v>172</v>
      </c>
      <c r="F189" s="71"/>
      <c r="G189" s="71"/>
      <c r="H189" s="72"/>
      <c r="I189" s="73"/>
    </row>
    <row r="190" spans="1:10" s="17" customFormat="1" ht="38.25" x14ac:dyDescent="0.2">
      <c r="A190" s="66" t="s">
        <v>579</v>
      </c>
      <c r="B190" s="67" t="s">
        <v>358</v>
      </c>
      <c r="C190" s="68" t="s">
        <v>359</v>
      </c>
      <c r="D190" s="69" t="s">
        <v>142</v>
      </c>
      <c r="E190" s="70">
        <v>6</v>
      </c>
      <c r="F190" s="71"/>
      <c r="G190" s="71"/>
      <c r="H190" s="72"/>
      <c r="I190" s="73"/>
    </row>
    <row r="191" spans="1:10" s="17" customFormat="1" x14ac:dyDescent="0.2">
      <c r="A191" s="59" t="s">
        <v>58</v>
      </c>
      <c r="B191" s="60">
        <v>8922</v>
      </c>
      <c r="C191" s="61" t="s">
        <v>360</v>
      </c>
      <c r="D191" s="62"/>
      <c r="E191" s="63"/>
      <c r="F191" s="64"/>
      <c r="G191" s="64"/>
      <c r="H191" s="64"/>
      <c r="I191" s="65"/>
    </row>
    <row r="192" spans="1:10" s="17" customFormat="1" ht="63.75" x14ac:dyDescent="0.2">
      <c r="A192" s="66" t="s">
        <v>580</v>
      </c>
      <c r="B192" s="67" t="s">
        <v>361</v>
      </c>
      <c r="C192" s="68" t="s">
        <v>362</v>
      </c>
      <c r="D192" s="69" t="s">
        <v>142</v>
      </c>
      <c r="E192" s="70">
        <f>58+32+2</f>
        <v>92</v>
      </c>
      <c r="F192" s="71"/>
      <c r="G192" s="71"/>
      <c r="H192" s="72"/>
      <c r="I192" s="73"/>
    </row>
    <row r="193" spans="1:10" s="17" customFormat="1" ht="89.25" x14ac:dyDescent="0.2">
      <c r="A193" s="66" t="s">
        <v>581</v>
      </c>
      <c r="B193" s="67" t="s">
        <v>363</v>
      </c>
      <c r="C193" s="68" t="s">
        <v>364</v>
      </c>
      <c r="D193" s="69" t="s">
        <v>142</v>
      </c>
      <c r="E193" s="70">
        <v>12</v>
      </c>
      <c r="F193" s="71"/>
      <c r="G193" s="71"/>
      <c r="H193" s="72"/>
      <c r="I193" s="73"/>
    </row>
    <row r="194" spans="1:10" s="17" customFormat="1" ht="51" x14ac:dyDescent="0.2">
      <c r="A194" s="66" t="s">
        <v>582</v>
      </c>
      <c r="B194" s="67" t="s">
        <v>365</v>
      </c>
      <c r="C194" s="68" t="s">
        <v>366</v>
      </c>
      <c r="D194" s="69" t="s">
        <v>142</v>
      </c>
      <c r="E194" s="70">
        <v>9</v>
      </c>
      <c r="F194" s="71"/>
      <c r="G194" s="71"/>
      <c r="H194" s="72"/>
      <c r="I194" s="73"/>
    </row>
    <row r="195" spans="1:10" s="17" customFormat="1" ht="51" x14ac:dyDescent="0.2">
      <c r="A195" s="66" t="s">
        <v>583</v>
      </c>
      <c r="B195" s="67" t="s">
        <v>367</v>
      </c>
      <c r="C195" s="68" t="s">
        <v>368</v>
      </c>
      <c r="D195" s="69" t="s">
        <v>142</v>
      </c>
      <c r="E195" s="70">
        <v>16</v>
      </c>
      <c r="F195" s="71"/>
      <c r="G195" s="71"/>
      <c r="H195" s="72"/>
      <c r="I195" s="73"/>
    </row>
    <row r="196" spans="1:10" s="17" customFormat="1" ht="51" x14ac:dyDescent="0.2">
      <c r="A196" s="66" t="s">
        <v>584</v>
      </c>
      <c r="B196" s="67" t="s">
        <v>369</v>
      </c>
      <c r="C196" s="68" t="s">
        <v>370</v>
      </c>
      <c r="D196" s="69" t="s">
        <v>142</v>
      </c>
      <c r="E196" s="70">
        <v>39</v>
      </c>
      <c r="F196" s="71"/>
      <c r="G196" s="71"/>
      <c r="H196" s="72"/>
      <c r="I196" s="73"/>
    </row>
    <row r="197" spans="1:10" s="17" customFormat="1" ht="51" x14ac:dyDescent="0.2">
      <c r="A197" s="66" t="s">
        <v>585</v>
      </c>
      <c r="B197" s="67" t="s">
        <v>371</v>
      </c>
      <c r="C197" s="68" t="s">
        <v>372</v>
      </c>
      <c r="D197" s="69" t="s">
        <v>142</v>
      </c>
      <c r="E197" s="70">
        <v>8</v>
      </c>
      <c r="F197" s="71"/>
      <c r="G197" s="71"/>
      <c r="H197" s="72"/>
      <c r="I197" s="73"/>
    </row>
    <row r="198" spans="1:10" s="17" customFormat="1" ht="38.25" x14ac:dyDescent="0.2">
      <c r="A198" s="66" t="s">
        <v>586</v>
      </c>
      <c r="B198" s="67" t="s">
        <v>373</v>
      </c>
      <c r="C198" s="68" t="s">
        <v>374</v>
      </c>
      <c r="D198" s="69" t="s">
        <v>142</v>
      </c>
      <c r="E198" s="70">
        <v>15</v>
      </c>
      <c r="F198" s="71"/>
      <c r="G198" s="71"/>
      <c r="H198" s="72"/>
      <c r="I198" s="73"/>
    </row>
    <row r="199" spans="1:10" s="17" customFormat="1" ht="38.25" x14ac:dyDescent="0.2">
      <c r="A199" s="66" t="s">
        <v>587</v>
      </c>
      <c r="B199" s="67" t="s">
        <v>375</v>
      </c>
      <c r="C199" s="68" t="s">
        <v>376</v>
      </c>
      <c r="D199" s="69" t="s">
        <v>142</v>
      </c>
      <c r="E199" s="70">
        <v>4</v>
      </c>
      <c r="F199" s="71"/>
      <c r="G199" s="71"/>
      <c r="H199" s="72"/>
      <c r="I199" s="73"/>
    </row>
    <row r="200" spans="1:10" s="17" customFormat="1" ht="38.25" x14ac:dyDescent="0.2">
      <c r="A200" s="66" t="s">
        <v>588</v>
      </c>
      <c r="B200" s="67" t="s">
        <v>377</v>
      </c>
      <c r="C200" s="68" t="s">
        <v>378</v>
      </c>
      <c r="D200" s="69" t="s">
        <v>142</v>
      </c>
      <c r="E200" s="70">
        <v>77</v>
      </c>
      <c r="F200" s="71"/>
      <c r="G200" s="71"/>
      <c r="H200" s="72"/>
      <c r="I200" s="73"/>
    </row>
    <row r="201" spans="1:10" s="17" customFormat="1" ht="38.25" x14ac:dyDescent="0.2">
      <c r="A201" s="66" t="s">
        <v>589</v>
      </c>
      <c r="B201" s="67" t="s">
        <v>379</v>
      </c>
      <c r="C201" s="68" t="s">
        <v>380</v>
      </c>
      <c r="D201" s="69" t="s">
        <v>142</v>
      </c>
      <c r="E201" s="70">
        <f>4+16</f>
        <v>20</v>
      </c>
      <c r="F201" s="71"/>
      <c r="G201" s="71"/>
      <c r="H201" s="72"/>
      <c r="I201" s="73"/>
    </row>
    <row r="202" spans="1:10" s="17" customFormat="1" x14ac:dyDescent="0.2">
      <c r="A202" s="59" t="s">
        <v>810</v>
      </c>
      <c r="B202" s="60">
        <v>8925</v>
      </c>
      <c r="C202" s="61" t="s">
        <v>381</v>
      </c>
      <c r="D202" s="62"/>
      <c r="E202" s="63"/>
      <c r="F202" s="64"/>
      <c r="G202" s="64"/>
      <c r="H202" s="64"/>
      <c r="I202" s="65"/>
    </row>
    <row r="203" spans="1:10" s="17" customFormat="1" ht="38.25" x14ac:dyDescent="0.2">
      <c r="A203" s="66" t="s">
        <v>811</v>
      </c>
      <c r="B203" s="67" t="s">
        <v>382</v>
      </c>
      <c r="C203" s="68" t="s">
        <v>383</v>
      </c>
      <c r="D203" s="69" t="s">
        <v>148</v>
      </c>
      <c r="E203" s="70">
        <v>20</v>
      </c>
      <c r="F203" s="71"/>
      <c r="G203" s="71"/>
      <c r="H203" s="72"/>
      <c r="I203" s="73"/>
      <c r="J203" s="17">
        <f t="shared" ref="J203:J209" si="1">ROUNDUP(E203*1.05,0)</f>
        <v>21</v>
      </c>
    </row>
    <row r="204" spans="1:10" s="17" customFormat="1" ht="38.25" x14ac:dyDescent="0.2">
      <c r="A204" s="66" t="s">
        <v>812</v>
      </c>
      <c r="B204" s="67" t="s">
        <v>384</v>
      </c>
      <c r="C204" s="68" t="s">
        <v>385</v>
      </c>
      <c r="D204" s="69" t="s">
        <v>148</v>
      </c>
      <c r="E204" s="70">
        <v>137</v>
      </c>
      <c r="F204" s="71"/>
      <c r="G204" s="71"/>
      <c r="H204" s="72"/>
      <c r="I204" s="73"/>
      <c r="J204" s="17">
        <f t="shared" si="1"/>
        <v>144</v>
      </c>
    </row>
    <row r="205" spans="1:10" s="17" customFormat="1" ht="51" x14ac:dyDescent="0.2">
      <c r="A205" s="66" t="s">
        <v>813</v>
      </c>
      <c r="B205" s="67" t="s">
        <v>386</v>
      </c>
      <c r="C205" s="68" t="s">
        <v>387</v>
      </c>
      <c r="D205" s="69" t="s">
        <v>148</v>
      </c>
      <c r="E205" s="70">
        <v>20</v>
      </c>
      <c r="F205" s="71"/>
      <c r="G205" s="71"/>
      <c r="H205" s="72"/>
      <c r="I205" s="73"/>
      <c r="J205" s="17">
        <f t="shared" si="1"/>
        <v>21</v>
      </c>
    </row>
    <row r="206" spans="1:10" s="17" customFormat="1" x14ac:dyDescent="0.2">
      <c r="A206" s="59" t="s">
        <v>59</v>
      </c>
      <c r="B206" s="60">
        <v>8930</v>
      </c>
      <c r="C206" s="61" t="s">
        <v>388</v>
      </c>
      <c r="D206" s="62"/>
      <c r="E206" s="63"/>
      <c r="F206" s="64"/>
      <c r="G206" s="64"/>
      <c r="H206" s="64"/>
      <c r="I206" s="65"/>
    </row>
    <row r="207" spans="1:10" s="17" customFormat="1" ht="51" x14ac:dyDescent="0.2">
      <c r="A207" s="66" t="s">
        <v>590</v>
      </c>
      <c r="B207" s="67" t="s">
        <v>389</v>
      </c>
      <c r="C207" s="68" t="s">
        <v>390</v>
      </c>
      <c r="D207" s="69" t="s">
        <v>148</v>
      </c>
      <c r="E207" s="70">
        <v>4</v>
      </c>
      <c r="F207" s="71"/>
      <c r="G207" s="71"/>
      <c r="H207" s="72"/>
      <c r="I207" s="73"/>
      <c r="J207" s="17">
        <f t="shared" si="1"/>
        <v>5</v>
      </c>
    </row>
    <row r="208" spans="1:10" s="17" customFormat="1" ht="51" x14ac:dyDescent="0.2">
      <c r="A208" s="66" t="s">
        <v>591</v>
      </c>
      <c r="B208" s="67" t="s">
        <v>391</v>
      </c>
      <c r="C208" s="68" t="s">
        <v>392</v>
      </c>
      <c r="D208" s="69" t="s">
        <v>148</v>
      </c>
      <c r="E208" s="70">
        <v>55</v>
      </c>
      <c r="F208" s="71"/>
      <c r="G208" s="71"/>
      <c r="H208" s="72"/>
      <c r="I208" s="73"/>
      <c r="J208" s="17">
        <f t="shared" si="1"/>
        <v>58</v>
      </c>
    </row>
    <row r="209" spans="1:10" s="17" customFormat="1" x14ac:dyDescent="0.2">
      <c r="A209" s="59" t="s">
        <v>60</v>
      </c>
      <c r="B209" s="60">
        <v>8932</v>
      </c>
      <c r="C209" s="61" t="s">
        <v>393</v>
      </c>
      <c r="D209" s="62"/>
      <c r="E209" s="63"/>
      <c r="F209" s="64"/>
      <c r="G209" s="64"/>
      <c r="H209" s="64"/>
      <c r="I209" s="65"/>
      <c r="J209" s="17">
        <f t="shared" si="1"/>
        <v>0</v>
      </c>
    </row>
    <row r="210" spans="1:10" s="17" customFormat="1" ht="51" x14ac:dyDescent="0.2">
      <c r="A210" s="66" t="s">
        <v>566</v>
      </c>
      <c r="B210" s="67" t="s">
        <v>394</v>
      </c>
      <c r="C210" s="68" t="s">
        <v>395</v>
      </c>
      <c r="D210" s="69" t="s">
        <v>142</v>
      </c>
      <c r="E210" s="70">
        <v>28</v>
      </c>
      <c r="F210" s="71"/>
      <c r="G210" s="71"/>
      <c r="H210" s="72"/>
      <c r="I210" s="73"/>
    </row>
    <row r="211" spans="1:10" s="17" customFormat="1" ht="25.5" x14ac:dyDescent="0.2">
      <c r="A211" s="66" t="s">
        <v>592</v>
      </c>
      <c r="B211" s="67" t="s">
        <v>678</v>
      </c>
      <c r="C211" s="68" t="s">
        <v>487</v>
      </c>
      <c r="D211" s="69" t="s">
        <v>142</v>
      </c>
      <c r="E211" s="70">
        <f>E16</f>
        <v>37</v>
      </c>
      <c r="F211" s="71"/>
      <c r="G211" s="71"/>
      <c r="H211" s="72"/>
      <c r="I211" s="73"/>
    </row>
    <row r="212" spans="1:10" s="17" customFormat="1" ht="38.25" x14ac:dyDescent="0.2">
      <c r="A212" s="66" t="s">
        <v>593</v>
      </c>
      <c r="B212" s="67" t="s">
        <v>693</v>
      </c>
      <c r="C212" s="68" t="s">
        <v>488</v>
      </c>
      <c r="D212" s="69" t="s">
        <v>142</v>
      </c>
      <c r="E212" s="70">
        <f>E17</f>
        <v>41</v>
      </c>
      <c r="F212" s="71"/>
      <c r="G212" s="71"/>
      <c r="H212" s="72"/>
      <c r="I212" s="73"/>
    </row>
    <row r="213" spans="1:10" s="17" customFormat="1" ht="25.5" x14ac:dyDescent="0.2">
      <c r="A213" s="66" t="s">
        <v>594</v>
      </c>
      <c r="B213" s="67" t="s">
        <v>801</v>
      </c>
      <c r="C213" s="68" t="s">
        <v>802</v>
      </c>
      <c r="D213" s="69" t="s">
        <v>142</v>
      </c>
      <c r="E213" s="70">
        <v>2</v>
      </c>
      <c r="F213" s="71"/>
      <c r="G213" s="71"/>
      <c r="H213" s="72"/>
      <c r="I213" s="73"/>
    </row>
    <row r="214" spans="1:10" s="17" customFormat="1" x14ac:dyDescent="0.2">
      <c r="A214" s="59" t="s">
        <v>94</v>
      </c>
      <c r="B214" s="60">
        <v>8944</v>
      </c>
      <c r="C214" s="61" t="s">
        <v>396</v>
      </c>
      <c r="D214" s="62"/>
      <c r="E214" s="63"/>
      <c r="F214" s="64"/>
      <c r="G214" s="64"/>
      <c r="H214" s="64"/>
      <c r="I214" s="65"/>
    </row>
    <row r="215" spans="1:10" s="17" customFormat="1" ht="25.5" x14ac:dyDescent="0.2">
      <c r="A215" s="66" t="s">
        <v>595</v>
      </c>
      <c r="B215" s="67" t="s">
        <v>795</v>
      </c>
      <c r="C215" s="68" t="s">
        <v>796</v>
      </c>
      <c r="D215" s="69" t="s">
        <v>142</v>
      </c>
      <c r="E215" s="70">
        <v>11</v>
      </c>
      <c r="F215" s="71"/>
      <c r="G215" s="71"/>
      <c r="H215" s="72"/>
      <c r="I215" s="73"/>
    </row>
    <row r="216" spans="1:10" s="17" customFormat="1" ht="25.5" x14ac:dyDescent="0.2">
      <c r="A216" s="66" t="s">
        <v>596</v>
      </c>
      <c r="B216" s="67" t="s">
        <v>797</v>
      </c>
      <c r="C216" s="68" t="s">
        <v>798</v>
      </c>
      <c r="D216" s="69" t="s">
        <v>142</v>
      </c>
      <c r="E216" s="70">
        <f>3</f>
        <v>3</v>
      </c>
      <c r="F216" s="71"/>
      <c r="G216" s="71"/>
      <c r="H216" s="72"/>
      <c r="I216" s="73"/>
    </row>
    <row r="217" spans="1:10" s="17" customFormat="1" ht="38.25" x14ac:dyDescent="0.2">
      <c r="A217" s="66" t="s">
        <v>597</v>
      </c>
      <c r="B217" s="67" t="s">
        <v>717</v>
      </c>
      <c r="C217" s="68" t="s">
        <v>720</v>
      </c>
      <c r="D217" s="69" t="s">
        <v>142</v>
      </c>
      <c r="E217" s="70">
        <f>1+4</f>
        <v>5</v>
      </c>
      <c r="F217" s="71"/>
      <c r="G217" s="71"/>
      <c r="H217" s="72"/>
      <c r="I217" s="73"/>
    </row>
    <row r="218" spans="1:10" s="17" customFormat="1" ht="38.25" x14ac:dyDescent="0.2">
      <c r="A218" s="66" t="s">
        <v>598</v>
      </c>
      <c r="B218" s="67" t="s">
        <v>718</v>
      </c>
      <c r="C218" s="68" t="s">
        <v>721</v>
      </c>
      <c r="D218" s="69" t="s">
        <v>142</v>
      </c>
      <c r="E218" s="70">
        <f>1+4</f>
        <v>5</v>
      </c>
      <c r="F218" s="71"/>
      <c r="G218" s="71"/>
      <c r="H218" s="72"/>
      <c r="I218" s="73"/>
    </row>
    <row r="219" spans="1:10" s="17" customFormat="1" ht="38.25" x14ac:dyDescent="0.2">
      <c r="A219" s="66" t="s">
        <v>599</v>
      </c>
      <c r="B219" s="67" t="s">
        <v>719</v>
      </c>
      <c r="C219" s="68" t="s">
        <v>722</v>
      </c>
      <c r="D219" s="69" t="s">
        <v>142</v>
      </c>
      <c r="E219" s="70">
        <f>2</f>
        <v>2</v>
      </c>
      <c r="F219" s="71"/>
      <c r="G219" s="71"/>
      <c r="H219" s="72"/>
      <c r="I219" s="73"/>
    </row>
    <row r="220" spans="1:10" s="17" customFormat="1" ht="25.5" x14ac:dyDescent="0.2">
      <c r="A220" s="66" t="s">
        <v>600</v>
      </c>
      <c r="B220" s="67" t="s">
        <v>799</v>
      </c>
      <c r="C220" s="68" t="s">
        <v>800</v>
      </c>
      <c r="D220" s="69" t="s">
        <v>142</v>
      </c>
      <c r="E220" s="70">
        <f>1+1+1</f>
        <v>3</v>
      </c>
      <c r="F220" s="71"/>
      <c r="G220" s="71"/>
      <c r="H220" s="72"/>
      <c r="I220" s="73"/>
    </row>
    <row r="221" spans="1:10" s="17" customFormat="1" ht="51" x14ac:dyDescent="0.2">
      <c r="A221" s="66" t="s">
        <v>601</v>
      </c>
      <c r="B221" s="67" t="s">
        <v>827</v>
      </c>
      <c r="C221" s="68" t="s">
        <v>829</v>
      </c>
      <c r="D221" s="69" t="s">
        <v>142</v>
      </c>
      <c r="E221" s="70">
        <f>1</f>
        <v>1</v>
      </c>
      <c r="F221" s="71"/>
      <c r="G221" s="71"/>
      <c r="H221" s="72"/>
      <c r="I221" s="73"/>
    </row>
    <row r="222" spans="1:10" s="17" customFormat="1" ht="38.25" x14ac:dyDescent="0.2">
      <c r="A222" s="66" t="s">
        <v>602</v>
      </c>
      <c r="B222" s="67" t="s">
        <v>830</v>
      </c>
      <c r="C222" s="68" t="s">
        <v>831</v>
      </c>
      <c r="D222" s="69" t="s">
        <v>142</v>
      </c>
      <c r="E222" s="70">
        <f>3+3</f>
        <v>6</v>
      </c>
      <c r="F222" s="71"/>
      <c r="G222" s="71"/>
      <c r="H222" s="72"/>
      <c r="I222" s="73"/>
    </row>
    <row r="223" spans="1:10" s="17" customFormat="1" ht="51" x14ac:dyDescent="0.2">
      <c r="A223" s="66" t="s">
        <v>603</v>
      </c>
      <c r="B223" s="67" t="s">
        <v>833</v>
      </c>
      <c r="C223" s="68" t="s">
        <v>832</v>
      </c>
      <c r="D223" s="69" t="s">
        <v>142</v>
      </c>
      <c r="E223" s="70">
        <f>2+1</f>
        <v>3</v>
      </c>
      <c r="F223" s="71"/>
      <c r="G223" s="71"/>
      <c r="H223" s="72"/>
      <c r="I223" s="73"/>
    </row>
    <row r="224" spans="1:10" s="17" customFormat="1" ht="51" x14ac:dyDescent="0.2">
      <c r="A224" s="66" t="s">
        <v>828</v>
      </c>
      <c r="B224" s="67" t="s">
        <v>834</v>
      </c>
      <c r="C224" s="68" t="s">
        <v>835</v>
      </c>
      <c r="D224" s="69" t="s">
        <v>142</v>
      </c>
      <c r="E224" s="70">
        <f>1</f>
        <v>1</v>
      </c>
      <c r="F224" s="71"/>
      <c r="G224" s="71"/>
      <c r="H224" s="72"/>
      <c r="I224" s="73"/>
    </row>
    <row r="225" spans="1:9" s="17" customFormat="1" x14ac:dyDescent="0.2">
      <c r="A225" s="59" t="s">
        <v>604</v>
      </c>
      <c r="B225" s="60">
        <v>8950</v>
      </c>
      <c r="C225" s="61" t="s">
        <v>397</v>
      </c>
      <c r="D225" s="62"/>
      <c r="E225" s="63"/>
      <c r="F225" s="64"/>
      <c r="G225" s="64"/>
      <c r="H225" s="64"/>
      <c r="I225" s="65"/>
    </row>
    <row r="226" spans="1:9" s="17" customFormat="1" ht="38.25" x14ac:dyDescent="0.2">
      <c r="A226" s="66" t="s">
        <v>605</v>
      </c>
      <c r="B226" s="67" t="s">
        <v>398</v>
      </c>
      <c r="C226" s="68" t="s">
        <v>399</v>
      </c>
      <c r="D226" s="69" t="s">
        <v>142</v>
      </c>
      <c r="E226" s="70">
        <v>4</v>
      </c>
      <c r="F226" s="71"/>
      <c r="G226" s="71"/>
      <c r="H226" s="72"/>
      <c r="I226" s="73"/>
    </row>
    <row r="227" spans="1:9" s="17" customFormat="1" x14ac:dyDescent="0.2">
      <c r="A227" s="59" t="s">
        <v>606</v>
      </c>
      <c r="B227" s="60"/>
      <c r="C227" s="61" t="s">
        <v>794</v>
      </c>
      <c r="D227" s="62"/>
      <c r="E227" s="63"/>
      <c r="F227" s="64"/>
      <c r="G227" s="64"/>
      <c r="H227" s="64"/>
      <c r="I227" s="65"/>
    </row>
    <row r="228" spans="1:9" s="17" customFormat="1" ht="38.25" x14ac:dyDescent="0.2">
      <c r="A228" s="66" t="s">
        <v>607</v>
      </c>
      <c r="B228" s="67" t="s">
        <v>696</v>
      </c>
      <c r="C228" s="68" t="s">
        <v>767</v>
      </c>
      <c r="D228" s="69" t="s">
        <v>142</v>
      </c>
      <c r="E228" s="70">
        <f>'MEMÓRIA DE CÁLCULO'!D511</f>
        <v>1</v>
      </c>
      <c r="F228" s="71"/>
      <c r="G228" s="71"/>
      <c r="H228" s="72"/>
      <c r="I228" s="73"/>
    </row>
    <row r="229" spans="1:9" s="17" customFormat="1" x14ac:dyDescent="0.2">
      <c r="A229" s="74"/>
      <c r="B229" s="67"/>
      <c r="C229" s="75" t="s">
        <v>29</v>
      </c>
      <c r="D229" s="76" t="s">
        <v>33</v>
      </c>
      <c r="E229" s="77"/>
      <c r="F229" s="78"/>
      <c r="G229" s="78"/>
      <c r="H229" s="78"/>
      <c r="I229" s="78"/>
    </row>
    <row r="230" spans="1:9" s="17" customFormat="1" x14ac:dyDescent="0.2">
      <c r="A230" s="59">
        <v>15</v>
      </c>
      <c r="B230" s="60">
        <v>8682</v>
      </c>
      <c r="C230" s="61" t="s">
        <v>400</v>
      </c>
      <c r="D230" s="62"/>
      <c r="E230" s="63"/>
      <c r="F230" s="64"/>
      <c r="G230" s="64"/>
      <c r="H230" s="64"/>
      <c r="I230" s="65"/>
    </row>
    <row r="231" spans="1:9" s="17" customFormat="1" x14ac:dyDescent="0.2">
      <c r="A231" s="59" t="s">
        <v>61</v>
      </c>
      <c r="B231" s="60">
        <v>8954</v>
      </c>
      <c r="C231" s="61" t="s">
        <v>401</v>
      </c>
      <c r="D231" s="62"/>
      <c r="E231" s="63"/>
      <c r="F231" s="64"/>
      <c r="G231" s="64"/>
      <c r="H231" s="64"/>
      <c r="I231" s="65"/>
    </row>
    <row r="232" spans="1:9" s="17" customFormat="1" ht="51" x14ac:dyDescent="0.2">
      <c r="A232" s="66" t="s">
        <v>608</v>
      </c>
      <c r="B232" s="67" t="s">
        <v>723</v>
      </c>
      <c r="C232" s="68" t="s">
        <v>724</v>
      </c>
      <c r="D232" s="69" t="s">
        <v>148</v>
      </c>
      <c r="E232" s="70">
        <f>E237*20</f>
        <v>860</v>
      </c>
      <c r="F232" s="71"/>
      <c r="G232" s="71"/>
      <c r="H232" s="72"/>
      <c r="I232" s="73"/>
    </row>
    <row r="233" spans="1:9" s="17" customFormat="1" x14ac:dyDescent="0.2">
      <c r="A233" s="59" t="s">
        <v>62</v>
      </c>
      <c r="B233" s="60">
        <v>8956</v>
      </c>
      <c r="C233" s="61" t="s">
        <v>402</v>
      </c>
      <c r="D233" s="62"/>
      <c r="E233" s="63"/>
      <c r="F233" s="64"/>
      <c r="G233" s="64"/>
      <c r="H233" s="64"/>
      <c r="I233" s="65"/>
    </row>
    <row r="234" spans="1:9" s="17" customFormat="1" ht="51" x14ac:dyDescent="0.2">
      <c r="A234" s="66" t="s">
        <v>609</v>
      </c>
      <c r="B234" s="67" t="s">
        <v>403</v>
      </c>
      <c r="C234" s="68" t="s">
        <v>404</v>
      </c>
      <c r="D234" s="69" t="s">
        <v>142</v>
      </c>
      <c r="E234" s="70">
        <f>'MEMÓRIA DE CÁLCULO'!D515</f>
        <v>31</v>
      </c>
      <c r="F234" s="71"/>
      <c r="G234" s="71"/>
      <c r="H234" s="72"/>
      <c r="I234" s="73"/>
    </row>
    <row r="235" spans="1:9" s="17" customFormat="1" ht="51" x14ac:dyDescent="0.2">
      <c r="A235" s="66" t="s">
        <v>610</v>
      </c>
      <c r="B235" s="67" t="s">
        <v>405</v>
      </c>
      <c r="C235" s="68" t="s">
        <v>406</v>
      </c>
      <c r="D235" s="69" t="s">
        <v>142</v>
      </c>
      <c r="E235" s="70">
        <f>'MEMÓRIA DE CÁLCULO'!D526</f>
        <v>12</v>
      </c>
      <c r="F235" s="71"/>
      <c r="G235" s="71"/>
      <c r="H235" s="72"/>
      <c r="I235" s="73"/>
    </row>
    <row r="236" spans="1:9" s="17" customFormat="1" x14ac:dyDescent="0.2">
      <c r="A236" s="59" t="s">
        <v>63</v>
      </c>
      <c r="B236" s="60">
        <v>8957</v>
      </c>
      <c r="C236" s="61" t="s">
        <v>407</v>
      </c>
      <c r="D236" s="62"/>
      <c r="E236" s="63"/>
      <c r="F236" s="64"/>
      <c r="G236" s="64"/>
      <c r="H236" s="64"/>
      <c r="I236" s="65"/>
    </row>
    <row r="237" spans="1:9" s="17" customFormat="1" ht="25.5" x14ac:dyDescent="0.2">
      <c r="A237" s="66" t="s">
        <v>611</v>
      </c>
      <c r="B237" s="67" t="s">
        <v>408</v>
      </c>
      <c r="C237" s="68" t="s">
        <v>714</v>
      </c>
      <c r="D237" s="69" t="s">
        <v>300</v>
      </c>
      <c r="E237" s="70">
        <f>'MEMÓRIA DE CÁLCULO'!D536</f>
        <v>43</v>
      </c>
      <c r="F237" s="71"/>
      <c r="G237" s="71"/>
      <c r="H237" s="72"/>
      <c r="I237" s="73"/>
    </row>
    <row r="238" spans="1:9" s="17" customFormat="1" x14ac:dyDescent="0.2">
      <c r="A238" s="74"/>
      <c r="B238" s="67"/>
      <c r="C238" s="75" t="s">
        <v>64</v>
      </c>
      <c r="D238" s="76" t="s">
        <v>33</v>
      </c>
      <c r="E238" s="77"/>
      <c r="F238" s="78"/>
      <c r="G238" s="78"/>
      <c r="H238" s="78"/>
      <c r="I238" s="78"/>
    </row>
    <row r="239" spans="1:9" s="17" customFormat="1" x14ac:dyDescent="0.2">
      <c r="A239" s="59">
        <v>16</v>
      </c>
      <c r="B239" s="60">
        <v>8684</v>
      </c>
      <c r="C239" s="61" t="s">
        <v>409</v>
      </c>
      <c r="D239" s="62"/>
      <c r="E239" s="63"/>
      <c r="F239" s="64"/>
      <c r="G239" s="64"/>
      <c r="H239" s="64"/>
      <c r="I239" s="65"/>
    </row>
    <row r="240" spans="1:9" s="17" customFormat="1" x14ac:dyDescent="0.2">
      <c r="A240" s="59" t="s">
        <v>65</v>
      </c>
      <c r="B240" s="60">
        <v>8965</v>
      </c>
      <c r="C240" s="61" t="s">
        <v>410</v>
      </c>
      <c r="D240" s="62"/>
      <c r="E240" s="63"/>
      <c r="F240" s="64"/>
      <c r="G240" s="64"/>
      <c r="H240" s="64"/>
      <c r="I240" s="65"/>
    </row>
    <row r="241" spans="1:9" s="17" customFormat="1" x14ac:dyDescent="0.2">
      <c r="A241" s="66" t="s">
        <v>612</v>
      </c>
      <c r="B241" s="67" t="s">
        <v>725</v>
      </c>
      <c r="C241" s="68" t="s">
        <v>411</v>
      </c>
      <c r="D241" s="69" t="s">
        <v>300</v>
      </c>
      <c r="E241" s="70">
        <v>8</v>
      </c>
      <c r="F241" s="71"/>
      <c r="G241" s="71"/>
      <c r="H241" s="72"/>
      <c r="I241" s="73"/>
    </row>
    <row r="242" spans="1:9" s="17" customFormat="1" x14ac:dyDescent="0.2">
      <c r="A242" s="74"/>
      <c r="B242" s="67"/>
      <c r="C242" s="75" t="s">
        <v>66</v>
      </c>
      <c r="D242" s="76" t="s">
        <v>33</v>
      </c>
      <c r="E242" s="77"/>
      <c r="F242" s="78"/>
      <c r="G242" s="78"/>
      <c r="H242" s="78"/>
      <c r="I242" s="78"/>
    </row>
    <row r="243" spans="1:9" s="17" customFormat="1" x14ac:dyDescent="0.2">
      <c r="A243" s="59">
        <v>17</v>
      </c>
      <c r="B243" s="60">
        <v>8685</v>
      </c>
      <c r="C243" s="61" t="s">
        <v>412</v>
      </c>
      <c r="D243" s="62"/>
      <c r="E243" s="63"/>
      <c r="F243" s="64"/>
      <c r="G243" s="64"/>
      <c r="H243" s="64"/>
      <c r="I243" s="65"/>
    </row>
    <row r="244" spans="1:9" s="17" customFormat="1" x14ac:dyDescent="0.2">
      <c r="A244" s="59" t="s">
        <v>67</v>
      </c>
      <c r="B244" s="60">
        <v>8979</v>
      </c>
      <c r="C244" s="61" t="s">
        <v>621</v>
      </c>
      <c r="D244" s="62"/>
      <c r="E244" s="63"/>
      <c r="F244" s="64"/>
      <c r="G244" s="64"/>
      <c r="H244" s="64"/>
      <c r="I244" s="65"/>
    </row>
    <row r="245" spans="1:9" s="17" customFormat="1" ht="38.25" x14ac:dyDescent="0.2">
      <c r="A245" s="66" t="s">
        <v>613</v>
      </c>
      <c r="B245" s="67" t="s">
        <v>622</v>
      </c>
      <c r="C245" s="68" t="s">
        <v>623</v>
      </c>
      <c r="D245" s="69" t="s">
        <v>148</v>
      </c>
      <c r="E245" s="70">
        <f>'MEMÓRIA DE CÁLCULO'!D537</f>
        <v>6</v>
      </c>
      <c r="F245" s="71"/>
      <c r="G245" s="71"/>
      <c r="H245" s="72"/>
      <c r="I245" s="73"/>
    </row>
    <row r="246" spans="1:9" s="17" customFormat="1" x14ac:dyDescent="0.2">
      <c r="A246" s="59" t="s">
        <v>71</v>
      </c>
      <c r="B246" s="60">
        <v>8986</v>
      </c>
      <c r="C246" s="61" t="s">
        <v>413</v>
      </c>
      <c r="D246" s="62"/>
      <c r="E246" s="63"/>
      <c r="F246" s="64"/>
      <c r="G246" s="64"/>
      <c r="H246" s="64"/>
      <c r="I246" s="65"/>
    </row>
    <row r="247" spans="1:9" s="17" customFormat="1" ht="51" x14ac:dyDescent="0.2">
      <c r="A247" s="66" t="s">
        <v>624</v>
      </c>
      <c r="B247" s="67" t="s">
        <v>414</v>
      </c>
      <c r="C247" s="68" t="s">
        <v>415</v>
      </c>
      <c r="D247" s="69" t="s">
        <v>142</v>
      </c>
      <c r="E247" s="70">
        <f>'MEMÓRIA DE CÁLCULO'!D540</f>
        <v>2</v>
      </c>
      <c r="F247" s="71"/>
      <c r="G247" s="71"/>
      <c r="H247" s="72"/>
      <c r="I247" s="73"/>
    </row>
    <row r="248" spans="1:9" s="17" customFormat="1" ht="51" x14ac:dyDescent="0.2">
      <c r="A248" s="66" t="s">
        <v>625</v>
      </c>
      <c r="B248" s="67" t="s">
        <v>416</v>
      </c>
      <c r="C248" s="68" t="s">
        <v>417</v>
      </c>
      <c r="D248" s="69" t="s">
        <v>142</v>
      </c>
      <c r="E248" s="70">
        <f>'MEMÓRIA DE CÁLCULO'!D543</f>
        <v>4</v>
      </c>
      <c r="F248" s="71"/>
      <c r="G248" s="71"/>
      <c r="H248" s="72"/>
      <c r="I248" s="73"/>
    </row>
    <row r="249" spans="1:9" s="17" customFormat="1" x14ac:dyDescent="0.2">
      <c r="A249" s="59" t="s">
        <v>614</v>
      </c>
      <c r="B249" s="60">
        <v>8987</v>
      </c>
      <c r="C249" s="61" t="s">
        <v>418</v>
      </c>
      <c r="D249" s="62"/>
      <c r="E249" s="63"/>
      <c r="F249" s="64"/>
      <c r="G249" s="64"/>
      <c r="H249" s="64"/>
      <c r="I249" s="65"/>
    </row>
    <row r="250" spans="1:9" s="17" customFormat="1" ht="25.5" x14ac:dyDescent="0.2">
      <c r="A250" s="66" t="s">
        <v>626</v>
      </c>
      <c r="B250" s="67" t="s">
        <v>419</v>
      </c>
      <c r="C250" s="68" t="s">
        <v>420</v>
      </c>
      <c r="D250" s="69" t="s">
        <v>142</v>
      </c>
      <c r="E250" s="70">
        <f>'MEMÓRIA DE CÁLCULO'!D547</f>
        <v>4</v>
      </c>
      <c r="F250" s="71"/>
      <c r="G250" s="71"/>
      <c r="H250" s="72"/>
      <c r="I250" s="73"/>
    </row>
    <row r="251" spans="1:9" s="17" customFormat="1" x14ac:dyDescent="0.2">
      <c r="A251" s="59" t="s">
        <v>627</v>
      </c>
      <c r="B251" s="60">
        <v>8988</v>
      </c>
      <c r="C251" s="61" t="s">
        <v>421</v>
      </c>
      <c r="D251" s="62"/>
      <c r="E251" s="63"/>
      <c r="F251" s="64"/>
      <c r="G251" s="64"/>
      <c r="H251" s="64"/>
      <c r="I251" s="65"/>
    </row>
    <row r="252" spans="1:9" s="17" customFormat="1" ht="25.5" x14ac:dyDescent="0.2">
      <c r="A252" s="66" t="s">
        <v>628</v>
      </c>
      <c r="B252" s="67" t="s">
        <v>422</v>
      </c>
      <c r="C252" s="68" t="s">
        <v>423</v>
      </c>
      <c r="D252" s="69" t="s">
        <v>142</v>
      </c>
      <c r="E252" s="70">
        <f>'MEMÓRIA DE CÁLCULO'!D551</f>
        <v>4</v>
      </c>
      <c r="F252" s="71"/>
      <c r="G252" s="71"/>
      <c r="H252" s="72"/>
      <c r="I252" s="73"/>
    </row>
    <row r="253" spans="1:9" s="17" customFormat="1" x14ac:dyDescent="0.2">
      <c r="A253" s="74"/>
      <c r="B253" s="67"/>
      <c r="C253" s="75" t="s">
        <v>68</v>
      </c>
      <c r="D253" s="76" t="s">
        <v>33</v>
      </c>
      <c r="E253" s="77"/>
      <c r="F253" s="78"/>
      <c r="G253" s="78"/>
      <c r="H253" s="78"/>
      <c r="I253" s="78"/>
    </row>
    <row r="254" spans="1:9" s="17" customFormat="1" x14ac:dyDescent="0.2">
      <c r="A254" s="59">
        <v>18</v>
      </c>
      <c r="B254" s="60">
        <v>8687</v>
      </c>
      <c r="C254" s="61" t="s">
        <v>424</v>
      </c>
      <c r="D254" s="62"/>
      <c r="E254" s="63"/>
      <c r="F254" s="64"/>
      <c r="G254" s="64"/>
      <c r="H254" s="64"/>
      <c r="I254" s="65"/>
    </row>
    <row r="255" spans="1:9" s="17" customFormat="1" x14ac:dyDescent="0.2">
      <c r="A255" s="59" t="s">
        <v>629</v>
      </c>
      <c r="B255" s="60">
        <v>9022</v>
      </c>
      <c r="C255" s="61" t="s">
        <v>425</v>
      </c>
      <c r="D255" s="62"/>
      <c r="E255" s="63"/>
      <c r="F255" s="64"/>
      <c r="G255" s="64"/>
      <c r="H255" s="64"/>
      <c r="I255" s="65"/>
    </row>
    <row r="256" spans="1:9" s="17" customFormat="1" ht="38.25" x14ac:dyDescent="0.2">
      <c r="A256" s="66" t="s">
        <v>630</v>
      </c>
      <c r="B256" s="67" t="s">
        <v>426</v>
      </c>
      <c r="C256" s="68" t="s">
        <v>427</v>
      </c>
      <c r="D256" s="69" t="s">
        <v>142</v>
      </c>
      <c r="E256" s="70">
        <v>16</v>
      </c>
      <c r="F256" s="71"/>
      <c r="G256" s="71"/>
      <c r="H256" s="72"/>
      <c r="I256" s="73"/>
    </row>
    <row r="257" spans="1:9" s="17" customFormat="1" x14ac:dyDescent="0.2">
      <c r="A257" s="59" t="s">
        <v>631</v>
      </c>
      <c r="B257" s="60">
        <v>9023</v>
      </c>
      <c r="C257" s="61" t="s">
        <v>428</v>
      </c>
      <c r="D257" s="62"/>
      <c r="E257" s="63"/>
      <c r="F257" s="64"/>
      <c r="G257" s="64"/>
      <c r="H257" s="64"/>
      <c r="I257" s="65"/>
    </row>
    <row r="258" spans="1:9" s="17" customFormat="1" ht="38.25" x14ac:dyDescent="0.2">
      <c r="A258" s="66" t="s">
        <v>632</v>
      </c>
      <c r="B258" s="67" t="s">
        <v>429</v>
      </c>
      <c r="C258" s="68" t="s">
        <v>430</v>
      </c>
      <c r="D258" s="69" t="s">
        <v>142</v>
      </c>
      <c r="E258" s="70">
        <f>1</f>
        <v>1</v>
      </c>
      <c r="F258" s="71"/>
      <c r="G258" s="71"/>
      <c r="H258" s="72"/>
      <c r="I258" s="73"/>
    </row>
    <row r="259" spans="1:9" s="17" customFormat="1" ht="38.25" x14ac:dyDescent="0.2">
      <c r="A259" s="66" t="s">
        <v>817</v>
      </c>
      <c r="B259" s="67" t="s">
        <v>431</v>
      </c>
      <c r="C259" s="68" t="s">
        <v>432</v>
      </c>
      <c r="D259" s="69" t="s">
        <v>142</v>
      </c>
      <c r="E259" s="70">
        <f>1+1</f>
        <v>2</v>
      </c>
      <c r="F259" s="71"/>
      <c r="G259" s="71"/>
      <c r="H259" s="72"/>
      <c r="I259" s="73"/>
    </row>
    <row r="260" spans="1:9" s="17" customFormat="1" ht="38.25" x14ac:dyDescent="0.2">
      <c r="A260" s="66" t="s">
        <v>818</v>
      </c>
      <c r="B260" s="67" t="s">
        <v>433</v>
      </c>
      <c r="C260" s="68" t="s">
        <v>434</v>
      </c>
      <c r="D260" s="69" t="s">
        <v>142</v>
      </c>
      <c r="E260" s="70">
        <f>1</f>
        <v>1</v>
      </c>
      <c r="F260" s="71"/>
      <c r="G260" s="71"/>
      <c r="H260" s="72"/>
      <c r="I260" s="73"/>
    </row>
    <row r="261" spans="1:9" s="17" customFormat="1" ht="38.25" x14ac:dyDescent="0.2">
      <c r="A261" s="66" t="s">
        <v>819</v>
      </c>
      <c r="B261" s="67" t="s">
        <v>435</v>
      </c>
      <c r="C261" s="68" t="s">
        <v>436</v>
      </c>
      <c r="D261" s="69" t="s">
        <v>142</v>
      </c>
      <c r="E261" s="70">
        <f>11</f>
        <v>11</v>
      </c>
      <c r="F261" s="71"/>
      <c r="G261" s="71"/>
      <c r="H261" s="72"/>
      <c r="I261" s="73"/>
    </row>
    <row r="262" spans="1:9" s="17" customFormat="1" ht="38.25" x14ac:dyDescent="0.2">
      <c r="A262" s="66" t="s">
        <v>820</v>
      </c>
      <c r="B262" s="67" t="s">
        <v>437</v>
      </c>
      <c r="C262" s="68" t="s">
        <v>438</v>
      </c>
      <c r="D262" s="69" t="s">
        <v>142</v>
      </c>
      <c r="E262" s="70">
        <f>5</f>
        <v>5</v>
      </c>
      <c r="F262" s="71"/>
      <c r="G262" s="71"/>
      <c r="H262" s="72"/>
      <c r="I262" s="73"/>
    </row>
    <row r="263" spans="1:9" s="17" customFormat="1" x14ac:dyDescent="0.2">
      <c r="A263" s="74"/>
      <c r="B263" s="67"/>
      <c r="C263" s="75" t="s">
        <v>667</v>
      </c>
      <c r="D263" s="76" t="s">
        <v>33</v>
      </c>
      <c r="E263" s="77"/>
      <c r="F263" s="78"/>
      <c r="G263" s="78"/>
      <c r="H263" s="78"/>
      <c r="I263" s="78"/>
    </row>
    <row r="264" spans="1:9" s="17" customFormat="1" x14ac:dyDescent="0.2">
      <c r="A264" s="59">
        <v>19</v>
      </c>
      <c r="B264" s="60">
        <v>8689</v>
      </c>
      <c r="C264" s="61" t="s">
        <v>439</v>
      </c>
      <c r="D264" s="62"/>
      <c r="E264" s="63"/>
      <c r="F264" s="64"/>
      <c r="G264" s="64"/>
      <c r="H264" s="64"/>
      <c r="I264" s="65"/>
    </row>
    <row r="265" spans="1:9" s="17" customFormat="1" x14ac:dyDescent="0.2">
      <c r="A265" s="59" t="s">
        <v>633</v>
      </c>
      <c r="B265" s="60">
        <v>9039</v>
      </c>
      <c r="C265" s="61" t="s">
        <v>440</v>
      </c>
      <c r="D265" s="62"/>
      <c r="E265" s="63"/>
      <c r="F265" s="64"/>
      <c r="G265" s="64"/>
      <c r="H265" s="64"/>
      <c r="I265" s="65"/>
    </row>
    <row r="266" spans="1:9" s="17" customFormat="1" ht="51" x14ac:dyDescent="0.2">
      <c r="A266" s="66" t="s">
        <v>634</v>
      </c>
      <c r="B266" s="67" t="s">
        <v>441</v>
      </c>
      <c r="C266" s="68" t="s">
        <v>442</v>
      </c>
      <c r="D266" s="69" t="s">
        <v>142</v>
      </c>
      <c r="E266" s="70">
        <f>'MEMÓRIA DE CÁLCULO'!D587</f>
        <v>2</v>
      </c>
      <c r="F266" s="71"/>
      <c r="G266" s="71"/>
      <c r="H266" s="72"/>
      <c r="I266" s="73"/>
    </row>
    <row r="267" spans="1:9" s="17" customFormat="1" ht="51" x14ac:dyDescent="0.2">
      <c r="A267" s="66" t="s">
        <v>635</v>
      </c>
      <c r="B267" s="67" t="s">
        <v>443</v>
      </c>
      <c r="C267" s="68" t="s">
        <v>444</v>
      </c>
      <c r="D267" s="69" t="s">
        <v>142</v>
      </c>
      <c r="E267" s="70">
        <f>'MEMÓRIA DE CÁLCULO'!D590</f>
        <v>2</v>
      </c>
      <c r="F267" s="71"/>
      <c r="G267" s="71"/>
      <c r="H267" s="72"/>
      <c r="I267" s="73"/>
    </row>
    <row r="268" spans="1:9" s="17" customFormat="1" x14ac:dyDescent="0.2">
      <c r="A268" s="59" t="s">
        <v>787</v>
      </c>
      <c r="B268" s="60">
        <v>9043</v>
      </c>
      <c r="C268" s="61" t="s">
        <v>786</v>
      </c>
      <c r="D268" s="62"/>
      <c r="E268" s="63"/>
      <c r="F268" s="64"/>
      <c r="G268" s="64"/>
      <c r="H268" s="64"/>
      <c r="I268" s="65"/>
    </row>
    <row r="269" spans="1:9" s="17" customFormat="1" ht="63.75" x14ac:dyDescent="0.2">
      <c r="A269" s="66" t="s">
        <v>788</v>
      </c>
      <c r="B269" s="67" t="s">
        <v>789</v>
      </c>
      <c r="C269" s="68" t="s">
        <v>790</v>
      </c>
      <c r="D269" s="69" t="s">
        <v>152</v>
      </c>
      <c r="E269" s="70">
        <f>'MEMÓRIA DE CÁLCULO'!D592</f>
        <v>1.4</v>
      </c>
      <c r="F269" s="71"/>
      <c r="G269" s="71"/>
      <c r="H269" s="72"/>
      <c r="I269" s="73"/>
    </row>
    <row r="270" spans="1:9" s="17" customFormat="1" x14ac:dyDescent="0.2">
      <c r="A270" s="74"/>
      <c r="B270" s="67"/>
      <c r="C270" s="75" t="s">
        <v>668</v>
      </c>
      <c r="D270" s="76" t="s">
        <v>33</v>
      </c>
      <c r="E270" s="77"/>
      <c r="F270" s="78"/>
      <c r="G270" s="78"/>
      <c r="H270" s="78"/>
      <c r="I270" s="78"/>
    </row>
    <row r="271" spans="1:9" s="17" customFormat="1" x14ac:dyDescent="0.2">
      <c r="A271" s="59">
        <v>20</v>
      </c>
      <c r="B271" s="60">
        <v>8691</v>
      </c>
      <c r="C271" s="61" t="s">
        <v>445</v>
      </c>
      <c r="D271" s="62"/>
      <c r="E271" s="63"/>
      <c r="F271" s="64"/>
      <c r="G271" s="64"/>
      <c r="H271" s="64"/>
      <c r="I271" s="65"/>
    </row>
    <row r="272" spans="1:9" s="17" customFormat="1" x14ac:dyDescent="0.2">
      <c r="A272" s="59" t="s">
        <v>636</v>
      </c>
      <c r="B272" s="60">
        <v>9050</v>
      </c>
      <c r="C272" s="61" t="s">
        <v>446</v>
      </c>
      <c r="D272" s="62"/>
      <c r="E272" s="63"/>
      <c r="F272" s="64"/>
      <c r="G272" s="64"/>
      <c r="H272" s="64"/>
      <c r="I272" s="65"/>
    </row>
    <row r="273" spans="1:9" s="17" customFormat="1" ht="102" x14ac:dyDescent="0.2">
      <c r="A273" s="66" t="s">
        <v>637</v>
      </c>
      <c r="B273" s="67" t="s">
        <v>447</v>
      </c>
      <c r="C273" s="68" t="s">
        <v>85</v>
      </c>
      <c r="D273" s="69" t="s">
        <v>142</v>
      </c>
      <c r="E273" s="70">
        <f>'MEMÓRIA DE CÁLCULO'!D594</f>
        <v>4</v>
      </c>
      <c r="F273" s="71"/>
      <c r="G273" s="71"/>
      <c r="H273" s="72"/>
      <c r="I273" s="73"/>
    </row>
    <row r="274" spans="1:9" s="17" customFormat="1" ht="76.5" x14ac:dyDescent="0.2">
      <c r="A274" s="66" t="s">
        <v>638</v>
      </c>
      <c r="B274" s="67" t="s">
        <v>448</v>
      </c>
      <c r="C274" s="68" t="s">
        <v>86</v>
      </c>
      <c r="D274" s="69" t="s">
        <v>142</v>
      </c>
      <c r="E274" s="70">
        <f>'MEMÓRIA DE CÁLCULO'!D598</f>
        <v>2</v>
      </c>
      <c r="F274" s="71"/>
      <c r="G274" s="71"/>
      <c r="H274" s="72"/>
      <c r="I274" s="73"/>
    </row>
    <row r="275" spans="1:9" s="17" customFormat="1" ht="89.25" x14ac:dyDescent="0.2">
      <c r="A275" s="66" t="s">
        <v>639</v>
      </c>
      <c r="B275" s="67" t="s">
        <v>449</v>
      </c>
      <c r="C275" s="68" t="s">
        <v>87</v>
      </c>
      <c r="D275" s="69" t="s">
        <v>142</v>
      </c>
      <c r="E275" s="70">
        <f>'MEMÓRIA DE CÁLCULO'!D601</f>
        <v>4</v>
      </c>
      <c r="F275" s="71"/>
      <c r="G275" s="71"/>
      <c r="H275" s="72"/>
      <c r="I275" s="73"/>
    </row>
    <row r="276" spans="1:9" s="17" customFormat="1" x14ac:dyDescent="0.2">
      <c r="A276" s="59" t="s">
        <v>640</v>
      </c>
      <c r="B276" s="60">
        <v>9051</v>
      </c>
      <c r="C276" s="61" t="s">
        <v>450</v>
      </c>
      <c r="D276" s="62"/>
      <c r="E276" s="63"/>
      <c r="F276" s="64"/>
      <c r="G276" s="64"/>
      <c r="H276" s="64"/>
      <c r="I276" s="65"/>
    </row>
    <row r="277" spans="1:9" s="17" customFormat="1" ht="89.25" x14ac:dyDescent="0.2">
      <c r="A277" s="66" t="s">
        <v>641</v>
      </c>
      <c r="B277" s="67" t="s">
        <v>451</v>
      </c>
      <c r="C277" s="68" t="s">
        <v>88</v>
      </c>
      <c r="D277" s="69" t="s">
        <v>142</v>
      </c>
      <c r="E277" s="70">
        <f>'MEMÓRIA DE CÁLCULO'!D605</f>
        <v>14</v>
      </c>
      <c r="F277" s="71"/>
      <c r="G277" s="71"/>
      <c r="H277" s="72"/>
      <c r="I277" s="73"/>
    </row>
    <row r="278" spans="1:9" s="17" customFormat="1" x14ac:dyDescent="0.2">
      <c r="A278" s="59" t="s">
        <v>642</v>
      </c>
      <c r="B278" s="60">
        <v>9053</v>
      </c>
      <c r="C278" s="61" t="s">
        <v>452</v>
      </c>
      <c r="D278" s="62"/>
      <c r="E278" s="63"/>
      <c r="F278" s="64"/>
      <c r="G278" s="64"/>
      <c r="H278" s="64"/>
      <c r="I278" s="65"/>
    </row>
    <row r="279" spans="1:9" s="17" customFormat="1" ht="127.5" x14ac:dyDescent="0.2">
      <c r="A279" s="66" t="s">
        <v>643</v>
      </c>
      <c r="B279" s="67" t="s">
        <v>453</v>
      </c>
      <c r="C279" s="68" t="s">
        <v>454</v>
      </c>
      <c r="D279" s="69" t="s">
        <v>142</v>
      </c>
      <c r="E279" s="70">
        <f>E237</f>
        <v>43</v>
      </c>
      <c r="F279" s="71"/>
      <c r="G279" s="71"/>
      <c r="H279" s="72"/>
      <c r="I279" s="73"/>
    </row>
    <row r="280" spans="1:9" s="17" customFormat="1" x14ac:dyDescent="0.2">
      <c r="A280" s="74"/>
      <c r="B280" s="67"/>
      <c r="C280" s="75" t="s">
        <v>669</v>
      </c>
      <c r="D280" s="76" t="s">
        <v>33</v>
      </c>
      <c r="E280" s="77"/>
      <c r="F280" s="78"/>
      <c r="G280" s="78"/>
      <c r="H280" s="78"/>
      <c r="I280" s="78"/>
    </row>
    <row r="281" spans="1:9" s="17" customFormat="1" x14ac:dyDescent="0.2">
      <c r="A281" s="59">
        <v>21</v>
      </c>
      <c r="B281" s="60">
        <v>8693</v>
      </c>
      <c r="C281" s="61" t="s">
        <v>455</v>
      </c>
      <c r="D281" s="62"/>
      <c r="E281" s="63"/>
      <c r="F281" s="64"/>
      <c r="G281" s="64"/>
      <c r="H281" s="64"/>
      <c r="I281" s="65"/>
    </row>
    <row r="282" spans="1:9" s="17" customFormat="1" x14ac:dyDescent="0.2">
      <c r="A282" s="59" t="s">
        <v>644</v>
      </c>
      <c r="B282" s="60">
        <v>9061</v>
      </c>
      <c r="C282" s="61" t="s">
        <v>456</v>
      </c>
      <c r="D282" s="62"/>
      <c r="E282" s="63"/>
      <c r="F282" s="64"/>
      <c r="G282" s="64"/>
      <c r="H282" s="64"/>
      <c r="I282" s="65"/>
    </row>
    <row r="283" spans="1:9" s="17" customFormat="1" ht="63.75" x14ac:dyDescent="0.2">
      <c r="A283" s="66" t="s">
        <v>645</v>
      </c>
      <c r="B283" s="67" t="s">
        <v>457</v>
      </c>
      <c r="C283" s="68" t="s">
        <v>458</v>
      </c>
      <c r="D283" s="69" t="s">
        <v>148</v>
      </c>
      <c r="E283" s="70">
        <f>E285</f>
        <v>157</v>
      </c>
      <c r="F283" s="71"/>
      <c r="G283" s="71"/>
      <c r="H283" s="72"/>
      <c r="I283" s="73"/>
    </row>
    <row r="284" spans="1:9" s="17" customFormat="1" ht="63.75" x14ac:dyDescent="0.2">
      <c r="A284" s="66" t="s">
        <v>646</v>
      </c>
      <c r="B284" s="67" t="s">
        <v>459</v>
      </c>
      <c r="C284" s="68" t="s">
        <v>460</v>
      </c>
      <c r="D284" s="69" t="s">
        <v>148</v>
      </c>
      <c r="E284" s="70">
        <f>E286</f>
        <v>20</v>
      </c>
      <c r="F284" s="71"/>
      <c r="G284" s="71"/>
      <c r="H284" s="72"/>
      <c r="I284" s="73"/>
    </row>
    <row r="285" spans="1:9" s="17" customFormat="1" ht="38.25" x14ac:dyDescent="0.2">
      <c r="A285" s="66" t="s">
        <v>647</v>
      </c>
      <c r="B285" s="67" t="s">
        <v>461</v>
      </c>
      <c r="C285" s="68" t="s">
        <v>462</v>
      </c>
      <c r="D285" s="69" t="s">
        <v>148</v>
      </c>
      <c r="E285" s="70">
        <f>E203+E204</f>
        <v>157</v>
      </c>
      <c r="F285" s="71"/>
      <c r="G285" s="71"/>
      <c r="H285" s="72"/>
      <c r="I285" s="73"/>
    </row>
    <row r="286" spans="1:9" s="17" customFormat="1" ht="38.25" x14ac:dyDescent="0.2">
      <c r="A286" s="66" t="s">
        <v>648</v>
      </c>
      <c r="B286" s="67" t="s">
        <v>463</v>
      </c>
      <c r="C286" s="68" t="s">
        <v>464</v>
      </c>
      <c r="D286" s="69" t="s">
        <v>148</v>
      </c>
      <c r="E286" s="70">
        <f>E205</f>
        <v>20</v>
      </c>
      <c r="F286" s="71"/>
      <c r="G286" s="71"/>
      <c r="H286" s="72"/>
      <c r="I286" s="73"/>
    </row>
    <row r="287" spans="1:9" s="17" customFormat="1" x14ac:dyDescent="0.2">
      <c r="A287" s="59" t="s">
        <v>649</v>
      </c>
      <c r="B287" s="60">
        <v>9066</v>
      </c>
      <c r="C287" s="61" t="s">
        <v>465</v>
      </c>
      <c r="D287" s="62"/>
      <c r="E287" s="63"/>
      <c r="F287" s="64"/>
      <c r="G287" s="64"/>
      <c r="H287" s="64"/>
      <c r="I287" s="65"/>
    </row>
    <row r="288" spans="1:9" s="17" customFormat="1" ht="51" x14ac:dyDescent="0.2">
      <c r="A288" s="66" t="s">
        <v>650</v>
      </c>
      <c r="B288" s="67" t="s">
        <v>466</v>
      </c>
      <c r="C288" s="68" t="s">
        <v>467</v>
      </c>
      <c r="D288" s="69" t="s">
        <v>300</v>
      </c>
      <c r="E288" s="70">
        <f>'MEMÓRIA DE CÁLCULO'!D665</f>
        <v>1</v>
      </c>
      <c r="F288" s="71"/>
      <c r="G288" s="71"/>
      <c r="H288" s="72"/>
      <c r="I288" s="73"/>
    </row>
    <row r="289" spans="1:9" s="17" customFormat="1" x14ac:dyDescent="0.2">
      <c r="A289" s="74"/>
      <c r="B289" s="67"/>
      <c r="C289" s="75" t="s">
        <v>670</v>
      </c>
      <c r="D289" s="76" t="s">
        <v>33</v>
      </c>
      <c r="E289" s="77"/>
      <c r="F289" s="78"/>
      <c r="G289" s="78"/>
      <c r="H289" s="78"/>
      <c r="I289" s="78"/>
    </row>
    <row r="290" spans="1:9" s="17" customFormat="1" x14ac:dyDescent="0.2">
      <c r="A290" s="59">
        <v>22</v>
      </c>
      <c r="B290" s="60">
        <v>8697</v>
      </c>
      <c r="C290" s="61" t="s">
        <v>468</v>
      </c>
      <c r="D290" s="62"/>
      <c r="E290" s="63"/>
      <c r="F290" s="64"/>
      <c r="G290" s="64"/>
      <c r="H290" s="64"/>
      <c r="I290" s="65"/>
    </row>
    <row r="291" spans="1:9" s="17" customFormat="1" x14ac:dyDescent="0.2">
      <c r="A291" s="59" t="s">
        <v>651</v>
      </c>
      <c r="B291" s="60">
        <v>9087</v>
      </c>
      <c r="C291" s="61" t="s">
        <v>469</v>
      </c>
      <c r="D291" s="62"/>
      <c r="E291" s="63"/>
      <c r="F291" s="64"/>
      <c r="G291" s="64"/>
      <c r="H291" s="64"/>
      <c r="I291" s="65"/>
    </row>
    <row r="292" spans="1:9" s="17" customFormat="1" ht="51" x14ac:dyDescent="0.2">
      <c r="A292" s="66" t="s">
        <v>652</v>
      </c>
      <c r="B292" s="67" t="s">
        <v>470</v>
      </c>
      <c r="C292" s="68" t="s">
        <v>43</v>
      </c>
      <c r="D292" s="69" t="s">
        <v>164</v>
      </c>
      <c r="E292" s="70">
        <f>'MEMÓRIA DE CÁLCULO'!D692</f>
        <v>77.731450499999994</v>
      </c>
      <c r="F292" s="71"/>
      <c r="G292" s="71"/>
      <c r="H292" s="72"/>
      <c r="I292" s="73"/>
    </row>
    <row r="293" spans="1:9" s="17" customFormat="1" ht="38.25" x14ac:dyDescent="0.2">
      <c r="A293" s="66" t="s">
        <v>822</v>
      </c>
      <c r="B293" s="67" t="s">
        <v>471</v>
      </c>
      <c r="C293" s="68" t="s">
        <v>77</v>
      </c>
      <c r="D293" s="69" t="s">
        <v>164</v>
      </c>
      <c r="E293" s="70">
        <f>'MEMÓRIA DE CÁLCULO'!D700</f>
        <v>77.731450499999994</v>
      </c>
      <c r="F293" s="71"/>
      <c r="G293" s="71"/>
      <c r="H293" s="72"/>
      <c r="I293" s="73"/>
    </row>
    <row r="294" spans="1:9" s="17" customFormat="1" x14ac:dyDescent="0.2">
      <c r="A294" s="74"/>
      <c r="B294" s="67"/>
      <c r="C294" s="75" t="s">
        <v>671</v>
      </c>
      <c r="D294" s="76" t="s">
        <v>33</v>
      </c>
      <c r="E294" s="77"/>
      <c r="F294" s="78"/>
      <c r="G294" s="78"/>
      <c r="H294" s="78"/>
      <c r="I294" s="78"/>
    </row>
    <row r="295" spans="1:9" s="17" customFormat="1" x14ac:dyDescent="0.2">
      <c r="A295" s="59">
        <v>23</v>
      </c>
      <c r="B295" s="60">
        <v>50</v>
      </c>
      <c r="C295" s="61" t="s">
        <v>472</v>
      </c>
      <c r="D295" s="62"/>
      <c r="E295" s="63"/>
      <c r="F295" s="64"/>
      <c r="G295" s="64"/>
      <c r="H295" s="64"/>
      <c r="I295" s="65"/>
    </row>
    <row r="296" spans="1:9" s="17" customFormat="1" ht="38.25" x14ac:dyDescent="0.2">
      <c r="A296" s="59" t="s">
        <v>653</v>
      </c>
      <c r="B296" s="60"/>
      <c r="C296" s="61" t="s">
        <v>716</v>
      </c>
      <c r="D296" s="62"/>
      <c r="E296" s="63"/>
      <c r="F296" s="64"/>
      <c r="G296" s="64"/>
      <c r="H296" s="64"/>
      <c r="I296" s="65"/>
    </row>
    <row r="297" spans="1:9" s="17" customFormat="1" ht="25.5" x14ac:dyDescent="0.2">
      <c r="A297" s="66" t="s">
        <v>654</v>
      </c>
      <c r="B297" s="67" t="s">
        <v>478</v>
      </c>
      <c r="C297" s="68" t="s">
        <v>479</v>
      </c>
      <c r="D297" s="69" t="s">
        <v>475</v>
      </c>
      <c r="E297" s="70">
        <v>27</v>
      </c>
      <c r="F297" s="71"/>
      <c r="G297" s="71"/>
      <c r="H297" s="72"/>
      <c r="I297" s="73"/>
    </row>
    <row r="298" spans="1:9" s="17" customFormat="1" ht="25.5" x14ac:dyDescent="0.2">
      <c r="A298" s="66" t="s">
        <v>655</v>
      </c>
      <c r="B298" s="67" t="s">
        <v>473</v>
      </c>
      <c r="C298" s="68" t="s">
        <v>474</v>
      </c>
      <c r="D298" s="69" t="s">
        <v>475</v>
      </c>
      <c r="E298" s="70">
        <v>27</v>
      </c>
      <c r="F298" s="71"/>
      <c r="G298" s="71"/>
      <c r="H298" s="72"/>
      <c r="I298" s="73"/>
    </row>
    <row r="299" spans="1:9" s="17" customFormat="1" x14ac:dyDescent="0.2">
      <c r="A299" s="59" t="s">
        <v>823</v>
      </c>
      <c r="B299" s="60"/>
      <c r="C299" s="61" t="s">
        <v>715</v>
      </c>
      <c r="D299" s="62"/>
      <c r="E299" s="63"/>
      <c r="F299" s="64"/>
      <c r="G299" s="64"/>
      <c r="H299" s="64"/>
      <c r="I299" s="65"/>
    </row>
    <row r="300" spans="1:9" s="17" customFormat="1" ht="25.5" x14ac:dyDescent="0.2">
      <c r="A300" s="66" t="s">
        <v>824</v>
      </c>
      <c r="B300" s="67" t="s">
        <v>620</v>
      </c>
      <c r="C300" s="68" t="s">
        <v>821</v>
      </c>
      <c r="D300" s="69" t="s">
        <v>475</v>
      </c>
      <c r="E300" s="70">
        <f>ROUNDUP(30/7*5,0)*H2</f>
        <v>44</v>
      </c>
      <c r="F300" s="71"/>
      <c r="G300" s="71"/>
      <c r="H300" s="72"/>
      <c r="I300" s="73"/>
    </row>
    <row r="301" spans="1:9" s="17" customFormat="1" x14ac:dyDescent="0.2">
      <c r="A301" s="74"/>
      <c r="B301" s="67"/>
      <c r="C301" s="75" t="s">
        <v>672</v>
      </c>
      <c r="D301" s="76" t="s">
        <v>33</v>
      </c>
      <c r="E301" s="77"/>
      <c r="F301" s="78"/>
      <c r="G301" s="78"/>
      <c r="H301" s="78"/>
      <c r="I301" s="78"/>
    </row>
    <row r="302" spans="1:9" s="17" customFormat="1" x14ac:dyDescent="0.2">
      <c r="A302" s="59">
        <v>24</v>
      </c>
      <c r="B302" s="60">
        <v>38</v>
      </c>
      <c r="C302" s="61" t="s">
        <v>617</v>
      </c>
      <c r="D302" s="62"/>
      <c r="E302" s="63"/>
      <c r="F302" s="64"/>
      <c r="G302" s="64"/>
      <c r="H302" s="64"/>
      <c r="I302" s="65"/>
    </row>
    <row r="303" spans="1:9" s="17" customFormat="1" ht="25.5" x14ac:dyDescent="0.2">
      <c r="A303" s="66" t="s">
        <v>656</v>
      </c>
      <c r="B303" s="67" t="s">
        <v>618</v>
      </c>
      <c r="C303" s="68" t="s">
        <v>619</v>
      </c>
      <c r="D303" s="69" t="s">
        <v>152</v>
      </c>
      <c r="E303" s="70">
        <v>366.81</v>
      </c>
      <c r="F303" s="71"/>
      <c r="G303" s="71"/>
      <c r="H303" s="72"/>
      <c r="I303" s="73"/>
    </row>
    <row r="304" spans="1:9" s="17" customFormat="1" ht="13.5" thickBot="1" x14ac:dyDescent="0.25">
      <c r="A304" s="81"/>
      <c r="B304" s="82"/>
      <c r="C304" s="83" t="s">
        <v>701</v>
      </c>
      <c r="D304" s="84" t="s">
        <v>33</v>
      </c>
      <c r="E304" s="85"/>
      <c r="F304" s="78"/>
      <c r="G304" s="78"/>
      <c r="H304" s="78"/>
      <c r="I304" s="78"/>
    </row>
    <row r="305" spans="1:9" x14ac:dyDescent="0.2">
      <c r="A305" s="131" t="s">
        <v>702</v>
      </c>
      <c r="B305" s="132"/>
      <c r="C305" s="132"/>
      <c r="D305" s="132"/>
      <c r="E305" s="132"/>
      <c r="F305" s="137"/>
      <c r="G305" s="137"/>
      <c r="H305" s="137"/>
      <c r="I305" s="140"/>
    </row>
    <row r="306" spans="1:9" x14ac:dyDescent="0.2">
      <c r="A306" s="133"/>
      <c r="B306" s="134"/>
      <c r="C306" s="134"/>
      <c r="D306" s="134"/>
      <c r="E306" s="134"/>
      <c r="F306" s="138"/>
      <c r="G306" s="138"/>
      <c r="H306" s="138"/>
      <c r="I306" s="141"/>
    </row>
    <row r="307" spans="1:9" ht="13.5" thickBot="1" x14ac:dyDescent="0.25">
      <c r="A307" s="135"/>
      <c r="B307" s="136"/>
      <c r="C307" s="136"/>
      <c r="D307" s="136"/>
      <c r="E307" s="136"/>
      <c r="F307" s="139"/>
      <c r="G307" s="139"/>
      <c r="H307" s="139"/>
      <c r="I307" s="142"/>
    </row>
  </sheetData>
  <sortState xmlns:xlrd2="http://schemas.microsoft.com/office/spreadsheetml/2017/richdata2" ref="C81:E82">
    <sortCondition ref="C81:C82"/>
  </sortState>
  <mergeCells count="15">
    <mergeCell ref="A305:E307"/>
    <mergeCell ref="F305:G307"/>
    <mergeCell ref="H305:I307"/>
    <mergeCell ref="B2:F2"/>
    <mergeCell ref="B3:F3"/>
    <mergeCell ref="B4:F4"/>
    <mergeCell ref="A1:I1"/>
    <mergeCell ref="H3:I3"/>
    <mergeCell ref="A5:A6"/>
    <mergeCell ref="C5:C6"/>
    <mergeCell ref="D5:D6"/>
    <mergeCell ref="E5:E6"/>
    <mergeCell ref="F5:G5"/>
    <mergeCell ref="H5:I5"/>
    <mergeCell ref="B5:B6"/>
  </mergeCells>
  <phoneticPr fontId="35" type="noConversion"/>
  <printOptions horizontalCentered="1" verticalCentered="1"/>
  <pageMargins left="0.19685039370078741" right="0.19685039370078741" top="0.19685039370078741" bottom="0.59055118110236227" header="0.31496062992125984" footer="0.31496062992125984"/>
  <pageSetup paperSize="9" orientation="landscape"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3BB4A-8022-41AF-B332-DE0D6FE449A8}">
  <dimension ref="A1:J176"/>
  <sheetViews>
    <sheetView showZeros="0" view="pageBreakPreview" topLeftCell="A15" zoomScale="130" zoomScaleNormal="100" zoomScaleSheetLayoutView="130" workbookViewId="0">
      <selection activeCell="E18" sqref="E18"/>
    </sheetView>
  </sheetViews>
  <sheetFormatPr defaultRowHeight="12.75" x14ac:dyDescent="0.2"/>
  <cols>
    <col min="1" max="1" width="13.42578125" style="4" bestFit="1" customWidth="1"/>
    <col min="2" max="2" width="11.85546875" style="16" bestFit="1" customWidth="1"/>
    <col min="3" max="3" width="50" style="4" customWidth="1"/>
    <col min="4" max="4" width="7" style="4" bestFit="1" customWidth="1"/>
    <col min="5" max="5" width="10" style="4" bestFit="1" customWidth="1"/>
    <col min="6" max="6" width="12.42578125" style="29" bestFit="1" customWidth="1"/>
    <col min="7" max="7" width="14.28515625" style="29" bestFit="1" customWidth="1"/>
    <col min="8" max="8" width="12.42578125" style="121" bestFit="1" customWidth="1"/>
    <col min="9" max="9" width="14" style="121" bestFit="1" customWidth="1"/>
    <col min="10" max="16384" width="9.140625" style="4"/>
  </cols>
  <sheetData>
    <row r="1" spans="1:9" ht="39.950000000000003" customHeight="1" x14ac:dyDescent="0.2">
      <c r="A1" s="122" t="s">
        <v>129</v>
      </c>
      <c r="B1" s="123"/>
      <c r="C1" s="123"/>
      <c r="D1" s="123"/>
      <c r="E1" s="123"/>
      <c r="F1" s="123"/>
      <c r="G1" s="123"/>
      <c r="H1" s="123"/>
      <c r="I1" s="124"/>
    </row>
    <row r="2" spans="1:9" ht="30" customHeight="1" x14ac:dyDescent="0.2">
      <c r="A2" s="1" t="s">
        <v>1</v>
      </c>
      <c r="B2" s="143" t="s">
        <v>103</v>
      </c>
      <c r="C2" s="143"/>
      <c r="D2" s="143"/>
      <c r="E2" s="143"/>
      <c r="F2" s="143"/>
      <c r="G2" s="27" t="s">
        <v>31</v>
      </c>
      <c r="H2" s="13">
        <v>2</v>
      </c>
      <c r="I2" s="113" t="s">
        <v>30</v>
      </c>
    </row>
    <row r="3" spans="1:9" ht="30" customHeight="1" x14ac:dyDescent="0.2">
      <c r="A3" s="1" t="s">
        <v>0</v>
      </c>
      <c r="B3" s="144" t="s">
        <v>107</v>
      </c>
      <c r="C3" s="144"/>
      <c r="D3" s="144"/>
      <c r="E3" s="144"/>
      <c r="F3" s="144"/>
      <c r="G3" s="27" t="s">
        <v>104</v>
      </c>
      <c r="H3" s="125">
        <v>0.23280639600158101</v>
      </c>
      <c r="I3" s="126"/>
    </row>
    <row r="4" spans="1:9" ht="30" customHeight="1" thickBot="1" x14ac:dyDescent="0.25">
      <c r="A4" s="3" t="s">
        <v>105</v>
      </c>
      <c r="B4" s="145" t="s">
        <v>108</v>
      </c>
      <c r="C4" s="145"/>
      <c r="D4" s="145"/>
      <c r="E4" s="145"/>
      <c r="F4" s="145"/>
      <c r="G4" s="28" t="s">
        <v>133</v>
      </c>
      <c r="H4" s="14">
        <v>1.1663000000000001</v>
      </c>
      <c r="I4" s="115" t="s">
        <v>132</v>
      </c>
    </row>
    <row r="5" spans="1:9" s="17" customFormat="1" ht="13.5" thickBot="1" x14ac:dyDescent="0.25">
      <c r="A5" s="127" t="s">
        <v>2</v>
      </c>
      <c r="B5" s="130" t="s">
        <v>106</v>
      </c>
      <c r="C5" s="127" t="s">
        <v>3</v>
      </c>
      <c r="D5" s="127" t="s">
        <v>4</v>
      </c>
      <c r="E5" s="128" t="s">
        <v>23</v>
      </c>
      <c r="F5" s="129" t="s">
        <v>130</v>
      </c>
      <c r="G5" s="129"/>
      <c r="H5" s="146" t="s">
        <v>704</v>
      </c>
      <c r="I5" s="146"/>
    </row>
    <row r="6" spans="1:9" s="17" customFormat="1" ht="13.5" thickBot="1" x14ac:dyDescent="0.25">
      <c r="A6" s="127"/>
      <c r="B6" s="130"/>
      <c r="C6" s="127"/>
      <c r="D6" s="127"/>
      <c r="E6" s="128"/>
      <c r="F6" s="48" t="s">
        <v>697</v>
      </c>
      <c r="G6" s="48" t="s">
        <v>698</v>
      </c>
      <c r="H6" s="116" t="s">
        <v>138</v>
      </c>
      <c r="I6" s="116" t="s">
        <v>836</v>
      </c>
    </row>
    <row r="7" spans="1:9" s="17" customFormat="1" x14ac:dyDescent="0.2">
      <c r="A7" s="49"/>
      <c r="B7" s="50"/>
      <c r="F7" s="51"/>
      <c r="G7" s="51"/>
      <c r="H7" s="112"/>
      <c r="I7" s="112"/>
    </row>
    <row r="8" spans="1:9" s="17" customFormat="1" ht="76.5" x14ac:dyDescent="0.2">
      <c r="A8" s="66" t="s">
        <v>525</v>
      </c>
      <c r="B8" s="67" t="s">
        <v>227</v>
      </c>
      <c r="C8" s="68" t="s">
        <v>728</v>
      </c>
      <c r="D8" s="69" t="s">
        <v>152</v>
      </c>
      <c r="E8" s="70">
        <v>229.54</v>
      </c>
      <c r="F8" s="71">
        <v>127.32424457904328</v>
      </c>
      <c r="G8" s="71">
        <v>29226.007100673593</v>
      </c>
      <c r="H8" s="117">
        <f t="shared" ref="H8:H39" si="0">G8/$F$174</f>
        <v>7.7239536955956659E-2</v>
      </c>
      <c r="I8" s="118">
        <f>H8</f>
        <v>7.7239536955956659E-2</v>
      </c>
    </row>
    <row r="9" spans="1:9" s="17" customFormat="1" ht="25.5" x14ac:dyDescent="0.2">
      <c r="A9" s="66" t="s">
        <v>524</v>
      </c>
      <c r="B9" s="67" t="s">
        <v>225</v>
      </c>
      <c r="C9" s="68" t="s">
        <v>34</v>
      </c>
      <c r="D9" s="69" t="s">
        <v>152</v>
      </c>
      <c r="E9" s="70">
        <v>351.19909999999999</v>
      </c>
      <c r="F9" s="71">
        <v>81.0200363452239</v>
      </c>
      <c r="G9" s="71">
        <v>28454.163846409923</v>
      </c>
      <c r="H9" s="117">
        <f t="shared" si="0"/>
        <v>7.5199681995388665E-2</v>
      </c>
      <c r="I9" s="118">
        <f>I8+H9</f>
        <v>0.15243921895134532</v>
      </c>
    </row>
    <row r="10" spans="1:9" s="17" customFormat="1" ht="38.25" x14ac:dyDescent="0.2">
      <c r="A10" s="66" t="s">
        <v>552</v>
      </c>
      <c r="B10" s="67" t="s">
        <v>288</v>
      </c>
      <c r="C10" s="68" t="s">
        <v>289</v>
      </c>
      <c r="D10" s="69" t="s">
        <v>152</v>
      </c>
      <c r="E10" s="70">
        <v>1038.325</v>
      </c>
      <c r="F10" s="71">
        <v>20.119400382745802</v>
      </c>
      <c r="G10" s="71">
        <v>20890.476402414537</v>
      </c>
      <c r="H10" s="117">
        <f t="shared" si="0"/>
        <v>5.5210098271503159E-2</v>
      </c>
      <c r="I10" s="118">
        <f t="shared" ref="I10:I73" si="1">I9+H10</f>
        <v>0.20764931722284849</v>
      </c>
    </row>
    <row r="11" spans="1:9" s="17" customFormat="1" ht="140.25" x14ac:dyDescent="0.2">
      <c r="A11" s="66" t="s">
        <v>542</v>
      </c>
      <c r="B11" s="67" t="s">
        <v>661</v>
      </c>
      <c r="C11" s="80" t="s">
        <v>662</v>
      </c>
      <c r="D11" s="69" t="s">
        <v>152</v>
      </c>
      <c r="E11" s="70">
        <v>13.095000000000001</v>
      </c>
      <c r="F11" s="71">
        <v>1541.0079950019763</v>
      </c>
      <c r="G11" s="71">
        <v>20179.499694550879</v>
      </c>
      <c r="H11" s="117">
        <f t="shared" si="0"/>
        <v>5.3331103596907542E-2</v>
      </c>
      <c r="I11" s="118">
        <f t="shared" si="1"/>
        <v>0.26098042081975603</v>
      </c>
    </row>
    <row r="12" spans="1:9" s="17" customFormat="1" ht="25.5" x14ac:dyDescent="0.2">
      <c r="A12" s="66" t="s">
        <v>522</v>
      </c>
      <c r="B12" s="67" t="s">
        <v>220</v>
      </c>
      <c r="C12" s="68" t="s">
        <v>221</v>
      </c>
      <c r="D12" s="69" t="s">
        <v>152</v>
      </c>
      <c r="E12" s="70">
        <v>351.19909999999999</v>
      </c>
      <c r="F12" s="71">
        <v>52.332631510267113</v>
      </c>
      <c r="G12" s="71">
        <v>18379.173087037449</v>
      </c>
      <c r="H12" s="117">
        <f t="shared" si="0"/>
        <v>4.8573136042365316E-2</v>
      </c>
      <c r="I12" s="118">
        <f t="shared" si="1"/>
        <v>0.30955355686212133</v>
      </c>
    </row>
    <row r="13" spans="1:9" s="17" customFormat="1" ht="76.5" x14ac:dyDescent="0.2">
      <c r="A13" s="66" t="s">
        <v>523</v>
      </c>
      <c r="B13" s="67" t="s">
        <v>223</v>
      </c>
      <c r="C13" s="68" t="s">
        <v>814</v>
      </c>
      <c r="D13" s="69" t="s">
        <v>152</v>
      </c>
      <c r="E13" s="70">
        <v>121.65910000000001</v>
      </c>
      <c r="F13" s="71">
        <v>135.53473517641382</v>
      </c>
      <c r="G13" s="71">
        <v>16489.033900300848</v>
      </c>
      <c r="H13" s="117">
        <f t="shared" si="0"/>
        <v>4.3577808590929822E-2</v>
      </c>
      <c r="I13" s="118">
        <f t="shared" si="1"/>
        <v>0.35313136545305113</v>
      </c>
    </row>
    <row r="14" spans="1:9" s="17" customFormat="1" ht="51" x14ac:dyDescent="0.2">
      <c r="A14" s="66" t="s">
        <v>568</v>
      </c>
      <c r="B14" s="67" t="s">
        <v>334</v>
      </c>
      <c r="C14" s="68" t="s">
        <v>335</v>
      </c>
      <c r="D14" s="69" t="s">
        <v>148</v>
      </c>
      <c r="E14" s="70">
        <v>2318</v>
      </c>
      <c r="F14" s="71">
        <v>5.6585813576472566</v>
      </c>
      <c r="G14" s="71">
        <v>13116.591587026342</v>
      </c>
      <c r="H14" s="117">
        <f t="shared" si="0"/>
        <v>3.4664997415913217E-2</v>
      </c>
      <c r="I14" s="118">
        <f t="shared" si="1"/>
        <v>0.38779636286896435</v>
      </c>
    </row>
    <row r="15" spans="1:9" s="17" customFormat="1" ht="38.25" x14ac:dyDescent="0.2">
      <c r="A15" s="66" t="s">
        <v>555</v>
      </c>
      <c r="B15" s="67" t="s">
        <v>296</v>
      </c>
      <c r="C15" s="68" t="s">
        <v>95</v>
      </c>
      <c r="D15" s="69" t="s">
        <v>152</v>
      </c>
      <c r="E15" s="70">
        <v>209.286</v>
      </c>
      <c r="F15" s="71">
        <v>44.159125104776628</v>
      </c>
      <c r="G15" s="71">
        <v>9241.8866566782817</v>
      </c>
      <c r="H15" s="117">
        <f t="shared" si="0"/>
        <v>2.4424788630972874E-2</v>
      </c>
      <c r="I15" s="118">
        <f t="shared" si="1"/>
        <v>0.41222115149993721</v>
      </c>
    </row>
    <row r="16" spans="1:9" s="17" customFormat="1" ht="127.5" x14ac:dyDescent="0.2">
      <c r="A16" s="66" t="s">
        <v>643</v>
      </c>
      <c r="B16" s="67" t="s">
        <v>453</v>
      </c>
      <c r="C16" s="68" t="s">
        <v>454</v>
      </c>
      <c r="D16" s="69" t="s">
        <v>142</v>
      </c>
      <c r="E16" s="70">
        <v>43</v>
      </c>
      <c r="F16" s="71">
        <v>204.27601981746196</v>
      </c>
      <c r="G16" s="71">
        <v>8783.8688521508648</v>
      </c>
      <c r="H16" s="117">
        <f t="shared" si="0"/>
        <v>2.3214322794246716E-2</v>
      </c>
      <c r="I16" s="118">
        <f t="shared" si="1"/>
        <v>0.43543547429418394</v>
      </c>
    </row>
    <row r="17" spans="1:9" s="17" customFormat="1" ht="63.75" x14ac:dyDescent="0.2">
      <c r="A17" s="66" t="s">
        <v>506</v>
      </c>
      <c r="B17" s="67" t="s">
        <v>174</v>
      </c>
      <c r="C17" s="68" t="s">
        <v>69</v>
      </c>
      <c r="D17" s="69" t="s">
        <v>152</v>
      </c>
      <c r="E17" s="70">
        <v>351.52909999999997</v>
      </c>
      <c r="F17" s="71">
        <v>24.693112111911667</v>
      </c>
      <c r="G17" s="71">
        <v>8680.3474768994074</v>
      </c>
      <c r="H17" s="117">
        <f t="shared" si="0"/>
        <v>2.29407328008575E-2</v>
      </c>
      <c r="I17" s="118">
        <f t="shared" si="1"/>
        <v>0.45837620709504145</v>
      </c>
    </row>
    <row r="18" spans="1:9" s="17" customFormat="1" ht="63.75" x14ac:dyDescent="0.2">
      <c r="A18" s="66" t="s">
        <v>505</v>
      </c>
      <c r="B18" s="67" t="s">
        <v>172</v>
      </c>
      <c r="C18" s="68" t="s">
        <v>173</v>
      </c>
      <c r="D18" s="69" t="s">
        <v>152</v>
      </c>
      <c r="E18" s="70">
        <v>351.52909999999997</v>
      </c>
      <c r="F18" s="71">
        <v>23.053479605229562</v>
      </c>
      <c r="G18" s="71">
        <v>8103.9689374947029</v>
      </c>
      <c r="H18" s="117">
        <f t="shared" si="0"/>
        <v>2.1417458980331264E-2</v>
      </c>
      <c r="I18" s="118">
        <f t="shared" si="1"/>
        <v>0.47979366607537272</v>
      </c>
    </row>
    <row r="19" spans="1:9" s="17" customFormat="1" ht="38.25" x14ac:dyDescent="0.2">
      <c r="A19" s="66" t="s">
        <v>822</v>
      </c>
      <c r="B19" s="67" t="s">
        <v>471</v>
      </c>
      <c r="C19" s="68" t="s">
        <v>77</v>
      </c>
      <c r="D19" s="69" t="s">
        <v>164</v>
      </c>
      <c r="E19" s="70">
        <v>77.731450499999994</v>
      </c>
      <c r="F19" s="71">
        <v>102.32293086813122</v>
      </c>
      <c r="G19" s="71">
        <v>7953.7098357910636</v>
      </c>
      <c r="H19" s="117">
        <f t="shared" si="0"/>
        <v>2.1020348851704094E-2</v>
      </c>
      <c r="I19" s="118">
        <f t="shared" si="1"/>
        <v>0.50081401492707678</v>
      </c>
    </row>
    <row r="20" spans="1:9" s="17" customFormat="1" ht="51" x14ac:dyDescent="0.2">
      <c r="A20" s="66" t="s">
        <v>577</v>
      </c>
      <c r="B20" s="67" t="s">
        <v>353</v>
      </c>
      <c r="C20" s="68" t="s">
        <v>354</v>
      </c>
      <c r="D20" s="69" t="s">
        <v>148</v>
      </c>
      <c r="E20" s="70">
        <v>110</v>
      </c>
      <c r="F20" s="71">
        <v>65.412707371843894</v>
      </c>
      <c r="G20" s="71">
        <v>7195.3978109028285</v>
      </c>
      <c r="H20" s="117">
        <f t="shared" si="0"/>
        <v>1.9016254708130467E-2</v>
      </c>
      <c r="I20" s="118">
        <f t="shared" si="1"/>
        <v>0.51983026963520729</v>
      </c>
    </row>
    <row r="21" spans="1:9" s="17" customFormat="1" ht="76.5" x14ac:dyDescent="0.2">
      <c r="A21" s="66" t="s">
        <v>664</v>
      </c>
      <c r="B21" s="67" t="s">
        <v>665</v>
      </c>
      <c r="C21" s="80" t="s">
        <v>825</v>
      </c>
      <c r="D21" s="69" t="s">
        <v>142</v>
      </c>
      <c r="E21" s="70">
        <v>6.5</v>
      </c>
      <c r="F21" s="71">
        <v>1083.1190433990689</v>
      </c>
      <c r="G21" s="71">
        <v>7040.2737820939483</v>
      </c>
      <c r="H21" s="117">
        <f t="shared" si="0"/>
        <v>1.8606287376135115E-2</v>
      </c>
      <c r="I21" s="118">
        <f t="shared" si="1"/>
        <v>0.53843655701134241</v>
      </c>
    </row>
    <row r="22" spans="1:9" s="17" customFormat="1" ht="25.5" x14ac:dyDescent="0.2">
      <c r="A22" s="66" t="s">
        <v>824</v>
      </c>
      <c r="B22" s="67" t="s">
        <v>620</v>
      </c>
      <c r="C22" s="68" t="s">
        <v>821</v>
      </c>
      <c r="D22" s="69" t="s">
        <v>475</v>
      </c>
      <c r="E22" s="70">
        <v>44</v>
      </c>
      <c r="F22" s="71">
        <v>156.30130288040607</v>
      </c>
      <c r="G22" s="71">
        <v>6877.2573267378666</v>
      </c>
      <c r="H22" s="117">
        <f t="shared" si="0"/>
        <v>1.8175461656955195E-2</v>
      </c>
      <c r="I22" s="118">
        <f t="shared" si="1"/>
        <v>0.55661201866829757</v>
      </c>
    </row>
    <row r="23" spans="1:9" s="17" customFormat="1" ht="76.5" x14ac:dyDescent="0.2">
      <c r="A23" s="66" t="s">
        <v>537</v>
      </c>
      <c r="B23" s="67" t="s">
        <v>255</v>
      </c>
      <c r="C23" s="68" t="s">
        <v>256</v>
      </c>
      <c r="D23" s="69" t="s">
        <v>152</v>
      </c>
      <c r="E23" s="70">
        <v>73.37</v>
      </c>
      <c r="F23" s="71">
        <v>92.670056787438838</v>
      </c>
      <c r="G23" s="71">
        <v>6799.2020664943884</v>
      </c>
      <c r="H23" s="117">
        <f t="shared" si="0"/>
        <v>1.7969174423211109E-2</v>
      </c>
      <c r="I23" s="118">
        <f t="shared" si="1"/>
        <v>0.57458119309150868</v>
      </c>
    </row>
    <row r="24" spans="1:9" s="17" customFormat="1" ht="51" x14ac:dyDescent="0.2">
      <c r="A24" s="66" t="s">
        <v>608</v>
      </c>
      <c r="B24" s="67" t="s">
        <v>723</v>
      </c>
      <c r="C24" s="68" t="s">
        <v>724</v>
      </c>
      <c r="D24" s="69" t="s">
        <v>148</v>
      </c>
      <c r="E24" s="70">
        <v>860</v>
      </c>
      <c r="F24" s="71">
        <v>7.5447751435296757</v>
      </c>
      <c r="G24" s="71">
        <v>6488.5066234355209</v>
      </c>
      <c r="H24" s="117">
        <f t="shared" si="0"/>
        <v>1.7148057392974037E-2</v>
      </c>
      <c r="I24" s="118">
        <f t="shared" si="1"/>
        <v>0.59172925048448266</v>
      </c>
    </row>
    <row r="25" spans="1:9" s="17" customFormat="1" ht="51" x14ac:dyDescent="0.2">
      <c r="A25" s="66" t="s">
        <v>591</v>
      </c>
      <c r="B25" s="67" t="s">
        <v>391</v>
      </c>
      <c r="C25" s="68" t="s">
        <v>392</v>
      </c>
      <c r="D25" s="69" t="s">
        <v>148</v>
      </c>
      <c r="E25" s="70">
        <v>55</v>
      </c>
      <c r="F25" s="71">
        <v>113.65242164738574</v>
      </c>
      <c r="G25" s="71">
        <v>6250.8831906062151</v>
      </c>
      <c r="H25" s="117">
        <f t="shared" si="0"/>
        <v>1.6520057685097504E-2</v>
      </c>
      <c r="I25" s="118">
        <f t="shared" si="1"/>
        <v>0.60824930816958012</v>
      </c>
    </row>
    <row r="26" spans="1:9" s="17" customFormat="1" ht="76.5" x14ac:dyDescent="0.2">
      <c r="A26" s="66" t="s">
        <v>520</v>
      </c>
      <c r="B26" s="67" t="s">
        <v>213</v>
      </c>
      <c r="C26" s="68" t="s">
        <v>214</v>
      </c>
      <c r="D26" s="69" t="s">
        <v>142</v>
      </c>
      <c r="E26" s="70">
        <v>4</v>
      </c>
      <c r="F26" s="71">
        <v>1376.9461198220858</v>
      </c>
      <c r="G26" s="71">
        <v>5507.7844792883434</v>
      </c>
      <c r="H26" s="117">
        <f t="shared" si="0"/>
        <v>1.4556169830795381E-2</v>
      </c>
      <c r="I26" s="118">
        <f t="shared" si="1"/>
        <v>0.62280547800037545</v>
      </c>
    </row>
    <row r="27" spans="1:9" s="17" customFormat="1" ht="51" x14ac:dyDescent="0.2">
      <c r="A27" s="66" t="s">
        <v>609</v>
      </c>
      <c r="B27" s="67" t="s">
        <v>403</v>
      </c>
      <c r="C27" s="68" t="s">
        <v>404</v>
      </c>
      <c r="D27" s="69" t="s">
        <v>142</v>
      </c>
      <c r="E27" s="70">
        <v>31</v>
      </c>
      <c r="F27" s="71">
        <v>158.26768511868295</v>
      </c>
      <c r="G27" s="71">
        <v>4906.2982386791718</v>
      </c>
      <c r="H27" s="117">
        <f t="shared" si="0"/>
        <v>1.2966540479444105E-2</v>
      </c>
      <c r="I27" s="118">
        <f t="shared" si="1"/>
        <v>0.63577201847981957</v>
      </c>
    </row>
    <row r="28" spans="1:9" s="17" customFormat="1" ht="25.5" x14ac:dyDescent="0.2">
      <c r="A28" s="66" t="s">
        <v>543</v>
      </c>
      <c r="B28" s="67" t="s">
        <v>270</v>
      </c>
      <c r="C28" s="80" t="s">
        <v>271</v>
      </c>
      <c r="D28" s="69" t="s">
        <v>152</v>
      </c>
      <c r="E28" s="70">
        <v>1038.325</v>
      </c>
      <c r="F28" s="71">
        <v>4.1545575545253275</v>
      </c>
      <c r="G28" s="71">
        <v>4313.7809728025104</v>
      </c>
      <c r="H28" s="117">
        <f t="shared" si="0"/>
        <v>1.1400614655328774E-2</v>
      </c>
      <c r="I28" s="118">
        <f t="shared" si="1"/>
        <v>0.64717263313514839</v>
      </c>
    </row>
    <row r="29" spans="1:9" s="17" customFormat="1" ht="51" x14ac:dyDescent="0.2">
      <c r="A29" s="66" t="s">
        <v>573</v>
      </c>
      <c r="B29" s="67" t="s">
        <v>345</v>
      </c>
      <c r="C29" s="68" t="s">
        <v>346</v>
      </c>
      <c r="D29" s="69" t="s">
        <v>148</v>
      </c>
      <c r="E29" s="70">
        <v>588</v>
      </c>
      <c r="F29" s="71">
        <v>6.583186154648442</v>
      </c>
      <c r="G29" s="71">
        <v>3870.9134589332839</v>
      </c>
      <c r="H29" s="117">
        <f t="shared" si="0"/>
        <v>1.0230188548667547E-2</v>
      </c>
      <c r="I29" s="118">
        <f t="shared" si="1"/>
        <v>0.65740282168381592</v>
      </c>
    </row>
    <row r="30" spans="1:9" s="17" customFormat="1" ht="127.5" x14ac:dyDescent="0.2">
      <c r="A30" s="66" t="s">
        <v>691</v>
      </c>
      <c r="B30" s="67" t="s">
        <v>484</v>
      </c>
      <c r="C30" s="68" t="s">
        <v>694</v>
      </c>
      <c r="D30" s="69" t="s">
        <v>695</v>
      </c>
      <c r="E30" s="70">
        <v>367.50740000000002</v>
      </c>
      <c r="F30" s="71">
        <v>10.150558022758215</v>
      </c>
      <c r="G30" s="71">
        <v>3730.4051874930128</v>
      </c>
      <c r="H30" s="117">
        <f t="shared" si="0"/>
        <v>9.8588482630396039E-3</v>
      </c>
      <c r="I30" s="118">
        <f t="shared" si="1"/>
        <v>0.66726166994685554</v>
      </c>
    </row>
    <row r="31" spans="1:9" s="17" customFormat="1" ht="63.75" x14ac:dyDescent="0.2">
      <c r="A31" s="66" t="s">
        <v>580</v>
      </c>
      <c r="B31" s="67" t="s">
        <v>361</v>
      </c>
      <c r="C31" s="68" t="s">
        <v>362</v>
      </c>
      <c r="D31" s="69" t="s">
        <v>142</v>
      </c>
      <c r="E31" s="70">
        <v>92</v>
      </c>
      <c r="F31" s="71">
        <v>38.697792770489627</v>
      </c>
      <c r="G31" s="71">
        <v>3560.1969348850457</v>
      </c>
      <c r="H31" s="117">
        <f t="shared" si="0"/>
        <v>9.4090158048377153E-3</v>
      </c>
      <c r="I31" s="118">
        <f t="shared" si="1"/>
        <v>0.6766706857516932</v>
      </c>
    </row>
    <row r="32" spans="1:9" s="17" customFormat="1" ht="25.5" x14ac:dyDescent="0.2">
      <c r="A32" s="66" t="s">
        <v>521</v>
      </c>
      <c r="B32" s="67" t="s">
        <v>216</v>
      </c>
      <c r="C32" s="68" t="s">
        <v>217</v>
      </c>
      <c r="D32" s="69" t="s">
        <v>148</v>
      </c>
      <c r="E32" s="70">
        <v>105.03999999999999</v>
      </c>
      <c r="F32" s="71">
        <v>33.729582994603255</v>
      </c>
      <c r="G32" s="114">
        <v>3542.9553977531259</v>
      </c>
      <c r="H32" s="118">
        <f t="shared" si="0"/>
        <v>9.3634492537898392E-3</v>
      </c>
      <c r="I32" s="118">
        <f t="shared" si="1"/>
        <v>0.68603413500548305</v>
      </c>
    </row>
    <row r="33" spans="1:9" s="17" customFormat="1" ht="51" x14ac:dyDescent="0.2">
      <c r="A33" s="66" t="s">
        <v>570</v>
      </c>
      <c r="B33" s="67" t="s">
        <v>338</v>
      </c>
      <c r="C33" s="68" t="s">
        <v>339</v>
      </c>
      <c r="D33" s="69" t="s">
        <v>148</v>
      </c>
      <c r="E33" s="70">
        <v>454</v>
      </c>
      <c r="F33" s="71">
        <v>7.7296961029299123</v>
      </c>
      <c r="G33" s="71">
        <v>3509.2820307301804</v>
      </c>
      <c r="H33" s="117">
        <f t="shared" si="0"/>
        <v>9.2744560749528863E-3</v>
      </c>
      <c r="I33" s="118">
        <f t="shared" si="1"/>
        <v>0.69530859108043597</v>
      </c>
    </row>
    <row r="34" spans="1:9" s="17" customFormat="1" ht="51" x14ac:dyDescent="0.2">
      <c r="A34" s="66" t="s">
        <v>535</v>
      </c>
      <c r="B34" s="67" t="s">
        <v>248</v>
      </c>
      <c r="C34" s="68" t="s">
        <v>249</v>
      </c>
      <c r="D34" s="69" t="s">
        <v>152</v>
      </c>
      <c r="E34" s="70">
        <v>73.37</v>
      </c>
      <c r="F34" s="71">
        <v>45.268650861178052</v>
      </c>
      <c r="G34" s="71">
        <v>3321.3609136846339</v>
      </c>
      <c r="H34" s="117">
        <f t="shared" si="0"/>
        <v>8.7778114250407335E-3</v>
      </c>
      <c r="I34" s="118">
        <f t="shared" si="1"/>
        <v>0.70408640250547672</v>
      </c>
    </row>
    <row r="35" spans="1:9" s="17" customFormat="1" ht="38.25" x14ac:dyDescent="0.2">
      <c r="A35" s="66" t="s">
        <v>607</v>
      </c>
      <c r="B35" s="67" t="s">
        <v>696</v>
      </c>
      <c r="C35" s="68" t="s">
        <v>767</v>
      </c>
      <c r="D35" s="69" t="s">
        <v>142</v>
      </c>
      <c r="E35" s="70">
        <v>1</v>
      </c>
      <c r="F35" s="71">
        <v>3301.7020897714337</v>
      </c>
      <c r="G35" s="71">
        <v>3301.7020897714337</v>
      </c>
      <c r="H35" s="117">
        <f t="shared" si="0"/>
        <v>8.7258563820229243E-3</v>
      </c>
      <c r="I35" s="118">
        <f t="shared" si="1"/>
        <v>0.71281225888749966</v>
      </c>
    </row>
    <row r="36" spans="1:9" s="17" customFormat="1" ht="51" x14ac:dyDescent="0.2">
      <c r="A36" s="66" t="s">
        <v>566</v>
      </c>
      <c r="B36" s="67" t="s">
        <v>394</v>
      </c>
      <c r="C36" s="68" t="s">
        <v>395</v>
      </c>
      <c r="D36" s="69" t="s">
        <v>142</v>
      </c>
      <c r="E36" s="70">
        <v>28</v>
      </c>
      <c r="F36" s="71">
        <v>115.71120832870838</v>
      </c>
      <c r="G36" s="71">
        <v>3239.9138332038347</v>
      </c>
      <c r="H36" s="117">
        <f t="shared" si="0"/>
        <v>8.5625601674508296E-3</v>
      </c>
      <c r="I36" s="118">
        <f t="shared" si="1"/>
        <v>0.72137481905495049</v>
      </c>
    </row>
    <row r="37" spans="1:9" s="17" customFormat="1" ht="63.75" x14ac:dyDescent="0.2">
      <c r="A37" s="66" t="s">
        <v>530</v>
      </c>
      <c r="B37" s="67" t="s">
        <v>232</v>
      </c>
      <c r="C37" s="68" t="s">
        <v>234</v>
      </c>
      <c r="D37" s="69" t="s">
        <v>152</v>
      </c>
      <c r="E37" s="70">
        <v>19.008000000000003</v>
      </c>
      <c r="F37" s="71">
        <v>170.00400200861802</v>
      </c>
      <c r="G37" s="71">
        <v>3231.4360701798118</v>
      </c>
      <c r="H37" s="117">
        <f t="shared" si="0"/>
        <v>8.5401548320883126E-3</v>
      </c>
      <c r="I37" s="118">
        <f t="shared" si="1"/>
        <v>0.72991497388703885</v>
      </c>
    </row>
    <row r="38" spans="1:9" s="17" customFormat="1" ht="51" x14ac:dyDescent="0.2">
      <c r="A38" s="66" t="s">
        <v>575</v>
      </c>
      <c r="B38" s="67" t="s">
        <v>349</v>
      </c>
      <c r="C38" s="68" t="s">
        <v>350</v>
      </c>
      <c r="D38" s="69" t="s">
        <v>148</v>
      </c>
      <c r="E38" s="70">
        <v>58</v>
      </c>
      <c r="F38" s="71">
        <v>55.46395975611113</v>
      </c>
      <c r="G38" s="71">
        <v>3216.9096658544454</v>
      </c>
      <c r="H38" s="117">
        <f t="shared" si="0"/>
        <v>8.5017639311396696E-3</v>
      </c>
      <c r="I38" s="118">
        <f t="shared" si="1"/>
        <v>0.73841673781817851</v>
      </c>
    </row>
    <row r="39" spans="1:9" s="17" customFormat="1" ht="63.75" x14ac:dyDescent="0.2">
      <c r="A39" s="66" t="s">
        <v>659</v>
      </c>
      <c r="B39" s="67" t="s">
        <v>267</v>
      </c>
      <c r="C39" s="80" t="s">
        <v>268</v>
      </c>
      <c r="D39" s="69" t="s">
        <v>148</v>
      </c>
      <c r="E39" s="70">
        <v>7.9</v>
      </c>
      <c r="F39" s="71">
        <v>405.18647817383965</v>
      </c>
      <c r="G39" s="71">
        <v>3200.9731775733335</v>
      </c>
      <c r="H39" s="117">
        <f t="shared" si="0"/>
        <v>8.4596464098752357E-3</v>
      </c>
      <c r="I39" s="118">
        <f t="shared" si="1"/>
        <v>0.7468763842280538</v>
      </c>
    </row>
    <row r="40" spans="1:9" s="17" customFormat="1" ht="25.5" x14ac:dyDescent="0.2">
      <c r="A40" s="66" t="s">
        <v>592</v>
      </c>
      <c r="B40" s="67" t="s">
        <v>678</v>
      </c>
      <c r="C40" s="68" t="s">
        <v>487</v>
      </c>
      <c r="D40" s="69" t="s">
        <v>142</v>
      </c>
      <c r="E40" s="70">
        <v>37</v>
      </c>
      <c r="F40" s="71">
        <v>73.822791839652126</v>
      </c>
      <c r="G40" s="71">
        <v>2731.4432980671286</v>
      </c>
      <c r="H40" s="117">
        <f t="shared" ref="H40:H71" si="2">G40/$F$174</f>
        <v>7.2187560496176579E-3</v>
      </c>
      <c r="I40" s="118">
        <f t="shared" si="1"/>
        <v>0.75409514027767144</v>
      </c>
    </row>
    <row r="41" spans="1:9" s="17" customFormat="1" ht="140.25" x14ac:dyDescent="0.2">
      <c r="A41" s="66" t="s">
        <v>559</v>
      </c>
      <c r="B41" s="67" t="s">
        <v>309</v>
      </c>
      <c r="C41" s="68" t="s">
        <v>310</v>
      </c>
      <c r="D41" s="69" t="s">
        <v>142</v>
      </c>
      <c r="E41" s="70">
        <v>2</v>
      </c>
      <c r="F41" s="71">
        <v>1359.2676761034229</v>
      </c>
      <c r="G41" s="71">
        <v>2718.5353522068458</v>
      </c>
      <c r="H41" s="117">
        <f t="shared" si="2"/>
        <v>7.1846424685914692E-3</v>
      </c>
      <c r="I41" s="118">
        <f t="shared" si="1"/>
        <v>0.76127978274626296</v>
      </c>
    </row>
    <row r="42" spans="1:9" s="17" customFormat="1" ht="51" x14ac:dyDescent="0.2">
      <c r="A42" s="66" t="s">
        <v>809</v>
      </c>
      <c r="B42" s="67" t="s">
        <v>250</v>
      </c>
      <c r="C42" s="68" t="s">
        <v>251</v>
      </c>
      <c r="D42" s="69" t="s">
        <v>152</v>
      </c>
      <c r="E42" s="70">
        <v>63.638999999999996</v>
      </c>
      <c r="F42" s="71">
        <v>42.556476789974575</v>
      </c>
      <c r="G42" s="71">
        <v>2708.2516264371916</v>
      </c>
      <c r="H42" s="117">
        <f t="shared" si="2"/>
        <v>7.157464270286993E-3</v>
      </c>
      <c r="I42" s="117">
        <f t="shared" si="1"/>
        <v>0.76843724701654992</v>
      </c>
    </row>
    <row r="43" spans="1:9" s="17" customFormat="1" ht="38.25" x14ac:dyDescent="0.2">
      <c r="A43" s="66" t="s">
        <v>550</v>
      </c>
      <c r="B43" s="67" t="s">
        <v>285</v>
      </c>
      <c r="C43" s="80" t="s">
        <v>286</v>
      </c>
      <c r="D43" s="69" t="s">
        <v>152</v>
      </c>
      <c r="E43" s="70">
        <v>101.593</v>
      </c>
      <c r="F43" s="71">
        <v>25.469780141392661</v>
      </c>
      <c r="G43" s="71">
        <v>2587.5513739045045</v>
      </c>
      <c r="H43" s="117">
        <f t="shared" si="2"/>
        <v>6.8384733255445994E-3</v>
      </c>
      <c r="I43" s="118">
        <f t="shared" si="1"/>
        <v>0.77527572034209447</v>
      </c>
    </row>
    <row r="44" spans="1:9" s="17" customFormat="1" ht="51" x14ac:dyDescent="0.2">
      <c r="A44" s="66" t="s">
        <v>652</v>
      </c>
      <c r="B44" s="67" t="s">
        <v>470</v>
      </c>
      <c r="C44" s="68" t="s">
        <v>43</v>
      </c>
      <c r="D44" s="69" t="s">
        <v>164</v>
      </c>
      <c r="E44" s="70">
        <v>77.731450499999994</v>
      </c>
      <c r="F44" s="71">
        <v>33.02688334888235</v>
      </c>
      <c r="G44" s="71">
        <v>2567.2275482029227</v>
      </c>
      <c r="H44" s="117">
        <f t="shared" si="2"/>
        <v>6.7847607920138876E-3</v>
      </c>
      <c r="I44" s="118">
        <f t="shared" si="1"/>
        <v>0.78206048113410831</v>
      </c>
    </row>
    <row r="45" spans="1:9" s="17" customFormat="1" ht="89.25" x14ac:dyDescent="0.2">
      <c r="A45" s="66" t="s">
        <v>641</v>
      </c>
      <c r="B45" s="67" t="s">
        <v>451</v>
      </c>
      <c r="C45" s="68" t="s">
        <v>88</v>
      </c>
      <c r="D45" s="69" t="s">
        <v>142</v>
      </c>
      <c r="E45" s="70">
        <v>14</v>
      </c>
      <c r="F45" s="71">
        <v>182.08550468943349</v>
      </c>
      <c r="G45" s="71">
        <v>2549.1970656520689</v>
      </c>
      <c r="H45" s="117">
        <f t="shared" si="2"/>
        <v>6.7371091877929225E-3</v>
      </c>
      <c r="I45" s="118">
        <f t="shared" si="1"/>
        <v>0.78879759032190122</v>
      </c>
    </row>
    <row r="46" spans="1:9" s="17" customFormat="1" ht="63.75" x14ac:dyDescent="0.2">
      <c r="A46" s="66" t="s">
        <v>803</v>
      </c>
      <c r="B46" s="67" t="s">
        <v>169</v>
      </c>
      <c r="C46" s="68" t="s">
        <v>170</v>
      </c>
      <c r="D46" s="69" t="s">
        <v>152</v>
      </c>
      <c r="E46" s="70">
        <v>88.420999999999992</v>
      </c>
      <c r="F46" s="71">
        <v>28.810685474556948</v>
      </c>
      <c r="G46" s="71">
        <v>2547.4696203457997</v>
      </c>
      <c r="H46" s="117">
        <f t="shared" si="2"/>
        <v>6.7325438335482128E-3</v>
      </c>
      <c r="I46" s="117">
        <f t="shared" si="1"/>
        <v>0.79553013415544949</v>
      </c>
    </row>
    <row r="47" spans="1:9" s="17" customFormat="1" ht="51" x14ac:dyDescent="0.2">
      <c r="A47" s="66" t="s">
        <v>502</v>
      </c>
      <c r="B47" s="67" t="s">
        <v>166</v>
      </c>
      <c r="C47" s="68" t="s">
        <v>167</v>
      </c>
      <c r="D47" s="69" t="s">
        <v>164</v>
      </c>
      <c r="E47" s="70">
        <v>6.0994550000000007</v>
      </c>
      <c r="F47" s="71">
        <v>403.43589309151736</v>
      </c>
      <c r="G47" s="71">
        <v>2460.7390752965212</v>
      </c>
      <c r="H47" s="117">
        <f t="shared" si="2"/>
        <v>6.5033292468115386E-3</v>
      </c>
      <c r="I47" s="118">
        <f t="shared" si="1"/>
        <v>0.802033463402261</v>
      </c>
    </row>
    <row r="48" spans="1:9" s="17" customFormat="1" ht="38.25" x14ac:dyDescent="0.2">
      <c r="A48" s="66" t="s">
        <v>578</v>
      </c>
      <c r="B48" s="67" t="s">
        <v>356</v>
      </c>
      <c r="C48" s="68" t="s">
        <v>357</v>
      </c>
      <c r="D48" s="69" t="s">
        <v>142</v>
      </c>
      <c r="E48" s="70">
        <v>172</v>
      </c>
      <c r="F48" s="71">
        <v>13.499230036217311</v>
      </c>
      <c r="G48" s="71">
        <v>2321.8675662293776</v>
      </c>
      <c r="H48" s="117">
        <f t="shared" si="2"/>
        <v>6.1363146553289442E-3</v>
      </c>
      <c r="I48" s="118">
        <f t="shared" si="1"/>
        <v>0.80816977805758994</v>
      </c>
    </row>
    <row r="49" spans="1:9" s="17" customFormat="1" ht="51" x14ac:dyDescent="0.2">
      <c r="A49" s="66" t="s">
        <v>571</v>
      </c>
      <c r="B49" s="67" t="s">
        <v>340</v>
      </c>
      <c r="C49" s="68" t="s">
        <v>341</v>
      </c>
      <c r="D49" s="69" t="s">
        <v>148</v>
      </c>
      <c r="E49" s="70">
        <v>212</v>
      </c>
      <c r="F49" s="71">
        <v>10.811712092933865</v>
      </c>
      <c r="G49" s="71">
        <v>2292.0829637019792</v>
      </c>
      <c r="H49" s="117">
        <f t="shared" si="2"/>
        <v>6.0575988423987393E-3</v>
      </c>
      <c r="I49" s="118">
        <f t="shared" si="1"/>
        <v>0.8142273768999887</v>
      </c>
    </row>
    <row r="50" spans="1:9" s="17" customFormat="1" ht="89.25" x14ac:dyDescent="0.2">
      <c r="A50" s="66" t="s">
        <v>557</v>
      </c>
      <c r="B50" s="67" t="s">
        <v>303</v>
      </c>
      <c r="C50" s="68" t="s">
        <v>304</v>
      </c>
      <c r="D50" s="69" t="s">
        <v>300</v>
      </c>
      <c r="E50" s="70">
        <v>4</v>
      </c>
      <c r="F50" s="71">
        <v>537.72549380796954</v>
      </c>
      <c r="G50" s="71">
        <v>2150.9019752318782</v>
      </c>
      <c r="H50" s="117">
        <f t="shared" si="2"/>
        <v>5.6844806761418261E-3</v>
      </c>
      <c r="I50" s="118">
        <f t="shared" si="1"/>
        <v>0.8199118575761305</v>
      </c>
    </row>
    <row r="51" spans="1:9" s="17" customFormat="1" ht="51" x14ac:dyDescent="0.2">
      <c r="A51" s="66" t="s">
        <v>512</v>
      </c>
      <c r="B51" s="67" t="s">
        <v>186</v>
      </c>
      <c r="C51" s="68" t="s">
        <v>187</v>
      </c>
      <c r="D51" s="69" t="s">
        <v>142</v>
      </c>
      <c r="E51" s="70">
        <v>1</v>
      </c>
      <c r="F51" s="71">
        <v>2060.8577960679227</v>
      </c>
      <c r="G51" s="71">
        <v>2060.8577960679227</v>
      </c>
      <c r="H51" s="117">
        <f t="shared" si="2"/>
        <v>5.4465086986409091E-3</v>
      </c>
      <c r="I51" s="118">
        <f t="shared" si="1"/>
        <v>0.82535836627477144</v>
      </c>
    </row>
    <row r="52" spans="1:9" s="17" customFormat="1" ht="102" x14ac:dyDescent="0.2">
      <c r="A52" s="66" t="s">
        <v>511</v>
      </c>
      <c r="B52" s="67" t="s">
        <v>183</v>
      </c>
      <c r="C52" s="68" t="s">
        <v>184</v>
      </c>
      <c r="D52" s="69" t="s">
        <v>185</v>
      </c>
      <c r="E52" s="70">
        <v>2</v>
      </c>
      <c r="F52" s="71">
        <v>979.69891483849642</v>
      </c>
      <c r="G52" s="71">
        <v>1959.3978296769928</v>
      </c>
      <c r="H52" s="117">
        <f t="shared" si="2"/>
        <v>5.1783666703232017E-3</v>
      </c>
      <c r="I52" s="118">
        <f t="shared" si="1"/>
        <v>0.83053673294509467</v>
      </c>
    </row>
    <row r="53" spans="1:9" s="17" customFormat="1" ht="63.75" x14ac:dyDescent="0.2">
      <c r="A53" s="66" t="s">
        <v>534</v>
      </c>
      <c r="B53" s="67" t="s">
        <v>247</v>
      </c>
      <c r="C53" s="68" t="s">
        <v>80</v>
      </c>
      <c r="D53" s="69" t="s">
        <v>152</v>
      </c>
      <c r="E53" s="70">
        <v>137.00899999999999</v>
      </c>
      <c r="F53" s="71">
        <v>12.315735896055793</v>
      </c>
      <c r="G53" s="71">
        <v>1687.3666593827079</v>
      </c>
      <c r="H53" s="117">
        <f t="shared" si="2"/>
        <v>4.4594329631376826E-3</v>
      </c>
      <c r="I53" s="118">
        <f t="shared" si="1"/>
        <v>0.83499616590823234</v>
      </c>
    </row>
    <row r="54" spans="1:9" s="17" customFormat="1" ht="76.5" x14ac:dyDescent="0.2">
      <c r="A54" s="66" t="s">
        <v>664</v>
      </c>
      <c r="B54" s="67" t="s">
        <v>665</v>
      </c>
      <c r="C54" s="80" t="s">
        <v>826</v>
      </c>
      <c r="D54" s="69" t="s">
        <v>142</v>
      </c>
      <c r="E54" s="70">
        <v>1.5</v>
      </c>
      <c r="F54" s="71">
        <v>1083.1190433990689</v>
      </c>
      <c r="G54" s="71">
        <v>1624.6785650986035</v>
      </c>
      <c r="H54" s="117">
        <f t="shared" si="2"/>
        <v>4.2937586252619498E-3</v>
      </c>
      <c r="I54" s="118">
        <f t="shared" si="1"/>
        <v>0.83928992453349427</v>
      </c>
    </row>
    <row r="55" spans="1:9" s="17" customFormat="1" ht="25.5" x14ac:dyDescent="0.2">
      <c r="A55" s="66" t="s">
        <v>545</v>
      </c>
      <c r="B55" s="67" t="s">
        <v>274</v>
      </c>
      <c r="C55" s="68" t="s">
        <v>93</v>
      </c>
      <c r="D55" s="69" t="s">
        <v>152</v>
      </c>
      <c r="E55" s="70">
        <v>209.286</v>
      </c>
      <c r="F55" s="71">
        <v>7.1626051607691847</v>
      </c>
      <c r="G55" s="71">
        <v>1499.0329836767396</v>
      </c>
      <c r="H55" s="117">
        <f t="shared" si="2"/>
        <v>3.9616979884408822E-3</v>
      </c>
      <c r="I55" s="118">
        <f t="shared" si="1"/>
        <v>0.8432516225219352</v>
      </c>
    </row>
    <row r="56" spans="1:9" s="17" customFormat="1" ht="63.75" x14ac:dyDescent="0.2">
      <c r="A56" s="66" t="s">
        <v>529</v>
      </c>
      <c r="B56" s="67" t="s">
        <v>232</v>
      </c>
      <c r="C56" s="68" t="s">
        <v>233</v>
      </c>
      <c r="D56" s="69" t="s">
        <v>152</v>
      </c>
      <c r="E56" s="70">
        <v>8.6400000000000023</v>
      </c>
      <c r="F56" s="71">
        <v>170.00400200861802</v>
      </c>
      <c r="G56" s="71">
        <v>1468.83457735446</v>
      </c>
      <c r="H56" s="117">
        <f t="shared" si="2"/>
        <v>3.8818885600401423E-3</v>
      </c>
      <c r="I56" s="118">
        <f t="shared" si="1"/>
        <v>0.84713351108197532</v>
      </c>
    </row>
    <row r="57" spans="1:9" s="17" customFormat="1" ht="63.75" x14ac:dyDescent="0.2">
      <c r="A57" s="66" t="s">
        <v>807</v>
      </c>
      <c r="B57" s="67" t="s">
        <v>207</v>
      </c>
      <c r="C57" s="68" t="s">
        <v>208</v>
      </c>
      <c r="D57" s="69" t="s">
        <v>152</v>
      </c>
      <c r="E57" s="70">
        <v>9.8019999999999996</v>
      </c>
      <c r="F57" s="71">
        <v>145.21226538502623</v>
      </c>
      <c r="G57" s="71">
        <v>1423.370625304027</v>
      </c>
      <c r="H57" s="117">
        <f t="shared" si="2"/>
        <v>3.7617348013529927E-3</v>
      </c>
      <c r="I57" s="118">
        <f t="shared" si="1"/>
        <v>0.85089524588332832</v>
      </c>
    </row>
    <row r="58" spans="1:9" s="17" customFormat="1" ht="51" x14ac:dyDescent="0.2">
      <c r="A58" s="66" t="s">
        <v>518</v>
      </c>
      <c r="B58" s="67" t="s">
        <v>197</v>
      </c>
      <c r="C58" s="68" t="s">
        <v>198</v>
      </c>
      <c r="D58" s="69" t="s">
        <v>152</v>
      </c>
      <c r="E58" s="70">
        <v>103.3091</v>
      </c>
      <c r="F58" s="71">
        <v>13.708807123537579</v>
      </c>
      <c r="G58" s="71">
        <v>1416.2445260062561</v>
      </c>
      <c r="H58" s="117">
        <f t="shared" si="2"/>
        <v>3.7429016912341184E-3</v>
      </c>
      <c r="I58" s="118">
        <f t="shared" si="1"/>
        <v>0.85463814757456247</v>
      </c>
    </row>
    <row r="59" spans="1:9" s="17" customFormat="1" ht="63.75" x14ac:dyDescent="0.2">
      <c r="A59" s="66" t="s">
        <v>538</v>
      </c>
      <c r="B59" s="67" t="s">
        <v>259</v>
      </c>
      <c r="C59" s="80" t="s">
        <v>260</v>
      </c>
      <c r="D59" s="69" t="s">
        <v>152</v>
      </c>
      <c r="E59" s="70">
        <v>18.350000000000001</v>
      </c>
      <c r="F59" s="71">
        <v>75.657328522617021</v>
      </c>
      <c r="G59" s="71">
        <v>1388.3119783900224</v>
      </c>
      <c r="H59" s="117">
        <f t="shared" si="2"/>
        <v>3.669080555269624E-3</v>
      </c>
      <c r="I59" s="118">
        <f t="shared" si="1"/>
        <v>0.85830722812983207</v>
      </c>
    </row>
    <row r="60" spans="1:9" s="17" customFormat="1" ht="38.25" x14ac:dyDescent="0.2">
      <c r="A60" s="66" t="s">
        <v>554</v>
      </c>
      <c r="B60" s="67" t="s">
        <v>293</v>
      </c>
      <c r="C60" s="68" t="s">
        <v>294</v>
      </c>
      <c r="D60" s="69" t="s">
        <v>152</v>
      </c>
      <c r="E60" s="70">
        <v>42.42</v>
      </c>
      <c r="F60" s="71">
        <v>30.992752795479745</v>
      </c>
      <c r="G60" s="71">
        <v>1314.7125735842508</v>
      </c>
      <c r="H60" s="117">
        <f t="shared" si="2"/>
        <v>3.4745694156586029E-3</v>
      </c>
      <c r="I60" s="118">
        <f t="shared" si="1"/>
        <v>0.86178179754549067</v>
      </c>
    </row>
    <row r="61" spans="1:9" s="17" customFormat="1" ht="63.75" x14ac:dyDescent="0.2">
      <c r="A61" s="66" t="s">
        <v>558</v>
      </c>
      <c r="B61" s="67" t="s">
        <v>306</v>
      </c>
      <c r="C61" s="68" t="s">
        <v>307</v>
      </c>
      <c r="D61" s="69" t="s">
        <v>142</v>
      </c>
      <c r="E61" s="70">
        <v>4</v>
      </c>
      <c r="F61" s="71">
        <v>328.46893615066119</v>
      </c>
      <c r="G61" s="71">
        <v>1313.8757446026448</v>
      </c>
      <c r="H61" s="117">
        <f t="shared" si="2"/>
        <v>3.4723578140933285E-3</v>
      </c>
      <c r="I61" s="118">
        <f t="shared" si="1"/>
        <v>0.86525415535958394</v>
      </c>
    </row>
    <row r="62" spans="1:9" s="17" customFormat="1" ht="51" x14ac:dyDescent="0.2">
      <c r="A62" s="66" t="s">
        <v>569</v>
      </c>
      <c r="B62" s="67" t="s">
        <v>336</v>
      </c>
      <c r="C62" s="68" t="s">
        <v>337</v>
      </c>
      <c r="D62" s="69" t="s">
        <v>148</v>
      </c>
      <c r="E62" s="70">
        <v>28</v>
      </c>
      <c r="F62" s="71">
        <v>41.520919417333246</v>
      </c>
      <c r="G62" s="71">
        <v>1162.585743685331</v>
      </c>
      <c r="H62" s="117">
        <f t="shared" si="2"/>
        <v>3.0725231881498396E-3</v>
      </c>
      <c r="I62" s="118">
        <f t="shared" si="1"/>
        <v>0.86832667854773382</v>
      </c>
    </row>
    <row r="63" spans="1:9" s="17" customFormat="1" ht="38.25" x14ac:dyDescent="0.2">
      <c r="A63" s="66" t="s">
        <v>812</v>
      </c>
      <c r="B63" s="67" t="s">
        <v>384</v>
      </c>
      <c r="C63" s="68" t="s">
        <v>385</v>
      </c>
      <c r="D63" s="69" t="s">
        <v>148</v>
      </c>
      <c r="E63" s="70">
        <v>137</v>
      </c>
      <c r="F63" s="71">
        <v>8.3707554288507353</v>
      </c>
      <c r="G63" s="71">
        <v>1146.7934937525508</v>
      </c>
      <c r="H63" s="117">
        <f t="shared" si="2"/>
        <v>3.0307868651516644E-3</v>
      </c>
      <c r="I63" s="118">
        <f t="shared" si="1"/>
        <v>0.8713574654128855</v>
      </c>
    </row>
    <row r="64" spans="1:9" s="17" customFormat="1" ht="89.25" x14ac:dyDescent="0.2">
      <c r="A64" s="66" t="s">
        <v>639</v>
      </c>
      <c r="B64" s="67" t="s">
        <v>449</v>
      </c>
      <c r="C64" s="68" t="s">
        <v>87</v>
      </c>
      <c r="D64" s="69" t="s">
        <v>142</v>
      </c>
      <c r="E64" s="70">
        <v>4</v>
      </c>
      <c r="F64" s="71">
        <v>286.25764515156709</v>
      </c>
      <c r="G64" s="71">
        <v>1145.0305806062684</v>
      </c>
      <c r="H64" s="117">
        <f t="shared" si="2"/>
        <v>3.0261277752307121E-3</v>
      </c>
      <c r="I64" s="118">
        <f t="shared" si="1"/>
        <v>0.8743835931881162</v>
      </c>
    </row>
    <row r="65" spans="1:9" s="17" customFormat="1" ht="38.25" x14ac:dyDescent="0.2">
      <c r="A65" s="66" t="s">
        <v>804</v>
      </c>
      <c r="B65" s="67" t="s">
        <v>201</v>
      </c>
      <c r="C65" s="68" t="s">
        <v>202</v>
      </c>
      <c r="D65" s="69" t="s">
        <v>152</v>
      </c>
      <c r="E65" s="70">
        <v>15.39</v>
      </c>
      <c r="F65" s="71">
        <v>72.328751253412761</v>
      </c>
      <c r="G65" s="71">
        <v>1113.1394817900225</v>
      </c>
      <c r="H65" s="117">
        <f t="shared" si="2"/>
        <v>2.9418448385606969E-3</v>
      </c>
      <c r="I65" s="118">
        <f t="shared" si="1"/>
        <v>0.87732543802667695</v>
      </c>
    </row>
    <row r="66" spans="1:9" s="17" customFormat="1" ht="51" x14ac:dyDescent="0.2">
      <c r="A66" s="66" t="s">
        <v>610</v>
      </c>
      <c r="B66" s="67" t="s">
        <v>405</v>
      </c>
      <c r="C66" s="68" t="s">
        <v>406</v>
      </c>
      <c r="D66" s="69" t="s">
        <v>142</v>
      </c>
      <c r="E66" s="70">
        <v>12</v>
      </c>
      <c r="F66" s="71">
        <v>90.179787867515657</v>
      </c>
      <c r="G66" s="71">
        <v>1082.1574544101879</v>
      </c>
      <c r="H66" s="117">
        <f t="shared" si="2"/>
        <v>2.8599644283995689E-3</v>
      </c>
      <c r="I66" s="118">
        <f t="shared" si="1"/>
        <v>0.88018540245507648</v>
      </c>
    </row>
    <row r="67" spans="1:9" s="17" customFormat="1" ht="51" x14ac:dyDescent="0.2">
      <c r="A67" s="66" t="s">
        <v>532</v>
      </c>
      <c r="B67" s="67" t="s">
        <v>240</v>
      </c>
      <c r="C67" s="68" t="s">
        <v>241</v>
      </c>
      <c r="D67" s="69" t="s">
        <v>148</v>
      </c>
      <c r="E67" s="70">
        <v>67.69</v>
      </c>
      <c r="F67" s="71">
        <v>15.816906060700283</v>
      </c>
      <c r="G67" s="71">
        <v>1070.6463712488021</v>
      </c>
      <c r="H67" s="117">
        <f t="shared" si="2"/>
        <v>2.8295425260786576E-3</v>
      </c>
      <c r="I67" s="118">
        <f t="shared" si="1"/>
        <v>0.88301494498115518</v>
      </c>
    </row>
    <row r="68" spans="1:9" s="17" customFormat="1" ht="63.75" x14ac:dyDescent="0.2">
      <c r="A68" s="66" t="s">
        <v>564</v>
      </c>
      <c r="B68" s="67" t="s">
        <v>324</v>
      </c>
      <c r="C68" s="68" t="s">
        <v>325</v>
      </c>
      <c r="D68" s="69" t="s">
        <v>142</v>
      </c>
      <c r="E68" s="70">
        <v>6</v>
      </c>
      <c r="F68" s="71">
        <v>173.50517217326251</v>
      </c>
      <c r="G68" s="71">
        <v>1041.031033039575</v>
      </c>
      <c r="H68" s="117">
        <f t="shared" si="2"/>
        <v>2.7512740509429618E-3</v>
      </c>
      <c r="I68" s="118">
        <f t="shared" si="1"/>
        <v>0.88576621903209818</v>
      </c>
    </row>
    <row r="69" spans="1:9" s="10" customFormat="1" ht="38.25" x14ac:dyDescent="0.2">
      <c r="A69" s="66" t="s">
        <v>593</v>
      </c>
      <c r="B69" s="67" t="s">
        <v>693</v>
      </c>
      <c r="C69" s="68" t="s">
        <v>488</v>
      </c>
      <c r="D69" s="69" t="s">
        <v>142</v>
      </c>
      <c r="E69" s="70">
        <v>41</v>
      </c>
      <c r="F69" s="71">
        <v>25.087606761017746</v>
      </c>
      <c r="G69" s="71">
        <v>1028.5918772017276</v>
      </c>
      <c r="H69" s="117">
        <f t="shared" si="2"/>
        <v>2.7183994049562992E-3</v>
      </c>
      <c r="I69" s="118">
        <f t="shared" si="1"/>
        <v>0.88848461843705451</v>
      </c>
    </row>
    <row r="70" spans="1:9" s="10" customFormat="1" ht="25.5" x14ac:dyDescent="0.2">
      <c r="A70" s="66" t="s">
        <v>654</v>
      </c>
      <c r="B70" s="67" t="s">
        <v>478</v>
      </c>
      <c r="C70" s="68" t="s">
        <v>479</v>
      </c>
      <c r="D70" s="69" t="s">
        <v>475</v>
      </c>
      <c r="E70" s="70">
        <v>27</v>
      </c>
      <c r="F70" s="71">
        <v>37.921124741008633</v>
      </c>
      <c r="G70" s="71">
        <v>1023.8703680072331</v>
      </c>
      <c r="H70" s="117">
        <f t="shared" si="2"/>
        <v>2.7059212315725788E-3</v>
      </c>
      <c r="I70" s="118">
        <f t="shared" si="1"/>
        <v>0.89119053966862705</v>
      </c>
    </row>
    <row r="71" spans="1:9" s="10" customFormat="1" ht="63.75" x14ac:dyDescent="0.2">
      <c r="A71" s="66" t="s">
        <v>616</v>
      </c>
      <c r="B71" s="67" t="s">
        <v>328</v>
      </c>
      <c r="C71" s="68" t="s">
        <v>329</v>
      </c>
      <c r="D71" s="69" t="s">
        <v>142</v>
      </c>
      <c r="E71" s="70">
        <v>4</v>
      </c>
      <c r="F71" s="71">
        <v>246.10514083379559</v>
      </c>
      <c r="G71" s="71">
        <v>984.42056333518235</v>
      </c>
      <c r="H71" s="117">
        <f t="shared" si="2"/>
        <v>2.6016618766981354E-3</v>
      </c>
      <c r="I71" s="118">
        <f t="shared" si="1"/>
        <v>0.89379220154532513</v>
      </c>
    </row>
    <row r="72" spans="1:9" s="17" customFormat="1" ht="89.25" x14ac:dyDescent="0.2">
      <c r="A72" s="66" t="s">
        <v>509</v>
      </c>
      <c r="B72" s="67" t="s">
        <v>180</v>
      </c>
      <c r="C72" s="68" t="s">
        <v>181</v>
      </c>
      <c r="D72" s="69" t="s">
        <v>152</v>
      </c>
      <c r="E72" s="70">
        <v>3</v>
      </c>
      <c r="F72" s="71">
        <v>316.54769830132591</v>
      </c>
      <c r="G72" s="71">
        <v>949.64309490397773</v>
      </c>
      <c r="H72" s="117">
        <f t="shared" ref="H72:H103" si="3">G72/$F$174</f>
        <v>2.509750739166634E-3</v>
      </c>
      <c r="I72" s="118">
        <f t="shared" si="1"/>
        <v>0.89630195228449172</v>
      </c>
    </row>
    <row r="73" spans="1:9" s="17" customFormat="1" ht="63.75" x14ac:dyDescent="0.2">
      <c r="A73" s="66" t="s">
        <v>514</v>
      </c>
      <c r="B73" s="67" t="s">
        <v>189</v>
      </c>
      <c r="C73" s="68" t="s">
        <v>190</v>
      </c>
      <c r="D73" s="69" t="s">
        <v>148</v>
      </c>
      <c r="E73" s="70">
        <v>49.83</v>
      </c>
      <c r="F73" s="71">
        <v>18.29484691666346</v>
      </c>
      <c r="G73" s="71">
        <v>911.63222185734014</v>
      </c>
      <c r="H73" s="117">
        <f t="shared" si="3"/>
        <v>2.409294244261236E-3</v>
      </c>
      <c r="I73" s="118">
        <f t="shared" si="1"/>
        <v>0.898711246528753</v>
      </c>
    </row>
    <row r="74" spans="1:9" s="17" customFormat="1" ht="51" x14ac:dyDescent="0.2">
      <c r="A74" s="66" t="s">
        <v>658</v>
      </c>
      <c r="B74" s="67" t="s">
        <v>265</v>
      </c>
      <c r="C74" s="80" t="s">
        <v>266</v>
      </c>
      <c r="D74" s="69" t="s">
        <v>148</v>
      </c>
      <c r="E74" s="70">
        <v>3.1</v>
      </c>
      <c r="F74" s="71">
        <v>291.97786682901443</v>
      </c>
      <c r="G74" s="71">
        <v>905.13138716994479</v>
      </c>
      <c r="H74" s="117">
        <f t="shared" si="3"/>
        <v>2.3921136058198643E-3</v>
      </c>
      <c r="I74" s="118">
        <f t="shared" ref="I74:I137" si="4">I73+H74</f>
        <v>0.90110336013457282</v>
      </c>
    </row>
    <row r="75" spans="1:9" s="17" customFormat="1" ht="89.25" x14ac:dyDescent="0.2">
      <c r="A75" s="66" t="s">
        <v>495</v>
      </c>
      <c r="B75" s="67" t="s">
        <v>150</v>
      </c>
      <c r="C75" s="68" t="s">
        <v>151</v>
      </c>
      <c r="D75" s="69" t="s">
        <v>152</v>
      </c>
      <c r="E75" s="70">
        <v>301.89909999999998</v>
      </c>
      <c r="F75" s="71">
        <v>2.8970950306037153</v>
      </c>
      <c r="G75" s="71">
        <v>874.63038235373403</v>
      </c>
      <c r="H75" s="117">
        <f t="shared" si="3"/>
        <v>2.3115044592956638E-3</v>
      </c>
      <c r="I75" s="117">
        <f t="shared" si="4"/>
        <v>0.90341486459386844</v>
      </c>
    </row>
    <row r="76" spans="1:9" s="17" customFormat="1" ht="25.5" x14ac:dyDescent="0.2">
      <c r="A76" s="66" t="s">
        <v>541</v>
      </c>
      <c r="B76" s="67" t="s">
        <v>150</v>
      </c>
      <c r="C76" s="80" t="s">
        <v>486</v>
      </c>
      <c r="D76" s="69" t="s">
        <v>152</v>
      </c>
      <c r="E76" s="70">
        <v>301.89909999999998</v>
      </c>
      <c r="F76" s="71">
        <v>2.8970950306037153</v>
      </c>
      <c r="G76" s="71">
        <v>874.63038235373403</v>
      </c>
      <c r="H76" s="117">
        <f t="shared" si="3"/>
        <v>2.3115044592956638E-3</v>
      </c>
      <c r="I76" s="118">
        <f t="shared" si="4"/>
        <v>0.90572636905316406</v>
      </c>
    </row>
    <row r="77" spans="1:9" s="17" customFormat="1" ht="102" x14ac:dyDescent="0.2">
      <c r="A77" s="66" t="s">
        <v>637</v>
      </c>
      <c r="B77" s="67" t="s">
        <v>447</v>
      </c>
      <c r="C77" s="68" t="s">
        <v>85</v>
      </c>
      <c r="D77" s="69" t="s">
        <v>142</v>
      </c>
      <c r="E77" s="70">
        <v>4</v>
      </c>
      <c r="F77" s="71">
        <v>217.61498502219908</v>
      </c>
      <c r="G77" s="71">
        <v>870.45994008879632</v>
      </c>
      <c r="H77" s="117">
        <f t="shared" si="3"/>
        <v>2.3004826653045883E-3</v>
      </c>
      <c r="I77" s="118">
        <f t="shared" si="4"/>
        <v>0.90802685171846864</v>
      </c>
    </row>
    <row r="78" spans="1:9" s="17" customFormat="1" ht="51" x14ac:dyDescent="0.2">
      <c r="A78" s="66" t="s">
        <v>539</v>
      </c>
      <c r="B78" s="67" t="s">
        <v>261</v>
      </c>
      <c r="C78" s="80" t="s">
        <v>262</v>
      </c>
      <c r="D78" s="69" t="s">
        <v>148</v>
      </c>
      <c r="E78" s="70">
        <v>36.910000000000004</v>
      </c>
      <c r="F78" s="71">
        <v>22.757606070189183</v>
      </c>
      <c r="G78" s="71">
        <v>839.98324005068287</v>
      </c>
      <c r="H78" s="117">
        <f t="shared" si="3"/>
        <v>2.2199377523173052E-3</v>
      </c>
      <c r="I78" s="118">
        <f t="shared" si="4"/>
        <v>0.91024678947078597</v>
      </c>
    </row>
    <row r="79" spans="1:9" s="17" customFormat="1" ht="25.5" x14ac:dyDescent="0.2">
      <c r="A79" s="66" t="s">
        <v>611</v>
      </c>
      <c r="B79" s="67" t="s">
        <v>408</v>
      </c>
      <c r="C79" s="68" t="s">
        <v>714</v>
      </c>
      <c r="D79" s="69" t="s">
        <v>300</v>
      </c>
      <c r="E79" s="70">
        <v>43</v>
      </c>
      <c r="F79" s="71">
        <v>19.379716545144852</v>
      </c>
      <c r="G79" s="71">
        <v>833.32781144122862</v>
      </c>
      <c r="H79" s="117">
        <f t="shared" si="3"/>
        <v>2.2023485475290185E-3</v>
      </c>
      <c r="I79" s="118">
        <f t="shared" si="4"/>
        <v>0.91244913801831495</v>
      </c>
    </row>
    <row r="80" spans="1:9" s="17" customFormat="1" ht="25.5" x14ac:dyDescent="0.2">
      <c r="A80" s="66" t="s">
        <v>655</v>
      </c>
      <c r="B80" s="67" t="s">
        <v>473</v>
      </c>
      <c r="C80" s="68" t="s">
        <v>474</v>
      </c>
      <c r="D80" s="69" t="s">
        <v>475</v>
      </c>
      <c r="E80" s="70">
        <v>27</v>
      </c>
      <c r="F80" s="71">
        <v>30.635238940639287</v>
      </c>
      <c r="G80" s="71">
        <v>827.15145139726076</v>
      </c>
      <c r="H80" s="117">
        <f t="shared" si="3"/>
        <v>2.1860254422814886E-3</v>
      </c>
      <c r="I80" s="118">
        <f t="shared" si="4"/>
        <v>0.91463516346059648</v>
      </c>
    </row>
    <row r="81" spans="1:9" s="17" customFormat="1" ht="76.5" x14ac:dyDescent="0.2">
      <c r="A81" s="66" t="s">
        <v>638</v>
      </c>
      <c r="B81" s="67" t="s">
        <v>448</v>
      </c>
      <c r="C81" s="68" t="s">
        <v>86</v>
      </c>
      <c r="D81" s="69" t="s">
        <v>142</v>
      </c>
      <c r="E81" s="70">
        <v>2</v>
      </c>
      <c r="F81" s="71">
        <v>408.12055739632336</v>
      </c>
      <c r="G81" s="71">
        <v>816.24111479264673</v>
      </c>
      <c r="H81" s="117">
        <f t="shared" si="3"/>
        <v>2.1571912144490251E-3</v>
      </c>
      <c r="I81" s="117">
        <f t="shared" si="4"/>
        <v>0.9167923546750455</v>
      </c>
    </row>
    <row r="82" spans="1:9" s="17" customFormat="1" ht="51" x14ac:dyDescent="0.2">
      <c r="A82" s="66" t="s">
        <v>528</v>
      </c>
      <c r="B82" s="67" t="s">
        <v>230</v>
      </c>
      <c r="C82" s="68" t="s">
        <v>231</v>
      </c>
      <c r="D82" s="69" t="s">
        <v>152</v>
      </c>
      <c r="E82" s="70">
        <v>3.25</v>
      </c>
      <c r="F82" s="71">
        <v>247.86805398007786</v>
      </c>
      <c r="G82" s="71">
        <v>805.57117543525305</v>
      </c>
      <c r="H82" s="117">
        <f t="shared" si="3"/>
        <v>2.1289923170603282E-3</v>
      </c>
      <c r="I82" s="118">
        <f t="shared" si="4"/>
        <v>0.91892134699210581</v>
      </c>
    </row>
    <row r="83" spans="1:9" s="17" customFormat="1" ht="51" x14ac:dyDescent="0.2">
      <c r="A83" s="66" t="s">
        <v>813</v>
      </c>
      <c r="B83" s="67" t="s">
        <v>386</v>
      </c>
      <c r="C83" s="68" t="s">
        <v>387</v>
      </c>
      <c r="D83" s="69" t="s">
        <v>148</v>
      </c>
      <c r="E83" s="70">
        <v>20</v>
      </c>
      <c r="F83" s="71">
        <v>39.770334335011</v>
      </c>
      <c r="G83" s="71">
        <v>795.40668670022001</v>
      </c>
      <c r="H83" s="117">
        <f t="shared" si="3"/>
        <v>2.1021292426559599E-3</v>
      </c>
      <c r="I83" s="118">
        <f t="shared" si="4"/>
        <v>0.92102347623476177</v>
      </c>
    </row>
    <row r="84" spans="1:9" s="17" customFormat="1" ht="38.25" x14ac:dyDescent="0.2">
      <c r="A84" s="105" t="s">
        <v>490</v>
      </c>
      <c r="B84" s="106" t="s">
        <v>136</v>
      </c>
      <c r="C84" s="80" t="s">
        <v>137</v>
      </c>
      <c r="D84" s="107" t="s">
        <v>138</v>
      </c>
      <c r="E84" s="108">
        <v>0.2</v>
      </c>
      <c r="F84" s="109">
        <v>788.96413641647166</v>
      </c>
      <c r="G84" s="109">
        <v>788.96413641647166</v>
      </c>
      <c r="H84" s="119">
        <f t="shared" si="3"/>
        <v>2.0851026403213317E-3</v>
      </c>
      <c r="I84" s="120">
        <f t="shared" si="4"/>
        <v>0.92310857887508313</v>
      </c>
    </row>
    <row r="85" spans="1:9" s="17" customFormat="1" ht="38.25" x14ac:dyDescent="0.2">
      <c r="A85" s="66" t="s">
        <v>647</v>
      </c>
      <c r="B85" s="67" t="s">
        <v>461</v>
      </c>
      <c r="C85" s="68" t="s">
        <v>462</v>
      </c>
      <c r="D85" s="69" t="s">
        <v>148</v>
      </c>
      <c r="E85" s="70">
        <v>157</v>
      </c>
      <c r="F85" s="71">
        <v>4.9312255840063237</v>
      </c>
      <c r="G85" s="71">
        <v>774.2024166889928</v>
      </c>
      <c r="H85" s="117">
        <f t="shared" si="3"/>
        <v>2.0460898394109466E-3</v>
      </c>
      <c r="I85" s="118">
        <f t="shared" si="4"/>
        <v>0.92515466871449403</v>
      </c>
    </row>
    <row r="86" spans="1:9" s="17" customFormat="1" ht="51" x14ac:dyDescent="0.2">
      <c r="A86" s="66" t="s">
        <v>584</v>
      </c>
      <c r="B86" s="67" t="s">
        <v>369</v>
      </c>
      <c r="C86" s="68" t="s">
        <v>370</v>
      </c>
      <c r="D86" s="69" t="s">
        <v>142</v>
      </c>
      <c r="E86" s="70">
        <v>39</v>
      </c>
      <c r="F86" s="71">
        <v>19.108499138024506</v>
      </c>
      <c r="G86" s="71">
        <v>745.23146638295577</v>
      </c>
      <c r="H86" s="117">
        <f t="shared" si="3"/>
        <v>1.9695243756750278E-3</v>
      </c>
      <c r="I86" s="118">
        <f t="shared" si="4"/>
        <v>0.92712419309016902</v>
      </c>
    </row>
    <row r="87" spans="1:9" s="17" customFormat="1" ht="51" x14ac:dyDescent="0.2">
      <c r="A87" s="66" t="s">
        <v>567</v>
      </c>
      <c r="B87" s="67" t="s">
        <v>332</v>
      </c>
      <c r="C87" s="68" t="s">
        <v>333</v>
      </c>
      <c r="D87" s="69" t="s">
        <v>148</v>
      </c>
      <c r="E87" s="70">
        <v>188</v>
      </c>
      <c r="F87" s="71">
        <v>3.8216998276049008</v>
      </c>
      <c r="G87" s="71">
        <v>718.47956758972134</v>
      </c>
      <c r="H87" s="117">
        <f t="shared" si="3"/>
        <v>1.8988235006507958E-3</v>
      </c>
      <c r="I87" s="118">
        <f t="shared" si="4"/>
        <v>0.92902301659081987</v>
      </c>
    </row>
    <row r="88" spans="1:9" s="17" customFormat="1" ht="25.5" x14ac:dyDescent="0.2">
      <c r="A88" s="66" t="s">
        <v>533</v>
      </c>
      <c r="B88" s="67" t="s">
        <v>243</v>
      </c>
      <c r="C88" s="68" t="s">
        <v>244</v>
      </c>
      <c r="D88" s="69" t="s">
        <v>152</v>
      </c>
      <c r="E88" s="70">
        <v>1.76</v>
      </c>
      <c r="F88" s="72">
        <v>406.50558101756133</v>
      </c>
      <c r="G88" s="72">
        <v>715.44982259090796</v>
      </c>
      <c r="H88" s="117">
        <f t="shared" si="3"/>
        <v>1.8908163821964388E-3</v>
      </c>
      <c r="I88" s="118">
        <f t="shared" si="4"/>
        <v>0.93091383297301633</v>
      </c>
    </row>
    <row r="89" spans="1:9" s="17" customFormat="1" ht="25.5" x14ac:dyDescent="0.2">
      <c r="A89" s="66" t="s">
        <v>594</v>
      </c>
      <c r="B89" s="67" t="s">
        <v>801</v>
      </c>
      <c r="C89" s="68" t="s">
        <v>802</v>
      </c>
      <c r="D89" s="69" t="s">
        <v>142</v>
      </c>
      <c r="E89" s="70">
        <v>2</v>
      </c>
      <c r="F89" s="71">
        <v>355.66464524645608</v>
      </c>
      <c r="G89" s="71">
        <v>711.32929049291215</v>
      </c>
      <c r="H89" s="117">
        <f t="shared" si="3"/>
        <v>1.8799264925798028E-3</v>
      </c>
      <c r="I89" s="118">
        <f t="shared" si="4"/>
        <v>0.93279375946559617</v>
      </c>
    </row>
    <row r="90" spans="1:9" s="17" customFormat="1" ht="89.25" x14ac:dyDescent="0.2">
      <c r="A90" s="66" t="s">
        <v>581</v>
      </c>
      <c r="B90" s="67" t="s">
        <v>363</v>
      </c>
      <c r="C90" s="68" t="s">
        <v>364</v>
      </c>
      <c r="D90" s="69" t="s">
        <v>142</v>
      </c>
      <c r="E90" s="70">
        <v>12</v>
      </c>
      <c r="F90" s="71">
        <v>58.521319618195044</v>
      </c>
      <c r="G90" s="71">
        <v>702.25583541834055</v>
      </c>
      <c r="H90" s="117">
        <f t="shared" si="3"/>
        <v>1.855946840958681E-3</v>
      </c>
      <c r="I90" s="118">
        <f t="shared" si="4"/>
        <v>0.93464970630655486</v>
      </c>
    </row>
    <row r="91" spans="1:9" s="17" customFormat="1" ht="51" x14ac:dyDescent="0.2">
      <c r="A91" s="66" t="s">
        <v>601</v>
      </c>
      <c r="B91" s="67" t="s">
        <v>827</v>
      </c>
      <c r="C91" s="68" t="s">
        <v>829</v>
      </c>
      <c r="D91" s="69" t="s">
        <v>142</v>
      </c>
      <c r="E91" s="70">
        <v>1</v>
      </c>
      <c r="F91" s="71">
        <v>683.86236398999699</v>
      </c>
      <c r="G91" s="71">
        <v>683.86236398999699</v>
      </c>
      <c r="H91" s="117">
        <f t="shared" si="3"/>
        <v>1.807335916748472E-3</v>
      </c>
      <c r="I91" s="117">
        <f t="shared" si="4"/>
        <v>0.93645704222330328</v>
      </c>
    </row>
    <row r="92" spans="1:9" s="17" customFormat="1" ht="38.25" x14ac:dyDescent="0.2">
      <c r="A92" s="66" t="s">
        <v>588</v>
      </c>
      <c r="B92" s="67" t="s">
        <v>377</v>
      </c>
      <c r="C92" s="68" t="s">
        <v>378</v>
      </c>
      <c r="D92" s="69" t="s">
        <v>142</v>
      </c>
      <c r="E92" s="70">
        <v>77</v>
      </c>
      <c r="F92" s="71">
        <v>8.4323957486508139</v>
      </c>
      <c r="G92" s="71">
        <v>649.29447264611269</v>
      </c>
      <c r="H92" s="117">
        <f t="shared" si="3"/>
        <v>1.7159786570397411E-3</v>
      </c>
      <c r="I92" s="118">
        <f t="shared" si="4"/>
        <v>0.93817302088034304</v>
      </c>
    </row>
    <row r="93" spans="1:9" s="17" customFormat="1" ht="38.25" x14ac:dyDescent="0.2">
      <c r="A93" s="66" t="s">
        <v>553</v>
      </c>
      <c r="B93" s="67" t="s">
        <v>290</v>
      </c>
      <c r="C93" s="68" t="s">
        <v>291</v>
      </c>
      <c r="D93" s="69" t="s">
        <v>152</v>
      </c>
      <c r="E93" s="70">
        <v>25.560000000000002</v>
      </c>
      <c r="F93" s="71">
        <v>25.284859181992427</v>
      </c>
      <c r="G93" s="71">
        <v>646.28100069172649</v>
      </c>
      <c r="H93" s="117">
        <f t="shared" si="3"/>
        <v>1.7080145455692698E-3</v>
      </c>
      <c r="I93" s="118">
        <f t="shared" si="4"/>
        <v>0.93988103542591228</v>
      </c>
    </row>
    <row r="94" spans="1:9" s="17" customFormat="1" ht="38.25" x14ac:dyDescent="0.2">
      <c r="A94" s="66" t="s">
        <v>547</v>
      </c>
      <c r="B94" s="67" t="s">
        <v>278</v>
      </c>
      <c r="C94" s="80" t="s">
        <v>279</v>
      </c>
      <c r="D94" s="69" t="s">
        <v>152</v>
      </c>
      <c r="E94" s="70">
        <v>63.638999999999996</v>
      </c>
      <c r="F94" s="71">
        <v>9.3693286096120154</v>
      </c>
      <c r="G94" s="71">
        <v>596.25470338709897</v>
      </c>
      <c r="H94" s="117">
        <f t="shared" si="3"/>
        <v>1.5758032576529881E-3</v>
      </c>
      <c r="I94" s="118">
        <f t="shared" si="4"/>
        <v>0.94145683868356522</v>
      </c>
    </row>
    <row r="95" spans="1:9" s="17" customFormat="1" ht="63.75" x14ac:dyDescent="0.2">
      <c r="A95" s="66" t="s">
        <v>788</v>
      </c>
      <c r="B95" s="67" t="s">
        <v>789</v>
      </c>
      <c r="C95" s="68" t="s">
        <v>790</v>
      </c>
      <c r="D95" s="69" t="s">
        <v>152</v>
      </c>
      <c r="E95" s="70">
        <v>1.4</v>
      </c>
      <c r="F95" s="71">
        <v>424.08540022454383</v>
      </c>
      <c r="G95" s="71">
        <v>593.71956031436127</v>
      </c>
      <c r="H95" s="117">
        <f t="shared" si="3"/>
        <v>1.5691032908603691E-3</v>
      </c>
      <c r="I95" s="118">
        <f t="shared" si="4"/>
        <v>0.94302594197442557</v>
      </c>
    </row>
    <row r="96" spans="1:9" s="17" customFormat="1" ht="63.75" x14ac:dyDescent="0.2">
      <c r="A96" s="66" t="s">
        <v>565</v>
      </c>
      <c r="B96" s="67" t="s">
        <v>326</v>
      </c>
      <c r="C96" s="68" t="s">
        <v>327</v>
      </c>
      <c r="D96" s="69" t="s">
        <v>142</v>
      </c>
      <c r="E96" s="70">
        <v>2</v>
      </c>
      <c r="F96" s="71">
        <v>295.15850733069851</v>
      </c>
      <c r="G96" s="71">
        <v>590.31701466139702</v>
      </c>
      <c r="H96" s="117">
        <f t="shared" si="3"/>
        <v>1.5601109215024485E-3</v>
      </c>
      <c r="I96" s="118">
        <f t="shared" si="4"/>
        <v>0.94458605289592801</v>
      </c>
    </row>
    <row r="97" spans="1:9" s="17" customFormat="1" ht="51" x14ac:dyDescent="0.2">
      <c r="A97" s="66" t="s">
        <v>650</v>
      </c>
      <c r="B97" s="67" t="s">
        <v>466</v>
      </c>
      <c r="C97" s="68" t="s">
        <v>467</v>
      </c>
      <c r="D97" s="69" t="s">
        <v>300</v>
      </c>
      <c r="E97" s="70">
        <v>1</v>
      </c>
      <c r="F97" s="71">
        <v>569.39629012125022</v>
      </c>
      <c r="G97" s="71">
        <v>569.39629012125022</v>
      </c>
      <c r="H97" s="117">
        <f t="shared" si="3"/>
        <v>1.5048208823705955E-3</v>
      </c>
      <c r="I97" s="118">
        <f t="shared" si="4"/>
        <v>0.94609087377829859</v>
      </c>
    </row>
    <row r="98" spans="1:9" s="17" customFormat="1" ht="63.75" x14ac:dyDescent="0.2">
      <c r="A98" s="66" t="s">
        <v>645</v>
      </c>
      <c r="B98" s="67" t="s">
        <v>457</v>
      </c>
      <c r="C98" s="68" t="s">
        <v>458</v>
      </c>
      <c r="D98" s="69" t="s">
        <v>148</v>
      </c>
      <c r="E98" s="70">
        <v>157</v>
      </c>
      <c r="F98" s="71">
        <v>3.599794676324616</v>
      </c>
      <c r="G98" s="71">
        <v>565.16776418296467</v>
      </c>
      <c r="H98" s="117">
        <f t="shared" si="3"/>
        <v>1.4936455827699909E-3</v>
      </c>
      <c r="I98" s="117">
        <f t="shared" si="4"/>
        <v>0.94758451936106858</v>
      </c>
    </row>
    <row r="99" spans="1:9" s="17" customFormat="1" ht="38.25" x14ac:dyDescent="0.2">
      <c r="A99" s="66" t="s">
        <v>630</v>
      </c>
      <c r="B99" s="67" t="s">
        <v>426</v>
      </c>
      <c r="C99" s="68" t="s">
        <v>427</v>
      </c>
      <c r="D99" s="69" t="s">
        <v>142</v>
      </c>
      <c r="E99" s="70">
        <v>16</v>
      </c>
      <c r="F99" s="71">
        <v>35.134982286045059</v>
      </c>
      <c r="G99" s="71">
        <v>562.15971657672094</v>
      </c>
      <c r="H99" s="117">
        <f t="shared" si="3"/>
        <v>1.485695806960815E-3</v>
      </c>
      <c r="I99" s="118">
        <f t="shared" si="4"/>
        <v>0.94907021516802936</v>
      </c>
    </row>
    <row r="100" spans="1:9" s="17" customFormat="1" ht="51" x14ac:dyDescent="0.2">
      <c r="A100" s="66" t="s">
        <v>590</v>
      </c>
      <c r="B100" s="67" t="s">
        <v>389</v>
      </c>
      <c r="C100" s="68" t="s">
        <v>390</v>
      </c>
      <c r="D100" s="69" t="s">
        <v>148</v>
      </c>
      <c r="E100" s="70">
        <v>4</v>
      </c>
      <c r="F100" s="71">
        <v>136.63193286885522</v>
      </c>
      <c r="G100" s="71">
        <v>546.52773147542086</v>
      </c>
      <c r="H100" s="117">
        <f t="shared" si="3"/>
        <v>1.4443830375918166E-3</v>
      </c>
      <c r="I100" s="118">
        <f t="shared" si="4"/>
        <v>0.95051459820562123</v>
      </c>
    </row>
    <row r="101" spans="1:9" s="17" customFormat="1" ht="76.5" x14ac:dyDescent="0.2">
      <c r="A101" s="66" t="s">
        <v>492</v>
      </c>
      <c r="B101" s="67" t="s">
        <v>144</v>
      </c>
      <c r="C101" s="68" t="s">
        <v>145</v>
      </c>
      <c r="D101" s="69" t="s">
        <v>142</v>
      </c>
      <c r="E101" s="70">
        <v>37</v>
      </c>
      <c r="F101" s="71">
        <v>14.744364496178909</v>
      </c>
      <c r="G101" s="71">
        <v>545.54148635861964</v>
      </c>
      <c r="H101" s="117">
        <f t="shared" si="3"/>
        <v>1.4417765537199558E-3</v>
      </c>
      <c r="I101" s="118">
        <f t="shared" si="4"/>
        <v>0.95195637475934114</v>
      </c>
    </row>
    <row r="102" spans="1:9" s="17" customFormat="1" ht="25.5" x14ac:dyDescent="0.2">
      <c r="A102" s="66" t="s">
        <v>600</v>
      </c>
      <c r="B102" s="67" t="s">
        <v>799</v>
      </c>
      <c r="C102" s="68" t="s">
        <v>800</v>
      </c>
      <c r="D102" s="69" t="s">
        <v>142</v>
      </c>
      <c r="E102" s="70">
        <v>3</v>
      </c>
      <c r="F102" s="71">
        <v>176.84607750642678</v>
      </c>
      <c r="G102" s="71">
        <v>530.53823251928031</v>
      </c>
      <c r="H102" s="117">
        <f t="shared" si="3"/>
        <v>1.4021254178192689E-3</v>
      </c>
      <c r="I102" s="118">
        <f t="shared" si="4"/>
        <v>0.9533585001771604</v>
      </c>
    </row>
    <row r="103" spans="1:9" s="17" customFormat="1" ht="51" x14ac:dyDescent="0.2">
      <c r="A103" s="66" t="s">
        <v>576</v>
      </c>
      <c r="B103" s="67" t="s">
        <v>351</v>
      </c>
      <c r="C103" s="68" t="s">
        <v>352</v>
      </c>
      <c r="D103" s="69" t="s">
        <v>148</v>
      </c>
      <c r="E103" s="70">
        <v>55</v>
      </c>
      <c r="F103" s="71">
        <v>9.6035618248523154</v>
      </c>
      <c r="G103" s="71">
        <v>528.19590036687737</v>
      </c>
      <c r="H103" s="117">
        <f t="shared" si="3"/>
        <v>1.395935018623599E-3</v>
      </c>
      <c r="I103" s="118">
        <f t="shared" si="4"/>
        <v>0.95475443519578396</v>
      </c>
    </row>
    <row r="104" spans="1:9" s="17" customFormat="1" ht="38.25" x14ac:dyDescent="0.2">
      <c r="A104" s="66" t="s">
        <v>602</v>
      </c>
      <c r="B104" s="67" t="s">
        <v>830</v>
      </c>
      <c r="C104" s="68" t="s">
        <v>831</v>
      </c>
      <c r="D104" s="69" t="s">
        <v>142</v>
      </c>
      <c r="E104" s="70">
        <v>6</v>
      </c>
      <c r="F104" s="71">
        <v>87.825127651152613</v>
      </c>
      <c r="G104" s="71">
        <v>526.95076590691565</v>
      </c>
      <c r="H104" s="117">
        <f t="shared" ref="H104:H135" si="5">G104/$F$174</f>
        <v>1.3926443327353739E-3</v>
      </c>
      <c r="I104" s="118">
        <f t="shared" si="4"/>
        <v>0.95614707952851929</v>
      </c>
    </row>
    <row r="105" spans="1:9" s="17" customFormat="1" ht="63.75" x14ac:dyDescent="0.2">
      <c r="A105" s="66" t="s">
        <v>808</v>
      </c>
      <c r="B105" s="67" t="s">
        <v>761</v>
      </c>
      <c r="C105" s="68" t="s">
        <v>762</v>
      </c>
      <c r="D105" s="69" t="s">
        <v>152</v>
      </c>
      <c r="E105" s="70">
        <v>5.64</v>
      </c>
      <c r="F105" s="71">
        <v>92.139950037158158</v>
      </c>
      <c r="G105" s="71">
        <v>519.669318209572</v>
      </c>
      <c r="H105" s="117">
        <f t="shared" si="5"/>
        <v>1.373400662309424E-3</v>
      </c>
      <c r="I105" s="118">
        <f t="shared" si="4"/>
        <v>0.95752048019082869</v>
      </c>
    </row>
    <row r="106" spans="1:9" s="17" customFormat="1" ht="51" x14ac:dyDescent="0.2">
      <c r="A106" s="66" t="s">
        <v>603</v>
      </c>
      <c r="B106" s="67" t="s">
        <v>833</v>
      </c>
      <c r="C106" s="68" t="s">
        <v>832</v>
      </c>
      <c r="D106" s="69" t="s">
        <v>142</v>
      </c>
      <c r="E106" s="70">
        <v>3</v>
      </c>
      <c r="F106" s="71">
        <v>168.59860271717619</v>
      </c>
      <c r="G106" s="71">
        <v>505.7958081515286</v>
      </c>
      <c r="H106" s="117">
        <f t="shared" si="5"/>
        <v>1.3367352536839542E-3</v>
      </c>
      <c r="I106" s="118">
        <f t="shared" si="4"/>
        <v>0.95885721544451263</v>
      </c>
    </row>
    <row r="107" spans="1:9" s="17" customFormat="1" ht="51" x14ac:dyDescent="0.2">
      <c r="A107" s="66" t="s">
        <v>683</v>
      </c>
      <c r="B107" s="67" t="s">
        <v>712</v>
      </c>
      <c r="C107" s="68" t="s">
        <v>815</v>
      </c>
      <c r="D107" s="69" t="s">
        <v>152</v>
      </c>
      <c r="E107" s="70">
        <v>6.082955000000001</v>
      </c>
      <c r="F107" s="71">
        <v>81.340566008184311</v>
      </c>
      <c r="G107" s="71">
        <v>494.79100270231487</v>
      </c>
      <c r="H107" s="117">
        <f t="shared" si="5"/>
        <v>1.3076513602099096E-3</v>
      </c>
      <c r="I107" s="118">
        <f t="shared" si="4"/>
        <v>0.96016486680472257</v>
      </c>
    </row>
    <row r="108" spans="1:9" s="17" customFormat="1" ht="51" x14ac:dyDescent="0.2">
      <c r="A108" s="66" t="s">
        <v>625</v>
      </c>
      <c r="B108" s="67" t="s">
        <v>416</v>
      </c>
      <c r="C108" s="68" t="s">
        <v>417</v>
      </c>
      <c r="D108" s="69" t="s">
        <v>142</v>
      </c>
      <c r="E108" s="70">
        <v>4</v>
      </c>
      <c r="F108" s="71">
        <v>121.32047743051558</v>
      </c>
      <c r="G108" s="71">
        <v>485.28190972206232</v>
      </c>
      <c r="H108" s="117">
        <f t="shared" si="5"/>
        <v>1.2825203891492437E-3</v>
      </c>
      <c r="I108" s="117">
        <f t="shared" si="4"/>
        <v>0.96144738719387179</v>
      </c>
    </row>
    <row r="109" spans="1:9" s="17" customFormat="1" ht="25.5" x14ac:dyDescent="0.2">
      <c r="A109" s="66" t="s">
        <v>680</v>
      </c>
      <c r="B109" s="67" t="s">
        <v>681</v>
      </c>
      <c r="C109" s="68" t="s">
        <v>682</v>
      </c>
      <c r="D109" s="69" t="s">
        <v>152</v>
      </c>
      <c r="E109" s="70">
        <v>104.87100000000001</v>
      </c>
      <c r="F109" s="71">
        <v>4.598367857085897</v>
      </c>
      <c r="G109" s="71">
        <v>482.23543554045517</v>
      </c>
      <c r="H109" s="117">
        <f t="shared" si="5"/>
        <v>1.2744690582122103E-3</v>
      </c>
      <c r="I109" s="118">
        <f t="shared" si="4"/>
        <v>0.96272185625208395</v>
      </c>
    </row>
    <row r="110" spans="1:9" s="17" customFormat="1" ht="25.5" x14ac:dyDescent="0.2">
      <c r="A110" s="66" t="s">
        <v>563</v>
      </c>
      <c r="B110" s="67" t="s">
        <v>321</v>
      </c>
      <c r="C110" s="68" t="s">
        <v>322</v>
      </c>
      <c r="D110" s="69" t="s">
        <v>300</v>
      </c>
      <c r="E110" s="70">
        <v>4</v>
      </c>
      <c r="F110" s="71">
        <v>116.09337831146888</v>
      </c>
      <c r="G110" s="71">
        <v>464.37351324587553</v>
      </c>
      <c r="H110" s="117">
        <f t="shared" si="5"/>
        <v>1.2272629310657889E-3</v>
      </c>
      <c r="I110" s="118">
        <f t="shared" si="4"/>
        <v>0.96394911918314974</v>
      </c>
    </row>
    <row r="111" spans="1:9" s="17" customFormat="1" ht="25.5" x14ac:dyDescent="0.2">
      <c r="A111" s="66" t="s">
        <v>626</v>
      </c>
      <c r="B111" s="67" t="s">
        <v>419</v>
      </c>
      <c r="C111" s="68" t="s">
        <v>420</v>
      </c>
      <c r="D111" s="69" t="s">
        <v>142</v>
      </c>
      <c r="E111" s="70">
        <v>4</v>
      </c>
      <c r="F111" s="71">
        <v>114.626338700227</v>
      </c>
      <c r="G111" s="71">
        <v>458.50535480090798</v>
      </c>
      <c r="H111" s="117">
        <f t="shared" si="5"/>
        <v>1.2117543520282154E-3</v>
      </c>
      <c r="I111" s="118">
        <f t="shared" si="4"/>
        <v>0.96516087353517799</v>
      </c>
    </row>
    <row r="112" spans="1:9" s="17" customFormat="1" ht="51" x14ac:dyDescent="0.2">
      <c r="A112" s="66" t="s">
        <v>572</v>
      </c>
      <c r="B112" s="67" t="s">
        <v>343</v>
      </c>
      <c r="C112" s="68" t="s">
        <v>344</v>
      </c>
      <c r="D112" s="69" t="s">
        <v>148</v>
      </c>
      <c r="E112" s="70">
        <v>15</v>
      </c>
      <c r="F112" s="71">
        <v>27.873752613595745</v>
      </c>
      <c r="G112" s="71">
        <v>418.10628920393617</v>
      </c>
      <c r="H112" s="117">
        <f t="shared" si="5"/>
        <v>1.104986256427106E-3</v>
      </c>
      <c r="I112" s="118">
        <f t="shared" si="4"/>
        <v>0.96626585979160506</v>
      </c>
    </row>
    <row r="113" spans="1:9" s="17" customFormat="1" ht="38.25" x14ac:dyDescent="0.2">
      <c r="A113" s="66" t="s">
        <v>549</v>
      </c>
      <c r="B113" s="67" t="s">
        <v>283</v>
      </c>
      <c r="C113" s="80" t="s">
        <v>284</v>
      </c>
      <c r="D113" s="69" t="s">
        <v>152</v>
      </c>
      <c r="E113" s="70">
        <v>18.350000000000001</v>
      </c>
      <c r="F113" s="71">
        <v>22.695965750389107</v>
      </c>
      <c r="G113" s="71">
        <v>416.47097151964016</v>
      </c>
      <c r="H113" s="117">
        <f t="shared" si="5"/>
        <v>1.1006643803570767E-3</v>
      </c>
      <c r="I113" s="118">
        <f t="shared" si="4"/>
        <v>0.96736652417196212</v>
      </c>
    </row>
    <row r="114" spans="1:9" s="17" customFormat="1" ht="51" x14ac:dyDescent="0.2">
      <c r="A114" s="66" t="s">
        <v>635</v>
      </c>
      <c r="B114" s="67" t="s">
        <v>443</v>
      </c>
      <c r="C114" s="68" t="s">
        <v>444</v>
      </c>
      <c r="D114" s="69" t="s">
        <v>142</v>
      </c>
      <c r="E114" s="70">
        <v>2</v>
      </c>
      <c r="F114" s="71">
        <v>205.81702781246392</v>
      </c>
      <c r="G114" s="71">
        <v>411.63405562492784</v>
      </c>
      <c r="H114" s="117">
        <f t="shared" si="5"/>
        <v>1.0878812060180175E-3</v>
      </c>
      <c r="I114" s="118">
        <f t="shared" si="4"/>
        <v>0.96845440537798011</v>
      </c>
    </row>
    <row r="115" spans="1:9" s="17" customFormat="1" ht="51" x14ac:dyDescent="0.2">
      <c r="A115" s="66" t="s">
        <v>624</v>
      </c>
      <c r="B115" s="67" t="s">
        <v>414</v>
      </c>
      <c r="C115" s="68" t="s">
        <v>415</v>
      </c>
      <c r="D115" s="69" t="s">
        <v>142</v>
      </c>
      <c r="E115" s="70">
        <v>2</v>
      </c>
      <c r="F115" s="71">
        <v>201.30495640309815</v>
      </c>
      <c r="G115" s="71">
        <v>402.60991280619629</v>
      </c>
      <c r="H115" s="117">
        <f t="shared" si="5"/>
        <v>1.0640318785904888E-3</v>
      </c>
      <c r="I115" s="118">
        <f t="shared" si="4"/>
        <v>0.96951843725657061</v>
      </c>
    </row>
    <row r="116" spans="1:9" s="17" customFormat="1" ht="51" x14ac:dyDescent="0.2">
      <c r="A116" s="66" t="s">
        <v>556</v>
      </c>
      <c r="B116" s="67" t="s">
        <v>298</v>
      </c>
      <c r="C116" s="68" t="s">
        <v>299</v>
      </c>
      <c r="D116" s="69" t="s">
        <v>300</v>
      </c>
      <c r="E116" s="70">
        <v>1</v>
      </c>
      <c r="F116" s="71">
        <v>393.75836288290492</v>
      </c>
      <c r="G116" s="71">
        <v>393.75836288290492</v>
      </c>
      <c r="H116" s="117">
        <f t="shared" si="5"/>
        <v>1.0406386858405356E-3</v>
      </c>
      <c r="I116" s="118">
        <f t="shared" si="4"/>
        <v>0.9705590759424112</v>
      </c>
    </row>
    <row r="117" spans="1:9" s="17" customFormat="1" ht="25.5" x14ac:dyDescent="0.2">
      <c r="A117" s="66" t="s">
        <v>656</v>
      </c>
      <c r="B117" s="67" t="s">
        <v>618</v>
      </c>
      <c r="C117" s="68" t="s">
        <v>619</v>
      </c>
      <c r="D117" s="69" t="s">
        <v>152</v>
      </c>
      <c r="E117" s="70">
        <v>366.81</v>
      </c>
      <c r="F117" s="71">
        <v>1.0725415645213754</v>
      </c>
      <c r="G117" s="71">
        <v>393.41897128208569</v>
      </c>
      <c r="H117" s="117">
        <f t="shared" si="5"/>
        <v>1.0397417295781315E-3</v>
      </c>
      <c r="I117" s="118">
        <f t="shared" si="4"/>
        <v>0.9715988176719893</v>
      </c>
    </row>
    <row r="118" spans="1:9" s="17" customFormat="1" ht="38.25" x14ac:dyDescent="0.2">
      <c r="A118" s="66" t="s">
        <v>560</v>
      </c>
      <c r="B118" s="67" t="s">
        <v>312</v>
      </c>
      <c r="C118" s="68" t="s">
        <v>70</v>
      </c>
      <c r="D118" s="69" t="s">
        <v>142</v>
      </c>
      <c r="E118" s="70">
        <v>2</v>
      </c>
      <c r="F118" s="71">
        <v>193.30404289304789</v>
      </c>
      <c r="G118" s="71">
        <v>386.60808578609578</v>
      </c>
      <c r="H118" s="117">
        <f t="shared" si="5"/>
        <v>1.0217416777695428E-3</v>
      </c>
      <c r="I118" s="118">
        <f t="shared" si="4"/>
        <v>0.97262055934975888</v>
      </c>
    </row>
    <row r="119" spans="1:9" s="17" customFormat="1" ht="38.25" x14ac:dyDescent="0.2">
      <c r="A119" s="66" t="s">
        <v>819</v>
      </c>
      <c r="B119" s="67" t="s">
        <v>435</v>
      </c>
      <c r="C119" s="68" t="s">
        <v>436</v>
      </c>
      <c r="D119" s="69" t="s">
        <v>142</v>
      </c>
      <c r="E119" s="70">
        <v>11</v>
      </c>
      <c r="F119" s="71">
        <v>33.088523668682434</v>
      </c>
      <c r="G119" s="71">
        <v>363.97376035550678</v>
      </c>
      <c r="H119" s="117">
        <f t="shared" si="5"/>
        <v>9.6192287291033119E-4</v>
      </c>
      <c r="I119" s="118">
        <f t="shared" si="4"/>
        <v>0.97358248222266919</v>
      </c>
    </row>
    <row r="120" spans="1:9" s="17" customFormat="1" ht="76.5" x14ac:dyDescent="0.2">
      <c r="A120" s="66" t="s">
        <v>497</v>
      </c>
      <c r="B120" s="67" t="s">
        <v>157</v>
      </c>
      <c r="C120" s="68" t="s">
        <v>40</v>
      </c>
      <c r="D120" s="69" t="s">
        <v>142</v>
      </c>
      <c r="E120" s="70">
        <v>6</v>
      </c>
      <c r="F120" s="71">
        <v>60.037671485276995</v>
      </c>
      <c r="G120" s="71">
        <v>360.22602891166196</v>
      </c>
      <c r="H120" s="117">
        <f t="shared" si="5"/>
        <v>9.5201823419725903E-4</v>
      </c>
      <c r="I120" s="118">
        <f t="shared" si="4"/>
        <v>0.9745345004568664</v>
      </c>
    </row>
    <row r="121" spans="1:9" s="17" customFormat="1" ht="25.5" x14ac:dyDescent="0.2">
      <c r="A121" s="66" t="s">
        <v>615</v>
      </c>
      <c r="B121" s="67" t="s">
        <v>316</v>
      </c>
      <c r="C121" s="68" t="s">
        <v>317</v>
      </c>
      <c r="D121" s="69" t="s">
        <v>300</v>
      </c>
      <c r="E121" s="70">
        <v>4</v>
      </c>
      <c r="F121" s="71">
        <v>89.797617884755155</v>
      </c>
      <c r="G121" s="71">
        <v>359.19047153902062</v>
      </c>
      <c r="H121" s="117">
        <f t="shared" si="5"/>
        <v>9.4928142613180482E-4</v>
      </c>
      <c r="I121" s="118">
        <f t="shared" si="4"/>
        <v>0.97548378188299822</v>
      </c>
    </row>
    <row r="122" spans="1:9" s="17" customFormat="1" ht="63.75" x14ac:dyDescent="0.2">
      <c r="A122" s="66" t="s">
        <v>806</v>
      </c>
      <c r="B122" s="67" t="s">
        <v>204</v>
      </c>
      <c r="C122" s="68" t="s">
        <v>205</v>
      </c>
      <c r="D122" s="69" t="s">
        <v>164</v>
      </c>
      <c r="E122" s="70">
        <v>8.4374999999999992E-2</v>
      </c>
      <c r="F122" s="71">
        <v>4202.1931936668288</v>
      </c>
      <c r="G122" s="71">
        <v>354.56005071563862</v>
      </c>
      <c r="H122" s="117">
        <f t="shared" si="5"/>
        <v>9.3704398435341695E-4</v>
      </c>
      <c r="I122" s="118">
        <f t="shared" si="4"/>
        <v>0.97642082586735168</v>
      </c>
    </row>
    <row r="123" spans="1:9" s="17" customFormat="1" ht="76.5" x14ac:dyDescent="0.2">
      <c r="A123" s="66" t="s">
        <v>493</v>
      </c>
      <c r="B123" s="67" t="s">
        <v>146</v>
      </c>
      <c r="C123" s="68" t="s">
        <v>147</v>
      </c>
      <c r="D123" s="69" t="s">
        <v>142</v>
      </c>
      <c r="E123" s="70">
        <v>41</v>
      </c>
      <c r="F123" s="71">
        <v>8.5926605801310192</v>
      </c>
      <c r="G123" s="71">
        <v>352.29908378537181</v>
      </c>
      <c r="H123" s="117">
        <f t="shared" si="5"/>
        <v>9.3106862007717565E-4</v>
      </c>
      <c r="I123" s="118">
        <f t="shared" si="4"/>
        <v>0.97735189448742887</v>
      </c>
    </row>
    <row r="124" spans="1:9" s="17" customFormat="1" x14ac:dyDescent="0.2">
      <c r="A124" s="66" t="s">
        <v>674</v>
      </c>
      <c r="B124" s="67" t="s">
        <v>489</v>
      </c>
      <c r="C124" s="68" t="s">
        <v>676</v>
      </c>
      <c r="D124" s="69" t="s">
        <v>142</v>
      </c>
      <c r="E124" s="70">
        <v>80</v>
      </c>
      <c r="F124" s="71">
        <v>4.1903089400093734</v>
      </c>
      <c r="G124" s="71">
        <v>335.22471520074987</v>
      </c>
      <c r="H124" s="117">
        <f t="shared" si="5"/>
        <v>8.8594386804558055E-4</v>
      </c>
      <c r="I124" s="118">
        <f t="shared" si="4"/>
        <v>0.97823783835547451</v>
      </c>
    </row>
    <row r="125" spans="1:9" s="17" customFormat="1" ht="51" x14ac:dyDescent="0.2">
      <c r="A125" s="66" t="s">
        <v>583</v>
      </c>
      <c r="B125" s="67" t="s">
        <v>367</v>
      </c>
      <c r="C125" s="68" t="s">
        <v>368</v>
      </c>
      <c r="D125" s="69" t="s">
        <v>142</v>
      </c>
      <c r="E125" s="70">
        <v>16</v>
      </c>
      <c r="F125" s="71">
        <v>20.933052604106845</v>
      </c>
      <c r="G125" s="71">
        <v>334.92884166570951</v>
      </c>
      <c r="H125" s="117">
        <f t="shared" si="5"/>
        <v>8.8516192288402233E-4</v>
      </c>
      <c r="I125" s="118">
        <f t="shared" si="4"/>
        <v>0.97912300027835852</v>
      </c>
    </row>
    <row r="126" spans="1:9" s="17" customFormat="1" ht="25.5" x14ac:dyDescent="0.2">
      <c r="A126" s="66" t="s">
        <v>595</v>
      </c>
      <c r="B126" s="67" t="s">
        <v>795</v>
      </c>
      <c r="C126" s="68" t="s">
        <v>796</v>
      </c>
      <c r="D126" s="69" t="s">
        <v>142</v>
      </c>
      <c r="E126" s="70">
        <v>11</v>
      </c>
      <c r="F126" s="71">
        <v>28.983278369997169</v>
      </c>
      <c r="G126" s="71">
        <v>318.81606206996884</v>
      </c>
      <c r="H126" s="117">
        <f t="shared" si="5"/>
        <v>8.4257849262749194E-4</v>
      </c>
      <c r="I126" s="118">
        <f t="shared" si="4"/>
        <v>0.979965578770986</v>
      </c>
    </row>
    <row r="127" spans="1:9" s="17" customFormat="1" x14ac:dyDescent="0.2">
      <c r="A127" s="66" t="s">
        <v>612</v>
      </c>
      <c r="B127" s="67" t="s">
        <v>725</v>
      </c>
      <c r="C127" s="68" t="s">
        <v>411</v>
      </c>
      <c r="D127" s="69" t="s">
        <v>300</v>
      </c>
      <c r="E127" s="70">
        <v>8</v>
      </c>
      <c r="F127" s="71">
        <v>39.831938163741761</v>
      </c>
      <c r="G127" s="71">
        <v>318.65550530993409</v>
      </c>
      <c r="H127" s="117">
        <f t="shared" si="5"/>
        <v>8.4215416747908845E-4</v>
      </c>
      <c r="I127" s="118">
        <f t="shared" si="4"/>
        <v>0.98080773293846513</v>
      </c>
    </row>
    <row r="128" spans="1:9" s="17" customFormat="1" ht="51" x14ac:dyDescent="0.2">
      <c r="A128" s="66" t="s">
        <v>548</v>
      </c>
      <c r="B128" s="67" t="s">
        <v>280</v>
      </c>
      <c r="C128" s="80" t="s">
        <v>281</v>
      </c>
      <c r="D128" s="69" t="s">
        <v>152</v>
      </c>
      <c r="E128" s="70">
        <v>37.954000000000001</v>
      </c>
      <c r="F128" s="71">
        <v>8.3707554288507353</v>
      </c>
      <c r="G128" s="71">
        <v>317.70365154660084</v>
      </c>
      <c r="H128" s="117">
        <f t="shared" si="5"/>
        <v>8.3963857430632317E-4</v>
      </c>
      <c r="I128" s="118">
        <f t="shared" si="4"/>
        <v>0.98164737151277148</v>
      </c>
    </row>
    <row r="129" spans="1:9" s="17" customFormat="1" ht="38.25" x14ac:dyDescent="0.2">
      <c r="A129" s="66" t="s">
        <v>589</v>
      </c>
      <c r="B129" s="67" t="s">
        <v>379</v>
      </c>
      <c r="C129" s="68" t="s">
        <v>380</v>
      </c>
      <c r="D129" s="69" t="s">
        <v>142</v>
      </c>
      <c r="E129" s="70">
        <v>20</v>
      </c>
      <c r="F129" s="71">
        <v>14.892301263699098</v>
      </c>
      <c r="G129" s="71">
        <v>297.84602527398198</v>
      </c>
      <c r="H129" s="117">
        <f t="shared" si="5"/>
        <v>7.8715812930204578E-4</v>
      </c>
      <c r="I129" s="117">
        <f t="shared" si="4"/>
        <v>0.98243452964207356</v>
      </c>
    </row>
    <row r="130" spans="1:9" s="17" customFormat="1" ht="38.25" x14ac:dyDescent="0.2">
      <c r="A130" s="66" t="s">
        <v>613</v>
      </c>
      <c r="B130" s="67" t="s">
        <v>622</v>
      </c>
      <c r="C130" s="68" t="s">
        <v>623</v>
      </c>
      <c r="D130" s="69" t="s">
        <v>148</v>
      </c>
      <c r="E130" s="70">
        <v>6</v>
      </c>
      <c r="F130" s="71">
        <v>48.399979107022062</v>
      </c>
      <c r="G130" s="71">
        <v>290.39987464213237</v>
      </c>
      <c r="H130" s="117">
        <f t="shared" si="5"/>
        <v>7.6747917606949454E-4</v>
      </c>
      <c r="I130" s="118">
        <f t="shared" si="4"/>
        <v>0.98320200881814301</v>
      </c>
    </row>
    <row r="131" spans="1:9" s="17" customFormat="1" ht="38.25" x14ac:dyDescent="0.2">
      <c r="A131" s="66" t="s">
        <v>598</v>
      </c>
      <c r="B131" s="67" t="s">
        <v>718</v>
      </c>
      <c r="C131" s="68" t="s">
        <v>721</v>
      </c>
      <c r="D131" s="69" t="s">
        <v>142</v>
      </c>
      <c r="E131" s="70">
        <v>5</v>
      </c>
      <c r="F131" s="71">
        <v>57.239200966353401</v>
      </c>
      <c r="G131" s="71">
        <v>286.19600483176703</v>
      </c>
      <c r="H131" s="117">
        <f t="shared" si="5"/>
        <v>7.5636903856568679E-4</v>
      </c>
      <c r="I131" s="118">
        <f t="shared" si="4"/>
        <v>0.9839583778567087</v>
      </c>
    </row>
    <row r="132" spans="1:9" s="17" customFormat="1" ht="76.5" x14ac:dyDescent="0.2">
      <c r="A132" s="66" t="s">
        <v>494</v>
      </c>
      <c r="B132" s="67" t="s">
        <v>483</v>
      </c>
      <c r="C132" s="68" t="s">
        <v>692</v>
      </c>
      <c r="D132" s="69" t="s">
        <v>142</v>
      </c>
      <c r="E132" s="70">
        <v>2</v>
      </c>
      <c r="F132" s="71">
        <v>140.93442719090072</v>
      </c>
      <c r="G132" s="71">
        <v>281.86885438180144</v>
      </c>
      <c r="H132" s="117">
        <f t="shared" si="5"/>
        <v>7.4493309057789624E-4</v>
      </c>
      <c r="I132" s="118">
        <f t="shared" si="4"/>
        <v>0.98470331094728658</v>
      </c>
    </row>
    <row r="133" spans="1:9" s="17" customFormat="1" ht="51" x14ac:dyDescent="0.2">
      <c r="A133" s="66" t="s">
        <v>527</v>
      </c>
      <c r="B133" s="67" t="s">
        <v>230</v>
      </c>
      <c r="C133" s="68" t="s">
        <v>229</v>
      </c>
      <c r="D133" s="69" t="s">
        <v>152</v>
      </c>
      <c r="E133" s="70">
        <v>1.125</v>
      </c>
      <c r="F133" s="71">
        <v>247.86805398007786</v>
      </c>
      <c r="G133" s="71">
        <v>278.85156072758758</v>
      </c>
      <c r="H133" s="117">
        <f t="shared" si="5"/>
        <v>7.3695887898242126E-4</v>
      </c>
      <c r="I133" s="118">
        <f t="shared" si="4"/>
        <v>0.98544026982626898</v>
      </c>
    </row>
    <row r="134" spans="1:9" s="17" customFormat="1" ht="25.5" x14ac:dyDescent="0.2">
      <c r="A134" s="66" t="s">
        <v>544</v>
      </c>
      <c r="B134" s="67" t="s">
        <v>272</v>
      </c>
      <c r="C134" s="80" t="s">
        <v>273</v>
      </c>
      <c r="D134" s="69" t="s">
        <v>152</v>
      </c>
      <c r="E134" s="70">
        <v>42.42</v>
      </c>
      <c r="F134" s="71">
        <v>6.32429681148811</v>
      </c>
      <c r="G134" s="71">
        <v>268.27667074332561</v>
      </c>
      <c r="H134" s="117">
        <f t="shared" si="5"/>
        <v>7.0901118147687482E-4</v>
      </c>
      <c r="I134" s="118">
        <f t="shared" si="4"/>
        <v>0.9861492810077459</v>
      </c>
    </row>
    <row r="135" spans="1:9" s="17" customFormat="1" ht="38.25" x14ac:dyDescent="0.2">
      <c r="A135" s="66" t="s">
        <v>605</v>
      </c>
      <c r="B135" s="67" t="s">
        <v>398</v>
      </c>
      <c r="C135" s="68" t="s">
        <v>399</v>
      </c>
      <c r="D135" s="69" t="s">
        <v>142</v>
      </c>
      <c r="E135" s="70">
        <v>4</v>
      </c>
      <c r="F135" s="71">
        <v>63.760746801201762</v>
      </c>
      <c r="G135" s="71">
        <v>255.04298720480705</v>
      </c>
      <c r="H135" s="117">
        <f t="shared" si="5"/>
        <v>6.7403672926327491E-4</v>
      </c>
      <c r="I135" s="118">
        <f t="shared" si="4"/>
        <v>0.98682331773700915</v>
      </c>
    </row>
    <row r="136" spans="1:9" s="17" customFormat="1" ht="38.25" x14ac:dyDescent="0.2">
      <c r="A136" s="66" t="s">
        <v>597</v>
      </c>
      <c r="B136" s="67" t="s">
        <v>717</v>
      </c>
      <c r="C136" s="68" t="s">
        <v>720</v>
      </c>
      <c r="D136" s="69" t="s">
        <v>142</v>
      </c>
      <c r="E136" s="70">
        <v>5</v>
      </c>
      <c r="F136" s="71">
        <v>50.138236125384296</v>
      </c>
      <c r="G136" s="71">
        <v>250.69118062692149</v>
      </c>
      <c r="H136" s="117">
        <f t="shared" ref="H136:H167" si="6">G136/$F$174</f>
        <v>6.6253561917868793E-4</v>
      </c>
      <c r="I136" s="118">
        <f t="shared" si="4"/>
        <v>0.98748585335618788</v>
      </c>
    </row>
    <row r="137" spans="1:9" s="17" customFormat="1" ht="51" x14ac:dyDescent="0.2">
      <c r="A137" s="66" t="s">
        <v>582</v>
      </c>
      <c r="B137" s="67" t="s">
        <v>365</v>
      </c>
      <c r="C137" s="68" t="s">
        <v>366</v>
      </c>
      <c r="D137" s="69" t="s">
        <v>142</v>
      </c>
      <c r="E137" s="70">
        <v>9</v>
      </c>
      <c r="F137" s="71">
        <v>27.528566822715302</v>
      </c>
      <c r="G137" s="71">
        <v>247.75710140443772</v>
      </c>
      <c r="H137" s="117">
        <f t="shared" si="6"/>
        <v>6.5478132965990116E-4</v>
      </c>
      <c r="I137" s="118">
        <f t="shared" si="4"/>
        <v>0.98814063468584779</v>
      </c>
    </row>
    <row r="138" spans="1:9" s="17" customFormat="1" ht="89.25" x14ac:dyDescent="0.2">
      <c r="A138" s="66" t="s">
        <v>499</v>
      </c>
      <c r="B138" s="67" t="s">
        <v>159</v>
      </c>
      <c r="C138" s="68" t="s">
        <v>75</v>
      </c>
      <c r="D138" s="69" t="s">
        <v>142</v>
      </c>
      <c r="E138" s="70">
        <v>8</v>
      </c>
      <c r="F138" s="71">
        <v>28.539468067436598</v>
      </c>
      <c r="G138" s="71">
        <v>228.31574453949278</v>
      </c>
      <c r="H138" s="117">
        <f t="shared" si="6"/>
        <v>6.0340101633583963E-4</v>
      </c>
      <c r="I138" s="118">
        <f t="shared" ref="I138:I173" si="7">I137+H138</f>
        <v>0.98874403570218361</v>
      </c>
    </row>
    <row r="139" spans="1:9" s="17" customFormat="1" ht="25.5" x14ac:dyDescent="0.2">
      <c r="A139" s="66" t="s">
        <v>536</v>
      </c>
      <c r="B139" s="67" t="s">
        <v>253</v>
      </c>
      <c r="C139" s="68" t="s">
        <v>254</v>
      </c>
      <c r="D139" s="69" t="s">
        <v>148</v>
      </c>
      <c r="E139" s="70">
        <v>6</v>
      </c>
      <c r="F139" s="71">
        <v>37.612923142008235</v>
      </c>
      <c r="G139" s="71">
        <v>225.67753885204939</v>
      </c>
      <c r="H139" s="117">
        <f t="shared" si="6"/>
        <v>5.9642867197861129E-4</v>
      </c>
      <c r="I139" s="118">
        <f t="shared" si="7"/>
        <v>0.98934046437416223</v>
      </c>
    </row>
    <row r="140" spans="1:9" s="17" customFormat="1" ht="51" x14ac:dyDescent="0.2">
      <c r="A140" s="66" t="s">
        <v>634</v>
      </c>
      <c r="B140" s="67" t="s">
        <v>441</v>
      </c>
      <c r="C140" s="68" t="s">
        <v>442</v>
      </c>
      <c r="D140" s="69" t="s">
        <v>142</v>
      </c>
      <c r="E140" s="70">
        <v>2</v>
      </c>
      <c r="F140" s="71">
        <v>110.11426729086121</v>
      </c>
      <c r="G140" s="71">
        <v>220.22853458172241</v>
      </c>
      <c r="H140" s="117">
        <f t="shared" si="6"/>
        <v>5.8202784858657887E-4</v>
      </c>
      <c r="I140" s="118">
        <f t="shared" si="7"/>
        <v>0.98992249222274886</v>
      </c>
    </row>
    <row r="141" spans="1:9" s="17" customFormat="1" ht="51" x14ac:dyDescent="0.2">
      <c r="A141" s="66" t="s">
        <v>501</v>
      </c>
      <c r="B141" s="67" t="s">
        <v>163</v>
      </c>
      <c r="C141" s="68" t="s">
        <v>76</v>
      </c>
      <c r="D141" s="69" t="s">
        <v>164</v>
      </c>
      <c r="E141" s="70">
        <v>1.4525000000000001</v>
      </c>
      <c r="F141" s="71">
        <v>145.60676343174671</v>
      </c>
      <c r="G141" s="71">
        <v>211.49382388461211</v>
      </c>
      <c r="H141" s="117">
        <f t="shared" si="6"/>
        <v>5.5894344272282021E-4</v>
      </c>
      <c r="I141" s="118">
        <f t="shared" si="7"/>
        <v>0.99048143566547164</v>
      </c>
    </row>
    <row r="142" spans="1:9" s="17" customFormat="1" ht="51" x14ac:dyDescent="0.2">
      <c r="A142" s="66" t="s">
        <v>828</v>
      </c>
      <c r="B142" s="67" t="s">
        <v>834</v>
      </c>
      <c r="C142" s="68" t="s">
        <v>835</v>
      </c>
      <c r="D142" s="69" t="s">
        <v>142</v>
      </c>
      <c r="E142" s="70">
        <v>1</v>
      </c>
      <c r="F142" s="71">
        <v>210.64962888479013</v>
      </c>
      <c r="G142" s="71">
        <v>210.64962888479013</v>
      </c>
      <c r="H142" s="117">
        <f t="shared" si="6"/>
        <v>5.5671237398112808E-4</v>
      </c>
      <c r="I142" s="118">
        <f t="shared" si="7"/>
        <v>0.99103814803945278</v>
      </c>
    </row>
    <row r="143" spans="1:9" s="17" customFormat="1" ht="25.5" x14ac:dyDescent="0.2">
      <c r="A143" s="66" t="s">
        <v>562</v>
      </c>
      <c r="B143" s="67" t="s">
        <v>319</v>
      </c>
      <c r="C143" s="68" t="s">
        <v>320</v>
      </c>
      <c r="D143" s="69" t="s">
        <v>300</v>
      </c>
      <c r="E143" s="70">
        <v>2</v>
      </c>
      <c r="F143" s="71">
        <v>90.993440088876696</v>
      </c>
      <c r="G143" s="71">
        <v>181.98688017775339</v>
      </c>
      <c r="H143" s="117">
        <f t="shared" si="6"/>
        <v>4.8096143645516559E-4</v>
      </c>
      <c r="I143" s="118">
        <f t="shared" si="7"/>
        <v>0.99151910947590793</v>
      </c>
    </row>
    <row r="144" spans="1:9" s="17" customFormat="1" ht="38.25" x14ac:dyDescent="0.2">
      <c r="A144" s="66" t="s">
        <v>531</v>
      </c>
      <c r="B144" s="67" t="s">
        <v>236</v>
      </c>
      <c r="C144" s="68" t="s">
        <v>237</v>
      </c>
      <c r="D144" s="69" t="s">
        <v>148</v>
      </c>
      <c r="E144" s="70">
        <v>11.5</v>
      </c>
      <c r="F144" s="71">
        <v>15.718281549020157</v>
      </c>
      <c r="G144" s="71">
        <v>180.76023781373181</v>
      </c>
      <c r="H144" s="117">
        <f t="shared" si="6"/>
        <v>4.7771962213953833E-4</v>
      </c>
      <c r="I144" s="118">
        <f t="shared" si="7"/>
        <v>0.99199682909804743</v>
      </c>
    </row>
    <row r="145" spans="1:10" s="17" customFormat="1" ht="51" x14ac:dyDescent="0.2">
      <c r="A145" s="66" t="s">
        <v>585</v>
      </c>
      <c r="B145" s="67" t="s">
        <v>371</v>
      </c>
      <c r="C145" s="68" t="s">
        <v>372</v>
      </c>
      <c r="D145" s="69" t="s">
        <v>142</v>
      </c>
      <c r="E145" s="70">
        <v>8</v>
      </c>
      <c r="F145" s="71">
        <v>22.326123831588632</v>
      </c>
      <c r="G145" s="71">
        <v>178.60899065270905</v>
      </c>
      <c r="H145" s="117">
        <f t="shared" si="6"/>
        <v>4.7203422919404138E-4</v>
      </c>
      <c r="I145" s="118">
        <f t="shared" si="7"/>
        <v>0.99246886332724149</v>
      </c>
    </row>
    <row r="146" spans="1:10" s="17" customFormat="1" ht="25.5" x14ac:dyDescent="0.2">
      <c r="A146" s="66" t="s">
        <v>628</v>
      </c>
      <c r="B146" s="67" t="s">
        <v>422</v>
      </c>
      <c r="C146" s="68" t="s">
        <v>423</v>
      </c>
      <c r="D146" s="69" t="s">
        <v>142</v>
      </c>
      <c r="E146" s="70">
        <v>4</v>
      </c>
      <c r="F146" s="71">
        <v>44.467326703777026</v>
      </c>
      <c r="G146" s="71">
        <v>177.8693068151081</v>
      </c>
      <c r="H146" s="117">
        <f t="shared" si="6"/>
        <v>4.7007936629014555E-4</v>
      </c>
      <c r="I146" s="118">
        <f t="shared" si="7"/>
        <v>0.99293894269353167</v>
      </c>
    </row>
    <row r="147" spans="1:10" s="17" customFormat="1" ht="38.25" x14ac:dyDescent="0.2">
      <c r="A147" s="66" t="s">
        <v>820</v>
      </c>
      <c r="B147" s="67" t="s">
        <v>437</v>
      </c>
      <c r="C147" s="68" t="s">
        <v>438</v>
      </c>
      <c r="D147" s="69" t="s">
        <v>142</v>
      </c>
      <c r="E147" s="70">
        <v>5</v>
      </c>
      <c r="F147" s="71">
        <v>33.088523668682434</v>
      </c>
      <c r="G147" s="71">
        <v>165.44261834341216</v>
      </c>
      <c r="H147" s="117">
        <f t="shared" si="6"/>
        <v>4.3723766950469592E-4</v>
      </c>
      <c r="I147" s="118">
        <f t="shared" si="7"/>
        <v>0.99337618036303632</v>
      </c>
    </row>
    <row r="148" spans="1:10" s="17" customFormat="1" ht="51" x14ac:dyDescent="0.2">
      <c r="A148" s="66" t="s">
        <v>574</v>
      </c>
      <c r="B148" s="67" t="s">
        <v>347</v>
      </c>
      <c r="C148" s="68" t="s">
        <v>348</v>
      </c>
      <c r="D148" s="69" t="s">
        <v>148</v>
      </c>
      <c r="E148" s="70">
        <v>4</v>
      </c>
      <c r="F148" s="71">
        <v>41.274358138132925</v>
      </c>
      <c r="G148" s="71">
        <v>165.0974325525317</v>
      </c>
      <c r="H148" s="117">
        <f t="shared" si="6"/>
        <v>4.3632540014954452E-4</v>
      </c>
      <c r="I148" s="118">
        <f t="shared" si="7"/>
        <v>0.99381250576318592</v>
      </c>
    </row>
    <row r="149" spans="1:10" s="17" customFormat="1" ht="63.75" x14ac:dyDescent="0.2">
      <c r="A149" s="66" t="s">
        <v>517</v>
      </c>
      <c r="B149" s="67" t="s">
        <v>194</v>
      </c>
      <c r="C149" s="68" t="s">
        <v>482</v>
      </c>
      <c r="D149" s="69" t="s">
        <v>148</v>
      </c>
      <c r="E149" s="70">
        <v>10</v>
      </c>
      <c r="F149" s="71">
        <v>15.730609612980173</v>
      </c>
      <c r="G149" s="71">
        <v>157.30609612980172</v>
      </c>
      <c r="H149" s="117">
        <f t="shared" si="6"/>
        <v>4.1573417756184203E-4</v>
      </c>
      <c r="I149" s="117">
        <f t="shared" si="7"/>
        <v>0.99422823994074772</v>
      </c>
    </row>
    <row r="150" spans="1:10" s="17" customFormat="1" ht="38.25" x14ac:dyDescent="0.2">
      <c r="A150" s="66" t="s">
        <v>648</v>
      </c>
      <c r="B150" s="67" t="s">
        <v>463</v>
      </c>
      <c r="C150" s="68" t="s">
        <v>464</v>
      </c>
      <c r="D150" s="69" t="s">
        <v>148</v>
      </c>
      <c r="E150" s="70">
        <v>20</v>
      </c>
      <c r="F150" s="71">
        <v>7.6803838470898498</v>
      </c>
      <c r="G150" s="71">
        <v>153.607676941797</v>
      </c>
      <c r="H150" s="117">
        <f t="shared" si="6"/>
        <v>4.0595986304236301E-4</v>
      </c>
      <c r="I150" s="118">
        <f t="shared" si="7"/>
        <v>0.99463419980379009</v>
      </c>
    </row>
    <row r="151" spans="1:10" s="17" customFormat="1" ht="38.25" x14ac:dyDescent="0.2">
      <c r="A151" s="66" t="s">
        <v>684</v>
      </c>
      <c r="B151" s="67" t="s">
        <v>713</v>
      </c>
      <c r="C151" s="68" t="s">
        <v>685</v>
      </c>
      <c r="D151" s="69" t="s">
        <v>152</v>
      </c>
      <c r="E151" s="70">
        <v>3.6685000000000003</v>
      </c>
      <c r="F151" s="71">
        <v>39.326524032450429</v>
      </c>
      <c r="G151" s="71">
        <v>144.2693534130444</v>
      </c>
      <c r="H151" s="117">
        <f t="shared" si="6"/>
        <v>3.8128020759640438E-4</v>
      </c>
      <c r="I151" s="118">
        <f t="shared" si="7"/>
        <v>0.99501548001138651</v>
      </c>
    </row>
    <row r="152" spans="1:10" s="17" customFormat="1" ht="38.25" x14ac:dyDescent="0.2">
      <c r="A152" s="66" t="s">
        <v>811</v>
      </c>
      <c r="B152" s="67" t="s">
        <v>382</v>
      </c>
      <c r="C152" s="68" t="s">
        <v>383</v>
      </c>
      <c r="D152" s="69" t="s">
        <v>148</v>
      </c>
      <c r="E152" s="70">
        <v>20</v>
      </c>
      <c r="F152" s="71">
        <v>6.7804351780086947</v>
      </c>
      <c r="G152" s="71">
        <v>135.60870356017389</v>
      </c>
      <c r="H152" s="117">
        <f t="shared" si="6"/>
        <v>3.5839153238089827E-4</v>
      </c>
      <c r="I152" s="118">
        <f t="shared" si="7"/>
        <v>0.99537387154376744</v>
      </c>
      <c r="J152" s="17">
        <f>ROUNDUP(E152*1.05,0)</f>
        <v>21</v>
      </c>
    </row>
    <row r="153" spans="1:10" s="17" customFormat="1" ht="51" x14ac:dyDescent="0.2">
      <c r="A153" s="66" t="s">
        <v>491</v>
      </c>
      <c r="B153" s="67" t="s">
        <v>140</v>
      </c>
      <c r="C153" s="68" t="s">
        <v>141</v>
      </c>
      <c r="D153" s="69" t="s">
        <v>142</v>
      </c>
      <c r="E153" s="70">
        <v>1</v>
      </c>
      <c r="F153" s="71">
        <v>129.29673481264581</v>
      </c>
      <c r="G153" s="71">
        <v>129.29673481264581</v>
      </c>
      <c r="H153" s="117">
        <f t="shared" si="6"/>
        <v>3.4171003560098739E-4</v>
      </c>
      <c r="I153" s="118">
        <f t="shared" si="7"/>
        <v>0.99571558157936846</v>
      </c>
      <c r="J153" s="17">
        <f t="shared" ref="J153:J163" si="8">ROUNDUP(E153*1.05,0)</f>
        <v>2</v>
      </c>
    </row>
    <row r="154" spans="1:10" s="17" customFormat="1" ht="38.25" x14ac:dyDescent="0.2">
      <c r="A154" s="66" t="s">
        <v>599</v>
      </c>
      <c r="B154" s="67" t="s">
        <v>719</v>
      </c>
      <c r="C154" s="68" t="s">
        <v>722</v>
      </c>
      <c r="D154" s="69" t="s">
        <v>142</v>
      </c>
      <c r="E154" s="70">
        <v>2</v>
      </c>
      <c r="F154" s="71">
        <v>64.574399022562815</v>
      </c>
      <c r="G154" s="71">
        <v>129.14879804512563</v>
      </c>
      <c r="H154" s="117">
        <f t="shared" si="6"/>
        <v>3.4131906302020828E-4</v>
      </c>
      <c r="I154" s="118">
        <f t="shared" si="7"/>
        <v>0.99605690064238872</v>
      </c>
      <c r="J154" s="17">
        <f t="shared" si="8"/>
        <v>3</v>
      </c>
    </row>
    <row r="155" spans="1:10" s="17" customFormat="1" ht="25.5" x14ac:dyDescent="0.2">
      <c r="A155" s="66" t="s">
        <v>519</v>
      </c>
      <c r="B155" s="67" t="s">
        <v>210</v>
      </c>
      <c r="C155" s="68" t="s">
        <v>211</v>
      </c>
      <c r="D155" s="69" t="s">
        <v>152</v>
      </c>
      <c r="E155" s="70">
        <v>0.23249999999999998</v>
      </c>
      <c r="F155" s="71">
        <v>530.05743802483971</v>
      </c>
      <c r="G155" s="71">
        <v>123.23835434077523</v>
      </c>
      <c r="H155" s="117">
        <f t="shared" si="6"/>
        <v>3.2569873098662878E-4</v>
      </c>
      <c r="I155" s="118">
        <f t="shared" si="7"/>
        <v>0.99638259937337537</v>
      </c>
      <c r="J155" s="17">
        <f t="shared" si="8"/>
        <v>1</v>
      </c>
    </row>
    <row r="156" spans="1:10" s="17" customFormat="1" ht="89.25" x14ac:dyDescent="0.2">
      <c r="A156" s="66" t="s">
        <v>500</v>
      </c>
      <c r="B156" s="67" t="s">
        <v>161</v>
      </c>
      <c r="C156" s="68" t="s">
        <v>41</v>
      </c>
      <c r="D156" s="69" t="s">
        <v>152</v>
      </c>
      <c r="E156" s="70">
        <v>1.65</v>
      </c>
      <c r="F156" s="71">
        <v>74.658755341855738</v>
      </c>
      <c r="G156" s="71">
        <v>123.18694631406196</v>
      </c>
      <c r="H156" s="117">
        <f t="shared" si="6"/>
        <v>3.2556286801480798E-4</v>
      </c>
      <c r="I156" s="118">
        <f t="shared" si="7"/>
        <v>0.99670816224139014</v>
      </c>
      <c r="J156" s="17">
        <f t="shared" si="8"/>
        <v>2</v>
      </c>
    </row>
    <row r="157" spans="1:10" s="17" customFormat="1" ht="38.25" x14ac:dyDescent="0.2">
      <c r="A157" s="66" t="s">
        <v>579</v>
      </c>
      <c r="B157" s="67" t="s">
        <v>358</v>
      </c>
      <c r="C157" s="68" t="s">
        <v>359</v>
      </c>
      <c r="D157" s="69" t="s">
        <v>142</v>
      </c>
      <c r="E157" s="70">
        <v>6</v>
      </c>
      <c r="F157" s="71">
        <v>18.196222404983335</v>
      </c>
      <c r="G157" s="71">
        <v>109.17733442990001</v>
      </c>
      <c r="H157" s="117">
        <f t="shared" si="6"/>
        <v>2.8853776461502142E-4</v>
      </c>
      <c r="I157" s="118">
        <f t="shared" si="7"/>
        <v>0.99699670000600515</v>
      </c>
    </row>
    <row r="158" spans="1:10" s="17" customFormat="1" ht="89.25" x14ac:dyDescent="0.2">
      <c r="A158" s="66" t="s">
        <v>498</v>
      </c>
      <c r="B158" s="67" t="s">
        <v>158</v>
      </c>
      <c r="C158" s="68" t="s">
        <v>42</v>
      </c>
      <c r="D158" s="69" t="s">
        <v>142</v>
      </c>
      <c r="E158" s="70">
        <v>12</v>
      </c>
      <c r="F158" s="71">
        <v>8.9625024989314923</v>
      </c>
      <c r="G158" s="71">
        <v>107.55002998717791</v>
      </c>
      <c r="H158" s="117">
        <f t="shared" si="6"/>
        <v>2.842370662264506E-4</v>
      </c>
      <c r="I158" s="118">
        <f t="shared" si="7"/>
        <v>0.99728093707223164</v>
      </c>
      <c r="J158" s="17">
        <f t="shared" si="8"/>
        <v>13</v>
      </c>
    </row>
    <row r="159" spans="1:10" s="17" customFormat="1" x14ac:dyDescent="0.2">
      <c r="A159" s="66" t="s">
        <v>561</v>
      </c>
      <c r="B159" s="67" t="s">
        <v>314</v>
      </c>
      <c r="C159" s="68" t="s">
        <v>315</v>
      </c>
      <c r="D159" s="69" t="s">
        <v>300</v>
      </c>
      <c r="E159" s="70">
        <v>2</v>
      </c>
      <c r="F159" s="71">
        <v>49.682097758863705</v>
      </c>
      <c r="G159" s="71">
        <v>99.36419551772741</v>
      </c>
      <c r="H159" s="117">
        <f t="shared" si="6"/>
        <v>2.6260325009000364E-4</v>
      </c>
      <c r="I159" s="118">
        <f t="shared" si="7"/>
        <v>0.99754354032232162</v>
      </c>
      <c r="J159" s="17">
        <f t="shared" si="8"/>
        <v>3</v>
      </c>
    </row>
    <row r="160" spans="1:10" s="17" customFormat="1" ht="38.25" x14ac:dyDescent="0.2">
      <c r="A160" s="66" t="s">
        <v>817</v>
      </c>
      <c r="B160" s="67" t="s">
        <v>431</v>
      </c>
      <c r="C160" s="68" t="s">
        <v>432</v>
      </c>
      <c r="D160" s="69" t="s">
        <v>142</v>
      </c>
      <c r="E160" s="70">
        <v>2</v>
      </c>
      <c r="F160" s="71">
        <v>48.498603618702198</v>
      </c>
      <c r="G160" s="71">
        <v>96.997207237404396</v>
      </c>
      <c r="H160" s="117">
        <f t="shared" si="6"/>
        <v>2.563476887975371E-4</v>
      </c>
      <c r="I160" s="118">
        <f t="shared" si="7"/>
        <v>0.99779988801111918</v>
      </c>
      <c r="J160" s="17">
        <f t="shared" si="8"/>
        <v>3</v>
      </c>
    </row>
    <row r="161" spans="1:10" s="17" customFormat="1" ht="76.5" x14ac:dyDescent="0.2">
      <c r="A161" s="66" t="s">
        <v>496</v>
      </c>
      <c r="B161" s="67" t="s">
        <v>154</v>
      </c>
      <c r="C161" s="68" t="s">
        <v>155</v>
      </c>
      <c r="D161" s="69" t="s">
        <v>152</v>
      </c>
      <c r="E161" s="70">
        <v>5.0400000000000009</v>
      </c>
      <c r="F161" s="71">
        <v>18.627704643583886</v>
      </c>
      <c r="G161" s="71">
        <v>93.883631403662804</v>
      </c>
      <c r="H161" s="117">
        <f t="shared" si="6"/>
        <v>2.4811901921407167E-4</v>
      </c>
      <c r="I161" s="118">
        <f t="shared" si="7"/>
        <v>0.99804800703033325</v>
      </c>
      <c r="J161" s="17">
        <f t="shared" si="8"/>
        <v>6</v>
      </c>
    </row>
    <row r="162" spans="1:10" s="17" customFormat="1" ht="51" x14ac:dyDescent="0.2">
      <c r="A162" s="66" t="s">
        <v>770</v>
      </c>
      <c r="B162" s="67" t="s">
        <v>771</v>
      </c>
      <c r="C162" s="68" t="s">
        <v>772</v>
      </c>
      <c r="D162" s="69" t="s">
        <v>152</v>
      </c>
      <c r="E162" s="70">
        <v>0.9</v>
      </c>
      <c r="F162" s="71">
        <v>102.89002181029194</v>
      </c>
      <c r="G162" s="71">
        <v>92.601019629262751</v>
      </c>
      <c r="H162" s="117">
        <f t="shared" si="6"/>
        <v>2.4472928693871634E-4</v>
      </c>
      <c r="I162" s="118">
        <f t="shared" si="7"/>
        <v>0.998292736317272</v>
      </c>
      <c r="J162" s="17">
        <f t="shared" si="8"/>
        <v>1</v>
      </c>
    </row>
    <row r="163" spans="1:10" s="17" customFormat="1" ht="63.75" x14ac:dyDescent="0.2">
      <c r="A163" s="66" t="s">
        <v>646</v>
      </c>
      <c r="B163" s="67" t="s">
        <v>459</v>
      </c>
      <c r="C163" s="68" t="s">
        <v>460</v>
      </c>
      <c r="D163" s="69" t="s">
        <v>148</v>
      </c>
      <c r="E163" s="70">
        <v>20</v>
      </c>
      <c r="F163" s="71">
        <v>4.6106959210459131</v>
      </c>
      <c r="G163" s="71">
        <v>92.213918420918262</v>
      </c>
      <c r="H163" s="117">
        <f t="shared" si="6"/>
        <v>2.4370624201901087E-4</v>
      </c>
      <c r="I163" s="118">
        <f t="shared" si="7"/>
        <v>0.99853644255929097</v>
      </c>
      <c r="J163" s="17">
        <f t="shared" si="8"/>
        <v>21</v>
      </c>
    </row>
    <row r="164" spans="1:10" s="17" customFormat="1" ht="38.25" x14ac:dyDescent="0.2">
      <c r="A164" s="66" t="s">
        <v>586</v>
      </c>
      <c r="B164" s="67" t="s">
        <v>373</v>
      </c>
      <c r="C164" s="68" t="s">
        <v>374</v>
      </c>
      <c r="D164" s="69" t="s">
        <v>142</v>
      </c>
      <c r="E164" s="70">
        <v>15</v>
      </c>
      <c r="F164" s="71">
        <v>5.9297987647676038</v>
      </c>
      <c r="G164" s="71">
        <v>88.94698147151405</v>
      </c>
      <c r="H164" s="117">
        <f t="shared" si="6"/>
        <v>2.3507226419347099E-4</v>
      </c>
      <c r="I164" s="118">
        <f t="shared" si="7"/>
        <v>0.99877151482348447</v>
      </c>
    </row>
    <row r="165" spans="1:10" s="17" customFormat="1" ht="25.5" x14ac:dyDescent="0.2">
      <c r="A165" s="66" t="s">
        <v>596</v>
      </c>
      <c r="B165" s="67" t="s">
        <v>797</v>
      </c>
      <c r="C165" s="68" t="s">
        <v>798</v>
      </c>
      <c r="D165" s="69" t="s">
        <v>142</v>
      </c>
      <c r="E165" s="70">
        <v>3</v>
      </c>
      <c r="F165" s="71">
        <v>28.983278369997169</v>
      </c>
      <c r="G165" s="71">
        <v>86.949835109991511</v>
      </c>
      <c r="H165" s="117">
        <f t="shared" si="6"/>
        <v>2.2979413435295236E-4</v>
      </c>
      <c r="I165" s="118">
        <f t="shared" si="7"/>
        <v>0.99900130895783745</v>
      </c>
    </row>
    <row r="166" spans="1:10" s="17" customFormat="1" ht="38.25" x14ac:dyDescent="0.2">
      <c r="A166" s="66" t="s">
        <v>791</v>
      </c>
      <c r="B166" s="67" t="s">
        <v>792</v>
      </c>
      <c r="C166" s="80" t="s">
        <v>793</v>
      </c>
      <c r="D166" s="69" t="s">
        <v>152</v>
      </c>
      <c r="E166" s="70">
        <v>7.21</v>
      </c>
      <c r="F166" s="71">
        <v>11.859597529535208</v>
      </c>
      <c r="G166" s="71">
        <v>85.507698187948847</v>
      </c>
      <c r="H166" s="117">
        <f t="shared" si="6"/>
        <v>2.2598280331132347E-4</v>
      </c>
      <c r="I166" s="118">
        <f t="shared" si="7"/>
        <v>0.99922729176114877</v>
      </c>
    </row>
    <row r="167" spans="1:10" s="17" customFormat="1" ht="38.25" x14ac:dyDescent="0.2">
      <c r="A167" s="66" t="s">
        <v>516</v>
      </c>
      <c r="B167" s="67" t="s">
        <v>192</v>
      </c>
      <c r="C167" s="68" t="s">
        <v>193</v>
      </c>
      <c r="D167" s="69" t="s">
        <v>142</v>
      </c>
      <c r="E167" s="70">
        <v>10</v>
      </c>
      <c r="F167" s="71">
        <v>6.5462019627683938</v>
      </c>
      <c r="G167" s="71">
        <v>65.462019627683944</v>
      </c>
      <c r="H167" s="117">
        <f t="shared" si="6"/>
        <v>1.7300536699477908E-4</v>
      </c>
      <c r="I167" s="118">
        <f t="shared" si="7"/>
        <v>0.9994002971281436</v>
      </c>
    </row>
    <row r="168" spans="1:10" s="17" customFormat="1" ht="63.75" x14ac:dyDescent="0.2">
      <c r="A168" s="66" t="s">
        <v>507</v>
      </c>
      <c r="B168" s="67" t="s">
        <v>176</v>
      </c>
      <c r="C168" s="68" t="s">
        <v>177</v>
      </c>
      <c r="D168" s="69" t="s">
        <v>152</v>
      </c>
      <c r="E168" s="70">
        <v>6.1020000000000003</v>
      </c>
      <c r="F168" s="71">
        <v>9.0857831385316512</v>
      </c>
      <c r="G168" s="71">
        <v>55.441448711320142</v>
      </c>
      <c r="H168" s="117">
        <f t="shared" ref="H168:H173" si="9">G168/$F$174</f>
        <v>1.4652264374941218E-4</v>
      </c>
      <c r="I168" s="118">
        <f t="shared" si="7"/>
        <v>0.99954681977189297</v>
      </c>
    </row>
    <row r="169" spans="1:10" s="17" customFormat="1" ht="38.25" x14ac:dyDescent="0.2">
      <c r="A169" s="66" t="s">
        <v>818</v>
      </c>
      <c r="B169" s="67" t="s">
        <v>433</v>
      </c>
      <c r="C169" s="68" t="s">
        <v>434</v>
      </c>
      <c r="D169" s="69" t="s">
        <v>142</v>
      </c>
      <c r="E169" s="70">
        <v>1</v>
      </c>
      <c r="F169" s="71">
        <v>48.498603618702198</v>
      </c>
      <c r="G169" s="71">
        <v>48.498603618702198</v>
      </c>
      <c r="H169" s="117">
        <f t="shared" si="9"/>
        <v>1.2817384439876855E-4</v>
      </c>
      <c r="I169" s="118">
        <f t="shared" si="7"/>
        <v>0.99967499361629175</v>
      </c>
    </row>
    <row r="170" spans="1:10" s="17" customFormat="1" x14ac:dyDescent="0.2">
      <c r="A170" s="66" t="s">
        <v>675</v>
      </c>
      <c r="B170" s="67" t="s">
        <v>660</v>
      </c>
      <c r="C170" s="68" t="s">
        <v>677</v>
      </c>
      <c r="D170" s="69" t="s">
        <v>142</v>
      </c>
      <c r="E170" s="70">
        <v>3</v>
      </c>
      <c r="F170" s="71">
        <v>12.570926820028122</v>
      </c>
      <c r="G170" s="71">
        <v>37.712780460084367</v>
      </c>
      <c r="H170" s="117">
        <f t="shared" si="9"/>
        <v>9.9668685155127832E-5</v>
      </c>
      <c r="I170" s="118">
        <f t="shared" si="7"/>
        <v>0.99977466230144685</v>
      </c>
    </row>
    <row r="171" spans="1:10" s="17" customFormat="1" ht="25.5" x14ac:dyDescent="0.2">
      <c r="A171" s="66" t="s">
        <v>546</v>
      </c>
      <c r="B171" s="67" t="s">
        <v>275</v>
      </c>
      <c r="C171" s="80" t="s">
        <v>276</v>
      </c>
      <c r="D171" s="69" t="s">
        <v>152</v>
      </c>
      <c r="E171" s="70">
        <v>7.21</v>
      </c>
      <c r="F171" s="71">
        <v>4.709320432726039</v>
      </c>
      <c r="G171" s="71">
        <v>33.954200319954744</v>
      </c>
      <c r="H171" s="117">
        <f t="shared" si="9"/>
        <v>8.9735375119465256E-5</v>
      </c>
      <c r="I171" s="118">
        <f t="shared" si="7"/>
        <v>0.99986439767656632</v>
      </c>
    </row>
    <row r="172" spans="1:10" s="17" customFormat="1" ht="38.25" x14ac:dyDescent="0.2">
      <c r="A172" s="66" t="s">
        <v>587</v>
      </c>
      <c r="B172" s="67" t="s">
        <v>375</v>
      </c>
      <c r="C172" s="68" t="s">
        <v>376</v>
      </c>
      <c r="D172" s="69" t="s">
        <v>142</v>
      </c>
      <c r="E172" s="70">
        <v>4</v>
      </c>
      <c r="F172" s="71">
        <v>7.4091664399695008</v>
      </c>
      <c r="G172" s="71">
        <v>29.636665759878003</v>
      </c>
      <c r="H172" s="117">
        <f t="shared" si="9"/>
        <v>7.8324840349425399E-5</v>
      </c>
      <c r="I172" s="118">
        <f t="shared" si="7"/>
        <v>0.99994272251691574</v>
      </c>
    </row>
    <row r="173" spans="1:10" s="17" customFormat="1" ht="39" thickBot="1" x14ac:dyDescent="0.25">
      <c r="A173" s="66" t="s">
        <v>632</v>
      </c>
      <c r="B173" s="67" t="s">
        <v>429</v>
      </c>
      <c r="C173" s="68" t="s">
        <v>430</v>
      </c>
      <c r="D173" s="69" t="s">
        <v>142</v>
      </c>
      <c r="E173" s="70">
        <v>1</v>
      </c>
      <c r="F173" s="71">
        <v>21.672736441707791</v>
      </c>
      <c r="G173" s="71">
        <v>21.672736441707791</v>
      </c>
      <c r="H173" s="117">
        <f t="shared" si="9"/>
        <v>5.7277483084147196E-5</v>
      </c>
      <c r="I173" s="118">
        <f t="shared" si="7"/>
        <v>0.99999999999999989</v>
      </c>
    </row>
    <row r="174" spans="1:10" x14ac:dyDescent="0.2">
      <c r="A174" s="131" t="s">
        <v>702</v>
      </c>
      <c r="B174" s="132"/>
      <c r="C174" s="132"/>
      <c r="D174" s="132"/>
      <c r="E174" s="132"/>
      <c r="F174" s="147">
        <v>378381.43847675802</v>
      </c>
      <c r="G174" s="148"/>
      <c r="H174" s="148"/>
      <c r="I174" s="149"/>
    </row>
    <row r="175" spans="1:10" x14ac:dyDescent="0.2">
      <c r="A175" s="133"/>
      <c r="B175" s="134"/>
      <c r="C175" s="134"/>
      <c r="D175" s="134"/>
      <c r="E175" s="134"/>
      <c r="F175" s="150"/>
      <c r="G175" s="151"/>
      <c r="H175" s="151"/>
      <c r="I175" s="152"/>
    </row>
    <row r="176" spans="1:10" ht="13.5" thickBot="1" x14ac:dyDescent="0.25">
      <c r="A176" s="135"/>
      <c r="B176" s="136"/>
      <c r="C176" s="136"/>
      <c r="D176" s="136"/>
      <c r="E176" s="136"/>
      <c r="F176" s="153"/>
      <c r="G176" s="154"/>
      <c r="H176" s="154"/>
      <c r="I176" s="155"/>
    </row>
  </sheetData>
  <autoFilter ref="A5:L176" xr:uid="{EC13BB4A-8022-41AF-B332-DE0D6FE449A8}">
    <filterColumn colId="5" showButton="0"/>
    <filterColumn colId="7" showButton="0"/>
  </autoFilter>
  <sortState xmlns:xlrd2="http://schemas.microsoft.com/office/spreadsheetml/2017/richdata2" ref="A8:I173">
    <sortCondition descending="1" ref="I8:I173"/>
  </sortState>
  <mergeCells count="14">
    <mergeCell ref="F5:G5"/>
    <mergeCell ref="H5:I5"/>
    <mergeCell ref="A174:E176"/>
    <mergeCell ref="F174:I176"/>
    <mergeCell ref="A1:I1"/>
    <mergeCell ref="B2:F2"/>
    <mergeCell ref="B3:F3"/>
    <mergeCell ref="H3:I3"/>
    <mergeCell ref="B4:F4"/>
    <mergeCell ref="A5:A6"/>
    <mergeCell ref="B5:B6"/>
    <mergeCell ref="C5:C6"/>
    <mergeCell ref="D5:D6"/>
    <mergeCell ref="E5:E6"/>
  </mergeCells>
  <printOptions horizontalCentered="1" verticalCentered="1"/>
  <pageMargins left="0.19685039370078741" right="0.19685039370078741" top="0.19685039370078741" bottom="0.59055118110236227" header="0.31496062992125984" footer="0.31496062992125984"/>
  <pageSetup paperSize="9" orientation="landscape"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73B3D-227D-4AA7-AFE1-90BADBC88283}">
  <dimension ref="A1:H707"/>
  <sheetViews>
    <sheetView showZeros="0" view="pageBreakPreview" topLeftCell="A688" zoomScale="130" zoomScaleNormal="115" zoomScaleSheetLayoutView="130" workbookViewId="0">
      <selection activeCell="G699" sqref="G699"/>
    </sheetView>
  </sheetViews>
  <sheetFormatPr defaultRowHeight="12.75" x14ac:dyDescent="0.2"/>
  <cols>
    <col min="1" max="1" width="8.140625" style="9" bestFit="1" customWidth="1"/>
    <col min="2" max="2" width="63.42578125" style="23" customWidth="1"/>
    <col min="3" max="3" width="9.140625" style="9"/>
    <col min="4" max="5" width="9.140625" style="8"/>
    <col min="6" max="6" width="9.140625" style="23"/>
    <col min="7" max="7" width="11.5703125" style="23" bestFit="1" customWidth="1"/>
    <col min="8" max="18" width="9.140625" style="23"/>
    <col min="19" max="19" width="9.140625" style="23" customWidth="1"/>
    <col min="20" max="16384" width="9.140625" style="23"/>
  </cols>
  <sheetData>
    <row r="1" spans="1:5" s="9" customFormat="1" hidden="1" x14ac:dyDescent="0.2">
      <c r="B1" s="24" t="str">
        <f>AMBIENTES!A$1</f>
        <v>AMBIENTES</v>
      </c>
      <c r="C1" s="9" t="str">
        <f>AMBIENTES!B$1</f>
        <v>ÁREA</v>
      </c>
      <c r="D1" s="8" t="str">
        <f>AMBIENTES!C$1</f>
        <v>PER.</v>
      </c>
      <c r="E1" s="8" t="str">
        <f>AMBIENTES!D$1</f>
        <v>PD</v>
      </c>
    </row>
    <row r="2" spans="1:5" s="11" customFormat="1" hidden="1" x14ac:dyDescent="0.2">
      <c r="A2" s="26"/>
      <c r="B2" s="7" t="str">
        <f>AMBIENTES!$A$2</f>
        <v>PLENÁRIO</v>
      </c>
      <c r="C2" s="25">
        <f>AMBIENTES!$B$2</f>
        <v>103.3091</v>
      </c>
      <c r="D2" s="25">
        <f>AMBIENTES!$C$2</f>
        <v>42.38</v>
      </c>
      <c r="E2" s="25">
        <f>AMBIENTES!$D$2</f>
        <v>2.7</v>
      </c>
    </row>
    <row r="3" spans="1:5" s="11" customFormat="1" hidden="1" x14ac:dyDescent="0.2">
      <c r="A3" s="26"/>
      <c r="B3" s="7" t="str">
        <f>AMBIENTES!$A$3</f>
        <v>RECEPÇÃO</v>
      </c>
      <c r="C3" s="25">
        <f>AMBIENTES!$B$3</f>
        <v>41.92</v>
      </c>
      <c r="D3" s="25">
        <f>AMBIENTES!$C$3</f>
        <v>25.97</v>
      </c>
      <c r="E3" s="25">
        <f>AMBIENTES!$D$3</f>
        <v>2.7</v>
      </c>
    </row>
    <row r="4" spans="1:5" s="11" customFormat="1" hidden="1" x14ac:dyDescent="0.2">
      <c r="A4" s="26"/>
      <c r="B4" s="7" t="str">
        <f>AMBIENTES!$A$4</f>
        <v>HALL PRESIDÊNCIA</v>
      </c>
      <c r="C4" s="25">
        <f>AMBIENTES!$B$4</f>
        <v>1.6</v>
      </c>
      <c r="D4" s="25">
        <f>AMBIENTES!$C$4</f>
        <v>5.2</v>
      </c>
      <c r="E4" s="25">
        <f>AMBIENTES!$D$4</f>
        <v>2.7</v>
      </c>
    </row>
    <row r="5" spans="1:5" s="11" customFormat="1" hidden="1" x14ac:dyDescent="0.2">
      <c r="A5" s="26"/>
      <c r="B5" s="7" t="str">
        <f>AMBIENTES!$A$5</f>
        <v>SALA DE SOM</v>
      </c>
      <c r="C5" s="25">
        <f>AMBIENTES!$B$5</f>
        <v>4.9800000000000004</v>
      </c>
      <c r="D5" s="25">
        <f>AMBIENTES!$C$5</f>
        <v>8.99</v>
      </c>
      <c r="E5" s="25">
        <f>AMBIENTES!$D$5</f>
        <v>2.7</v>
      </c>
    </row>
    <row r="6" spans="1:5" s="11" customFormat="1" hidden="1" x14ac:dyDescent="0.2">
      <c r="A6" s="26"/>
      <c r="B6" s="7" t="str">
        <f>AMBIENTES!$A$6</f>
        <v>SALA DA PRESIDÊNCIA</v>
      </c>
      <c r="C6" s="25">
        <f>AMBIENTES!$B$6</f>
        <v>11.39</v>
      </c>
      <c r="D6" s="25">
        <f>AMBIENTES!$C$6</f>
        <v>16.489999999999998</v>
      </c>
      <c r="E6" s="25">
        <f>AMBIENTES!$D$6</f>
        <v>2.7</v>
      </c>
    </row>
    <row r="7" spans="1:5" s="11" customFormat="1" hidden="1" x14ac:dyDescent="0.2">
      <c r="A7" s="26"/>
      <c r="B7" s="7" t="str">
        <f>AMBIENTES!$A$7</f>
        <v>LAVABO S.PRESIDÊNCIA</v>
      </c>
      <c r="C7" s="25">
        <f>AMBIENTES!$B$7</f>
        <v>2.16</v>
      </c>
      <c r="D7" s="25">
        <f>AMBIENTES!$C$7</f>
        <v>5.93</v>
      </c>
      <c r="E7" s="25">
        <f>AMBIENTES!$D$7</f>
        <v>2.9</v>
      </c>
    </row>
    <row r="8" spans="1:5" s="11" customFormat="1" hidden="1" x14ac:dyDescent="0.2">
      <c r="A8" s="26"/>
      <c r="B8" s="7" t="str">
        <f>AMBIENTES!$A$8</f>
        <v>CIRCULAÇÃO 1</v>
      </c>
      <c r="C8" s="25">
        <f>AMBIENTES!$B$8</f>
        <v>5.65</v>
      </c>
      <c r="D8" s="25">
        <f>AMBIENTES!$C$8</f>
        <v>11.219999999999999</v>
      </c>
      <c r="E8" s="25">
        <f>AMBIENTES!$D$8</f>
        <v>2.7</v>
      </c>
    </row>
    <row r="9" spans="1:5" s="11" customFormat="1" hidden="1" x14ac:dyDescent="0.2">
      <c r="A9" s="26"/>
      <c r="B9" s="7" t="str">
        <f>AMBIENTES!$A$9</f>
        <v>ARQUIVO</v>
      </c>
      <c r="C9" s="25">
        <f>AMBIENTES!$B$9</f>
        <v>18.920000000000002</v>
      </c>
      <c r="D9" s="25">
        <f>AMBIENTES!$C$9</f>
        <v>17.760000000000002</v>
      </c>
      <c r="E9" s="25">
        <f>AMBIENTES!$D$9</f>
        <v>2.7</v>
      </c>
    </row>
    <row r="10" spans="1:5" s="11" customFormat="1" hidden="1" x14ac:dyDescent="0.2">
      <c r="A10" s="26"/>
      <c r="B10" s="7" t="str">
        <f>AMBIENTES!$A$10</f>
        <v>SECRETARIA</v>
      </c>
      <c r="C10" s="25">
        <f>AMBIENTES!$B$10</f>
        <v>35.130000000000003</v>
      </c>
      <c r="D10" s="25">
        <f>AMBIENTES!$C$10</f>
        <v>25.71</v>
      </c>
      <c r="E10" s="25">
        <f>AMBIENTES!$D$10</f>
        <v>2.7</v>
      </c>
    </row>
    <row r="11" spans="1:5" s="11" customFormat="1" hidden="1" x14ac:dyDescent="0.2">
      <c r="A11" s="26"/>
      <c r="B11" s="7" t="str">
        <f>AMBIENTES!$A$11</f>
        <v>CIRCULAÇÃO 2</v>
      </c>
      <c r="C11" s="25">
        <f>AMBIENTES!$B$11</f>
        <v>7.25</v>
      </c>
      <c r="D11" s="25">
        <f>AMBIENTES!$C$11</f>
        <v>12.469999999999999</v>
      </c>
      <c r="E11" s="25">
        <f>AMBIENTES!$D$11</f>
        <v>2.7</v>
      </c>
    </row>
    <row r="12" spans="1:5" s="11" customFormat="1" hidden="1" x14ac:dyDescent="0.2">
      <c r="A12" s="26"/>
      <c r="B12" s="7" t="str">
        <f>AMBIENTES!$A$12</f>
        <v>SALA ADMINISTRATIVA</v>
      </c>
      <c r="C12" s="25">
        <f>AMBIENTES!$B$12</f>
        <v>8.41</v>
      </c>
      <c r="D12" s="25">
        <f>AMBIENTES!$C$12</f>
        <v>11.61</v>
      </c>
      <c r="E12" s="25">
        <f>AMBIENTES!$D$12</f>
        <v>2.9</v>
      </c>
    </row>
    <row r="13" spans="1:5" s="11" customFormat="1" hidden="1" x14ac:dyDescent="0.2">
      <c r="A13" s="26"/>
      <c r="B13" s="7" t="str">
        <f>AMBIENTES!$A$13</f>
        <v xml:space="preserve">HALL BANHEIROS PcD </v>
      </c>
      <c r="C13" s="25">
        <f>AMBIENTES!$B$13</f>
        <v>3.6500000000000004</v>
      </c>
      <c r="D13" s="25">
        <f>AMBIENTES!$C$13</f>
        <v>11.1</v>
      </c>
      <c r="E13" s="25">
        <f>AMBIENTES!$D$13</f>
        <v>2.9</v>
      </c>
    </row>
    <row r="14" spans="1:5" s="11" customFormat="1" hidden="1" x14ac:dyDescent="0.2">
      <c r="A14" s="26"/>
      <c r="B14" s="7" t="str">
        <f>AMBIENTES!$A$14</f>
        <v>I.S. PcD MASCULINO</v>
      </c>
      <c r="C14" s="25">
        <f>AMBIENTES!$B$14</f>
        <v>3.12</v>
      </c>
      <c r="D14" s="25">
        <f>AMBIENTES!$C$14</f>
        <v>7.07</v>
      </c>
      <c r="E14" s="25">
        <f>AMBIENTES!$D$14</f>
        <v>2.9</v>
      </c>
    </row>
    <row r="15" spans="1:5" s="11" customFormat="1" hidden="1" x14ac:dyDescent="0.2">
      <c r="A15" s="26"/>
      <c r="B15" s="7" t="str">
        <f>AMBIENTES!$A$15</f>
        <v>I.S. PcD FEMININO</v>
      </c>
      <c r="C15" s="25">
        <f>AMBIENTES!$B$15</f>
        <v>3.17</v>
      </c>
      <c r="D15" s="25">
        <f>AMBIENTES!$C$15</f>
        <v>7.13</v>
      </c>
      <c r="E15" s="25">
        <f>AMBIENTES!$D$15</f>
        <v>2.9</v>
      </c>
    </row>
    <row r="16" spans="1:5" s="11" customFormat="1" hidden="1" x14ac:dyDescent="0.2">
      <c r="A16" s="26"/>
      <c r="B16" s="7" t="str">
        <f>AMBIENTES!$A$16</f>
        <v>COZINHA</v>
      </c>
      <c r="C16" s="25">
        <f>AMBIENTES!$B$16</f>
        <v>13.39</v>
      </c>
      <c r="D16" s="25">
        <f>AMBIENTES!$C$16</f>
        <v>15.2</v>
      </c>
      <c r="E16" s="25">
        <f>AMBIENTES!$D$16</f>
        <v>2.7</v>
      </c>
    </row>
    <row r="17" spans="1:5" s="11" customFormat="1" hidden="1" x14ac:dyDescent="0.2">
      <c r="A17" s="26"/>
      <c r="B17" s="7" t="str">
        <f>AMBIENTES!$A$17</f>
        <v>SALA DE REUNIÃO</v>
      </c>
      <c r="C17" s="25">
        <f>AMBIENTES!$B$17</f>
        <v>22.71</v>
      </c>
      <c r="D17" s="25">
        <f>AMBIENTES!$C$17</f>
        <v>18.649999999999999</v>
      </c>
      <c r="E17" s="25">
        <f>AMBIENTES!$D$17</f>
        <v>2.7</v>
      </c>
    </row>
    <row r="18" spans="1:5" s="11" customFormat="1" hidden="1" x14ac:dyDescent="0.2">
      <c r="A18" s="26"/>
      <c r="B18" s="7" t="str">
        <f>AMBIENTES!$A$18</f>
        <v>CIRCULAÇÃO 3</v>
      </c>
      <c r="C18" s="25">
        <f>AMBIENTES!$B$18</f>
        <v>6.06</v>
      </c>
      <c r="D18" s="25">
        <f>AMBIENTES!$C$18</f>
        <v>11.92</v>
      </c>
      <c r="E18" s="25">
        <f>AMBIENTES!$D$18</f>
        <v>2.7</v>
      </c>
    </row>
    <row r="19" spans="1:5" s="11" customFormat="1" hidden="1" x14ac:dyDescent="0.2">
      <c r="A19" s="26"/>
      <c r="B19" s="7" t="str">
        <f>AMBIENTES!$A$19</f>
        <v>DML</v>
      </c>
      <c r="C19" s="25">
        <f>AMBIENTES!$B$19</f>
        <v>3.25</v>
      </c>
      <c r="D19" s="25">
        <f>AMBIENTES!$C$19</f>
        <v>8.1</v>
      </c>
      <c r="E19" s="25">
        <f>AMBIENTES!$D$19</f>
        <v>2.9</v>
      </c>
    </row>
    <row r="20" spans="1:5" s="11" customFormat="1" hidden="1" x14ac:dyDescent="0.2">
      <c r="A20" s="26"/>
      <c r="B20" s="7" t="str">
        <f>AMBIENTES!$A$20</f>
        <v>POLÍCIA CIVIL</v>
      </c>
      <c r="C20" s="25">
        <f>AMBIENTES!$B$20</f>
        <v>8.4700000000000006</v>
      </c>
      <c r="D20" s="25">
        <f>AMBIENTES!$C$20</f>
        <v>1.19</v>
      </c>
      <c r="E20" s="25">
        <f>AMBIENTES!$D$20</f>
        <v>2.7</v>
      </c>
    </row>
    <row r="21" spans="1:5" s="11" customFormat="1" hidden="1" x14ac:dyDescent="0.2">
      <c r="A21" s="26"/>
      <c r="B21" s="7" t="str">
        <f>AMBIENTES!$A$21</f>
        <v>ATENDIMENTO CAC</v>
      </c>
      <c r="C21" s="25">
        <f>AMBIENTES!$B$21</f>
        <v>8.89</v>
      </c>
      <c r="D21" s="25">
        <f>AMBIENTES!$C$21</f>
        <v>12.11</v>
      </c>
      <c r="E21" s="25">
        <f>AMBIENTES!$D$21</f>
        <v>2.7</v>
      </c>
    </row>
    <row r="22" spans="1:5" s="11" customFormat="1" hidden="1" x14ac:dyDescent="0.2">
      <c r="A22" s="26"/>
      <c r="B22" s="7" t="str">
        <f>AMBIENTES!$A$22</f>
        <v>RECEPÇÃO CAC</v>
      </c>
      <c r="C22" s="25">
        <f>AMBIENTES!$B$22</f>
        <v>12.23</v>
      </c>
      <c r="D22" s="25">
        <f>AMBIENTES!$C$22</f>
        <v>14.8</v>
      </c>
      <c r="E22" s="25">
        <f>AMBIENTES!$D$22</f>
        <v>2.7</v>
      </c>
    </row>
    <row r="23" spans="1:5" s="11" customFormat="1" hidden="1" x14ac:dyDescent="0.2">
      <c r="A23" s="26"/>
      <c r="B23" s="7" t="str">
        <f>AMBIENTES!$A$23</f>
        <v>LAVABO CAC</v>
      </c>
      <c r="C23" s="25">
        <f>AMBIENTES!$B$23</f>
        <v>1.8</v>
      </c>
      <c r="D23" s="25">
        <f>AMBIENTES!$C$23</f>
        <v>5.78</v>
      </c>
      <c r="E23" s="25">
        <f>AMBIENTES!$D$23</f>
        <v>2.9</v>
      </c>
    </row>
    <row r="24" spans="1:5" s="11" customFormat="1" hidden="1" x14ac:dyDescent="0.2">
      <c r="A24" s="26"/>
      <c r="B24" s="7" t="str">
        <f>AMBIENTES!$A$24</f>
        <v>CALÇADA</v>
      </c>
      <c r="C24" s="25">
        <f>AMBIENTES!$B$24</f>
        <v>72.790000000000006</v>
      </c>
      <c r="D24" s="25">
        <f>AMBIENTES!$C$24</f>
        <v>49.83</v>
      </c>
      <c r="E24" s="25">
        <f>AMBIENTES!$D$24</f>
        <v>0</v>
      </c>
    </row>
    <row r="25" spans="1:5" s="11" customFormat="1" hidden="1" x14ac:dyDescent="0.2">
      <c r="A25" s="26"/>
      <c r="B25" s="7" t="str">
        <f>AMBIENTES!$A$25</f>
        <v>PISO EXTERNO FRENTE</v>
      </c>
      <c r="C25" s="25">
        <f>AMBIENTES!$B$25</f>
        <v>131.97999999999999</v>
      </c>
      <c r="D25" s="25">
        <f>AMBIENTES!$C$25</f>
        <v>89.44</v>
      </c>
      <c r="E25" s="25">
        <f>AMBIENTES!$D$25</f>
        <v>0</v>
      </c>
    </row>
    <row r="26" spans="1:5" s="11" customFormat="1" hidden="1" x14ac:dyDescent="0.2">
      <c r="A26" s="26"/>
      <c r="B26" s="7" t="str">
        <f>AMBIENTES!$A$26</f>
        <v>PISO EXTERNO LATERAL DIREITA</v>
      </c>
      <c r="C26" s="25">
        <f>AMBIENTES!$B$26</f>
        <v>24.77</v>
      </c>
      <c r="D26" s="25">
        <f>AMBIENTES!$C$26</f>
        <v>27.85</v>
      </c>
      <c r="E26" s="25">
        <f>AMBIENTES!$D$26</f>
        <v>0</v>
      </c>
    </row>
    <row r="27" spans="1:5" s="11" customFormat="1" hidden="1" x14ac:dyDescent="0.2">
      <c r="A27" s="26"/>
      <c r="B27" s="7" t="str">
        <f>AMBIENTES!$A$27</f>
        <v>FACHADA</v>
      </c>
      <c r="C27" s="25">
        <f>AMBIENTES!$B$27</f>
        <v>92.45</v>
      </c>
      <c r="D27" s="25">
        <f>AMBIENTES!$C$27</f>
        <v>0</v>
      </c>
      <c r="E27" s="25">
        <f>AMBIENTES!$D$27</f>
        <v>4</v>
      </c>
    </row>
    <row r="28" spans="1:5" s="11" customFormat="1" hidden="1" x14ac:dyDescent="0.2">
      <c r="A28" s="26"/>
      <c r="B28" s="7"/>
      <c r="C28" s="25"/>
      <c r="D28" s="25"/>
      <c r="E28" s="25"/>
    </row>
    <row r="29" spans="1:5" s="9" customFormat="1" ht="25.5" x14ac:dyDescent="0.2">
      <c r="A29" s="86" t="s">
        <v>2</v>
      </c>
      <c r="B29" s="86" t="s">
        <v>689</v>
      </c>
      <c r="C29" s="18" t="s">
        <v>690</v>
      </c>
      <c r="D29" s="18" t="s">
        <v>121</v>
      </c>
      <c r="E29" s="18" t="s">
        <v>120</v>
      </c>
    </row>
    <row r="30" spans="1:5" ht="38.25" x14ac:dyDescent="0.2">
      <c r="A30" s="9" t="str">
        <f>'PLANILHA COM VALORES'!A14</f>
        <v>2.1.1</v>
      </c>
      <c r="B30" s="23" t="str">
        <f>'PLANILHA COM VALORES'!C14</f>
        <v>CORTE DE ÁRVORE COM MOTOSSERRA, DIÂMETRO DO TRONCO ACIMA DE TRINTA (30) CENTÍMETROS ATÉ CINQUENTA (50) CENTÍMETROS, EXCLUSIVE DESTOCAMENTO E AFASTAMENTO</v>
      </c>
      <c r="C30" s="9" t="str">
        <f>'PLANILHA COM VALORES'!D14</f>
        <v>un</v>
      </c>
      <c r="D30" s="8">
        <f>C31</f>
        <v>1</v>
      </c>
    </row>
    <row r="31" spans="1:5" s="11" customFormat="1" x14ac:dyDescent="0.2">
      <c r="A31" s="26"/>
      <c r="B31" s="7" t="s">
        <v>773</v>
      </c>
      <c r="C31" s="25">
        <v>1</v>
      </c>
      <c r="D31" s="25">
        <f>AMBIENTES!$C$24</f>
        <v>49.83</v>
      </c>
      <c r="E31" s="25">
        <f>AMBIENTES!$D$24</f>
        <v>0</v>
      </c>
    </row>
    <row r="32" spans="1:5" ht="51" x14ac:dyDescent="0.2">
      <c r="A32" s="9" t="str">
        <f>'PLANILHA COM VALORES'!A16</f>
        <v>2.2.1</v>
      </c>
      <c r="B32" s="23" t="str">
        <f>'PLANILHA COM VALORES'!C16</f>
        <v>REMOÇÃO MANUAL DE LUMINÁRIA COMERCIAL, EMBUTIDA OU SOBREPOR, COM REAPROVEITAMENTO, INCLUSIVE AFASTAMENTO E EMPILHAMENTO, EXCLUSIVE TRANSPORTE E RETIRADA DO MATERIAL REMOVIDO NÃO REAPROVEITÁVEL</v>
      </c>
      <c r="C32" s="9" t="str">
        <f>'PLANILHA COM VALORES'!D16</f>
        <v>un</v>
      </c>
      <c r="D32" s="8">
        <f>SUM(C33:C39)</f>
        <v>37</v>
      </c>
    </row>
    <row r="33" spans="1:5" s="11" customFormat="1" x14ac:dyDescent="0.2">
      <c r="A33" s="26"/>
      <c r="B33" s="7" t="str">
        <f>AMBIENTES!$A$2</f>
        <v>PLENÁRIO</v>
      </c>
      <c r="C33" s="25">
        <v>21</v>
      </c>
      <c r="D33" s="25"/>
      <c r="E33" s="25"/>
    </row>
    <row r="34" spans="1:5" s="11" customFormat="1" x14ac:dyDescent="0.2">
      <c r="A34" s="26"/>
      <c r="B34" s="7" t="str">
        <f>AMBIENTES!$A$3</f>
        <v>RECEPÇÃO</v>
      </c>
      <c r="C34" s="25">
        <v>9</v>
      </c>
      <c r="D34" s="25"/>
      <c r="E34" s="25"/>
    </row>
    <row r="35" spans="1:5" s="11" customFormat="1" x14ac:dyDescent="0.2">
      <c r="A35" s="26"/>
      <c r="B35" s="7" t="str">
        <f>AMBIENTES!$A$11</f>
        <v>CIRCULAÇÃO 2</v>
      </c>
      <c r="C35" s="25">
        <v>2</v>
      </c>
      <c r="D35" s="25"/>
      <c r="E35" s="25"/>
    </row>
    <row r="36" spans="1:5" s="11" customFormat="1" x14ac:dyDescent="0.2">
      <c r="A36" s="26"/>
      <c r="B36" s="7" t="str">
        <f>AMBIENTES!$A$12</f>
        <v>SALA ADMINISTRATIVA</v>
      </c>
      <c r="C36" s="25">
        <v>1</v>
      </c>
      <c r="D36" s="25"/>
      <c r="E36" s="25"/>
    </row>
    <row r="37" spans="1:5" s="11" customFormat="1" x14ac:dyDescent="0.2">
      <c r="A37" s="26"/>
      <c r="B37" s="7" t="s">
        <v>777</v>
      </c>
      <c r="C37" s="25">
        <v>1</v>
      </c>
      <c r="D37" s="25"/>
      <c r="E37" s="25"/>
    </row>
    <row r="38" spans="1:5" s="11" customFormat="1" x14ac:dyDescent="0.2">
      <c r="A38" s="26"/>
      <c r="B38" s="7" t="s">
        <v>778</v>
      </c>
      <c r="C38" s="25">
        <v>1</v>
      </c>
      <c r="D38" s="25"/>
      <c r="E38" s="25"/>
    </row>
    <row r="39" spans="1:5" s="11" customFormat="1" x14ac:dyDescent="0.2">
      <c r="A39" s="26"/>
      <c r="B39" s="7" t="str">
        <f>AMBIENTES!$A$18</f>
        <v>CIRCULAÇÃO 3</v>
      </c>
      <c r="C39" s="25">
        <v>2</v>
      </c>
      <c r="D39" s="25"/>
      <c r="E39" s="25"/>
    </row>
    <row r="40" spans="1:5" ht="63.75" x14ac:dyDescent="0.2">
      <c r="A40" s="9" t="str">
        <f>'PLANILHA COM VALORES'!A17</f>
        <v>2.2.2</v>
      </c>
      <c r="B40" s="23" t="str">
        <f>'PLANILHA COM VALORES'!C17</f>
        <v>REMOÇÃO MANUAL DE LUMINÁRIA COMPACTA (PLAFON, PAINEL LED, ETC.) EMBUTIDA OU SOBREPOR, COM REAPROVEITAMENTO, INCLUSIVE AFASTAMENTO E EMPILHAMENTO, EXCLUSIVE TRANSPORTE E RETIRADA DO MATERIAL REMOVIDO NÃO REAPROVEITÁVEL</v>
      </c>
      <c r="C40" s="9" t="str">
        <f>'PLANILHA COM VALORES'!D17</f>
        <v>un</v>
      </c>
      <c r="D40" s="8">
        <f>SUM(C41:C53)</f>
        <v>41</v>
      </c>
    </row>
    <row r="41" spans="1:5" s="11" customFormat="1" x14ac:dyDescent="0.2">
      <c r="A41" s="26"/>
      <c r="B41" s="7" t="str">
        <f>AMBIENTES!$A$3</f>
        <v>RECEPÇÃO</v>
      </c>
      <c r="C41" s="25">
        <v>2</v>
      </c>
      <c r="D41" s="25"/>
      <c r="E41" s="25"/>
    </row>
    <row r="42" spans="1:5" s="11" customFormat="1" x14ac:dyDescent="0.2">
      <c r="A42" s="26"/>
      <c r="B42" s="7" t="str">
        <f>AMBIENTES!$A$6</f>
        <v>SALA DA PRESIDÊNCIA</v>
      </c>
      <c r="C42" s="25">
        <v>2</v>
      </c>
      <c r="D42" s="25"/>
      <c r="E42" s="25"/>
    </row>
    <row r="43" spans="1:5" s="11" customFormat="1" x14ac:dyDescent="0.2">
      <c r="A43" s="26"/>
      <c r="B43" s="7" t="str">
        <f>AMBIENTES!$A$7</f>
        <v>LAVABO S.PRESIDÊNCIA</v>
      </c>
      <c r="C43" s="25">
        <v>1</v>
      </c>
      <c r="D43" s="25"/>
      <c r="E43" s="25"/>
    </row>
    <row r="44" spans="1:5" s="11" customFormat="1" x14ac:dyDescent="0.2">
      <c r="A44" s="26"/>
      <c r="B44" s="7" t="str">
        <f>AMBIENTES!$A$9</f>
        <v>ARQUIVO</v>
      </c>
      <c r="C44" s="25">
        <v>3</v>
      </c>
      <c r="D44" s="25"/>
      <c r="E44" s="25"/>
    </row>
    <row r="45" spans="1:5" s="11" customFormat="1" x14ac:dyDescent="0.2">
      <c r="A45" s="26"/>
      <c r="B45" s="7" t="str">
        <f>AMBIENTES!$A$10</f>
        <v>SECRETARIA</v>
      </c>
      <c r="C45" s="25">
        <v>6</v>
      </c>
      <c r="D45" s="25"/>
      <c r="E45" s="25"/>
    </row>
    <row r="46" spans="1:5" s="11" customFormat="1" x14ac:dyDescent="0.2">
      <c r="A46" s="26"/>
      <c r="B46" s="7" t="str">
        <f>AMBIENTES!$A$16</f>
        <v>COZINHA</v>
      </c>
      <c r="C46" s="25">
        <v>2</v>
      </c>
      <c r="D46" s="25"/>
      <c r="E46" s="25"/>
    </row>
    <row r="47" spans="1:5" s="11" customFormat="1" x14ac:dyDescent="0.2">
      <c r="A47" s="26"/>
      <c r="B47" s="7" t="str">
        <f>AMBIENTES!$A$17</f>
        <v>SALA DE REUNIÃO</v>
      </c>
      <c r="C47" s="25">
        <v>4</v>
      </c>
      <c r="D47" s="25"/>
      <c r="E47" s="25"/>
    </row>
    <row r="48" spans="1:5" s="11" customFormat="1" x14ac:dyDescent="0.2">
      <c r="A48" s="26"/>
      <c r="B48" s="7" t="str">
        <f>AMBIENTES!$A$19</f>
        <v>DML</v>
      </c>
      <c r="C48" s="25">
        <v>1</v>
      </c>
      <c r="D48" s="25"/>
      <c r="E48" s="25"/>
    </row>
    <row r="49" spans="1:5" s="11" customFormat="1" x14ac:dyDescent="0.2">
      <c r="A49" s="26"/>
      <c r="B49" s="7" t="str">
        <f>AMBIENTES!$A$20</f>
        <v>POLÍCIA CIVIL</v>
      </c>
      <c r="C49" s="25">
        <v>1</v>
      </c>
      <c r="D49" s="25"/>
      <c r="E49" s="25"/>
    </row>
    <row r="50" spans="1:5" s="11" customFormat="1" x14ac:dyDescent="0.2">
      <c r="A50" s="26"/>
      <c r="B50" s="7" t="str">
        <f>AMBIENTES!$A$21</f>
        <v>ATENDIMENTO CAC</v>
      </c>
      <c r="C50" s="25">
        <v>1</v>
      </c>
      <c r="D50" s="25"/>
      <c r="E50" s="25"/>
    </row>
    <row r="51" spans="1:5" s="11" customFormat="1" x14ac:dyDescent="0.2">
      <c r="A51" s="26"/>
      <c r="B51" s="7" t="str">
        <f>AMBIENTES!$A$22</f>
        <v>RECEPÇÃO CAC</v>
      </c>
      <c r="C51" s="25">
        <v>2</v>
      </c>
      <c r="D51" s="25"/>
      <c r="E51" s="25"/>
    </row>
    <row r="52" spans="1:5" s="11" customFormat="1" x14ac:dyDescent="0.2">
      <c r="A52" s="26"/>
      <c r="B52" s="7" t="str">
        <f>AMBIENTES!$A$23</f>
        <v>LAVABO CAC</v>
      </c>
      <c r="C52" s="25">
        <v>1</v>
      </c>
      <c r="D52" s="25"/>
      <c r="E52" s="25"/>
    </row>
    <row r="53" spans="1:5" s="11" customFormat="1" x14ac:dyDescent="0.2">
      <c r="A53" s="26"/>
      <c r="B53" s="7" t="str">
        <f>AMBIENTES!$A$27</f>
        <v>FACHADA</v>
      </c>
      <c r="C53" s="25">
        <v>15</v>
      </c>
      <c r="D53" s="25"/>
      <c r="E53" s="25"/>
    </row>
    <row r="54" spans="1:5" s="11" customFormat="1" ht="51" x14ac:dyDescent="0.2">
      <c r="A54" s="9" t="str">
        <f>'PLANILHA COM VALORES'!A18</f>
        <v>2.2.3</v>
      </c>
      <c r="B54" s="23" t="str">
        <f>'PLANILHA COM VALORES'!C18</f>
        <v>REMOÇÃO MANUAL DE QUADRO DE DISTRIBUIÇÃO, COM REAPROVEITAMENTO, REMOÇÃO DE ACESSÓRIOS DE FIXAÇÃO, AFASTAMENTO E EMPILHAMENTO, EXCLUSIVE TRANSPORTE E RETIRADA DO MATERIAL REMOVIDO NÃO REAPROVEITÁVEL</v>
      </c>
      <c r="C54" s="9" t="str">
        <f>'PLANILHA COM VALORES'!D18</f>
        <v>un</v>
      </c>
      <c r="D54" s="8">
        <f>SUM(C55:C56)</f>
        <v>2</v>
      </c>
      <c r="E54" s="8"/>
    </row>
    <row r="55" spans="1:5" s="11" customFormat="1" x14ac:dyDescent="0.2">
      <c r="A55" s="26"/>
      <c r="B55" s="7" t="str">
        <f>AMBIENTES!$A$3</f>
        <v>RECEPÇÃO</v>
      </c>
      <c r="C55" s="25">
        <v>1</v>
      </c>
      <c r="D55" s="25"/>
      <c r="E55" s="25"/>
    </row>
    <row r="56" spans="1:5" s="11" customFormat="1" x14ac:dyDescent="0.2">
      <c r="A56" s="26"/>
      <c r="B56" s="7" t="str">
        <f>AMBIENTES!$A$16</f>
        <v>COZINHA</v>
      </c>
      <c r="C56" s="25">
        <v>1</v>
      </c>
      <c r="D56" s="25"/>
      <c r="E56" s="25"/>
    </row>
    <row r="57" spans="1:5" ht="63.75" x14ac:dyDescent="0.2">
      <c r="A57" s="9" t="str">
        <f>'PLANILHA COM VALORES'!A21</f>
        <v>2.3.1</v>
      </c>
      <c r="B57" s="23" t="str">
        <f>'PLANILHA COM VALORES'!C21</f>
        <v>REMOÇÃO MANUAL DE FORRO DE PLACAS (GESSO, MINERAL, FIBRA, ISOPOR, COLMEIA, PVC, ETC.), COM REAPROVEITAMENTO, INCLUSIVE AFASTAMENTO E EMPILHAMENTO, EXCLUSIVE DEMOLIÇÃO DA ESTRUTURA DE SUSTENTAÇÃO, TRANSPORTE E RETIRADA DO MATERIAL REMOVIDO NÃO REAPROVEITÁVEL</v>
      </c>
      <c r="C57" s="9" t="str">
        <f>'PLANILHA COM VALORES'!D21</f>
        <v>m2</v>
      </c>
      <c r="D57" s="8">
        <f>SUM(C58:C72)</f>
        <v>301.89909999999998</v>
      </c>
    </row>
    <row r="58" spans="1:5" s="11" customFormat="1" x14ac:dyDescent="0.2">
      <c r="A58" s="26"/>
      <c r="B58" s="7" t="str">
        <f>AMBIENTES!$A$2</f>
        <v>PLENÁRIO</v>
      </c>
      <c r="C58" s="25">
        <f>AMBIENTES!$B$2</f>
        <v>103.3091</v>
      </c>
      <c r="D58" s="25"/>
      <c r="E58" s="25"/>
    </row>
    <row r="59" spans="1:5" s="11" customFormat="1" x14ac:dyDescent="0.2">
      <c r="A59" s="26"/>
      <c r="B59" s="7" t="str">
        <f>AMBIENTES!$A$3</f>
        <v>RECEPÇÃO</v>
      </c>
      <c r="C59" s="25">
        <f>AMBIENTES!$B$3</f>
        <v>41.92</v>
      </c>
      <c r="D59" s="25"/>
      <c r="E59" s="25"/>
    </row>
    <row r="60" spans="1:5" s="11" customFormat="1" x14ac:dyDescent="0.2">
      <c r="A60" s="26"/>
      <c r="B60" s="7" t="str">
        <f>AMBIENTES!$A$4</f>
        <v>HALL PRESIDÊNCIA</v>
      </c>
      <c r="C60" s="25">
        <f>AMBIENTES!$B$4</f>
        <v>1.6</v>
      </c>
      <c r="D60" s="25"/>
      <c r="E60" s="25"/>
    </row>
    <row r="61" spans="1:5" s="11" customFormat="1" x14ac:dyDescent="0.2">
      <c r="A61" s="26"/>
      <c r="B61" s="7" t="str">
        <f>AMBIENTES!$A$5</f>
        <v>SALA DE SOM</v>
      </c>
      <c r="C61" s="25">
        <f>AMBIENTES!$B$5</f>
        <v>4.9800000000000004</v>
      </c>
      <c r="D61" s="25"/>
      <c r="E61" s="25"/>
    </row>
    <row r="62" spans="1:5" s="11" customFormat="1" x14ac:dyDescent="0.2">
      <c r="A62" s="26"/>
      <c r="B62" s="7" t="str">
        <f>AMBIENTES!$A$6</f>
        <v>SALA DA PRESIDÊNCIA</v>
      </c>
      <c r="C62" s="25">
        <f>AMBIENTES!$B$6</f>
        <v>11.39</v>
      </c>
      <c r="D62" s="25"/>
      <c r="E62" s="25"/>
    </row>
    <row r="63" spans="1:5" s="11" customFormat="1" x14ac:dyDescent="0.2">
      <c r="A63" s="26"/>
      <c r="B63" s="7" t="str">
        <f>AMBIENTES!$A$8</f>
        <v>CIRCULAÇÃO 1</v>
      </c>
      <c r="C63" s="25">
        <f>AMBIENTES!$B$8</f>
        <v>5.65</v>
      </c>
      <c r="D63" s="25"/>
      <c r="E63" s="25"/>
    </row>
    <row r="64" spans="1:5" s="11" customFormat="1" x14ac:dyDescent="0.2">
      <c r="A64" s="26"/>
      <c r="B64" s="7" t="str">
        <f>AMBIENTES!$A$9</f>
        <v>ARQUIVO</v>
      </c>
      <c r="C64" s="25">
        <f>AMBIENTES!$B$9</f>
        <v>18.920000000000002</v>
      </c>
      <c r="D64" s="25"/>
      <c r="E64" s="25"/>
    </row>
    <row r="65" spans="1:7" s="11" customFormat="1" x14ac:dyDescent="0.2">
      <c r="A65" s="26"/>
      <c r="B65" s="7" t="str">
        <f>AMBIENTES!$A$10</f>
        <v>SECRETARIA</v>
      </c>
      <c r="C65" s="25">
        <f>AMBIENTES!$B$10</f>
        <v>35.130000000000003</v>
      </c>
      <c r="D65" s="25"/>
      <c r="E65" s="25"/>
    </row>
    <row r="66" spans="1:7" s="11" customFormat="1" x14ac:dyDescent="0.2">
      <c r="A66" s="26"/>
      <c r="B66" s="7" t="str">
        <f>AMBIENTES!$A$11</f>
        <v>CIRCULAÇÃO 2</v>
      </c>
      <c r="C66" s="25">
        <f>AMBIENTES!$B$11</f>
        <v>7.25</v>
      </c>
      <c r="D66" s="25"/>
      <c r="E66" s="25"/>
    </row>
    <row r="67" spans="1:7" s="11" customFormat="1" x14ac:dyDescent="0.2">
      <c r="A67" s="26"/>
      <c r="B67" s="7" t="str">
        <f>AMBIENTES!$A$16</f>
        <v>COZINHA</v>
      </c>
      <c r="C67" s="25">
        <f>AMBIENTES!$B$16</f>
        <v>13.39</v>
      </c>
      <c r="D67" s="25"/>
      <c r="E67" s="25"/>
    </row>
    <row r="68" spans="1:7" s="11" customFormat="1" x14ac:dyDescent="0.2">
      <c r="A68" s="26"/>
      <c r="B68" s="7" t="str">
        <f>AMBIENTES!$A$17</f>
        <v>SALA DE REUNIÃO</v>
      </c>
      <c r="C68" s="25">
        <f>AMBIENTES!$B$17</f>
        <v>22.71</v>
      </c>
      <c r="D68" s="25"/>
      <c r="E68" s="25"/>
    </row>
    <row r="69" spans="1:7" s="11" customFormat="1" x14ac:dyDescent="0.2">
      <c r="A69" s="26"/>
      <c r="B69" s="7" t="str">
        <f>AMBIENTES!$A$18</f>
        <v>CIRCULAÇÃO 3</v>
      </c>
      <c r="C69" s="25">
        <f>AMBIENTES!$B$18</f>
        <v>6.06</v>
      </c>
      <c r="D69" s="25"/>
      <c r="E69" s="25"/>
    </row>
    <row r="70" spans="1:7" s="11" customFormat="1" x14ac:dyDescent="0.2">
      <c r="A70" s="26"/>
      <c r="B70" s="7" t="str">
        <f>AMBIENTES!$A$20</f>
        <v>POLÍCIA CIVIL</v>
      </c>
      <c r="C70" s="25">
        <f>AMBIENTES!$B$20</f>
        <v>8.4700000000000006</v>
      </c>
      <c r="D70" s="25"/>
      <c r="E70" s="25"/>
    </row>
    <row r="71" spans="1:7" s="11" customFormat="1" x14ac:dyDescent="0.2">
      <c r="A71" s="26"/>
      <c r="B71" s="7" t="str">
        <f>AMBIENTES!$A$21</f>
        <v>ATENDIMENTO CAC</v>
      </c>
      <c r="C71" s="25">
        <f>AMBIENTES!$B$21</f>
        <v>8.89</v>
      </c>
      <c r="D71" s="25"/>
      <c r="E71" s="25"/>
    </row>
    <row r="72" spans="1:7" s="11" customFormat="1" x14ac:dyDescent="0.2">
      <c r="A72" s="26"/>
      <c r="B72" s="7" t="str">
        <f>AMBIENTES!$A$22</f>
        <v>RECEPÇÃO CAC</v>
      </c>
      <c r="C72" s="25">
        <f>AMBIENTES!$B$22</f>
        <v>12.23</v>
      </c>
      <c r="D72" s="25"/>
      <c r="E72" s="25"/>
    </row>
    <row r="73" spans="1:7" ht="63.75" x14ac:dyDescent="0.2">
      <c r="A73" s="9" t="str">
        <f>'PLANILHA COM VALORES'!A23</f>
        <v>2.4.1</v>
      </c>
      <c r="B73" s="23" t="str">
        <f>'PLANILHA COM VALORES'!C23</f>
        <v>REMOÇÃO MANUAL DE ESQUADRIA EM MADEIRA, COM REAPROVEITAMENTO, INCLUSIVE REMOÇÃO DE MARCO/ALIZAR/GUARNIÇÕES, AFASTAMENTO E EMPILHAMENTO, EXCLUSIVE TRANSPORTE E RETIRADA DO MATERIAL REMOVIDO NÃO REAPROVEITÁVEL</v>
      </c>
      <c r="C73" s="9" t="str">
        <f>'PLANILHA COM VALORES'!D23</f>
        <v>m2</v>
      </c>
      <c r="D73" s="8">
        <f>SUM(F74:F75)</f>
        <v>5.0400000000000009</v>
      </c>
    </row>
    <row r="74" spans="1:7" s="11" customFormat="1" x14ac:dyDescent="0.2">
      <c r="A74" s="26"/>
      <c r="B74" s="7" t="str">
        <f>AMBIENTES!$A$4</f>
        <v>HALL PRESIDÊNCIA</v>
      </c>
      <c r="C74" s="25">
        <v>0.8</v>
      </c>
      <c r="D74" s="25">
        <v>2.1</v>
      </c>
      <c r="E74" s="25">
        <v>1</v>
      </c>
      <c r="F74" s="25">
        <f>C74*D74*E74</f>
        <v>1.6800000000000002</v>
      </c>
      <c r="G74" s="25"/>
    </row>
    <row r="75" spans="1:7" s="11" customFormat="1" x14ac:dyDescent="0.2">
      <c r="A75" s="26"/>
      <c r="B75" s="7" t="str">
        <f>AMBIENTES!$A$13</f>
        <v xml:space="preserve">HALL BANHEIROS PcD </v>
      </c>
      <c r="C75" s="25">
        <v>0.8</v>
      </c>
      <c r="D75" s="25">
        <v>2.1</v>
      </c>
      <c r="E75" s="25">
        <v>2</v>
      </c>
      <c r="F75" s="25">
        <f>C75*D75*E75</f>
        <v>3.3600000000000003</v>
      </c>
      <c r="G75" s="25"/>
    </row>
    <row r="76" spans="1:7" ht="51" x14ac:dyDescent="0.2">
      <c r="A76" s="9" t="str">
        <f>'PLANILHA COM VALORES'!A25</f>
        <v>2.5.1</v>
      </c>
      <c r="B76" s="23" t="str">
        <f>'PLANILHA COM VALORES'!C25</f>
        <v>REMOÇÃO DE LOUÇAS (LAVATÓRIO, BANHEIRA, PIA, VASO SANITÁRIO, TANQUE), COM REAPROVEITAMENTO, INCLUSIVE AFASTAMENTO E EMPILHAMENTO, EXCLUSIVE TRANSPORTE E RETIRADA DO MATERIAL REMOVIDO NÃO REAPROVEITÁVEL</v>
      </c>
      <c r="C76" s="9" t="str">
        <f>'PLANILHA COM VALORES'!D25</f>
        <v>un</v>
      </c>
      <c r="D76" s="8">
        <f>SUM(C78:C85)</f>
        <v>6</v>
      </c>
    </row>
    <row r="77" spans="1:7" s="11" customFormat="1" x14ac:dyDescent="0.2">
      <c r="A77" s="26"/>
      <c r="B77" s="7" t="str">
        <f>AMBIENTES!$A$12</f>
        <v>SALA ADMINISTRATIVA</v>
      </c>
      <c r="C77" s="25"/>
      <c r="D77" s="25"/>
      <c r="E77" s="25"/>
    </row>
    <row r="78" spans="1:7" s="11" customFormat="1" x14ac:dyDescent="0.2">
      <c r="A78" s="26"/>
      <c r="B78" s="7" t="s">
        <v>779</v>
      </c>
      <c r="C78" s="25">
        <v>1</v>
      </c>
      <c r="D78" s="25"/>
      <c r="E78" s="25"/>
    </row>
    <row r="79" spans="1:7" s="11" customFormat="1" x14ac:dyDescent="0.2">
      <c r="A79" s="26"/>
      <c r="B79" s="7" t="s">
        <v>780</v>
      </c>
      <c r="C79" s="25">
        <v>1</v>
      </c>
      <c r="D79" s="25"/>
      <c r="E79" s="25"/>
    </row>
    <row r="80" spans="1:7" s="11" customFormat="1" x14ac:dyDescent="0.2">
      <c r="A80" s="26"/>
      <c r="B80" s="7" t="s">
        <v>777</v>
      </c>
      <c r="C80" s="25"/>
      <c r="D80" s="25"/>
      <c r="E80" s="25"/>
    </row>
    <row r="81" spans="1:5" s="11" customFormat="1" x14ac:dyDescent="0.2">
      <c r="A81" s="26"/>
      <c r="B81" s="7" t="s">
        <v>779</v>
      </c>
      <c r="C81" s="25">
        <v>1</v>
      </c>
      <c r="D81" s="25"/>
      <c r="E81" s="25"/>
    </row>
    <row r="82" spans="1:5" s="11" customFormat="1" x14ac:dyDescent="0.2">
      <c r="A82" s="26"/>
      <c r="B82" s="7" t="s">
        <v>780</v>
      </c>
      <c r="C82" s="25">
        <v>1</v>
      </c>
      <c r="D82" s="25"/>
      <c r="E82" s="25"/>
    </row>
    <row r="83" spans="1:5" s="11" customFormat="1" x14ac:dyDescent="0.2">
      <c r="A83" s="26"/>
      <c r="B83" s="7" t="s">
        <v>778</v>
      </c>
      <c r="C83" s="25"/>
      <c r="D83" s="25"/>
      <c r="E83" s="25"/>
    </row>
    <row r="84" spans="1:5" s="11" customFormat="1" x14ac:dyDescent="0.2">
      <c r="A84" s="26"/>
      <c r="B84" s="7" t="s">
        <v>779</v>
      </c>
      <c r="C84" s="25">
        <v>1</v>
      </c>
      <c r="D84" s="25"/>
      <c r="E84" s="25"/>
    </row>
    <row r="85" spans="1:5" s="11" customFormat="1" x14ac:dyDescent="0.2">
      <c r="A85" s="26"/>
      <c r="B85" s="7" t="s">
        <v>780</v>
      </c>
      <c r="C85" s="25">
        <v>1</v>
      </c>
      <c r="D85" s="25"/>
      <c r="E85" s="25"/>
    </row>
    <row r="86" spans="1:5" ht="63.75" x14ac:dyDescent="0.2">
      <c r="A86" s="9" t="str">
        <f>'PLANILHA COM VALORES'!A26</f>
        <v>2.5.2</v>
      </c>
      <c r="B86" s="23" t="str">
        <f>'PLANILHA COM VALORES'!C26</f>
        <v>REMOÇÃO MANUAL DE METAIS COMUNS E ACABAMENTOS (TORNEIRA, ACABAMENTO PARA REGISTRO, SIFÃO, ENGATE FLEXÍVEL, ETC.), COM REAPROVEITAMENTO, INCLUSIVE AFASTAMENTO E EMPILHAMENTO, EXCLUSIVE TRANSPORTE E RETIRADA DO MATERIAL REMOVIDO NÃO REAPROVEITÁVEL</v>
      </c>
      <c r="C86" s="9" t="str">
        <f>'PLANILHA COM VALORES'!D26</f>
        <v>un</v>
      </c>
      <c r="D86" s="8">
        <f>SUM(C88:C101)</f>
        <v>12</v>
      </c>
    </row>
    <row r="87" spans="1:5" s="11" customFormat="1" x14ac:dyDescent="0.2">
      <c r="A87" s="26"/>
      <c r="B87" s="7" t="str">
        <f>AMBIENTES!$A$12</f>
        <v>SALA ADMINISTRATIVA</v>
      </c>
      <c r="C87" s="25"/>
      <c r="D87" s="25"/>
      <c r="E87" s="25"/>
    </row>
    <row r="88" spans="1:5" s="11" customFormat="1" x14ac:dyDescent="0.2">
      <c r="A88" s="26"/>
      <c r="B88" s="7" t="s">
        <v>305</v>
      </c>
      <c r="C88" s="25">
        <v>1</v>
      </c>
      <c r="D88" s="25"/>
      <c r="E88" s="25"/>
    </row>
    <row r="89" spans="1:5" s="11" customFormat="1" x14ac:dyDescent="0.2">
      <c r="A89" s="26"/>
      <c r="B89" s="7" t="s">
        <v>781</v>
      </c>
      <c r="C89" s="25">
        <v>1</v>
      </c>
      <c r="D89" s="25"/>
      <c r="E89" s="25"/>
    </row>
    <row r="90" spans="1:5" s="11" customFormat="1" x14ac:dyDescent="0.2">
      <c r="A90" s="26"/>
      <c r="B90" s="7" t="s">
        <v>782</v>
      </c>
      <c r="C90" s="25">
        <v>1</v>
      </c>
      <c r="D90" s="25"/>
      <c r="E90" s="25"/>
    </row>
    <row r="91" spans="1:5" s="11" customFormat="1" x14ac:dyDescent="0.2">
      <c r="A91" s="26"/>
      <c r="B91" s="7" t="s">
        <v>783</v>
      </c>
      <c r="C91" s="25">
        <v>1</v>
      </c>
      <c r="D91" s="25"/>
      <c r="E91" s="25"/>
    </row>
    <row r="92" spans="1:5" s="11" customFormat="1" x14ac:dyDescent="0.2">
      <c r="A92" s="26"/>
      <c r="B92" s="7" t="s">
        <v>777</v>
      </c>
      <c r="C92" s="25"/>
      <c r="D92" s="25"/>
      <c r="E92" s="25"/>
    </row>
    <row r="93" spans="1:5" s="11" customFormat="1" x14ac:dyDescent="0.2">
      <c r="A93" s="26"/>
      <c r="B93" s="7" t="s">
        <v>305</v>
      </c>
      <c r="C93" s="25">
        <v>1</v>
      </c>
      <c r="D93" s="25"/>
      <c r="E93" s="25"/>
    </row>
    <row r="94" spans="1:5" s="11" customFormat="1" x14ac:dyDescent="0.2">
      <c r="A94" s="26"/>
      <c r="B94" s="7" t="s">
        <v>781</v>
      </c>
      <c r="C94" s="25">
        <v>1</v>
      </c>
      <c r="D94" s="25"/>
      <c r="E94" s="25"/>
    </row>
    <row r="95" spans="1:5" s="11" customFormat="1" x14ac:dyDescent="0.2">
      <c r="A95" s="26"/>
      <c r="B95" s="7" t="s">
        <v>782</v>
      </c>
      <c r="C95" s="25">
        <v>1</v>
      </c>
      <c r="D95" s="25"/>
      <c r="E95" s="25"/>
    </row>
    <row r="96" spans="1:5" s="11" customFormat="1" x14ac:dyDescent="0.2">
      <c r="A96" s="26"/>
      <c r="B96" s="7" t="s">
        <v>783</v>
      </c>
      <c r="C96" s="25">
        <v>1</v>
      </c>
      <c r="D96" s="25"/>
      <c r="E96" s="25"/>
    </row>
    <row r="97" spans="1:5" s="11" customFormat="1" x14ac:dyDescent="0.2">
      <c r="A97" s="26"/>
      <c r="B97" s="7" t="s">
        <v>778</v>
      </c>
      <c r="C97" s="25"/>
      <c r="D97" s="25"/>
      <c r="E97" s="25"/>
    </row>
    <row r="98" spans="1:5" s="11" customFormat="1" x14ac:dyDescent="0.2">
      <c r="A98" s="26"/>
      <c r="B98" s="7" t="s">
        <v>305</v>
      </c>
      <c r="C98" s="25">
        <v>1</v>
      </c>
      <c r="D98" s="25"/>
      <c r="E98" s="25"/>
    </row>
    <row r="99" spans="1:5" s="11" customFormat="1" x14ac:dyDescent="0.2">
      <c r="A99" s="26"/>
      <c r="B99" s="7" t="s">
        <v>781</v>
      </c>
      <c r="C99" s="25">
        <v>1</v>
      </c>
      <c r="D99" s="25"/>
      <c r="E99" s="25"/>
    </row>
    <row r="100" spans="1:5" s="11" customFormat="1" x14ac:dyDescent="0.2">
      <c r="A100" s="26"/>
      <c r="B100" s="7" t="s">
        <v>782</v>
      </c>
      <c r="C100" s="25">
        <v>1</v>
      </c>
      <c r="D100" s="25"/>
      <c r="E100" s="25"/>
    </row>
    <row r="101" spans="1:5" s="11" customFormat="1" x14ac:dyDescent="0.2">
      <c r="A101" s="26"/>
      <c r="B101" s="7" t="s">
        <v>783</v>
      </c>
      <c r="C101" s="25">
        <v>1</v>
      </c>
      <c r="D101" s="25"/>
      <c r="E101" s="25"/>
    </row>
    <row r="102" spans="1:5" ht="63.75" x14ac:dyDescent="0.2">
      <c r="A102" s="9" t="str">
        <f>'PLANILHA COM VALORES'!A27</f>
        <v>2.5.3</v>
      </c>
      <c r="B102" s="23" t="str">
        <f>'PLANILHA COM VALORES'!C27</f>
        <v>REMOÇÃO MANUAL DE METAIS EMBUTIDOS (BASE DE REGISTRO, VÁLVULA DE DESCARGA, TORNEIRA ANTIVANDALISMO, ETC.), COM REAPROVEITAMENTO, INCLUSIVE AFASTAMENTO E EMPILHAMENTO, EXCLUSIVE TRANSPORTE E RETIRADA DO MATERIAL REMOVIDO NÃO REAPROVEITÁVEL</v>
      </c>
      <c r="C102" s="9" t="str">
        <f>'PLANILHA COM VALORES'!D27</f>
        <v>un</v>
      </c>
      <c r="D102" s="8">
        <f>SUM(C104:C111)</f>
        <v>8</v>
      </c>
    </row>
    <row r="103" spans="1:5" s="11" customFormat="1" x14ac:dyDescent="0.2">
      <c r="A103" s="26"/>
      <c r="B103" s="7" t="str">
        <f>AMBIENTES!$A$12</f>
        <v>SALA ADMINISTRATIVA</v>
      </c>
      <c r="C103" s="25"/>
      <c r="D103" s="25"/>
      <c r="E103" s="25"/>
    </row>
    <row r="104" spans="1:5" s="11" customFormat="1" x14ac:dyDescent="0.2">
      <c r="A104" s="26"/>
      <c r="B104" s="7" t="s">
        <v>784</v>
      </c>
      <c r="C104" s="25">
        <v>1</v>
      </c>
      <c r="D104" s="25"/>
      <c r="E104" s="25"/>
    </row>
    <row r="105" spans="1:5" s="11" customFormat="1" x14ac:dyDescent="0.2">
      <c r="A105" s="26"/>
      <c r="B105" s="7" t="s">
        <v>785</v>
      </c>
      <c r="C105" s="25">
        <v>1</v>
      </c>
      <c r="D105" s="25"/>
      <c r="E105" s="25"/>
    </row>
    <row r="106" spans="1:5" s="11" customFormat="1" x14ac:dyDescent="0.2">
      <c r="A106" s="26"/>
      <c r="B106" s="7" t="s">
        <v>777</v>
      </c>
      <c r="C106" s="25"/>
      <c r="D106" s="25"/>
      <c r="E106" s="25"/>
    </row>
    <row r="107" spans="1:5" s="11" customFormat="1" x14ac:dyDescent="0.2">
      <c r="A107" s="26"/>
      <c r="B107" s="7" t="s">
        <v>784</v>
      </c>
      <c r="C107" s="25">
        <v>2</v>
      </c>
      <c r="D107" s="25"/>
      <c r="E107" s="25"/>
    </row>
    <row r="108" spans="1:5" s="11" customFormat="1" x14ac:dyDescent="0.2">
      <c r="A108" s="26"/>
      <c r="B108" s="7" t="s">
        <v>785</v>
      </c>
      <c r="C108" s="25">
        <v>1</v>
      </c>
      <c r="D108" s="25"/>
      <c r="E108" s="25"/>
    </row>
    <row r="109" spans="1:5" s="11" customFormat="1" x14ac:dyDescent="0.2">
      <c r="A109" s="26"/>
      <c r="B109" s="7" t="s">
        <v>778</v>
      </c>
      <c r="C109" s="25"/>
      <c r="D109" s="25"/>
      <c r="E109" s="25"/>
    </row>
    <row r="110" spans="1:5" s="11" customFormat="1" x14ac:dyDescent="0.2">
      <c r="A110" s="26"/>
      <c r="B110" s="7" t="s">
        <v>784</v>
      </c>
      <c r="C110" s="25">
        <v>2</v>
      </c>
      <c r="D110" s="25"/>
      <c r="E110" s="25"/>
    </row>
    <row r="111" spans="1:5" s="11" customFormat="1" x14ac:dyDescent="0.2">
      <c r="A111" s="26"/>
      <c r="B111" s="7" t="s">
        <v>785</v>
      </c>
      <c r="C111" s="25">
        <v>1</v>
      </c>
      <c r="D111" s="25"/>
      <c r="E111" s="25"/>
    </row>
    <row r="112" spans="1:5" ht="76.5" x14ac:dyDescent="0.2">
      <c r="A112" s="9" t="str">
        <f>'PLANILHA COM VALORES'!A29</f>
        <v>2.6.1</v>
      </c>
      <c r="B112" s="23" t="str">
        <f>'PLANILHA COM VALORES'!C29</f>
        <v>REMOÇÃO MANUAL DE BANCADA DE PEDRA (MÁRMORE, GRANITO, ARDÓSIA, MARMORITE, ETC.), COM REAPROVEITAMENTO, INCLUSIVE RASGO EM ALVENARIA, REMOÇÃO DE ACESSÓRIOS DE FIXAÇÃO, AFASTAMENTO E EMPILHAMENTO, EXCLUSIVE TRANSPORTE E RETIRADA DO MATERIAL REMOVIDO NÃO REAPROVEITÁVEL</v>
      </c>
      <c r="C112" s="9" t="str">
        <f>'PLANILHA COM VALORES'!D29</f>
        <v>m2</v>
      </c>
      <c r="D112" s="8">
        <f>SUM(F113:F115)</f>
        <v>1.65</v>
      </c>
    </row>
    <row r="113" spans="1:8" x14ac:dyDescent="0.2">
      <c r="B113" s="7" t="str">
        <f>AMBIENTES!$A$12</f>
        <v>SALA ADMINISTRATIVA</v>
      </c>
      <c r="C113" s="25">
        <v>1.5</v>
      </c>
      <c r="D113" s="25">
        <v>0.5</v>
      </c>
      <c r="E113" s="25">
        <v>1</v>
      </c>
      <c r="F113" s="25">
        <f>C113*D113*E113</f>
        <v>0.75</v>
      </c>
      <c r="G113" s="25"/>
    </row>
    <row r="114" spans="1:8" x14ac:dyDescent="0.2">
      <c r="B114" s="7" t="s">
        <v>777</v>
      </c>
      <c r="C114" s="25">
        <v>0.9</v>
      </c>
      <c r="D114" s="25">
        <v>0.5</v>
      </c>
      <c r="E114" s="25">
        <v>1</v>
      </c>
      <c r="F114" s="25">
        <f>C114*D114*E114</f>
        <v>0.45</v>
      </c>
      <c r="G114" s="25"/>
    </row>
    <row r="115" spans="1:8" s="11" customFormat="1" x14ac:dyDescent="0.2">
      <c r="A115" s="26"/>
      <c r="B115" s="7" t="s">
        <v>778</v>
      </c>
      <c r="C115" s="25">
        <v>0.9</v>
      </c>
      <c r="D115" s="25">
        <v>0.5</v>
      </c>
      <c r="E115" s="25">
        <v>1</v>
      </c>
      <c r="F115" s="25">
        <f>C115*D115*E115</f>
        <v>0.45</v>
      </c>
      <c r="G115" s="25"/>
    </row>
    <row r="116" spans="1:8" ht="51" x14ac:dyDescent="0.2">
      <c r="A116" s="9" t="str">
        <f>'PLANILHA COM VALORES'!A31</f>
        <v>2.7.1</v>
      </c>
      <c r="B116" s="23" t="str">
        <f>'PLANILHA COM VALORES'!C31</f>
        <v>DEMOLIÇÃO MANUAL DE ALVENARIA DE TIJOLO CERÂMICO OU BLOCO DE CONCRETO, INCLUSIVE AFASTAMENTO E EMPILHAMENTO, EXCLUSIVE TRANSPORTE E RETIRADA DO MATERIAL DEMOLIDO</v>
      </c>
      <c r="C116" s="9" t="str">
        <f>'PLANILHA COM VALORES'!D31</f>
        <v>m3</v>
      </c>
      <c r="D116" s="8">
        <f>SUM(H117:H119)</f>
        <v>1.4525000000000001</v>
      </c>
    </row>
    <row r="117" spans="1:8" x14ac:dyDescent="0.2">
      <c r="B117" s="7" t="s">
        <v>112</v>
      </c>
      <c r="C117" s="25">
        <v>1.4</v>
      </c>
      <c r="D117" s="25">
        <v>1</v>
      </c>
      <c r="E117" s="25">
        <v>0.2</v>
      </c>
      <c r="F117" s="25">
        <v>1.25</v>
      </c>
      <c r="G117" s="25">
        <v>1</v>
      </c>
      <c r="H117" s="25">
        <f>C117*D117*E117*F117*G117</f>
        <v>0.35</v>
      </c>
    </row>
    <row r="118" spans="1:8" s="11" customFormat="1" x14ac:dyDescent="0.2">
      <c r="A118" s="26"/>
      <c r="B118" s="7" t="str">
        <f>AMBIENTES!$A$4</f>
        <v>HALL PRESIDÊNCIA</v>
      </c>
      <c r="C118" s="25">
        <f>1.5-0.8</f>
        <v>0.7</v>
      </c>
      <c r="D118" s="25">
        <v>2.1</v>
      </c>
      <c r="E118" s="25">
        <v>0.2</v>
      </c>
      <c r="F118" s="25">
        <v>1.25</v>
      </c>
      <c r="G118" s="25">
        <v>1</v>
      </c>
      <c r="H118" s="25">
        <f>C118*D118*E118*F118*G118</f>
        <v>0.36749999999999999</v>
      </c>
    </row>
    <row r="119" spans="1:8" s="11" customFormat="1" x14ac:dyDescent="0.2">
      <c r="A119" s="26"/>
      <c r="B119" s="7" t="str">
        <f>AMBIENTES!$A$13</f>
        <v xml:space="preserve">HALL BANHEIROS PcD </v>
      </c>
      <c r="C119" s="25">
        <f>1.5-0.8</f>
        <v>0.7</v>
      </c>
      <c r="D119" s="25">
        <v>2.1</v>
      </c>
      <c r="E119" s="25">
        <v>0.2</v>
      </c>
      <c r="F119" s="25">
        <v>1.25</v>
      </c>
      <c r="G119" s="25">
        <v>2</v>
      </c>
      <c r="H119" s="25">
        <f>C119*D119*E119*F119*G119</f>
        <v>0.73499999999999999</v>
      </c>
    </row>
    <row r="120" spans="1:8" ht="38.25" x14ac:dyDescent="0.2">
      <c r="A120" s="9" t="str">
        <f>'PLANILHA COM VALORES'!A33</f>
        <v>2.8.1</v>
      </c>
      <c r="B120" s="23" t="str">
        <f>'PLANILHA COM VALORES'!C33</f>
        <v>DEMOLIÇÃO MANUAL DE CONCRETO, SEM ARMAÇÃO, INCLUSIVE AFASTAMENTO E EMPILHAMENTO, EXCLUSIVE TRANSPORTE E RETIRADA DO MATERIAL DEMOLIDO</v>
      </c>
      <c r="C120" s="9" t="str">
        <f>'PLANILHA COM VALORES'!D33</f>
        <v>m3</v>
      </c>
      <c r="D120" s="8">
        <f>SUM(F121:F124)</f>
        <v>6.0994550000000007</v>
      </c>
    </row>
    <row r="121" spans="1:8" s="11" customFormat="1" x14ac:dyDescent="0.2">
      <c r="A121" s="26"/>
      <c r="B121" s="7" t="str">
        <f>AMBIENTES!$A$2</f>
        <v>PLENÁRIO</v>
      </c>
      <c r="C121" s="25">
        <f>AMBIENTES!$B$2</f>
        <v>103.3091</v>
      </c>
      <c r="D121" s="25">
        <v>0.05</v>
      </c>
      <c r="E121" s="25">
        <v>1</v>
      </c>
      <c r="F121" s="25">
        <f>C121*D121*E121</f>
        <v>5.1654550000000006</v>
      </c>
      <c r="G121" s="25"/>
      <c r="H121" s="25"/>
    </row>
    <row r="122" spans="1:8" s="11" customFormat="1" x14ac:dyDescent="0.2">
      <c r="A122" s="26"/>
      <c r="B122" s="7" t="str">
        <f>AMBIENTES!$A$12</f>
        <v>SALA ADMINISTRATIVA</v>
      </c>
      <c r="C122" s="25">
        <f>AMBIENTES!$B$12</f>
        <v>8.41</v>
      </c>
      <c r="D122" s="25">
        <v>0.05</v>
      </c>
      <c r="E122" s="25">
        <v>1</v>
      </c>
      <c r="F122" s="25">
        <f t="shared" ref="F122:F124" si="0">C122*D122*E122</f>
        <v>0.42050000000000004</v>
      </c>
      <c r="G122" s="25"/>
      <c r="H122" s="25"/>
    </row>
    <row r="123" spans="1:8" s="11" customFormat="1" x14ac:dyDescent="0.2">
      <c r="A123" s="26"/>
      <c r="B123" s="7" t="s">
        <v>777</v>
      </c>
      <c r="C123" s="25">
        <v>5.09</v>
      </c>
      <c r="D123" s="25">
        <v>0.05</v>
      </c>
      <c r="E123" s="25">
        <v>1</v>
      </c>
      <c r="F123" s="25">
        <f t="shared" si="0"/>
        <v>0.2545</v>
      </c>
      <c r="G123" s="25"/>
      <c r="H123" s="25"/>
    </row>
    <row r="124" spans="1:8" s="11" customFormat="1" x14ac:dyDescent="0.2">
      <c r="A124" s="26"/>
      <c r="B124" s="7" t="s">
        <v>778</v>
      </c>
      <c r="C124" s="25">
        <v>5.18</v>
      </c>
      <c r="D124" s="25">
        <v>0.05</v>
      </c>
      <c r="E124" s="25">
        <v>1</v>
      </c>
      <c r="F124" s="25">
        <f t="shared" si="0"/>
        <v>0.25900000000000001</v>
      </c>
      <c r="G124" s="25"/>
      <c r="H124" s="25"/>
    </row>
    <row r="125" spans="1:8" ht="51" x14ac:dyDescent="0.2">
      <c r="A125" s="9" t="str">
        <f>'PLANILHA COM VALORES'!A35</f>
        <v>2.9.</v>
      </c>
      <c r="B125" s="23" t="str">
        <f>'PLANILHA COM VALORES'!C35</f>
        <v>DEMOLIÇÃO MANUAL DE REVESTIMENTO CERÂMICO, AZULEJO OU LADRILHO HIDRÁULICO, INCLUSIVE AFASTAMENTO E EMPILHAMENTO, EXCLUSIVE DEMOLIÇÃO DO REBOCO OU EMBOÇO, TRANSPORTE E RETIRADA DO MATERIAL DEMOLIDO</v>
      </c>
      <c r="C125" s="9" t="str">
        <f>'PLANILHA COM VALORES'!D35</f>
        <v>m2</v>
      </c>
      <c r="D125" s="8">
        <f>SUM(E126:E128)</f>
        <v>88.420999999999992</v>
      </c>
    </row>
    <row r="126" spans="1:8" s="11" customFormat="1" x14ac:dyDescent="0.2">
      <c r="A126" s="26"/>
      <c r="B126" s="7" t="str">
        <f>AMBIENTES!$A$12</f>
        <v>SALA ADMINISTRATIVA</v>
      </c>
      <c r="C126" s="25">
        <f>AMBIENTES!$C$12</f>
        <v>11.61</v>
      </c>
      <c r="D126" s="25">
        <f>AMBIENTES!$D$12</f>
        <v>2.9</v>
      </c>
      <c r="E126" s="25">
        <f>C126*D126</f>
        <v>33.668999999999997</v>
      </c>
    </row>
    <row r="127" spans="1:8" s="11" customFormat="1" x14ac:dyDescent="0.2">
      <c r="A127" s="26"/>
      <c r="B127" s="7" t="s">
        <v>777</v>
      </c>
      <c r="C127" s="25">
        <v>9.4700000000000006</v>
      </c>
      <c r="D127" s="25">
        <f>AMBIENTES!$D$14</f>
        <v>2.9</v>
      </c>
      <c r="E127" s="25">
        <f t="shared" ref="E127:E128" si="1">C127*D127</f>
        <v>27.463000000000001</v>
      </c>
    </row>
    <row r="128" spans="1:8" s="11" customFormat="1" x14ac:dyDescent="0.2">
      <c r="A128" s="26"/>
      <c r="B128" s="7" t="s">
        <v>778</v>
      </c>
      <c r="C128" s="25">
        <v>9.41</v>
      </c>
      <c r="D128" s="25">
        <f>AMBIENTES!$D$15</f>
        <v>2.9</v>
      </c>
      <c r="E128" s="25">
        <f t="shared" si="1"/>
        <v>27.288999999999998</v>
      </c>
    </row>
    <row r="129" spans="1:5" ht="51" x14ac:dyDescent="0.2">
      <c r="A129" s="9" t="str">
        <f>'PLANILHA COM VALORES'!A37</f>
        <v>2.10.1</v>
      </c>
      <c r="B129" s="23" t="str">
        <f>'PLANILHA COM VALORES'!C37</f>
        <v>DEMOLIÇÃO MANUAL DE PISO CERÂMICO OU LADRILHO HIDRÁULICO, INCLUSIVE AFASTAMENTO E EMPILHAMENTO, EXCLUSIVE DEMOLIÇÃO DE CONTRAPISO, TRANSPORTE E RETIRADA DO MATERIAL DEMOLIDO</v>
      </c>
      <c r="C129" s="9" t="str">
        <f>'PLANILHA COM VALORES'!D37</f>
        <v>m2</v>
      </c>
      <c r="D129" s="8">
        <f>SUM(C130:C136)</f>
        <v>351.52909999999997</v>
      </c>
    </row>
    <row r="130" spans="1:5" s="11" customFormat="1" x14ac:dyDescent="0.2">
      <c r="A130" s="26"/>
      <c r="B130" s="7" t="str">
        <f>AMBIENTES!$A$2</f>
        <v>PLENÁRIO</v>
      </c>
      <c r="C130" s="25">
        <f>AMBIENTES!$B$2</f>
        <v>103.3091</v>
      </c>
      <c r="D130" s="25"/>
      <c r="E130" s="25"/>
    </row>
    <row r="131" spans="1:5" s="11" customFormat="1" x14ac:dyDescent="0.2">
      <c r="A131" s="26"/>
      <c r="B131" s="7" t="str">
        <f>AMBIENTES!$A$12</f>
        <v>SALA ADMINISTRATIVA</v>
      </c>
      <c r="C131" s="25">
        <f>AMBIENTES!$B$12</f>
        <v>8.41</v>
      </c>
      <c r="D131" s="25"/>
      <c r="E131" s="25"/>
    </row>
    <row r="132" spans="1:5" s="11" customFormat="1" x14ac:dyDescent="0.2">
      <c r="A132" s="26"/>
      <c r="B132" s="7" t="s">
        <v>777</v>
      </c>
      <c r="C132" s="25">
        <v>5.09</v>
      </c>
      <c r="D132" s="25"/>
      <c r="E132" s="25"/>
    </row>
    <row r="133" spans="1:5" s="11" customFormat="1" x14ac:dyDescent="0.2">
      <c r="A133" s="26"/>
      <c r="B133" s="7" t="s">
        <v>778</v>
      </c>
      <c r="C133" s="25">
        <v>5.18</v>
      </c>
      <c r="D133" s="25"/>
      <c r="E133" s="25"/>
    </row>
    <row r="134" spans="1:5" s="11" customFormat="1" x14ac:dyDescent="0.2">
      <c r="A134" s="26"/>
      <c r="B134" s="7" t="str">
        <f>AMBIENTES!$A$24</f>
        <v>CALÇADA</v>
      </c>
      <c r="C134" s="25">
        <f>AMBIENTES!$B$24</f>
        <v>72.790000000000006</v>
      </c>
      <c r="D134" s="25"/>
      <c r="E134" s="25"/>
    </row>
    <row r="135" spans="1:5" s="11" customFormat="1" x14ac:dyDescent="0.2">
      <c r="A135" s="26"/>
      <c r="B135" s="7" t="str">
        <f>AMBIENTES!$A$25</f>
        <v>PISO EXTERNO FRENTE</v>
      </c>
      <c r="C135" s="25">
        <f>AMBIENTES!$B$25</f>
        <v>131.97999999999999</v>
      </c>
      <c r="D135" s="25"/>
      <c r="E135" s="25"/>
    </row>
    <row r="136" spans="1:5" s="11" customFormat="1" x14ac:dyDescent="0.2">
      <c r="A136" s="26"/>
      <c r="B136" s="7" t="str">
        <f>AMBIENTES!$A$26</f>
        <v>PISO EXTERNO LATERAL DIREITA</v>
      </c>
      <c r="C136" s="25">
        <f>AMBIENTES!$B$26</f>
        <v>24.77</v>
      </c>
      <c r="D136" s="25"/>
      <c r="E136" s="25"/>
    </row>
    <row r="137" spans="1:5" ht="51" x14ac:dyDescent="0.2">
      <c r="A137" s="9" t="str">
        <f>'PLANILHA COM VALORES'!A38</f>
        <v>2.10.2</v>
      </c>
      <c r="B137" s="23" t="str">
        <f>'PLANILHA COM VALORES'!C38</f>
        <v>DEMOLIÇÃO MANUAL DE PISO CIMENTADO OU CONTRAPISO DE ARGAMASSA, COM ESPESSURA MÁXIMA DE 10CM, INCLUSIVE AFASTAMENTO E EMPILHAMENTO, EXCLUSIVE TRANSPORTE E RETIRADA DO MATERIAL DEMOLIDO</v>
      </c>
      <c r="C137" s="9" t="str">
        <f>'PLANILHA COM VALORES'!D38</f>
        <v>m2</v>
      </c>
      <c r="D137" s="8">
        <f>SUM(C138:C144)</f>
        <v>351.52909999999997</v>
      </c>
    </row>
    <row r="138" spans="1:5" s="11" customFormat="1" x14ac:dyDescent="0.2">
      <c r="A138" s="26"/>
      <c r="B138" s="7" t="str">
        <f>AMBIENTES!$A$2</f>
        <v>PLENÁRIO</v>
      </c>
      <c r="C138" s="25">
        <f>AMBIENTES!$B$2</f>
        <v>103.3091</v>
      </c>
      <c r="D138" s="25"/>
      <c r="E138" s="25"/>
    </row>
    <row r="139" spans="1:5" s="11" customFormat="1" x14ac:dyDescent="0.2">
      <c r="A139" s="26"/>
      <c r="B139" s="7" t="str">
        <f>AMBIENTES!$A$12</f>
        <v>SALA ADMINISTRATIVA</v>
      </c>
      <c r="C139" s="25">
        <f>AMBIENTES!$B$12</f>
        <v>8.41</v>
      </c>
      <c r="D139" s="25"/>
      <c r="E139" s="25"/>
    </row>
    <row r="140" spans="1:5" s="11" customFormat="1" x14ac:dyDescent="0.2">
      <c r="A140" s="26"/>
      <c r="B140" s="7" t="s">
        <v>777</v>
      </c>
      <c r="C140" s="25">
        <v>5.09</v>
      </c>
      <c r="D140" s="25"/>
      <c r="E140" s="25"/>
    </row>
    <row r="141" spans="1:5" s="11" customFormat="1" ht="12" customHeight="1" x14ac:dyDescent="0.2">
      <c r="A141" s="26"/>
      <c r="B141" s="7" t="s">
        <v>778</v>
      </c>
      <c r="C141" s="25">
        <v>5.18</v>
      </c>
      <c r="D141" s="25"/>
      <c r="E141" s="25"/>
    </row>
    <row r="142" spans="1:5" s="11" customFormat="1" x14ac:dyDescent="0.2">
      <c r="A142" s="26"/>
      <c r="B142" s="7" t="str">
        <f>AMBIENTES!$A$24</f>
        <v>CALÇADA</v>
      </c>
      <c r="C142" s="25">
        <f>AMBIENTES!$B$24</f>
        <v>72.790000000000006</v>
      </c>
      <c r="D142" s="25"/>
      <c r="E142" s="25"/>
    </row>
    <row r="143" spans="1:5" s="11" customFormat="1" x14ac:dyDescent="0.2">
      <c r="A143" s="26"/>
      <c r="B143" s="7" t="str">
        <f>AMBIENTES!$A$25</f>
        <v>PISO EXTERNO FRENTE</v>
      </c>
      <c r="C143" s="25">
        <f>AMBIENTES!$B$25</f>
        <v>131.97999999999999</v>
      </c>
      <c r="D143" s="25"/>
      <c r="E143" s="25"/>
    </row>
    <row r="144" spans="1:5" s="11" customFormat="1" x14ac:dyDescent="0.2">
      <c r="A144" s="26"/>
      <c r="B144" s="7" t="str">
        <f>AMBIENTES!$A$26</f>
        <v>PISO EXTERNO LATERAL DIREITA</v>
      </c>
      <c r="C144" s="25">
        <f>AMBIENTES!$B$26</f>
        <v>24.77</v>
      </c>
      <c r="D144" s="25"/>
      <c r="E144" s="25"/>
    </row>
    <row r="145" spans="1:5" ht="51" x14ac:dyDescent="0.2">
      <c r="A145" s="9" t="str">
        <f>'PLANILHA COM VALORES'!A40</f>
        <v>2.11.1</v>
      </c>
      <c r="B145" s="23" t="str">
        <f>'PLANILHA COM VALORES'!C40</f>
        <v>REMOÇÃO MANUAL DE VIDRO EM ESQUADRIAS, COM REAPROVEITAMENTO, INCLUSIVE LIMPEZA DO ENCAIXE, AFASTAMENTO E EMPILHAMENTO, EXCLUSIVE TRANSPORTE E RETIRADA DO MATERIAL REMOVIDO NÃO REAPROVEITÁVEL</v>
      </c>
      <c r="C145" s="9" t="str">
        <f>'PLANILHA COM VALORES'!D40</f>
        <v>m2</v>
      </c>
      <c r="D145" s="8">
        <f>SUM(E146:E147)</f>
        <v>6.1020000000000003</v>
      </c>
    </row>
    <row r="146" spans="1:5" s="11" customFormat="1" x14ac:dyDescent="0.2">
      <c r="A146" s="26"/>
      <c r="B146" s="7" t="s">
        <v>777</v>
      </c>
      <c r="C146" s="25">
        <v>1.68</v>
      </c>
      <c r="D146" s="25">
        <v>1.8</v>
      </c>
      <c r="E146" s="25">
        <f>C146*D146</f>
        <v>3.024</v>
      </c>
    </row>
    <row r="147" spans="1:5" s="11" customFormat="1" x14ac:dyDescent="0.2">
      <c r="A147" s="26"/>
      <c r="B147" s="7" t="s">
        <v>778</v>
      </c>
      <c r="C147" s="25">
        <v>1.71</v>
      </c>
      <c r="D147" s="25">
        <v>1.8</v>
      </c>
      <c r="E147" s="25">
        <f>C147*D147</f>
        <v>3.0779999999999998</v>
      </c>
    </row>
    <row r="148" spans="1:5" x14ac:dyDescent="0.2">
      <c r="A148" s="9" t="str">
        <f>'PLANILHA COM VALORES'!A42</f>
        <v>2.12.1</v>
      </c>
      <c r="B148" s="23" t="str">
        <f>'PLANILHA COM VALORES'!C42</f>
        <v>REMOÇÃO E RECOLOCAÇÃO DE CADEIRAS FIXAS</v>
      </c>
      <c r="C148" s="9" t="str">
        <f>'PLANILHA COM VALORES'!D42</f>
        <v>un</v>
      </c>
      <c r="D148" s="8">
        <f>C149</f>
        <v>80</v>
      </c>
    </row>
    <row r="149" spans="1:5" s="11" customFormat="1" x14ac:dyDescent="0.2">
      <c r="A149" s="26"/>
      <c r="B149" s="7" t="str">
        <f>AMBIENTES!$A$2</f>
        <v>PLENÁRIO</v>
      </c>
      <c r="C149" s="25">
        <v>80</v>
      </c>
      <c r="D149" s="25"/>
      <c r="E149" s="25"/>
    </row>
    <row r="150" spans="1:5" x14ac:dyDescent="0.2">
      <c r="A150" s="9" t="str">
        <f>'PLANILHA COM VALORES'!A43</f>
        <v>2.12.2</v>
      </c>
      <c r="B150" s="23" t="str">
        <f>'PLANILHA COM VALORES'!C43</f>
        <v>REMOÇÃO E RECOLOCAÇÃO DE MESAS</v>
      </c>
      <c r="C150" s="9" t="str">
        <f>'PLANILHA COM VALORES'!D43</f>
        <v>un</v>
      </c>
      <c r="D150" s="8">
        <f>C151</f>
        <v>3</v>
      </c>
    </row>
    <row r="151" spans="1:5" s="11" customFormat="1" x14ac:dyDescent="0.2">
      <c r="A151" s="26"/>
      <c r="B151" s="7" t="str">
        <f>AMBIENTES!$A$2</f>
        <v>PLENÁRIO</v>
      </c>
      <c r="C151" s="25">
        <v>3</v>
      </c>
      <c r="D151" s="25"/>
      <c r="E151" s="25"/>
    </row>
    <row r="152" spans="1:5" ht="25.5" x14ac:dyDescent="0.2">
      <c r="A152" s="9" t="str">
        <f>'PLANILHA COM VALORES'!A44</f>
        <v>2.12.3</v>
      </c>
      <c r="B152" s="23" t="str">
        <f>'PLANILHA COM VALORES'!C44</f>
        <v>APLICAÇÃO DE LONA PRETA, ESP. 150 MICRAS, INCLUSIVE FORNECIMENTO</v>
      </c>
      <c r="C152" s="9" t="str">
        <f>'PLANILHA COM VALORES'!D44</f>
        <v>m2</v>
      </c>
      <c r="D152" s="8">
        <f>SUM(E153:E154)</f>
        <v>104.87100000000001</v>
      </c>
    </row>
    <row r="153" spans="1:5" s="11" customFormat="1" x14ac:dyDescent="0.2">
      <c r="A153" s="26"/>
      <c r="B153" s="7" t="str">
        <f>AMBIENTES!$A$2</f>
        <v>PLENÁRIO</v>
      </c>
      <c r="C153" s="25">
        <f>(5.3+2)</f>
        <v>7.3</v>
      </c>
      <c r="D153" s="25">
        <f>(7.32+2)</f>
        <v>9.32</v>
      </c>
      <c r="E153" s="25">
        <f>C153*D153</f>
        <v>68.036000000000001</v>
      </c>
    </row>
    <row r="154" spans="1:5" s="11" customFormat="1" x14ac:dyDescent="0.2">
      <c r="A154" s="26"/>
      <c r="B154" s="7" t="str">
        <f>AMBIENTES!$A$2</f>
        <v>PLENÁRIO</v>
      </c>
      <c r="C154" s="25">
        <f>4.95+2</f>
        <v>6.95</v>
      </c>
      <c r="D154" s="25">
        <f>3.3+2</f>
        <v>5.3</v>
      </c>
      <c r="E154" s="25">
        <f>C154*D154</f>
        <v>36.835000000000001</v>
      </c>
    </row>
    <row r="155" spans="1:5" ht="51" x14ac:dyDescent="0.2">
      <c r="A155" s="9" t="str">
        <f>'PLANILHA COM VALORES'!A53</f>
        <v>3.3.1</v>
      </c>
      <c r="B155" s="23" t="str">
        <f>'PLANILHA COM VALORES'!C53</f>
        <v>TAPUME DE PROTEÇÃO PARA TRANSEUNTE EM TELA DE POLIETILENO, COM MÓDULO NA DIMENSÃO DE (150X150)CM, INCLUSIVE PONTALETE COM BASE DE APOIO EM CONCRETO MAGRO, FORNECIMENTO E MOVIMENTAÇÃO</v>
      </c>
      <c r="C155" s="9" t="str">
        <f>'PLANILHA COM VALORES'!D53</f>
        <v>m</v>
      </c>
      <c r="D155" s="8">
        <f>C156</f>
        <v>49.83</v>
      </c>
    </row>
    <row r="156" spans="1:5" s="11" customFormat="1" x14ac:dyDescent="0.2">
      <c r="A156" s="26"/>
      <c r="B156" s="7" t="str">
        <f>AMBIENTES!$A$24</f>
        <v>CALÇADA</v>
      </c>
      <c r="C156" s="25">
        <f>AMBIENTES!$C$24</f>
        <v>49.83</v>
      </c>
      <c r="D156" s="25"/>
      <c r="E156" s="25">
        <f>AMBIENTES!$D$24</f>
        <v>0</v>
      </c>
    </row>
    <row r="157" spans="1:5" ht="38.25" x14ac:dyDescent="0.2">
      <c r="A157" s="9" t="str">
        <f>'PLANILHA COM VALORES'!A60</f>
        <v>4.1.1</v>
      </c>
      <c r="B157" s="23" t="str">
        <f>'PLANILHA COM VALORES'!C60</f>
        <v>REGULARIZAÇÃO E COMPACTAÇÃO DE TERRENO MANUAL COM SOQUETE, EXCLUSIVE DESMATAMENTO, DESTOCAMENTO, LIMPEZA/ROÇADA DO TERRENO</v>
      </c>
      <c r="C157" s="9" t="str">
        <f>'PLANILHA COM VALORES'!D60</f>
        <v>m2</v>
      </c>
      <c r="D157" s="8">
        <f>C158</f>
        <v>103.3091</v>
      </c>
    </row>
    <row r="158" spans="1:5" s="11" customFormat="1" x14ac:dyDescent="0.2">
      <c r="A158" s="26"/>
      <c r="B158" s="7" t="str">
        <f>AMBIENTES!$A$2</f>
        <v>PLENÁRIO</v>
      </c>
      <c r="C158" s="25">
        <f>AMBIENTES!$B$2</f>
        <v>103.3091</v>
      </c>
      <c r="D158" s="25"/>
      <c r="E158" s="25"/>
    </row>
    <row r="159" spans="1:5" ht="38.25" x14ac:dyDescent="0.2">
      <c r="A159" s="9" t="str">
        <f>'PLANILHA COM VALORES'!A64</f>
        <v>5.1.1</v>
      </c>
      <c r="B159" s="23" t="str">
        <f>'PLANILHA COM VALORES'!C64</f>
        <v>ALVENARIA DE VEDAÇÃO COM TIJOLO CERÂMICO FURADO, ESP. 9CM, PARA REVESTIMENTO, INCLUSIVE ARGAMASSA PARA ASSENTAMENTO</v>
      </c>
      <c r="C159" s="9" t="str">
        <f>'PLANILHA COM VALORES'!D64</f>
        <v>m2</v>
      </c>
      <c r="D159" s="8">
        <f>SUM(E160:E162)</f>
        <v>15.39</v>
      </c>
    </row>
    <row r="160" spans="1:5" s="11" customFormat="1" x14ac:dyDescent="0.2">
      <c r="A160" s="26"/>
      <c r="B160" s="7" t="str">
        <f>AMBIENTES!$A$5</f>
        <v>SALA DE SOM</v>
      </c>
      <c r="C160" s="25">
        <v>1</v>
      </c>
      <c r="D160" s="25">
        <v>2.7</v>
      </c>
      <c r="E160" s="25">
        <f>C160*D160</f>
        <v>2.7</v>
      </c>
    </row>
    <row r="161" spans="1:7" s="11" customFormat="1" x14ac:dyDescent="0.2">
      <c r="A161" s="26"/>
      <c r="B161" s="7" t="str">
        <f>AMBIENTES!$A$5</f>
        <v>SALA DE SOM</v>
      </c>
      <c r="C161" s="25">
        <v>2.6</v>
      </c>
      <c r="D161" s="25">
        <v>2.7</v>
      </c>
      <c r="E161" s="25">
        <f t="shared" ref="E161:E162" si="2">C161*D161</f>
        <v>7.0200000000000005</v>
      </c>
    </row>
    <row r="162" spans="1:7" s="11" customFormat="1" x14ac:dyDescent="0.2">
      <c r="A162" s="26"/>
      <c r="B162" s="7" t="str">
        <f>AMBIENTES!$A$5</f>
        <v>SALA DE SOM</v>
      </c>
      <c r="C162" s="25">
        <v>2.1</v>
      </c>
      <c r="D162" s="25">
        <v>2.7</v>
      </c>
      <c r="E162" s="25">
        <f t="shared" si="2"/>
        <v>5.6700000000000008</v>
      </c>
    </row>
    <row r="163" spans="1:7" ht="51" x14ac:dyDescent="0.2">
      <c r="A163" s="9" t="str">
        <f>'PLANILHA COM VALORES'!A66</f>
        <v>5.2.1</v>
      </c>
      <c r="B163" s="23" t="str">
        <f>'PLANILHA COM VALORES'!C66</f>
        <v>VERGA OU CONTRAVERGA EM CONCRETO ESTRUTURAL PARA VÃOS DE ATÉ 150CM, PREPARADO EM OBRA COM BETONEIRA, CONTROLE "A", COM FCK 20 MPA, MOLDADA IN LOCO, INCLUSIVE ARMAÇÃO</v>
      </c>
      <c r="C163" s="9" t="str">
        <f>'PLANILHA COM VALORES'!D66</f>
        <v>m3</v>
      </c>
      <c r="D163" s="8">
        <f>G164+G165</f>
        <v>8.4374999999999992E-2</v>
      </c>
    </row>
    <row r="164" spans="1:7" s="11" customFormat="1" x14ac:dyDescent="0.2">
      <c r="A164" s="26"/>
      <c r="B164" s="7" t="str">
        <f>AMBIENTES!$A$4</f>
        <v>HALL PRESIDÊNCIA</v>
      </c>
      <c r="C164" s="25">
        <v>1.5</v>
      </c>
      <c r="D164" s="25">
        <v>1.25</v>
      </c>
      <c r="E164" s="25">
        <v>0.15</v>
      </c>
      <c r="F164" s="25">
        <v>0.15</v>
      </c>
      <c r="G164" s="25">
        <f>C164*D164*E164*F164</f>
        <v>4.2187499999999996E-2</v>
      </c>
    </row>
    <row r="165" spans="1:7" s="11" customFormat="1" x14ac:dyDescent="0.2">
      <c r="A165" s="26"/>
      <c r="B165" s="7" t="str">
        <f>AMBIENTES!$A$13</f>
        <v xml:space="preserve">HALL BANHEIROS PcD </v>
      </c>
      <c r="C165" s="25">
        <v>1.5</v>
      </c>
      <c r="D165" s="25">
        <v>1.25</v>
      </c>
      <c r="E165" s="25">
        <v>0.15</v>
      </c>
      <c r="F165" s="25">
        <v>0.15</v>
      </c>
      <c r="G165" s="25">
        <f>C165*D165*E165*F165</f>
        <v>4.2187499999999996E-2</v>
      </c>
    </row>
    <row r="166" spans="1:7" ht="51" x14ac:dyDescent="0.2">
      <c r="A166" s="9" t="str">
        <f>'PLANILHA COM VALORES'!A68</f>
        <v>5.3.1</v>
      </c>
      <c r="B166" s="23" t="str">
        <f>'PLANILHA COM VALORES'!C68</f>
        <v>PAREDE EM CHAPA DE GESSO ACARTONADO (DRYWALL), DIVISÃO ENTRE ÁREAS UMIDAS DE UMA MESMA UNIDADE (RU/RU), ESP. 115 MM, INCLUSIVE MONTANTES, GUIAS E ACESSÓRIOS, EXCLUSIVE ISOLANTE TÉRMICO/ACÚSTICO</v>
      </c>
      <c r="C166" s="9" t="str">
        <f>'PLANILHA COM VALORES'!D68</f>
        <v>m2</v>
      </c>
      <c r="D166" s="8">
        <f>SUM(E167:E168)</f>
        <v>9.8019999999999996</v>
      </c>
    </row>
    <row r="167" spans="1:7" s="11" customFormat="1" x14ac:dyDescent="0.2">
      <c r="A167" s="26"/>
      <c r="B167" s="7" t="str">
        <f>AMBIENTES!$A$14</f>
        <v>I.S. PcD MASCULINO</v>
      </c>
      <c r="C167" s="25">
        <v>1.67</v>
      </c>
      <c r="D167" s="25">
        <f>AMBIENTES!$D$14</f>
        <v>2.9</v>
      </c>
      <c r="E167" s="25">
        <f>C167*D167</f>
        <v>4.843</v>
      </c>
    </row>
    <row r="168" spans="1:7" s="11" customFormat="1" x14ac:dyDescent="0.2">
      <c r="A168" s="26"/>
      <c r="B168" s="7" t="str">
        <f>AMBIENTES!$A$15</f>
        <v>I.S. PcD FEMININO</v>
      </c>
      <c r="C168" s="25">
        <v>1.71</v>
      </c>
      <c r="D168" s="25">
        <f>AMBIENTES!$D$15</f>
        <v>2.9</v>
      </c>
      <c r="E168" s="25">
        <f>C168*D168</f>
        <v>4.9589999999999996</v>
      </c>
    </row>
    <row r="169" spans="1:7" x14ac:dyDescent="0.2">
      <c r="A169" s="9" t="str">
        <f>'PLANILHA COM VALORES'!A72</f>
        <v>6.1.1</v>
      </c>
      <c r="B169" s="23" t="str">
        <f>'PLANILHA COM VALORES'!C72</f>
        <v>PORTÃO DE GRADE, EXCLUSIVE CADEADO E PINTURA</v>
      </c>
      <c r="C169" s="9" t="str">
        <f>'PLANILHA COM VALORES'!D72</f>
        <v>m2</v>
      </c>
      <c r="D169" s="8">
        <f>E170</f>
        <v>0.23249999999999998</v>
      </c>
    </row>
    <row r="170" spans="1:7" s="11" customFormat="1" x14ac:dyDescent="0.2">
      <c r="A170" s="26"/>
      <c r="B170" s="7" t="str">
        <f>AMBIENTES!$A$24</f>
        <v>CALÇADA</v>
      </c>
      <c r="C170" s="25">
        <f>1.55</f>
        <v>1.55</v>
      </c>
      <c r="D170" s="25">
        <v>0.15</v>
      </c>
      <c r="E170" s="25">
        <f>C170*D170</f>
        <v>0.23249999999999998</v>
      </c>
    </row>
    <row r="171" spans="1:7" ht="51" x14ac:dyDescent="0.2">
      <c r="A171" s="9" t="str">
        <f>'PLANILHA COM VALORES'!A74</f>
        <v>6.2.1</v>
      </c>
      <c r="B171" s="23" t="str">
        <f>'PLANILHA COM VALORES'!C74</f>
        <v>PORTA DE MADEIRA COMPLETA, DIMENSÃO (90X210)CM, TIPO DE ABRIR, UMA (1) FOLHA, ACABAMENTO NATURAL PARA PINTURA/VERNIZ, TIPO PRANCHETA/SARRAFEADA, INCLUSIVE MARCO, ALIZAR E FERRAGENS, EXCLUSIVE PINTURA/VERNIZ</v>
      </c>
      <c r="C171" s="9" t="str">
        <f>'PLANILHA COM VALORES'!D74</f>
        <v>un</v>
      </c>
      <c r="D171" s="8">
        <f>SUM(C172:C175)</f>
        <v>4</v>
      </c>
    </row>
    <row r="172" spans="1:7" s="11" customFormat="1" x14ac:dyDescent="0.2">
      <c r="A172" s="26"/>
      <c r="B172" s="7" t="str">
        <f>AMBIENTES!$A$5</f>
        <v>SALA DE SOM</v>
      </c>
      <c r="C172" s="25">
        <v>1</v>
      </c>
      <c r="D172" s="25"/>
      <c r="E172" s="25"/>
    </row>
    <row r="173" spans="1:7" s="11" customFormat="1" x14ac:dyDescent="0.2">
      <c r="A173" s="26"/>
      <c r="B173" s="7" t="str">
        <f>AMBIENTES!$A$6</f>
        <v>SALA DA PRESIDÊNCIA</v>
      </c>
      <c r="C173" s="25">
        <v>1</v>
      </c>
      <c r="D173" s="25"/>
      <c r="E173" s="25"/>
    </row>
    <row r="174" spans="1:7" s="11" customFormat="1" x14ac:dyDescent="0.2">
      <c r="A174" s="26"/>
      <c r="B174" s="7" t="str">
        <f>AMBIENTES!$A$14</f>
        <v>I.S. PcD MASCULINO</v>
      </c>
      <c r="C174" s="25">
        <v>1</v>
      </c>
      <c r="D174" s="25"/>
      <c r="E174" s="25"/>
    </row>
    <row r="175" spans="1:7" s="11" customFormat="1" x14ac:dyDescent="0.2">
      <c r="A175" s="26"/>
      <c r="B175" s="7" t="str">
        <f>AMBIENTES!$A$15</f>
        <v>I.S. PcD FEMININO</v>
      </c>
      <c r="C175" s="25">
        <v>1</v>
      </c>
      <c r="D175" s="25"/>
      <c r="E175" s="25"/>
    </row>
    <row r="176" spans="1:7" ht="25.5" x14ac:dyDescent="0.2">
      <c r="A176" s="9" t="str">
        <f>'PLANILHA COM VALORES'!A76</f>
        <v>6.3.1</v>
      </c>
      <c r="B176" s="23" t="str">
        <f>'PLANILHA COM VALORES'!C76</f>
        <v>VEDAÇÃO DE ESQUADRIAS COM APLICAÇÃO DE SELANTE À BASE DE SILICONE</v>
      </c>
      <c r="C176" s="9" t="str">
        <f>'PLANILHA COM VALORES'!D76</f>
        <v>m</v>
      </c>
      <c r="D176" s="8">
        <f>SUM(F177:F189)</f>
        <v>105.03999999999999</v>
      </c>
    </row>
    <row r="177" spans="1:6" s="11" customFormat="1" x14ac:dyDescent="0.2">
      <c r="A177" s="26"/>
      <c r="B177" s="7" t="str">
        <f>AMBIENTES!$A$2</f>
        <v>PLENÁRIO</v>
      </c>
      <c r="C177" s="25">
        <v>1.5</v>
      </c>
      <c r="D177" s="25">
        <v>1</v>
      </c>
      <c r="E177" s="25">
        <v>5</v>
      </c>
      <c r="F177" s="25">
        <f>((C177+D177)*2)*E177</f>
        <v>25</v>
      </c>
    </row>
    <row r="178" spans="1:6" s="11" customFormat="1" x14ac:dyDescent="0.2">
      <c r="A178" s="26"/>
      <c r="B178" s="7" t="str">
        <f>AMBIENTES!$A$2</f>
        <v>PLENÁRIO</v>
      </c>
      <c r="C178" s="25">
        <v>2</v>
      </c>
      <c r="D178" s="25">
        <v>1</v>
      </c>
      <c r="E178" s="25">
        <v>2</v>
      </c>
      <c r="F178" s="25">
        <f t="shared" ref="F178:F189" si="3">((C178+D178)*2)*E178</f>
        <v>12</v>
      </c>
    </row>
    <row r="179" spans="1:6" s="11" customFormat="1" x14ac:dyDescent="0.2">
      <c r="A179" s="26"/>
      <c r="B179" s="7" t="str">
        <f>AMBIENTES!$A$6</f>
        <v>SALA DA PRESIDÊNCIA</v>
      </c>
      <c r="C179" s="25">
        <v>1.3</v>
      </c>
      <c r="D179" s="25">
        <v>1.1000000000000001</v>
      </c>
      <c r="E179" s="25">
        <v>1</v>
      </c>
      <c r="F179" s="25">
        <f t="shared" si="3"/>
        <v>4.8000000000000007</v>
      </c>
    </row>
    <row r="180" spans="1:6" s="11" customFormat="1" x14ac:dyDescent="0.2">
      <c r="A180" s="26"/>
      <c r="B180" s="7" t="str">
        <f>AMBIENTES!$A$7</f>
        <v>LAVABO S.PRESIDÊNCIA</v>
      </c>
      <c r="C180" s="25">
        <v>0.6</v>
      </c>
      <c r="D180" s="25">
        <v>0.8</v>
      </c>
      <c r="E180" s="25">
        <v>1</v>
      </c>
      <c r="F180" s="25">
        <f t="shared" si="3"/>
        <v>2.8</v>
      </c>
    </row>
    <row r="181" spans="1:6" s="11" customFormat="1" x14ac:dyDescent="0.2">
      <c r="A181" s="26"/>
      <c r="B181" s="7" t="str">
        <f>AMBIENTES!$A$9</f>
        <v>ARQUIVO</v>
      </c>
      <c r="C181" s="25">
        <v>1.5</v>
      </c>
      <c r="D181" s="25">
        <v>1.1000000000000001</v>
      </c>
      <c r="E181" s="25">
        <v>1</v>
      </c>
      <c r="F181" s="25">
        <f t="shared" si="3"/>
        <v>5.2</v>
      </c>
    </row>
    <row r="182" spans="1:6" s="11" customFormat="1" x14ac:dyDescent="0.2">
      <c r="A182" s="26"/>
      <c r="B182" s="7" t="str">
        <f>AMBIENTES!$A$10</f>
        <v>SECRETARIA</v>
      </c>
      <c r="C182" s="25">
        <f>2.15+1.72</f>
        <v>3.87</v>
      </c>
      <c r="D182" s="25">
        <v>2.5</v>
      </c>
      <c r="E182" s="25">
        <v>1</v>
      </c>
      <c r="F182" s="25">
        <f t="shared" si="3"/>
        <v>12.74</v>
      </c>
    </row>
    <row r="183" spans="1:6" s="11" customFormat="1" x14ac:dyDescent="0.2">
      <c r="A183" s="26"/>
      <c r="B183" s="7" t="str">
        <f>AMBIENTES!$A$12</f>
        <v>SALA ADMINISTRATIVA</v>
      </c>
      <c r="C183" s="25">
        <v>2</v>
      </c>
      <c r="D183" s="25">
        <v>1</v>
      </c>
      <c r="E183" s="25">
        <v>1</v>
      </c>
      <c r="F183" s="25">
        <f t="shared" si="3"/>
        <v>6</v>
      </c>
    </row>
    <row r="184" spans="1:6" s="11" customFormat="1" x14ac:dyDescent="0.2">
      <c r="A184" s="26"/>
      <c r="B184" s="7" t="str">
        <f>AMBIENTES!$A$14</f>
        <v>I.S. PcD MASCULINO</v>
      </c>
      <c r="C184" s="25">
        <v>2</v>
      </c>
      <c r="D184" s="25">
        <v>1</v>
      </c>
      <c r="E184" s="25">
        <v>1</v>
      </c>
      <c r="F184" s="25">
        <f t="shared" si="3"/>
        <v>6</v>
      </c>
    </row>
    <row r="185" spans="1:6" s="11" customFormat="1" x14ac:dyDescent="0.2">
      <c r="A185" s="26"/>
      <c r="B185" s="7" t="str">
        <f>AMBIENTES!$A$15</f>
        <v>I.S. PcD FEMININO</v>
      </c>
      <c r="C185" s="25">
        <v>2</v>
      </c>
      <c r="D185" s="25">
        <v>1</v>
      </c>
      <c r="E185" s="25">
        <v>1</v>
      </c>
      <c r="F185" s="25">
        <f t="shared" si="3"/>
        <v>6</v>
      </c>
    </row>
    <row r="186" spans="1:6" s="11" customFormat="1" x14ac:dyDescent="0.2">
      <c r="A186" s="26"/>
      <c r="B186" s="7" t="str">
        <f>AMBIENTES!$A$16</f>
        <v>COZINHA</v>
      </c>
      <c r="C186" s="25">
        <v>1.7</v>
      </c>
      <c r="D186" s="25">
        <v>1.1000000000000001</v>
      </c>
      <c r="E186" s="25">
        <v>2</v>
      </c>
      <c r="F186" s="25">
        <f t="shared" si="3"/>
        <v>11.2</v>
      </c>
    </row>
    <row r="187" spans="1:6" s="11" customFormat="1" x14ac:dyDescent="0.2">
      <c r="A187" s="26"/>
      <c r="B187" s="7" t="str">
        <f>AMBIENTES!$A$17</f>
        <v>SALA DE REUNIÃO</v>
      </c>
      <c r="C187" s="25">
        <v>1.7</v>
      </c>
      <c r="D187" s="25">
        <v>1.1000000000000001</v>
      </c>
      <c r="E187" s="25">
        <v>1</v>
      </c>
      <c r="F187" s="25">
        <f t="shared" si="3"/>
        <v>5.6</v>
      </c>
    </row>
    <row r="188" spans="1:6" s="11" customFormat="1" x14ac:dyDescent="0.2">
      <c r="A188" s="26"/>
      <c r="B188" s="7" t="str">
        <f>AMBIENTES!$A$22</f>
        <v>RECEPÇÃO CAC</v>
      </c>
      <c r="C188" s="25">
        <v>1.25</v>
      </c>
      <c r="D188" s="25">
        <v>1.1000000000000001</v>
      </c>
      <c r="E188" s="25">
        <v>1</v>
      </c>
      <c r="F188" s="25">
        <f t="shared" si="3"/>
        <v>4.7</v>
      </c>
    </row>
    <row r="189" spans="1:6" s="11" customFormat="1" x14ac:dyDescent="0.2">
      <c r="A189" s="26"/>
      <c r="B189" s="7" t="str">
        <f>AMBIENTES!$A$23</f>
        <v>LAVABO CAC</v>
      </c>
      <c r="C189" s="25">
        <v>0.9</v>
      </c>
      <c r="D189" s="25">
        <v>0.6</v>
      </c>
      <c r="E189" s="25">
        <v>1</v>
      </c>
      <c r="F189" s="25">
        <f t="shared" si="3"/>
        <v>3</v>
      </c>
    </row>
    <row r="190" spans="1:6" ht="25.5" x14ac:dyDescent="0.2">
      <c r="A190" s="9" t="str">
        <f>'PLANILHA COM VALORES'!A80</f>
        <v>7.1.1</v>
      </c>
      <c r="B190" s="23" t="str">
        <f>'PLANILHA COM VALORES'!C80</f>
        <v>CONTRAPISO DESEMPENADO COM ARGAMASSA, TRAÇO 1:3 (CIMENTO E AREIA), ESP. 25MM</v>
      </c>
      <c r="C190" s="9" t="str">
        <f>'PLANILHA COM VALORES'!D80</f>
        <v>m2</v>
      </c>
      <c r="D190" s="8">
        <f>SUM(C191:C198)</f>
        <v>351.19909999999999</v>
      </c>
    </row>
    <row r="191" spans="1:6" s="11" customFormat="1" x14ac:dyDescent="0.2">
      <c r="A191" s="26"/>
      <c r="B191" s="7" t="str">
        <f>AMBIENTES!$A$2</f>
        <v>PLENÁRIO</v>
      </c>
      <c r="C191" s="25">
        <f>AMBIENTES!$B$2</f>
        <v>103.3091</v>
      </c>
      <c r="D191" s="25"/>
      <c r="E191" s="25"/>
    </row>
    <row r="192" spans="1:6" s="11" customFormat="1" x14ac:dyDescent="0.2">
      <c r="A192" s="26"/>
      <c r="B192" s="7" t="str">
        <f>AMBIENTES!$A$12</f>
        <v>SALA ADMINISTRATIVA</v>
      </c>
      <c r="C192" s="25">
        <f>AMBIENTES!$B$12</f>
        <v>8.41</v>
      </c>
      <c r="D192" s="25"/>
      <c r="E192" s="25"/>
    </row>
    <row r="193" spans="1:5" s="11" customFormat="1" x14ac:dyDescent="0.2">
      <c r="A193" s="26"/>
      <c r="B193" s="7" t="str">
        <f>AMBIENTES!$A$13</f>
        <v xml:space="preserve">HALL BANHEIROS PcD </v>
      </c>
      <c r="C193" s="25">
        <f>AMBIENTES!$B$13</f>
        <v>3.6500000000000004</v>
      </c>
      <c r="D193" s="25"/>
      <c r="E193" s="25"/>
    </row>
    <row r="194" spans="1:5" s="11" customFormat="1" x14ac:dyDescent="0.2">
      <c r="A194" s="26"/>
      <c r="B194" s="7" t="str">
        <f>AMBIENTES!$A$14</f>
        <v>I.S. PcD MASCULINO</v>
      </c>
      <c r="C194" s="25">
        <f>AMBIENTES!$B$14</f>
        <v>3.12</v>
      </c>
      <c r="D194" s="25"/>
      <c r="E194" s="25"/>
    </row>
    <row r="195" spans="1:5" s="11" customFormat="1" x14ac:dyDescent="0.2">
      <c r="A195" s="26"/>
      <c r="B195" s="7" t="str">
        <f>AMBIENTES!$A$15</f>
        <v>I.S. PcD FEMININO</v>
      </c>
      <c r="C195" s="25">
        <f>AMBIENTES!$B$15</f>
        <v>3.17</v>
      </c>
      <c r="D195" s="25"/>
      <c r="E195" s="25"/>
    </row>
    <row r="196" spans="1:5" s="11" customFormat="1" x14ac:dyDescent="0.2">
      <c r="A196" s="26"/>
      <c r="B196" s="7" t="str">
        <f>AMBIENTES!$A$24</f>
        <v>CALÇADA</v>
      </c>
      <c r="C196" s="25">
        <f>AMBIENTES!$B$24</f>
        <v>72.790000000000006</v>
      </c>
      <c r="D196" s="25"/>
      <c r="E196" s="25"/>
    </row>
    <row r="197" spans="1:5" s="11" customFormat="1" x14ac:dyDescent="0.2">
      <c r="A197" s="26"/>
      <c r="B197" s="7" t="str">
        <f>AMBIENTES!$A$25</f>
        <v>PISO EXTERNO FRENTE</v>
      </c>
      <c r="C197" s="25">
        <f>AMBIENTES!$B$25</f>
        <v>131.97999999999999</v>
      </c>
      <c r="D197" s="25"/>
      <c r="E197" s="25"/>
    </row>
    <row r="198" spans="1:5" s="11" customFormat="1" x14ac:dyDescent="0.2">
      <c r="A198" s="26"/>
      <c r="B198" s="7" t="str">
        <f>AMBIENTES!$A$26</f>
        <v>PISO EXTERNO LATERAL DIREITA</v>
      </c>
      <c r="C198" s="25">
        <f>AMBIENTES!$B$26</f>
        <v>24.77</v>
      </c>
      <c r="D198" s="25"/>
      <c r="E198" s="25"/>
    </row>
    <row r="199" spans="1:5" ht="63.75" x14ac:dyDescent="0.2">
      <c r="A199" s="9" t="str">
        <f>'PLANILHA COM VALORES'!A82</f>
        <v>7.2.1</v>
      </c>
      <c r="B199" s="23" t="str">
        <f>'PLANILHA COM VALORES'!C82</f>
        <v>REVESTIMENTO COM PORCELANATO APLICADO EM PISO, ACABAMENTO ESMALTADO ACETINADO, AMBIENTE INTERNO/EXTERNO, PADRÃO EXTRA, BORDA RETIFICADA, DIMENSÃO DA PEÇA (80X80CM), ASSENTAMENTO COM ARGAMASSA INDUSTRIALIZADA, INCLUSIVE REJUNTAMENTO</v>
      </c>
      <c r="C199" s="9" t="str">
        <f>'PLANILHA COM VALORES'!D82</f>
        <v>m2</v>
      </c>
      <c r="D199" s="8">
        <f>SUM(C200:C204)</f>
        <v>121.65910000000001</v>
      </c>
    </row>
    <row r="200" spans="1:5" s="11" customFormat="1" x14ac:dyDescent="0.2">
      <c r="A200" s="26"/>
      <c r="B200" s="7" t="str">
        <f>AMBIENTES!$A$2</f>
        <v>PLENÁRIO</v>
      </c>
      <c r="C200" s="25">
        <f>AMBIENTES!$B$2</f>
        <v>103.3091</v>
      </c>
      <c r="D200" s="25"/>
      <c r="E200" s="25"/>
    </row>
    <row r="201" spans="1:5" s="11" customFormat="1" x14ac:dyDescent="0.2">
      <c r="A201" s="26"/>
      <c r="B201" s="7" t="str">
        <f>AMBIENTES!$A$12</f>
        <v>SALA ADMINISTRATIVA</v>
      </c>
      <c r="C201" s="25">
        <f>AMBIENTES!$B$12</f>
        <v>8.41</v>
      </c>
      <c r="D201" s="25"/>
      <c r="E201" s="25"/>
    </row>
    <row r="202" spans="1:5" s="11" customFormat="1" x14ac:dyDescent="0.2">
      <c r="A202" s="26"/>
      <c r="B202" s="7" t="str">
        <f>AMBIENTES!$A$13</f>
        <v xml:space="preserve">HALL BANHEIROS PcD </v>
      </c>
      <c r="C202" s="25">
        <f>AMBIENTES!$B$13</f>
        <v>3.6500000000000004</v>
      </c>
      <c r="D202" s="25"/>
      <c r="E202" s="25"/>
    </row>
    <row r="203" spans="1:5" s="11" customFormat="1" x14ac:dyDescent="0.2">
      <c r="A203" s="26"/>
      <c r="B203" s="7" t="str">
        <f>AMBIENTES!$A$14</f>
        <v>I.S. PcD MASCULINO</v>
      </c>
      <c r="C203" s="25">
        <f>AMBIENTES!$B$14</f>
        <v>3.12</v>
      </c>
      <c r="D203" s="25"/>
      <c r="E203" s="25"/>
    </row>
    <row r="204" spans="1:5" s="11" customFormat="1" x14ac:dyDescent="0.2">
      <c r="A204" s="26"/>
      <c r="B204" s="7" t="str">
        <f>AMBIENTES!$A$15</f>
        <v>I.S. PcD FEMININO</v>
      </c>
      <c r="C204" s="25">
        <f>AMBIENTES!$B$15</f>
        <v>3.17</v>
      </c>
      <c r="D204" s="25"/>
      <c r="E204" s="25"/>
    </row>
    <row r="205" spans="1:5" ht="25.5" x14ac:dyDescent="0.2">
      <c r="A205" s="9" t="str">
        <f>'PLANILHA COM VALORES'!A85</f>
        <v>7.3.1</v>
      </c>
      <c r="B205" s="23" t="str">
        <f>'PLANILHA COM VALORES'!C85</f>
        <v>LAJE DE TRANSIÇÃO E = 6 CM, SEM JUNTA, FCK = 10 MPA (MANUAL)</v>
      </c>
      <c r="C205" s="9" t="str">
        <f>'PLANILHA COM VALORES'!D85</f>
        <v>m2</v>
      </c>
      <c r="D205" s="8">
        <f>SUM(C206:C213)</f>
        <v>351.19909999999999</v>
      </c>
    </row>
    <row r="206" spans="1:5" s="11" customFormat="1" x14ac:dyDescent="0.2">
      <c r="A206" s="26"/>
      <c r="B206" s="7" t="str">
        <f>AMBIENTES!$A$2</f>
        <v>PLENÁRIO</v>
      </c>
      <c r="C206" s="25">
        <f>AMBIENTES!$B$2</f>
        <v>103.3091</v>
      </c>
      <c r="D206" s="25"/>
      <c r="E206" s="25"/>
    </row>
    <row r="207" spans="1:5" s="11" customFormat="1" x14ac:dyDescent="0.2">
      <c r="A207" s="26"/>
      <c r="B207" s="7" t="str">
        <f>AMBIENTES!$A$12</f>
        <v>SALA ADMINISTRATIVA</v>
      </c>
      <c r="C207" s="25">
        <f>AMBIENTES!$B$12</f>
        <v>8.41</v>
      </c>
      <c r="D207" s="25"/>
      <c r="E207" s="25"/>
    </row>
    <row r="208" spans="1:5" s="11" customFormat="1" x14ac:dyDescent="0.2">
      <c r="A208" s="26"/>
      <c r="B208" s="7" t="str">
        <f>AMBIENTES!$A$13</f>
        <v xml:space="preserve">HALL BANHEIROS PcD </v>
      </c>
      <c r="C208" s="25">
        <f>AMBIENTES!$B$13</f>
        <v>3.6500000000000004</v>
      </c>
      <c r="D208" s="25"/>
      <c r="E208" s="25"/>
    </row>
    <row r="209" spans="1:6" s="11" customFormat="1" x14ac:dyDescent="0.2">
      <c r="A209" s="26"/>
      <c r="B209" s="7" t="str">
        <f>AMBIENTES!$A$14</f>
        <v>I.S. PcD MASCULINO</v>
      </c>
      <c r="C209" s="25">
        <f>AMBIENTES!$B$14</f>
        <v>3.12</v>
      </c>
      <c r="D209" s="25"/>
      <c r="E209" s="25"/>
    </row>
    <row r="210" spans="1:6" s="11" customFormat="1" x14ac:dyDescent="0.2">
      <c r="A210" s="26"/>
      <c r="B210" s="7" t="str">
        <f>AMBIENTES!$A$15</f>
        <v>I.S. PcD FEMININO</v>
      </c>
      <c r="C210" s="25">
        <f>AMBIENTES!$B$15</f>
        <v>3.17</v>
      </c>
      <c r="D210" s="25"/>
      <c r="E210" s="25"/>
    </row>
    <row r="211" spans="1:6" s="11" customFormat="1" x14ac:dyDescent="0.2">
      <c r="A211" s="26"/>
      <c r="B211" s="7" t="str">
        <f>AMBIENTES!$A$24</f>
        <v>CALÇADA</v>
      </c>
      <c r="C211" s="25">
        <f>AMBIENTES!$B$24</f>
        <v>72.790000000000006</v>
      </c>
      <c r="D211" s="25"/>
      <c r="E211" s="25"/>
    </row>
    <row r="212" spans="1:6" s="11" customFormat="1" x14ac:dyDescent="0.2">
      <c r="A212" s="26"/>
      <c r="B212" s="7" t="str">
        <f>AMBIENTES!$A$25</f>
        <v>PISO EXTERNO FRENTE</v>
      </c>
      <c r="C212" s="25">
        <f>AMBIENTES!$B$25</f>
        <v>131.97999999999999</v>
      </c>
      <c r="D212" s="25"/>
      <c r="E212" s="25"/>
    </row>
    <row r="213" spans="1:6" s="11" customFormat="1" x14ac:dyDescent="0.2">
      <c r="A213" s="26"/>
      <c r="B213" s="7" t="str">
        <f>AMBIENTES!$A$26</f>
        <v>PISO EXTERNO LATERAL DIREITA</v>
      </c>
      <c r="C213" s="25">
        <f>AMBIENTES!$B$26</f>
        <v>24.77</v>
      </c>
      <c r="D213" s="25"/>
      <c r="E213" s="25"/>
    </row>
    <row r="214" spans="1:6" ht="38.25" x14ac:dyDescent="0.2">
      <c r="A214" s="9" t="str">
        <f>'PLANILHA COM VALORES'!A86</f>
        <v>7.3.2</v>
      </c>
      <c r="B214" s="23" t="str">
        <f>'PLANILHA COM VALORES'!C86</f>
        <v>LAJE DE TRANSIÇÃO EM CONCRETO PREPARADO EM OBRA COM BETONEIRA COM FCK DE 10MPA, ESP. 8CM, EXCLUSIVE ARMAÇÃO, INCLUSIVE ACABAMENTO SARRAFEADO</v>
      </c>
      <c r="C214" s="8" t="str">
        <f>'PLANILHA COM VALORES'!D86</f>
        <v>m2</v>
      </c>
      <c r="D214" s="8">
        <f>E215</f>
        <v>0.9</v>
      </c>
    </row>
    <row r="215" spans="1:6" s="11" customFormat="1" x14ac:dyDescent="0.2">
      <c r="A215" s="26"/>
      <c r="B215" s="7" t="str">
        <f>AMBIENTES!$A$2</f>
        <v>PLENÁRIO</v>
      </c>
      <c r="C215" s="25">
        <v>0.9</v>
      </c>
      <c r="D215" s="25">
        <v>1</v>
      </c>
      <c r="E215" s="25">
        <f>C215*D215</f>
        <v>0.9</v>
      </c>
    </row>
    <row r="216" spans="1:6" ht="63.75" x14ac:dyDescent="0.2">
      <c r="A216" s="9" t="str">
        <f>'PLANILHA COM VALORES'!A88</f>
        <v>7.4.1</v>
      </c>
      <c r="B216" s="23" t="str">
        <f>'PLANILHA COM VALORES'!C88</f>
        <v>PISO COM TIJOLO CERÂMICO MACIÇO PRENSADO, ASSENTAMENTO COM ARGAMASSA SECA, TRAÇO 1:4 (CIMENTO E AREIA), INCLUSIVE REJUNTAMENTO COM ARGAMASSA SECA DE TRAÇO 1:4 (CIMENTO E AREIA), FORNECIMENTO E INSTALAÇÃO, INCLUSIVE RODAPÉ</v>
      </c>
      <c r="C216" s="9" t="str">
        <f>'PLANILHA COM VALORES'!D88</f>
        <v>m2</v>
      </c>
      <c r="D216" s="8">
        <f>SUM(C217:C219)</f>
        <v>229.54</v>
      </c>
    </row>
    <row r="217" spans="1:6" s="11" customFormat="1" x14ac:dyDescent="0.2">
      <c r="A217" s="26"/>
      <c r="B217" s="7" t="str">
        <f>AMBIENTES!$A$24</f>
        <v>CALÇADA</v>
      </c>
      <c r="C217" s="25">
        <f>AMBIENTES!$B$24</f>
        <v>72.790000000000006</v>
      </c>
      <c r="D217" s="25"/>
      <c r="E217" s="25">
        <f>AMBIENTES!$D$24</f>
        <v>0</v>
      </c>
    </row>
    <row r="218" spans="1:6" s="11" customFormat="1" x14ac:dyDescent="0.2">
      <c r="A218" s="26"/>
      <c r="B218" s="7" t="str">
        <f>AMBIENTES!$A$25</f>
        <v>PISO EXTERNO FRENTE</v>
      </c>
      <c r="C218" s="25">
        <f>AMBIENTES!$B$25</f>
        <v>131.97999999999999</v>
      </c>
      <c r="D218" s="25"/>
      <c r="E218" s="25">
        <f>AMBIENTES!$D$25</f>
        <v>0</v>
      </c>
    </row>
    <row r="219" spans="1:6" s="11" customFormat="1" x14ac:dyDescent="0.2">
      <c r="A219" s="26"/>
      <c r="B219" s="7" t="str">
        <f>AMBIENTES!$A$26</f>
        <v>PISO EXTERNO LATERAL DIREITA</v>
      </c>
      <c r="C219" s="25">
        <f>AMBIENTES!$B$26</f>
        <v>24.77</v>
      </c>
      <c r="D219" s="25"/>
      <c r="E219" s="25">
        <f>AMBIENTES!$D$26</f>
        <v>0</v>
      </c>
    </row>
    <row r="220" spans="1:6" ht="38.25" x14ac:dyDescent="0.2">
      <c r="A220" s="9" t="str">
        <f>'PLANILHA COM VALORES'!A90</f>
        <v>7.5.1</v>
      </c>
      <c r="B220" s="23" t="str">
        <f>'PLANILHA COM VALORES'!C90</f>
        <v>PISO PODOTÁTIL DE BORRACHA, ALERTA, ESP. 5MM, COLORIDA, ASSENTAMENTO COM COLA DE CONTATO, INCLUSIVE FORNECIMENTO E INSTALAÇÃO</v>
      </c>
      <c r="C220" s="9" t="str">
        <f>'PLANILHA COM VALORES'!D90</f>
        <v>m2</v>
      </c>
      <c r="D220" s="8">
        <f>SUM(F221:F222)</f>
        <v>1.125</v>
      </c>
    </row>
    <row r="221" spans="1:6" s="11" customFormat="1" x14ac:dyDescent="0.2">
      <c r="A221" s="26"/>
      <c r="B221" s="7" t="str">
        <f>AMBIENTES!$A$2</f>
        <v>PLENÁRIO</v>
      </c>
      <c r="C221" s="25">
        <v>0.25</v>
      </c>
      <c r="D221" s="25">
        <v>0.25</v>
      </c>
      <c r="E221" s="25">
        <v>6</v>
      </c>
      <c r="F221" s="25">
        <f>C221*D221*E221</f>
        <v>0.375</v>
      </c>
    </row>
    <row r="222" spans="1:6" s="11" customFormat="1" x14ac:dyDescent="0.2">
      <c r="A222" s="26"/>
      <c r="B222" s="7" t="str">
        <f>AMBIENTES!$A$3</f>
        <v>RECEPÇÃO</v>
      </c>
      <c r="C222" s="25">
        <v>0.25</v>
      </c>
      <c r="D222" s="25">
        <v>0.25</v>
      </c>
      <c r="E222" s="25">
        <v>12</v>
      </c>
      <c r="F222" s="25">
        <f>C222*D222*E222</f>
        <v>0.75</v>
      </c>
    </row>
    <row r="223" spans="1:6" ht="38.25" x14ac:dyDescent="0.2">
      <c r="A223" s="9" t="str">
        <f>'PLANILHA COM VALORES'!A91</f>
        <v>7.5.2</v>
      </c>
      <c r="B223" s="23" t="str">
        <f>'PLANILHA COM VALORES'!C91</f>
        <v>PISO PODOTÁTIL DE BORRACHA, DIRECIONAL, ESP. 5MM, COLORIDA, ASSENTAMENTO COM COLA DE CONTATO, INCLUSIVE FORNECIMENTO E INSTALAÇÃO</v>
      </c>
      <c r="C223" s="9" t="str">
        <f>'PLANILHA COM VALORES'!D91</f>
        <v>m2</v>
      </c>
      <c r="D223" s="8">
        <f>SUM(F224:F225)</f>
        <v>3.25</v>
      </c>
    </row>
    <row r="224" spans="1:6" s="11" customFormat="1" x14ac:dyDescent="0.2">
      <c r="A224" s="26"/>
      <c r="B224" s="7" t="str">
        <f>AMBIENTES!$A$2</f>
        <v>PLENÁRIO</v>
      </c>
      <c r="C224" s="25">
        <v>8</v>
      </c>
      <c r="D224" s="25">
        <v>0.25</v>
      </c>
      <c r="E224" s="25">
        <v>1</v>
      </c>
      <c r="F224" s="25">
        <f>C224*D224*E224</f>
        <v>2</v>
      </c>
    </row>
    <row r="225" spans="1:8" s="11" customFormat="1" x14ac:dyDescent="0.2">
      <c r="A225" s="26"/>
      <c r="B225" s="7" t="str">
        <f>AMBIENTES!$A$3</f>
        <v>RECEPÇÃO</v>
      </c>
      <c r="C225" s="25">
        <v>5</v>
      </c>
      <c r="D225" s="25">
        <v>0.25</v>
      </c>
      <c r="E225" s="25">
        <v>1</v>
      </c>
      <c r="F225" s="25">
        <f>C225*D225*E225</f>
        <v>1.25</v>
      </c>
    </row>
    <row r="226" spans="1:8" ht="51" x14ac:dyDescent="0.2">
      <c r="A226" s="9" t="str">
        <f>'PLANILHA COM VALORES'!A92</f>
        <v>7.5.3</v>
      </c>
      <c r="B226" s="23" t="str">
        <f>'PLANILHA COM VALORES'!C92</f>
        <v>PISO PODOTÁTIL DE CONCRETO, ALERTA, APLICADO EM PISO (40X40CM) COM JUNTA SECA, COR VERMELHO/AMARELO, ASSENTAMENTO COM ARGAMASSA INDUSTRIALIZADA, INCLUSIVE FORNECIMENTO E INSTALAÇÃO</v>
      </c>
      <c r="C226" s="9" t="str">
        <f>'PLANILHA COM VALORES'!D92</f>
        <v>m2</v>
      </c>
      <c r="D226" s="8">
        <f>SUM(F227:F227)</f>
        <v>8.6400000000000023</v>
      </c>
    </row>
    <row r="227" spans="1:8" s="11" customFormat="1" x14ac:dyDescent="0.2">
      <c r="A227" s="26"/>
      <c r="B227" s="7" t="str">
        <f>AMBIENTES!$A$24</f>
        <v>CALÇADA</v>
      </c>
      <c r="C227" s="25">
        <v>0.4</v>
      </c>
      <c r="D227" s="25">
        <v>0.4</v>
      </c>
      <c r="E227" s="25">
        <f>4+4+4+4+6+(4*(8))</f>
        <v>54</v>
      </c>
      <c r="F227" s="25">
        <f>C227*D227*E227</f>
        <v>8.6400000000000023</v>
      </c>
      <c r="G227" s="25"/>
      <c r="H227" s="25"/>
    </row>
    <row r="228" spans="1:8" ht="51" x14ac:dyDescent="0.2">
      <c r="A228" s="9" t="str">
        <f>'PLANILHA COM VALORES'!A93</f>
        <v>7.5.4</v>
      </c>
      <c r="B228" s="23" t="str">
        <f>'PLANILHA COM VALORES'!C93</f>
        <v>PISO PODOTÁTIL DE CONCRETO, DIRECIONAL, APLICADO EM PISO (40X40CM) COM JUNTA SECA, COR VERMELHO/AMARELO, ASSENTAMENTO COM ARGAMASSA INDUSTRIALIZADA, INCLUSIVE FORNECIMENTO E INSTALAÇÃO</v>
      </c>
      <c r="C228" s="9" t="str">
        <f>'PLANILHA COM VALORES'!D93</f>
        <v>m2</v>
      </c>
      <c r="D228" s="8">
        <f>F229</f>
        <v>19.008000000000003</v>
      </c>
    </row>
    <row r="229" spans="1:8" s="11" customFormat="1" x14ac:dyDescent="0.2">
      <c r="A229" s="26"/>
      <c r="B229" s="7" t="str">
        <f>AMBIENTES!$A$24</f>
        <v>CALÇADA</v>
      </c>
      <c r="C229" s="25">
        <f>31.78+15.74</f>
        <v>47.52</v>
      </c>
      <c r="D229" s="25">
        <v>0.4</v>
      </c>
      <c r="E229" s="25">
        <v>1</v>
      </c>
      <c r="F229" s="25">
        <f>C229*D229*E229</f>
        <v>19.008000000000003</v>
      </c>
      <c r="G229" s="25"/>
      <c r="H229" s="25"/>
    </row>
    <row r="230" spans="1:8" ht="25.5" x14ac:dyDescent="0.2">
      <c r="A230" s="9" t="str">
        <f>'PLANILHA COM VALORES'!A95</f>
        <v>7.6.1</v>
      </c>
      <c r="B230" s="23" t="str">
        <f>'PLANILHA COM VALORES'!C95</f>
        <v>APLICAÇÃO DE FAIXA/FITA ADESIVA ANTIDERRAPANTE, LARGURA 50MM, EM DEGRAUS DE ESCADA, INCLUSIVE FORNECIMENTO</v>
      </c>
      <c r="C230" s="9" t="str">
        <f>'PLANILHA COM VALORES'!D95</f>
        <v>m</v>
      </c>
      <c r="D230" s="8">
        <f>SUM(E231:E233)</f>
        <v>11.5</v>
      </c>
    </row>
    <row r="231" spans="1:8" s="11" customFormat="1" x14ac:dyDescent="0.2">
      <c r="A231" s="26"/>
      <c r="B231" s="7" t="str">
        <f>AMBIENTES!$A$2</f>
        <v>PLENÁRIO</v>
      </c>
      <c r="C231" s="25">
        <v>1</v>
      </c>
      <c r="D231" s="25">
        <v>5</v>
      </c>
      <c r="E231" s="25">
        <f>C231*D231</f>
        <v>5</v>
      </c>
    </row>
    <row r="232" spans="1:8" s="11" customFormat="1" x14ac:dyDescent="0.2">
      <c r="A232" s="26"/>
      <c r="B232" s="7" t="str">
        <f>AMBIENTES!$A$3</f>
        <v>RECEPÇÃO</v>
      </c>
      <c r="C232" s="25">
        <v>1</v>
      </c>
      <c r="D232" s="25">
        <v>2</v>
      </c>
      <c r="E232" s="25">
        <f t="shared" ref="E232:E233" si="4">C232*D232</f>
        <v>2</v>
      </c>
    </row>
    <row r="233" spans="1:8" s="11" customFormat="1" x14ac:dyDescent="0.2">
      <c r="A233" s="26"/>
      <c r="B233" s="7" t="str">
        <f>AMBIENTES!$A$21</f>
        <v>ATENDIMENTO CAC</v>
      </c>
      <c r="C233" s="25">
        <v>1.5</v>
      </c>
      <c r="D233" s="25">
        <v>3</v>
      </c>
      <c r="E233" s="25">
        <f t="shared" si="4"/>
        <v>4.5</v>
      </c>
    </row>
    <row r="234" spans="1:8" ht="38.25" x14ac:dyDescent="0.2">
      <c r="A234" s="9" t="str">
        <f>'PLANILHA COM VALORES'!A99</f>
        <v>8.1.1</v>
      </c>
      <c r="B234" s="23" t="str">
        <f>'PLANILHA COM VALORES'!C99</f>
        <v>RODAPÉ COM REVESTIMENTO EM CERÂMICA ESMALTADA COMERCIAL, ALTURA 10CM, PEI IV, ASSENTAMENTO COM ARGAMASSA INDUSTRIALIZADA, INCLUSIVE REJUNTAMENTO</v>
      </c>
      <c r="C234" s="9" t="str">
        <f>'PLANILHA COM VALORES'!D99</f>
        <v>m</v>
      </c>
      <c r="D234" s="8">
        <f>SUM(C235:C239)</f>
        <v>67.69</v>
      </c>
    </row>
    <row r="235" spans="1:8" s="11" customFormat="1" x14ac:dyDescent="0.2">
      <c r="A235" s="26"/>
      <c r="B235" s="7" t="str">
        <f>AMBIENTES!$A$2</f>
        <v>PLENÁRIO</v>
      </c>
      <c r="C235" s="25">
        <v>42.38</v>
      </c>
      <c r="D235" s="25"/>
      <c r="E235" s="25"/>
    </row>
    <row r="236" spans="1:8" s="11" customFormat="1" x14ac:dyDescent="0.2">
      <c r="A236" s="26"/>
      <c r="B236" s="7" t="str">
        <f>AMBIENTES!$A$12</f>
        <v>SALA ADMINISTRATIVA</v>
      </c>
      <c r="C236" s="25">
        <v>11.61</v>
      </c>
      <c r="D236" s="25"/>
      <c r="E236" s="25"/>
    </row>
    <row r="237" spans="1:8" s="11" customFormat="1" x14ac:dyDescent="0.2">
      <c r="A237" s="26"/>
      <c r="B237" s="7" t="str">
        <f>AMBIENTES!$A$4</f>
        <v>HALL PRESIDÊNCIA</v>
      </c>
      <c r="C237" s="25">
        <v>5.2</v>
      </c>
      <c r="D237" s="25"/>
      <c r="E237" s="25"/>
    </row>
    <row r="238" spans="1:8" s="11" customFormat="1" x14ac:dyDescent="0.2">
      <c r="A238" s="26"/>
      <c r="B238" s="7" t="str">
        <f>AMBIENTES!$A$5</f>
        <v>SALA DE SOM</v>
      </c>
      <c r="C238" s="25">
        <f>C250</f>
        <v>4.5</v>
      </c>
      <c r="D238" s="25"/>
      <c r="E238" s="25"/>
    </row>
    <row r="239" spans="1:8" s="11" customFormat="1" x14ac:dyDescent="0.2">
      <c r="A239" s="26"/>
      <c r="B239" s="7" t="str">
        <f>AMBIENTES!$A$6</f>
        <v>SALA DA PRESIDÊNCIA</v>
      </c>
      <c r="C239" s="25">
        <f>2.1+0.9+1</f>
        <v>4</v>
      </c>
      <c r="D239" s="25"/>
      <c r="E239" s="25"/>
    </row>
    <row r="240" spans="1:8" ht="25.5" x14ac:dyDescent="0.2">
      <c r="A240" s="9" t="str">
        <f>'PLANILHA COM VALORES'!A101</f>
        <v>8.2.1</v>
      </c>
      <c r="B240" s="23" t="str">
        <f>'PLANILHA COM VALORES'!C101</f>
        <v>SOLEIRA EM GRANITO, NA COR CINZA ANDORINHA, ESP. 2CM, INCLUSIVE REJUNTAMENTO</v>
      </c>
      <c r="C240" s="9" t="str">
        <f>'PLANILHA COM VALORES'!D101</f>
        <v>m2</v>
      </c>
      <c r="D240" s="8">
        <f>SUM(F241:F247)</f>
        <v>1.76</v>
      </c>
    </row>
    <row r="241" spans="1:6" s="11" customFormat="1" x14ac:dyDescent="0.2">
      <c r="A241" s="26"/>
      <c r="B241" s="7" t="str">
        <f>AMBIENTES!$A$2</f>
        <v>PLENÁRIO</v>
      </c>
      <c r="C241" s="25">
        <v>1.5</v>
      </c>
      <c r="D241" s="25">
        <v>0.2</v>
      </c>
      <c r="E241" s="25">
        <v>1</v>
      </c>
      <c r="F241" s="25">
        <f>C241*D241*E241</f>
        <v>0.30000000000000004</v>
      </c>
    </row>
    <row r="242" spans="1:6" s="11" customFormat="1" x14ac:dyDescent="0.2">
      <c r="A242" s="26"/>
      <c r="B242" s="7" t="str">
        <f>AMBIENTES!$A$2</f>
        <v>PLENÁRIO</v>
      </c>
      <c r="C242" s="25">
        <v>0.8</v>
      </c>
      <c r="D242" s="25">
        <v>0.2</v>
      </c>
      <c r="E242" s="25">
        <v>2</v>
      </c>
      <c r="F242" s="25">
        <f t="shared" ref="F242:F247" si="5">C242*D242*E242</f>
        <v>0.32000000000000006</v>
      </c>
    </row>
    <row r="243" spans="1:6" s="11" customFormat="1" x14ac:dyDescent="0.2">
      <c r="A243" s="26"/>
      <c r="B243" s="7" t="str">
        <f>AMBIENTES!$A$4</f>
        <v>HALL PRESIDÊNCIA</v>
      </c>
      <c r="C243" s="25">
        <v>1.5</v>
      </c>
      <c r="D243" s="25">
        <v>0.2</v>
      </c>
      <c r="E243" s="25">
        <v>1</v>
      </c>
      <c r="F243" s="25">
        <f t="shared" si="5"/>
        <v>0.30000000000000004</v>
      </c>
    </row>
    <row r="244" spans="1:6" s="11" customFormat="1" x14ac:dyDescent="0.2">
      <c r="A244" s="26"/>
      <c r="B244" s="7" t="str">
        <f>AMBIENTES!$A$12</f>
        <v>SALA ADMINISTRATIVA</v>
      </c>
      <c r="C244" s="25">
        <v>0.9</v>
      </c>
      <c r="D244" s="25">
        <v>0.2</v>
      </c>
      <c r="E244" s="25">
        <v>1</v>
      </c>
      <c r="F244" s="25">
        <f t="shared" si="5"/>
        <v>0.18000000000000002</v>
      </c>
    </row>
    <row r="245" spans="1:6" s="11" customFormat="1" x14ac:dyDescent="0.2">
      <c r="A245" s="26"/>
      <c r="B245" s="7" t="str">
        <f>AMBIENTES!$A$13</f>
        <v xml:space="preserve">HALL BANHEIROS PcD </v>
      </c>
      <c r="C245" s="25">
        <v>1.5</v>
      </c>
      <c r="D245" s="25">
        <v>0.2</v>
      </c>
      <c r="E245" s="25">
        <v>1</v>
      </c>
      <c r="F245" s="25">
        <f t="shared" si="5"/>
        <v>0.30000000000000004</v>
      </c>
    </row>
    <row r="246" spans="1:6" s="11" customFormat="1" x14ac:dyDescent="0.2">
      <c r="A246" s="26"/>
      <c r="B246" s="7" t="str">
        <f>AMBIENTES!$A$14</f>
        <v>I.S. PcD MASCULINO</v>
      </c>
      <c r="C246" s="25">
        <v>0.9</v>
      </c>
      <c r="D246" s="25">
        <v>0.2</v>
      </c>
      <c r="E246" s="25">
        <v>1</v>
      </c>
      <c r="F246" s="25">
        <f t="shared" si="5"/>
        <v>0.18000000000000002</v>
      </c>
    </row>
    <row r="247" spans="1:6" s="11" customFormat="1" x14ac:dyDescent="0.2">
      <c r="A247" s="26"/>
      <c r="B247" s="7" t="str">
        <f>AMBIENTES!$A$15</f>
        <v>I.S. PcD FEMININO</v>
      </c>
      <c r="C247" s="25">
        <v>0.9</v>
      </c>
      <c r="D247" s="25">
        <v>0.2</v>
      </c>
      <c r="E247" s="25">
        <v>1</v>
      </c>
      <c r="F247" s="25">
        <f t="shared" si="5"/>
        <v>0.18000000000000002</v>
      </c>
    </row>
    <row r="248" spans="1:6" ht="51" x14ac:dyDescent="0.2">
      <c r="A248" s="9" t="str">
        <f>'PLANILHA COM VALORES'!A105</f>
        <v>9.1.1</v>
      </c>
      <c r="B248" s="23" t="str">
        <f>'PLANILHA COM VALORES'!C105</f>
        <v>CHAPISCO COM ARGAMASSA, TRAÇO 1:3 (CIMENTO E AREIA), ESP. 5MM, APLICADO EM ALVENARIA/ESTRUTURA DE CONCRETO COM COLHER, INCLUSIVE ARGAMASSA COM PREPARO MECANIZADO</v>
      </c>
      <c r="C248" s="9" t="str">
        <f>'PLANILHA COM VALORES'!D105</f>
        <v>m2</v>
      </c>
      <c r="D248" s="8">
        <f>SUM(E249:E255)</f>
        <v>137.00899999999999</v>
      </c>
    </row>
    <row r="249" spans="1:6" s="11" customFormat="1" x14ac:dyDescent="0.2">
      <c r="A249" s="26"/>
      <c r="B249" s="7" t="str">
        <f>AMBIENTES!$A$4</f>
        <v>HALL PRESIDÊNCIA</v>
      </c>
      <c r="C249" s="25">
        <f>1.6+1</f>
        <v>2.6</v>
      </c>
      <c r="D249" s="25">
        <f>AMBIENTES!$D$4</f>
        <v>2.7</v>
      </c>
      <c r="E249" s="25">
        <f>C249*D249</f>
        <v>7.0200000000000005</v>
      </c>
    </row>
    <row r="250" spans="1:6" s="11" customFormat="1" x14ac:dyDescent="0.2">
      <c r="A250" s="26"/>
      <c r="B250" s="7" t="str">
        <f>AMBIENTES!$A$5</f>
        <v>SALA DE SOM</v>
      </c>
      <c r="C250" s="25">
        <f>2+2.5</f>
        <v>4.5</v>
      </c>
      <c r="D250" s="25">
        <f>AMBIENTES!$D$5</f>
        <v>2.7</v>
      </c>
      <c r="E250" s="25">
        <f t="shared" ref="E250:E255" si="6">C250*D250</f>
        <v>12.15</v>
      </c>
    </row>
    <row r="251" spans="1:6" s="11" customFormat="1" x14ac:dyDescent="0.2">
      <c r="A251" s="26"/>
      <c r="B251" s="7" t="str">
        <f>AMBIENTES!$A$6</f>
        <v>SALA DA PRESIDÊNCIA</v>
      </c>
      <c r="C251" s="25">
        <f>C239</f>
        <v>4</v>
      </c>
      <c r="D251" s="25">
        <f>AMBIENTES!$D$6</f>
        <v>2.7</v>
      </c>
      <c r="E251" s="25">
        <f t="shared" si="6"/>
        <v>10.8</v>
      </c>
    </row>
    <row r="252" spans="1:6" s="11" customFormat="1" x14ac:dyDescent="0.2">
      <c r="A252" s="26"/>
      <c r="B252" s="7" t="str">
        <f>AMBIENTES!$A$12</f>
        <v>SALA ADMINISTRATIVA</v>
      </c>
      <c r="C252" s="25">
        <f>AMBIENTES!$C$12</f>
        <v>11.61</v>
      </c>
      <c r="D252" s="25">
        <f>AMBIENTES!$D$12</f>
        <v>2.9</v>
      </c>
      <c r="E252" s="25">
        <f t="shared" si="6"/>
        <v>33.668999999999997</v>
      </c>
    </row>
    <row r="253" spans="1:6" s="11" customFormat="1" x14ac:dyDescent="0.2">
      <c r="A253" s="26"/>
      <c r="B253" s="7" t="str">
        <f>AMBIENTES!$A$13</f>
        <v xml:space="preserve">HALL BANHEIROS PcD </v>
      </c>
      <c r="C253" s="25">
        <f>AMBIENTES!$C$13</f>
        <v>11.1</v>
      </c>
      <c r="D253" s="25">
        <f>AMBIENTES!$D$13</f>
        <v>2.9</v>
      </c>
      <c r="E253" s="25">
        <f t="shared" si="6"/>
        <v>32.19</v>
      </c>
    </row>
    <row r="254" spans="1:6" s="11" customFormat="1" x14ac:dyDescent="0.2">
      <c r="A254" s="26"/>
      <c r="B254" s="7" t="str">
        <f>AMBIENTES!$A$14</f>
        <v>I.S. PcD MASCULINO</v>
      </c>
      <c r="C254" s="25">
        <f>AMBIENTES!$C$14</f>
        <v>7.07</v>
      </c>
      <c r="D254" s="25">
        <f>AMBIENTES!$D$14</f>
        <v>2.9</v>
      </c>
      <c r="E254" s="25">
        <f t="shared" si="6"/>
        <v>20.503</v>
      </c>
    </row>
    <row r="255" spans="1:6" s="11" customFormat="1" x14ac:dyDescent="0.2">
      <c r="A255" s="26"/>
      <c r="B255" s="7" t="str">
        <f>AMBIENTES!$A$15</f>
        <v>I.S. PcD FEMININO</v>
      </c>
      <c r="C255" s="25">
        <f>AMBIENTES!$C$15</f>
        <v>7.13</v>
      </c>
      <c r="D255" s="25">
        <f>AMBIENTES!$D$15</f>
        <v>2.9</v>
      </c>
      <c r="E255" s="25">
        <f t="shared" si="6"/>
        <v>20.677</v>
      </c>
    </row>
    <row r="256" spans="1:6" ht="38.25" x14ac:dyDescent="0.2">
      <c r="A256" s="9" t="str">
        <f>'PLANILHA COM VALORES'!A106</f>
        <v>9.1.2</v>
      </c>
      <c r="B256" s="23" t="str">
        <f>'PLANILHA COM VALORES'!C106</f>
        <v>EMBOÇO COM ARGAMASSA, TRAÇO 1:6 (CIMENTO E AREIA), ESP. 20MM, APLICAÇÃO MANUAL, INCLUSIVE ARGAMASSA COM PREPARO MECANIZADO, EXCLUSIVE CHAPISCO</v>
      </c>
      <c r="C256" s="9" t="str">
        <f>'PLANILHA COM VALORES'!D106</f>
        <v>m2</v>
      </c>
      <c r="D256" s="8">
        <f>SUM(E257:E259)</f>
        <v>73.37</v>
      </c>
    </row>
    <row r="257" spans="1:8" s="11" customFormat="1" x14ac:dyDescent="0.2">
      <c r="A257" s="26"/>
      <c r="B257" s="7" t="str">
        <f>AMBIENTES!$A$13</f>
        <v xml:space="preserve">HALL BANHEIROS PcD </v>
      </c>
      <c r="C257" s="25">
        <f>AMBIENTES!$C$13</f>
        <v>11.1</v>
      </c>
      <c r="D257" s="25">
        <f>AMBIENTES!$D$13</f>
        <v>2.9</v>
      </c>
      <c r="E257" s="25">
        <f t="shared" ref="E257:E259" si="7">C257*D257</f>
        <v>32.19</v>
      </c>
    </row>
    <row r="258" spans="1:8" s="11" customFormat="1" x14ac:dyDescent="0.2">
      <c r="A258" s="26"/>
      <c r="B258" s="7" t="str">
        <f>AMBIENTES!$A$14</f>
        <v>I.S. PcD MASCULINO</v>
      </c>
      <c r="C258" s="25">
        <f>AMBIENTES!$C$14</f>
        <v>7.07</v>
      </c>
      <c r="D258" s="25">
        <f>AMBIENTES!$D$14</f>
        <v>2.9</v>
      </c>
      <c r="E258" s="25">
        <f t="shared" si="7"/>
        <v>20.503</v>
      </c>
    </row>
    <row r="259" spans="1:8" s="11" customFormat="1" x14ac:dyDescent="0.2">
      <c r="A259" s="26"/>
      <c r="B259" s="7" t="str">
        <f>AMBIENTES!$A$15</f>
        <v>I.S. PcD FEMININO</v>
      </c>
      <c r="C259" s="25">
        <f>AMBIENTES!$C$15</f>
        <v>7.13</v>
      </c>
      <c r="D259" s="25">
        <f>AMBIENTES!$D$15</f>
        <v>2.9</v>
      </c>
      <c r="E259" s="25">
        <f t="shared" si="7"/>
        <v>20.677</v>
      </c>
    </row>
    <row r="260" spans="1:8" ht="51" x14ac:dyDescent="0.2">
      <c r="A260" s="9" t="str">
        <f>'PLANILHA COM VALORES'!A107</f>
        <v>9.1.3</v>
      </c>
      <c r="B260" s="23" t="str">
        <f>'PLANILHA COM VALORES'!C107</f>
        <v>ESPALA EM CAMADA ÚNICA COM ARGAMASSA, TRAÇO 1:3 (CIMENTO E AREIA), COM ADITIVO IMPERMEABILIZANTE, ESP. 20MM, APLICAÇÃO MANUAL, INCLUSIVE ARGAMASSA COM PREPARO MECANIZADO</v>
      </c>
      <c r="C260" s="9" t="str">
        <f>'PLANILHA COM VALORES'!D107</f>
        <v>m2</v>
      </c>
      <c r="D260" s="8">
        <f>SUM(G261:G263)</f>
        <v>5.64</v>
      </c>
    </row>
    <row r="261" spans="1:8" s="11" customFormat="1" x14ac:dyDescent="0.2">
      <c r="A261" s="26"/>
      <c r="B261" s="7" t="str">
        <f>AMBIENTES!$A$4</f>
        <v>HALL PRESIDÊNCIA</v>
      </c>
      <c r="C261" s="25">
        <f>1.5</f>
        <v>1.5</v>
      </c>
      <c r="D261" s="25">
        <v>2.1</v>
      </c>
      <c r="E261" s="25">
        <v>0.2</v>
      </c>
      <c r="F261" s="25">
        <v>1</v>
      </c>
      <c r="G261" s="25">
        <f>(C261+(2*D261)*E261*F261)</f>
        <v>2.34</v>
      </c>
      <c r="H261" s="25"/>
    </row>
    <row r="262" spans="1:8" s="11" customFormat="1" x14ac:dyDescent="0.2">
      <c r="A262" s="26"/>
      <c r="B262" s="7" t="str">
        <f>AMBIENTES!$A$5</f>
        <v>SALA DE SOM</v>
      </c>
      <c r="C262" s="25">
        <v>1.4</v>
      </c>
      <c r="D262" s="25">
        <v>1</v>
      </c>
      <c r="E262" s="25">
        <v>0.2</v>
      </c>
      <c r="F262" s="25">
        <v>1</v>
      </c>
      <c r="G262" s="25">
        <f>((C262+D262)*2)*E262*F262</f>
        <v>0.96</v>
      </c>
      <c r="H262" s="25"/>
    </row>
    <row r="263" spans="1:8" s="11" customFormat="1" x14ac:dyDescent="0.2">
      <c r="A263" s="26"/>
      <c r="B263" s="7" t="str">
        <f>AMBIENTES!$A$13</f>
        <v xml:space="preserve">HALL BANHEIROS PcD </v>
      </c>
      <c r="C263" s="25">
        <v>1.5</v>
      </c>
      <c r="D263" s="25">
        <v>2.1</v>
      </c>
      <c r="E263" s="25">
        <v>0.2</v>
      </c>
      <c r="F263" s="25">
        <v>1</v>
      </c>
      <c r="G263" s="25">
        <f>(C263+(2*D263)*E263*F263)</f>
        <v>2.34</v>
      </c>
      <c r="H263" s="25"/>
    </row>
    <row r="264" spans="1:8" ht="38.25" x14ac:dyDescent="0.2">
      <c r="A264" s="9" t="str">
        <f>'PLANILHA COM VALORES'!A108</f>
        <v>9.1.4</v>
      </c>
      <c r="B264" s="23" t="str">
        <f>'PLANILHA COM VALORES'!C108</f>
        <v>REBOCO COM ARGAMASSA, TRAÇO 1:7 (CIMENTO E AREIA), ESP. 20MM, APLICAÇÃO MANUAL, INCLUSIVE ARGAMASSA COM PREPARO MECANIZADO, EXCLUSIVE CHAPISCO</v>
      </c>
      <c r="C264" s="9" t="str">
        <f>'PLANILHA COM VALORES'!D108</f>
        <v>m2</v>
      </c>
      <c r="D264" s="8">
        <f>SUM(E265:E268)</f>
        <v>63.638999999999996</v>
      </c>
    </row>
    <row r="265" spans="1:8" s="11" customFormat="1" x14ac:dyDescent="0.2">
      <c r="A265" s="26"/>
      <c r="B265" s="7" t="str">
        <f>AMBIENTES!$A$4</f>
        <v>HALL PRESIDÊNCIA</v>
      </c>
      <c r="C265" s="25">
        <f>1.6+1</f>
        <v>2.6</v>
      </c>
      <c r="D265" s="25">
        <f>AMBIENTES!$D$4</f>
        <v>2.7</v>
      </c>
      <c r="E265" s="25">
        <f>C265*D265</f>
        <v>7.0200000000000005</v>
      </c>
    </row>
    <row r="266" spans="1:8" s="11" customFormat="1" x14ac:dyDescent="0.2">
      <c r="A266" s="26"/>
      <c r="B266" s="7" t="str">
        <f>AMBIENTES!$A$5</f>
        <v>SALA DE SOM</v>
      </c>
      <c r="C266" s="25">
        <f>2+2.5</f>
        <v>4.5</v>
      </c>
      <c r="D266" s="25">
        <f>AMBIENTES!$D$5</f>
        <v>2.7</v>
      </c>
      <c r="E266" s="25">
        <f t="shared" ref="E266:E268" si="8">C266*D266</f>
        <v>12.15</v>
      </c>
    </row>
    <row r="267" spans="1:8" s="11" customFormat="1" x14ac:dyDescent="0.2">
      <c r="A267" s="26"/>
      <c r="B267" s="7" t="str">
        <f>AMBIENTES!$A$6</f>
        <v>SALA DA PRESIDÊNCIA</v>
      </c>
      <c r="C267" s="25">
        <f>C239</f>
        <v>4</v>
      </c>
      <c r="D267" s="25">
        <f>AMBIENTES!$D$6</f>
        <v>2.7</v>
      </c>
      <c r="E267" s="25">
        <f t="shared" si="8"/>
        <v>10.8</v>
      </c>
    </row>
    <row r="268" spans="1:8" s="11" customFormat="1" x14ac:dyDescent="0.2">
      <c r="A268" s="26"/>
      <c r="B268" s="7" t="str">
        <f>AMBIENTES!$A$12</f>
        <v>SALA ADMINISTRATIVA</v>
      </c>
      <c r="C268" s="25">
        <f>AMBIENTES!$C$12</f>
        <v>11.61</v>
      </c>
      <c r="D268" s="25">
        <f>AMBIENTES!$D$12</f>
        <v>2.9</v>
      </c>
      <c r="E268" s="25">
        <f t="shared" si="8"/>
        <v>33.668999999999997</v>
      </c>
    </row>
    <row r="269" spans="1:8" x14ac:dyDescent="0.2">
      <c r="A269" s="9" t="str">
        <f>'PLANILHA COM VALORES'!A110</f>
        <v>9.2.1</v>
      </c>
      <c r="B269" s="23" t="str">
        <f>'PLANILHA COM VALORES'!C110</f>
        <v>CANTONEIRA DE ALUMÍNIO PARA ACABAMENTO DE QUINAS</v>
      </c>
      <c r="C269" s="9" t="str">
        <f>'PLANILHA COM VALORES'!D110</f>
        <v>m</v>
      </c>
      <c r="D269" s="8">
        <f>E270</f>
        <v>6</v>
      </c>
    </row>
    <row r="270" spans="1:8" s="11" customFormat="1" x14ac:dyDescent="0.2">
      <c r="A270" s="26"/>
      <c r="B270" s="7" t="str">
        <f>AMBIENTES!$A$13</f>
        <v xml:space="preserve">HALL BANHEIROS PcD </v>
      </c>
      <c r="C270" s="25">
        <v>1.5</v>
      </c>
      <c r="D270" s="25">
        <v>4</v>
      </c>
      <c r="E270" s="25">
        <f>C270*D270</f>
        <v>6</v>
      </c>
    </row>
    <row r="271" spans="1:8" ht="63.75" x14ac:dyDescent="0.2">
      <c r="A271" s="9" t="str">
        <f>'PLANILHA COM VALORES'!A111</f>
        <v>9.2.2</v>
      </c>
      <c r="B271" s="23" t="str">
        <f>'PLANILHA COM VALORES'!C111</f>
        <v>REVESTIMENTO COM CERÂMICA APLICADO EM PAREDE, ACABAMENTO ESMALTADO, AMBIENTE INTERNO/EXTERNO, PADRÃO EXTRA, DIMENSÃO DA PEÇA ATÉ 2025 CM2, PEI III, ASSENTAMENTO COM ARGAMASSA INDUSTRIALIZADA, INCLUSIVE REJUNTAMENTO</v>
      </c>
      <c r="C271" s="9" t="str">
        <f>'PLANILHA COM VALORES'!D111</f>
        <v>m2</v>
      </c>
      <c r="D271" s="8">
        <f>SUM(E272:E274)</f>
        <v>73.37</v>
      </c>
    </row>
    <row r="272" spans="1:8" s="11" customFormat="1" x14ac:dyDescent="0.2">
      <c r="A272" s="26"/>
      <c r="B272" s="7" t="str">
        <f>AMBIENTES!$A$13</f>
        <v xml:space="preserve">HALL BANHEIROS PcD </v>
      </c>
      <c r="C272" s="25">
        <f>AMBIENTES!$C$13</f>
        <v>11.1</v>
      </c>
      <c r="D272" s="25">
        <f>AMBIENTES!$D$13</f>
        <v>2.9</v>
      </c>
      <c r="E272" s="25">
        <f t="shared" ref="E272:E274" si="9">C272*D272</f>
        <v>32.19</v>
      </c>
    </row>
    <row r="273" spans="1:5" s="11" customFormat="1" x14ac:dyDescent="0.2">
      <c r="A273" s="26"/>
      <c r="B273" s="7" t="str">
        <f>AMBIENTES!$A$14</f>
        <v>I.S. PcD MASCULINO</v>
      </c>
      <c r="C273" s="25">
        <f>AMBIENTES!$C$14</f>
        <v>7.07</v>
      </c>
      <c r="D273" s="25">
        <f>AMBIENTES!$D$14</f>
        <v>2.9</v>
      </c>
      <c r="E273" s="25">
        <f t="shared" si="9"/>
        <v>20.503</v>
      </c>
    </row>
    <row r="274" spans="1:5" s="11" customFormat="1" x14ac:dyDescent="0.2">
      <c r="A274" s="26"/>
      <c r="B274" s="7" t="str">
        <f>AMBIENTES!$A$15</f>
        <v>I.S. PcD FEMININO</v>
      </c>
      <c r="C274" s="25">
        <f>AMBIENTES!$C$15</f>
        <v>7.13</v>
      </c>
      <c r="D274" s="25">
        <f>AMBIENTES!$D$15</f>
        <v>2.9</v>
      </c>
      <c r="E274" s="25">
        <f t="shared" si="9"/>
        <v>20.677</v>
      </c>
    </row>
    <row r="275" spans="1:5" ht="51" x14ac:dyDescent="0.2">
      <c r="A275" s="9" t="str">
        <f>'PLANILHA COM VALORES'!A116</f>
        <v>10.1.1</v>
      </c>
      <c r="B275" s="23" t="str">
        <f>'PLANILHA COM VALORES'!C116</f>
        <v>FORRO EM CHAPA DE GESSO ACARTONADA, ESP. 12,5MM, COM FIXAÇÃO DO TIPO ESTRUTURADA EM PERFIL METÁLICO, EXCLUSIVE PERFIL TABICA, SANCA E MOLDURA, INCLUSIVE ACESSÓRIOS E FIXAÇÃO</v>
      </c>
      <c r="C275" s="9" t="str">
        <f>'PLANILHA COM VALORES'!D116</f>
        <v>m2</v>
      </c>
      <c r="D275" s="8">
        <f>SUM(C276:C279)</f>
        <v>18.350000000000001</v>
      </c>
    </row>
    <row r="276" spans="1:5" s="11" customFormat="1" x14ac:dyDescent="0.2">
      <c r="A276" s="26"/>
      <c r="B276" s="7" t="str">
        <f>AMBIENTES!$A$12</f>
        <v>SALA ADMINISTRATIVA</v>
      </c>
      <c r="C276" s="25">
        <f>AMBIENTES!$B$12</f>
        <v>8.41</v>
      </c>
      <c r="D276" s="25"/>
      <c r="E276" s="25"/>
    </row>
    <row r="277" spans="1:5" s="11" customFormat="1" x14ac:dyDescent="0.2">
      <c r="A277" s="26"/>
      <c r="B277" s="7" t="str">
        <f>AMBIENTES!$A$13</f>
        <v xml:space="preserve">HALL BANHEIROS PcD </v>
      </c>
      <c r="C277" s="25">
        <f>AMBIENTES!$B$13</f>
        <v>3.6500000000000004</v>
      </c>
      <c r="D277" s="25"/>
      <c r="E277" s="25"/>
    </row>
    <row r="278" spans="1:5" s="11" customFormat="1" x14ac:dyDescent="0.2">
      <c r="A278" s="26"/>
      <c r="B278" s="7" t="str">
        <f>AMBIENTES!$A$14</f>
        <v>I.S. PcD MASCULINO</v>
      </c>
      <c r="C278" s="25">
        <f>AMBIENTES!$B$14</f>
        <v>3.12</v>
      </c>
      <c r="D278" s="25"/>
      <c r="E278" s="25"/>
    </row>
    <row r="279" spans="1:5" s="11" customFormat="1" x14ac:dyDescent="0.2">
      <c r="A279" s="26"/>
      <c r="B279" s="7" t="str">
        <f>AMBIENTES!$A$15</f>
        <v>I.S. PcD FEMININO</v>
      </c>
      <c r="C279" s="25">
        <f>AMBIENTES!$B$15</f>
        <v>3.17</v>
      </c>
      <c r="D279" s="25"/>
      <c r="E279" s="25"/>
    </row>
    <row r="280" spans="1:5" ht="38.25" x14ac:dyDescent="0.2">
      <c r="A280" s="9" t="str">
        <f>'PLANILHA COM VALORES'!A117</f>
        <v>10.1.2</v>
      </c>
      <c r="B280" s="23" t="str">
        <f>'PLANILHA COM VALORES'!C117</f>
        <v>PERFIL TABICA GALVANIZADO, TIPO LISA, COM ACABAMENTO EM PINTURA, NA COR BRANCA, PARA FORRO EM CHAPA DE GESSO ACARTONADO, INCLUSIVE ACESSÓRIOS DE FIXAÇÃO</v>
      </c>
      <c r="C280" s="9" t="str">
        <f>'PLANILHA COM VALORES'!D117</f>
        <v>m</v>
      </c>
      <c r="D280" s="8">
        <f>SUM(C281:C284)</f>
        <v>36.910000000000004</v>
      </c>
    </row>
    <row r="281" spans="1:5" s="11" customFormat="1" x14ac:dyDescent="0.2">
      <c r="A281" s="26"/>
      <c r="B281" s="7" t="str">
        <f>AMBIENTES!$A$12</f>
        <v>SALA ADMINISTRATIVA</v>
      </c>
      <c r="C281" s="25">
        <f>AMBIENTES!$C$12</f>
        <v>11.61</v>
      </c>
      <c r="D281" s="25"/>
      <c r="E281" s="25"/>
    </row>
    <row r="282" spans="1:5" s="11" customFormat="1" x14ac:dyDescent="0.2">
      <c r="A282" s="26"/>
      <c r="B282" s="7" t="str">
        <f>AMBIENTES!$A$13</f>
        <v xml:space="preserve">HALL BANHEIROS PcD </v>
      </c>
      <c r="C282" s="25">
        <f>AMBIENTES!$C$13</f>
        <v>11.1</v>
      </c>
      <c r="D282" s="25"/>
      <c r="E282" s="25"/>
    </row>
    <row r="283" spans="1:5" s="11" customFormat="1" x14ac:dyDescent="0.2">
      <c r="A283" s="26"/>
      <c r="B283" s="7" t="str">
        <f>AMBIENTES!$A$14</f>
        <v>I.S. PcD MASCULINO</v>
      </c>
      <c r="C283" s="25">
        <f>AMBIENTES!$C$14</f>
        <v>7.07</v>
      </c>
      <c r="D283" s="25"/>
      <c r="E283" s="25"/>
    </row>
    <row r="284" spans="1:5" s="11" customFormat="1" x14ac:dyDescent="0.2">
      <c r="A284" s="26"/>
      <c r="B284" s="7" t="str">
        <f>AMBIENTES!$A$15</f>
        <v>I.S. PcD FEMININO</v>
      </c>
      <c r="C284" s="25">
        <f>AMBIENTES!$C$15</f>
        <v>7.13</v>
      </c>
      <c r="D284" s="25"/>
      <c r="E284" s="25"/>
    </row>
    <row r="285" spans="1:5" ht="25.5" x14ac:dyDescent="0.2">
      <c r="A285" s="9" t="str">
        <f>'PLANILHA COM VALORES'!A119</f>
        <v>10.2.1</v>
      </c>
      <c r="B285" s="23" t="str">
        <f>'PLANILHA COM VALORES'!C119</f>
        <v>REINSTALAÇÃO DE FORRO DE PLACAS DE ISOPOR, EXCLUSIVE ESTRUTURA DE SUSTENTAÇÃO</v>
      </c>
      <c r="C285" s="9" t="str">
        <f>'PLANILHA COM VALORES'!D119</f>
        <v>m2</v>
      </c>
      <c r="D285" s="8">
        <f>SUM(C286:C300)</f>
        <v>301.89909999999998</v>
      </c>
    </row>
    <row r="286" spans="1:5" s="11" customFormat="1" x14ac:dyDescent="0.2">
      <c r="A286" s="26"/>
      <c r="B286" s="7" t="str">
        <f>AMBIENTES!$A$2</f>
        <v>PLENÁRIO</v>
      </c>
      <c r="C286" s="25">
        <f>AMBIENTES!$B$2</f>
        <v>103.3091</v>
      </c>
      <c r="D286" s="25">
        <f>AMBIENTES!$C$2</f>
        <v>42.38</v>
      </c>
      <c r="E286" s="25">
        <f>AMBIENTES!$D$2</f>
        <v>2.7</v>
      </c>
    </row>
    <row r="287" spans="1:5" s="11" customFormat="1" x14ac:dyDescent="0.2">
      <c r="A287" s="26"/>
      <c r="B287" s="7" t="str">
        <f>AMBIENTES!$A$3</f>
        <v>RECEPÇÃO</v>
      </c>
      <c r="C287" s="25">
        <f>AMBIENTES!$B$3</f>
        <v>41.92</v>
      </c>
      <c r="D287" s="25">
        <f>AMBIENTES!$C$3</f>
        <v>25.97</v>
      </c>
      <c r="E287" s="25">
        <f>AMBIENTES!$D$3</f>
        <v>2.7</v>
      </c>
    </row>
    <row r="288" spans="1:5" s="11" customFormat="1" x14ac:dyDescent="0.2">
      <c r="A288" s="26"/>
      <c r="B288" s="7" t="str">
        <f>AMBIENTES!$A$4</f>
        <v>HALL PRESIDÊNCIA</v>
      </c>
      <c r="C288" s="25">
        <f>AMBIENTES!$B$4</f>
        <v>1.6</v>
      </c>
      <c r="D288" s="25">
        <f>AMBIENTES!$C$4</f>
        <v>5.2</v>
      </c>
      <c r="E288" s="25">
        <f>AMBIENTES!$D$4</f>
        <v>2.7</v>
      </c>
    </row>
    <row r="289" spans="1:7" s="11" customFormat="1" x14ac:dyDescent="0.2">
      <c r="A289" s="26"/>
      <c r="B289" s="7" t="str">
        <f>AMBIENTES!$A$5</f>
        <v>SALA DE SOM</v>
      </c>
      <c r="C289" s="25">
        <f>AMBIENTES!$B$5</f>
        <v>4.9800000000000004</v>
      </c>
      <c r="D289" s="25">
        <f>AMBIENTES!$C$5</f>
        <v>8.99</v>
      </c>
      <c r="E289" s="25">
        <f>AMBIENTES!$D$5</f>
        <v>2.7</v>
      </c>
    </row>
    <row r="290" spans="1:7" s="11" customFormat="1" x14ac:dyDescent="0.2">
      <c r="A290" s="26"/>
      <c r="B290" s="7" t="str">
        <f>AMBIENTES!$A$6</f>
        <v>SALA DA PRESIDÊNCIA</v>
      </c>
      <c r="C290" s="25">
        <f>AMBIENTES!$B$6</f>
        <v>11.39</v>
      </c>
      <c r="D290" s="25">
        <f>AMBIENTES!$C$6</f>
        <v>16.489999999999998</v>
      </c>
      <c r="E290" s="25">
        <f>AMBIENTES!$D$6</f>
        <v>2.7</v>
      </c>
    </row>
    <row r="291" spans="1:7" s="11" customFormat="1" x14ac:dyDescent="0.2">
      <c r="A291" s="26"/>
      <c r="B291" s="7" t="str">
        <f>AMBIENTES!$A$8</f>
        <v>CIRCULAÇÃO 1</v>
      </c>
      <c r="C291" s="25">
        <f>AMBIENTES!$B$8</f>
        <v>5.65</v>
      </c>
      <c r="D291" s="25">
        <f>AMBIENTES!$C$8</f>
        <v>11.219999999999999</v>
      </c>
      <c r="E291" s="25">
        <f>AMBIENTES!$D$8</f>
        <v>2.7</v>
      </c>
    </row>
    <row r="292" spans="1:7" s="11" customFormat="1" x14ac:dyDescent="0.2">
      <c r="A292" s="26"/>
      <c r="B292" s="7" t="str">
        <f>AMBIENTES!$A$9</f>
        <v>ARQUIVO</v>
      </c>
      <c r="C292" s="25">
        <f>AMBIENTES!$B$9</f>
        <v>18.920000000000002</v>
      </c>
      <c r="D292" s="25">
        <f>AMBIENTES!$C$9</f>
        <v>17.760000000000002</v>
      </c>
      <c r="E292" s="25">
        <f>AMBIENTES!$D$9</f>
        <v>2.7</v>
      </c>
    </row>
    <row r="293" spans="1:7" s="11" customFormat="1" x14ac:dyDescent="0.2">
      <c r="A293" s="26"/>
      <c r="B293" s="7" t="str">
        <f>AMBIENTES!$A$10</f>
        <v>SECRETARIA</v>
      </c>
      <c r="C293" s="25">
        <f>AMBIENTES!$B$10</f>
        <v>35.130000000000003</v>
      </c>
      <c r="D293" s="25">
        <f>AMBIENTES!$C$10</f>
        <v>25.71</v>
      </c>
      <c r="E293" s="25">
        <f>AMBIENTES!$D$10</f>
        <v>2.7</v>
      </c>
    </row>
    <row r="294" spans="1:7" s="11" customFormat="1" x14ac:dyDescent="0.2">
      <c r="A294" s="26"/>
      <c r="B294" s="7" t="str">
        <f>AMBIENTES!$A$11</f>
        <v>CIRCULAÇÃO 2</v>
      </c>
      <c r="C294" s="25">
        <f>AMBIENTES!$B$11</f>
        <v>7.25</v>
      </c>
      <c r="D294" s="25">
        <f>AMBIENTES!$C$11</f>
        <v>12.469999999999999</v>
      </c>
      <c r="E294" s="25">
        <f>AMBIENTES!$D$11</f>
        <v>2.7</v>
      </c>
    </row>
    <row r="295" spans="1:7" s="11" customFormat="1" x14ac:dyDescent="0.2">
      <c r="A295" s="26"/>
      <c r="B295" s="7" t="str">
        <f>AMBIENTES!$A$16</f>
        <v>COZINHA</v>
      </c>
      <c r="C295" s="25">
        <f>AMBIENTES!$B$16</f>
        <v>13.39</v>
      </c>
      <c r="D295" s="25">
        <f>AMBIENTES!$C$16</f>
        <v>15.2</v>
      </c>
      <c r="E295" s="25">
        <f>AMBIENTES!$D$16</f>
        <v>2.7</v>
      </c>
    </row>
    <row r="296" spans="1:7" s="11" customFormat="1" x14ac:dyDescent="0.2">
      <c r="A296" s="26"/>
      <c r="B296" s="7" t="str">
        <f>AMBIENTES!$A$17</f>
        <v>SALA DE REUNIÃO</v>
      </c>
      <c r="C296" s="25">
        <f>AMBIENTES!$B$17</f>
        <v>22.71</v>
      </c>
      <c r="D296" s="25">
        <f>AMBIENTES!$C$17</f>
        <v>18.649999999999999</v>
      </c>
      <c r="E296" s="25">
        <f>AMBIENTES!$D$17</f>
        <v>2.7</v>
      </c>
    </row>
    <row r="297" spans="1:7" s="11" customFormat="1" x14ac:dyDescent="0.2">
      <c r="A297" s="26"/>
      <c r="B297" s="7" t="str">
        <f>AMBIENTES!$A$18</f>
        <v>CIRCULAÇÃO 3</v>
      </c>
      <c r="C297" s="25">
        <f>AMBIENTES!$B$18</f>
        <v>6.06</v>
      </c>
      <c r="D297" s="25">
        <f>AMBIENTES!$C$18</f>
        <v>11.92</v>
      </c>
      <c r="E297" s="25">
        <f>AMBIENTES!$D$18</f>
        <v>2.7</v>
      </c>
    </row>
    <row r="298" spans="1:7" s="11" customFormat="1" x14ac:dyDescent="0.2">
      <c r="A298" s="26"/>
      <c r="B298" s="7" t="str">
        <f>AMBIENTES!$A$20</f>
        <v>POLÍCIA CIVIL</v>
      </c>
      <c r="C298" s="25">
        <f>AMBIENTES!$B$20</f>
        <v>8.4700000000000006</v>
      </c>
      <c r="D298" s="25">
        <f>AMBIENTES!$C$20</f>
        <v>1.19</v>
      </c>
      <c r="E298" s="25">
        <f>AMBIENTES!$D$20</f>
        <v>2.7</v>
      </c>
    </row>
    <row r="299" spans="1:7" s="11" customFormat="1" x14ac:dyDescent="0.2">
      <c r="A299" s="26"/>
      <c r="B299" s="7" t="str">
        <f>AMBIENTES!$A$21</f>
        <v>ATENDIMENTO CAC</v>
      </c>
      <c r="C299" s="25">
        <f>AMBIENTES!$B$21</f>
        <v>8.89</v>
      </c>
      <c r="D299" s="25">
        <f>AMBIENTES!$C$21</f>
        <v>12.11</v>
      </c>
      <c r="E299" s="25">
        <f>AMBIENTES!$D$21</f>
        <v>2.7</v>
      </c>
    </row>
    <row r="300" spans="1:7" s="11" customFormat="1" x14ac:dyDescent="0.2">
      <c r="A300" s="26"/>
      <c r="B300" s="7" t="str">
        <f>AMBIENTES!$A$22</f>
        <v>RECEPÇÃO CAC</v>
      </c>
      <c r="C300" s="25">
        <f>AMBIENTES!$B$22</f>
        <v>12.23</v>
      </c>
      <c r="D300" s="25">
        <f>AMBIENTES!$C$22</f>
        <v>14.8</v>
      </c>
      <c r="E300" s="25">
        <f>AMBIENTES!$D$22</f>
        <v>2.7</v>
      </c>
    </row>
    <row r="301" spans="1:7" ht="114.75" x14ac:dyDescent="0.2">
      <c r="A301" s="9" t="str">
        <f>'PLANILHA COM VALORES'!A123</f>
        <v>11.1.1</v>
      </c>
      <c r="B301" s="23" t="str">
        <f>'PLANILHA COM VALORES'!C123</f>
        <v>PROJETO, CONFECÇÃO, ENTREGA E INSTALAÇÃO DE MÓVEIS PLANEJADOS EM MADEIRA MDF (MEDIUM DENSITY FIBERBOARD) COM, NO MINIMO, 18 MM DE ESPESSURA, REVESTIDA EM LAMINADO MELANÍMICO DE BAIXA PRESSÃO TEXTURIZADO EM AMBAS AS FAIXAS, EM COR MADEIRADO FOSCO, CONTEMPLANDO TODOS OS COMPONENTES E ESTRUTURAS NECESSÁRIAS AO MÓVEL (FITA BORDA, CORREDIÇAS, DOBRADIÇAS, PUXADORES, PÉS, RODAS, ESTRUTURAS METÁLICAS, ETC). GARANTIA DE, NO MÍNIMO, TRÊS ANOS.</v>
      </c>
      <c r="C301" s="9" t="str">
        <f>'PLANILHA COM VALORES'!D123</f>
        <v>m2</v>
      </c>
      <c r="D301" s="8">
        <f>E302</f>
        <v>13.095000000000001</v>
      </c>
    </row>
    <row r="302" spans="1:7" s="11" customFormat="1" x14ac:dyDescent="0.2">
      <c r="A302" s="26"/>
      <c r="B302" s="7" t="str">
        <f>AMBIENTES!$A$17</f>
        <v>SALA DE REUNIÃO</v>
      </c>
      <c r="C302" s="25">
        <v>4.8499999999999996</v>
      </c>
      <c r="D302" s="25">
        <v>2.7</v>
      </c>
      <c r="E302" s="25">
        <f>C302*D302</f>
        <v>13.095000000000001</v>
      </c>
    </row>
    <row r="303" spans="1:7" ht="51" x14ac:dyDescent="0.2">
      <c r="A303" s="9" t="str">
        <f>'PLANILHA COM VALORES'!A125</f>
        <v>11.2.1</v>
      </c>
      <c r="B303" s="23" t="str">
        <f>'PLANILHA COM VALORES'!C125</f>
        <v>CORRIMÃO DUPLO EM TUBO GALVANIZADO, COM COSTURA, DIÂMETRO 1.1/2", ESP. 3MM, FIXADO EM ALVENARIA, INCLUSIVE SUPORTE PARA CORRIMÃO EM BARRA CHATA (1"X1/2"), EXCLUSIVE PINTURA</v>
      </c>
      <c r="C303" s="9" t="str">
        <f>'PLANILHA COM VALORES'!D125</f>
        <v>m</v>
      </c>
      <c r="D303" s="8">
        <f>SUM(G304:G305)</f>
        <v>3.1</v>
      </c>
    </row>
    <row r="304" spans="1:7" s="11" customFormat="1" x14ac:dyDescent="0.2">
      <c r="A304" s="26"/>
      <c r="B304" s="7" t="str">
        <f>AMBIENTES!$A$2</f>
        <v>PLENÁRIO</v>
      </c>
      <c r="C304" s="25">
        <v>1</v>
      </c>
      <c r="D304" s="25">
        <v>0.3</v>
      </c>
      <c r="E304" s="25">
        <v>0.3</v>
      </c>
      <c r="F304" s="25">
        <v>1</v>
      </c>
      <c r="G304" s="25">
        <f>(C304+D304+E304)*F304</f>
        <v>1.6</v>
      </c>
    </row>
    <row r="305" spans="1:7" s="11" customFormat="1" x14ac:dyDescent="0.2">
      <c r="A305" s="26"/>
      <c r="B305" s="7" t="str">
        <f>AMBIENTES!$A$21</f>
        <v>ATENDIMENTO CAC</v>
      </c>
      <c r="C305" s="25">
        <v>0.9</v>
      </c>
      <c r="D305" s="25">
        <v>0.3</v>
      </c>
      <c r="E305" s="25">
        <v>0.3</v>
      </c>
      <c r="F305" s="25">
        <v>1</v>
      </c>
      <c r="G305" s="25">
        <f>(C305+D305+E305)*F305</f>
        <v>1.5</v>
      </c>
    </row>
    <row r="306" spans="1:7" ht="51" x14ac:dyDescent="0.2">
      <c r="A306" s="9" t="str">
        <f>'PLANILHA COM VALORES'!A126</f>
        <v>11.2.2</v>
      </c>
      <c r="B306" s="23" t="str">
        <f>'PLANILHA COM VALORES'!C126</f>
        <v>CORRIMÃO DUPLO EM TUBO GALVANIZADO, COM COSTURA, DIÂMETRO 1.1/2", ESP. 3MM, FIXADO EM PISO COM MONTANTE VERTICAL, DIÂMETRO 1.1/2", INCLUSIVE SUPORTE PARA CORRIMÃO EM BARRA CHATA (1"X1/2"), EXCLUSIVE PINTURA</v>
      </c>
      <c r="C306" s="9" t="str">
        <f>'PLANILHA COM VALORES'!D126</f>
        <v>m</v>
      </c>
      <c r="D306" s="8">
        <f>SUM(G307:G310)</f>
        <v>7.9</v>
      </c>
    </row>
    <row r="307" spans="1:7" s="11" customFormat="1" x14ac:dyDescent="0.2">
      <c r="A307" s="26"/>
      <c r="B307" s="7" t="str">
        <f>AMBIENTES!$A$2</f>
        <v>PLENÁRIO</v>
      </c>
      <c r="C307" s="25">
        <v>1</v>
      </c>
      <c r="D307" s="25">
        <v>0.3</v>
      </c>
      <c r="E307" s="25">
        <v>0.3</v>
      </c>
      <c r="F307" s="25">
        <v>1</v>
      </c>
      <c r="G307" s="25">
        <f>(C307+D307+E307)*F307</f>
        <v>1.6</v>
      </c>
    </row>
    <row r="308" spans="1:7" s="11" customFormat="1" x14ac:dyDescent="0.2">
      <c r="A308" s="26"/>
      <c r="B308" s="7" t="str">
        <f>AMBIENTES!$A$3</f>
        <v>RECEPÇÃO</v>
      </c>
      <c r="C308" s="25">
        <v>0.6</v>
      </c>
      <c r="D308" s="25">
        <v>0.3</v>
      </c>
      <c r="E308" s="25">
        <v>0.3</v>
      </c>
      <c r="F308" s="25">
        <v>2</v>
      </c>
      <c r="G308" s="25">
        <f t="shared" ref="G308" si="10">(C308+D308+E308)*F308</f>
        <v>2.4</v>
      </c>
    </row>
    <row r="309" spans="1:7" s="11" customFormat="1" x14ac:dyDescent="0.2">
      <c r="A309" s="26"/>
      <c r="B309" s="7" t="str">
        <f>AMBIENTES!$A$21</f>
        <v>ATENDIMENTO CAC</v>
      </c>
      <c r="C309" s="25">
        <v>0.9</v>
      </c>
      <c r="D309" s="25">
        <v>0.3</v>
      </c>
      <c r="E309" s="25">
        <v>0.3</v>
      </c>
      <c r="F309" s="25">
        <v>1</v>
      </c>
      <c r="G309" s="25">
        <f>(C309+D309+E309)*F309</f>
        <v>1.5</v>
      </c>
    </row>
    <row r="310" spans="1:7" s="11" customFormat="1" x14ac:dyDescent="0.2">
      <c r="A310" s="26"/>
      <c r="B310" s="7" t="s">
        <v>686</v>
      </c>
      <c r="C310" s="25">
        <v>0.6</v>
      </c>
      <c r="D310" s="25">
        <v>0.3</v>
      </c>
      <c r="E310" s="25">
        <v>0.3</v>
      </c>
      <c r="F310" s="25">
        <v>2</v>
      </c>
      <c r="G310" s="25">
        <f t="shared" ref="G310" si="11">(C310+D310+E310)*F310</f>
        <v>2.4</v>
      </c>
    </row>
    <row r="311" spans="1:7" ht="63.75" x14ac:dyDescent="0.2">
      <c r="A311" s="9" t="str">
        <f>'PLANILHA COM VALORES'!A128</f>
        <v>11.3.1</v>
      </c>
      <c r="B311" s="23" t="str">
        <f>'PLANILHA COM VALORES'!C128</f>
        <v>PROJETO, CONFECÇÃO, ENTREGA E INSTALAÇÃO DE PAINEL EM ACM (ALUMINIUM COMPOSITE MATERIAL) PARA FACHADA COM A LOGOMARCA DA CÂMARA E A DESCRIÇÃO "CÂMARA MUNICIPAL DE CAETANÓPOLIS" EM CAIXA LED CONFORME PADRÃO EXISTENTE (6,50x1,00 METROS)</v>
      </c>
      <c r="C311" s="9" t="str">
        <f>'PLANILHA COM VALORES'!D128</f>
        <v>un</v>
      </c>
      <c r="D311" s="8">
        <f>C312*C313</f>
        <v>1</v>
      </c>
    </row>
    <row r="312" spans="1:7" s="11" customFormat="1" x14ac:dyDescent="0.2">
      <c r="A312" s="26"/>
      <c r="B312" s="7" t="str">
        <f>AMBIENTES!$A$17</f>
        <v>SALA DE REUNIÃO</v>
      </c>
      <c r="C312" s="25">
        <v>1</v>
      </c>
      <c r="D312" s="25"/>
      <c r="E312" s="25"/>
    </row>
    <row r="313" spans="1:7" s="11" customFormat="1" x14ac:dyDescent="0.2">
      <c r="A313" s="26"/>
      <c r="B313" s="7" t="str">
        <f>AMBIENTES!$A$27</f>
        <v>FACHADA</v>
      </c>
      <c r="C313" s="25">
        <v>1</v>
      </c>
      <c r="D313" s="25"/>
      <c r="E313" s="25"/>
    </row>
    <row r="314" spans="1:7" s="11" customFormat="1" x14ac:dyDescent="0.2">
      <c r="A314" s="26"/>
      <c r="B314" s="7" t="str">
        <f>AMBIENTES!$A$17</f>
        <v>SALA DE REUNIÃO</v>
      </c>
      <c r="C314" s="25">
        <v>1</v>
      </c>
      <c r="D314" s="25"/>
      <c r="E314" s="25"/>
    </row>
    <row r="315" spans="1:7" s="11" customFormat="1" x14ac:dyDescent="0.2">
      <c r="A315" s="26"/>
      <c r="B315" s="7" t="str">
        <f>AMBIENTES!$A$27</f>
        <v>FACHADA</v>
      </c>
      <c r="C315" s="25">
        <v>1</v>
      </c>
      <c r="D315" s="25"/>
      <c r="E315" s="25"/>
    </row>
    <row r="316" spans="1:7" x14ac:dyDescent="0.2">
      <c r="A316" s="9" t="str">
        <f>'PLANILHA COM VALORES'!A133</f>
        <v>12.1.1</v>
      </c>
      <c r="B316" s="23" t="str">
        <f>'PLANILHA COM VALORES'!C133</f>
        <v>LIXAMENTO MANUAL EM PAREDE PARA REMOÇÃO DE TINTA</v>
      </c>
      <c r="C316" s="9" t="str">
        <f>'PLANILHA COM VALORES'!D133</f>
        <v>m2</v>
      </c>
      <c r="D316" s="8">
        <f>SUM(E317:E335)</f>
        <v>1038.325</v>
      </c>
    </row>
    <row r="317" spans="1:7" s="11" customFormat="1" x14ac:dyDescent="0.2">
      <c r="A317" s="26"/>
      <c r="B317" s="7" t="str">
        <f>AMBIENTES!$A$2</f>
        <v>PLENÁRIO</v>
      </c>
      <c r="C317" s="25">
        <f>AMBIENTES!$C$2</f>
        <v>42.38</v>
      </c>
      <c r="D317" s="25">
        <f>AMBIENTES!$D$2</f>
        <v>2.7</v>
      </c>
      <c r="E317" s="25">
        <f>C317*D317</f>
        <v>114.42600000000002</v>
      </c>
    </row>
    <row r="318" spans="1:7" s="11" customFormat="1" x14ac:dyDescent="0.2">
      <c r="A318" s="26"/>
      <c r="B318" s="7" t="str">
        <f>AMBIENTES!$A$3</f>
        <v>RECEPÇÃO</v>
      </c>
      <c r="C318" s="25">
        <f>AMBIENTES!$C$3</f>
        <v>25.97</v>
      </c>
      <c r="D318" s="25">
        <f>AMBIENTES!$D$3</f>
        <v>2.7</v>
      </c>
      <c r="E318" s="25">
        <f t="shared" ref="E318:E335" si="12">C318*D318</f>
        <v>70.119</v>
      </c>
    </row>
    <row r="319" spans="1:7" s="11" customFormat="1" x14ac:dyDescent="0.2">
      <c r="A319" s="26"/>
      <c r="B319" s="7" t="str">
        <f>AMBIENTES!$A$4</f>
        <v>HALL PRESIDÊNCIA</v>
      </c>
      <c r="C319" s="25">
        <f>AMBIENTES!$C$4</f>
        <v>5.2</v>
      </c>
      <c r="D319" s="25">
        <f>AMBIENTES!$D$4</f>
        <v>2.7</v>
      </c>
      <c r="E319" s="25">
        <f t="shared" si="12"/>
        <v>14.040000000000001</v>
      </c>
    </row>
    <row r="320" spans="1:7" s="11" customFormat="1" x14ac:dyDescent="0.2">
      <c r="A320" s="26"/>
      <c r="B320" s="7" t="str">
        <f>AMBIENTES!$A$5</f>
        <v>SALA DE SOM</v>
      </c>
      <c r="C320" s="25">
        <f>AMBIENTES!$C$5</f>
        <v>8.99</v>
      </c>
      <c r="D320" s="25">
        <f>AMBIENTES!$D$5</f>
        <v>2.7</v>
      </c>
      <c r="E320" s="25">
        <f t="shared" si="12"/>
        <v>24.273000000000003</v>
      </c>
    </row>
    <row r="321" spans="1:5" s="11" customFormat="1" x14ac:dyDescent="0.2">
      <c r="A321" s="26"/>
      <c r="B321" s="7" t="str">
        <f>AMBIENTES!$A$6</f>
        <v>SALA DA PRESIDÊNCIA</v>
      </c>
      <c r="C321" s="25">
        <f>AMBIENTES!$C$6</f>
        <v>16.489999999999998</v>
      </c>
      <c r="D321" s="25">
        <f>AMBIENTES!$D$6</f>
        <v>2.7</v>
      </c>
      <c r="E321" s="25">
        <f t="shared" si="12"/>
        <v>44.522999999999996</v>
      </c>
    </row>
    <row r="322" spans="1:5" s="11" customFormat="1" x14ac:dyDescent="0.2">
      <c r="A322" s="26"/>
      <c r="B322" s="7" t="str">
        <f>AMBIENTES!$A$7</f>
        <v>LAVABO S.PRESIDÊNCIA</v>
      </c>
      <c r="C322" s="25">
        <f>AMBIENTES!$C$7</f>
        <v>5.93</v>
      </c>
      <c r="D322" s="25">
        <f>AMBIENTES!$D$7-1.5</f>
        <v>1.4</v>
      </c>
      <c r="E322" s="25">
        <f t="shared" si="12"/>
        <v>8.3019999999999996</v>
      </c>
    </row>
    <row r="323" spans="1:5" s="11" customFormat="1" x14ac:dyDescent="0.2">
      <c r="A323" s="26"/>
      <c r="B323" s="7" t="str">
        <f>AMBIENTES!$A$8</f>
        <v>CIRCULAÇÃO 1</v>
      </c>
      <c r="C323" s="25">
        <f>AMBIENTES!$C$8</f>
        <v>11.219999999999999</v>
      </c>
      <c r="D323" s="25">
        <f>AMBIENTES!$D$8</f>
        <v>2.7</v>
      </c>
      <c r="E323" s="25">
        <f t="shared" si="12"/>
        <v>30.294</v>
      </c>
    </row>
    <row r="324" spans="1:5" s="11" customFormat="1" x14ac:dyDescent="0.2">
      <c r="A324" s="26"/>
      <c r="B324" s="7" t="str">
        <f>AMBIENTES!$A$9</f>
        <v>ARQUIVO</v>
      </c>
      <c r="C324" s="25">
        <f>AMBIENTES!$C$9</f>
        <v>17.760000000000002</v>
      </c>
      <c r="D324" s="25">
        <f>AMBIENTES!$D$9</f>
        <v>2.7</v>
      </c>
      <c r="E324" s="25">
        <f t="shared" si="12"/>
        <v>47.952000000000005</v>
      </c>
    </row>
    <row r="325" spans="1:5" s="11" customFormat="1" x14ac:dyDescent="0.2">
      <c r="A325" s="26"/>
      <c r="B325" s="7" t="str">
        <f>AMBIENTES!$A$10</f>
        <v>SECRETARIA</v>
      </c>
      <c r="C325" s="25">
        <f>AMBIENTES!$C$10</f>
        <v>25.71</v>
      </c>
      <c r="D325" s="25">
        <f>AMBIENTES!$D$10</f>
        <v>2.7</v>
      </c>
      <c r="E325" s="25">
        <f t="shared" si="12"/>
        <v>69.417000000000002</v>
      </c>
    </row>
    <row r="326" spans="1:5" s="11" customFormat="1" x14ac:dyDescent="0.2">
      <c r="A326" s="26"/>
      <c r="B326" s="7" t="str">
        <f>AMBIENTES!$A$11</f>
        <v>CIRCULAÇÃO 2</v>
      </c>
      <c r="C326" s="25">
        <f>AMBIENTES!$C$11</f>
        <v>12.469999999999999</v>
      </c>
      <c r="D326" s="25">
        <f>AMBIENTES!$D$11</f>
        <v>2.7</v>
      </c>
      <c r="E326" s="25">
        <f t="shared" si="12"/>
        <v>33.668999999999997</v>
      </c>
    </row>
    <row r="327" spans="1:5" s="11" customFormat="1" x14ac:dyDescent="0.2">
      <c r="A327" s="26"/>
      <c r="B327" s="7" t="str">
        <f>AMBIENTES!$A$12</f>
        <v>SALA ADMINISTRATIVA</v>
      </c>
      <c r="C327" s="25">
        <f>AMBIENTES!$C$12</f>
        <v>11.61</v>
      </c>
      <c r="D327" s="25">
        <f>AMBIENTES!$D$12</f>
        <v>2.9</v>
      </c>
      <c r="E327" s="25">
        <f t="shared" si="12"/>
        <v>33.668999999999997</v>
      </c>
    </row>
    <row r="328" spans="1:5" s="11" customFormat="1" x14ac:dyDescent="0.2">
      <c r="A328" s="26"/>
      <c r="B328" s="7" t="str">
        <f>AMBIENTES!$A$17</f>
        <v>SALA DE REUNIÃO</v>
      </c>
      <c r="C328" s="25">
        <f>AMBIENTES!$C$17</f>
        <v>18.649999999999999</v>
      </c>
      <c r="D328" s="25">
        <f>AMBIENTES!$D$17</f>
        <v>2.7</v>
      </c>
      <c r="E328" s="25">
        <f t="shared" si="12"/>
        <v>50.354999999999997</v>
      </c>
    </row>
    <row r="329" spans="1:5" s="11" customFormat="1" x14ac:dyDescent="0.2">
      <c r="A329" s="26"/>
      <c r="B329" s="7" t="str">
        <f>AMBIENTES!$A$18</f>
        <v>CIRCULAÇÃO 3</v>
      </c>
      <c r="C329" s="25">
        <f>AMBIENTES!$C$18</f>
        <v>11.92</v>
      </c>
      <c r="D329" s="25">
        <f>AMBIENTES!$D$18</f>
        <v>2.7</v>
      </c>
      <c r="E329" s="25">
        <f t="shared" si="12"/>
        <v>32.184000000000005</v>
      </c>
    </row>
    <row r="330" spans="1:5" s="11" customFormat="1" x14ac:dyDescent="0.2">
      <c r="A330" s="26"/>
      <c r="B330" s="7" t="str">
        <f>AMBIENTES!$A$19</f>
        <v>DML</v>
      </c>
      <c r="C330" s="25">
        <f>AMBIENTES!$C$19</f>
        <v>8.1</v>
      </c>
      <c r="D330" s="25">
        <f>AMBIENTES!$D$19-1.5</f>
        <v>1.4</v>
      </c>
      <c r="E330" s="25">
        <f t="shared" si="12"/>
        <v>11.339999999999998</v>
      </c>
    </row>
    <row r="331" spans="1:5" s="11" customFormat="1" x14ac:dyDescent="0.2">
      <c r="A331" s="26"/>
      <c r="B331" s="7" t="str">
        <f>AMBIENTES!$A$20</f>
        <v>POLÍCIA CIVIL</v>
      </c>
      <c r="C331" s="25">
        <f>AMBIENTES!$C$20</f>
        <v>1.19</v>
      </c>
      <c r="D331" s="25">
        <f>AMBIENTES!$D$20</f>
        <v>2.7</v>
      </c>
      <c r="E331" s="25">
        <f t="shared" si="12"/>
        <v>3.2130000000000001</v>
      </c>
    </row>
    <row r="332" spans="1:5" s="11" customFormat="1" x14ac:dyDescent="0.2">
      <c r="A332" s="26"/>
      <c r="B332" s="7" t="str">
        <f>AMBIENTES!$A$21</f>
        <v>ATENDIMENTO CAC</v>
      </c>
      <c r="C332" s="25">
        <f>AMBIENTES!$C$21</f>
        <v>12.11</v>
      </c>
      <c r="D332" s="25">
        <f>AMBIENTES!$D$21</f>
        <v>2.7</v>
      </c>
      <c r="E332" s="25">
        <f t="shared" si="12"/>
        <v>32.697000000000003</v>
      </c>
    </row>
    <row r="333" spans="1:5" s="11" customFormat="1" x14ac:dyDescent="0.2">
      <c r="A333" s="26"/>
      <c r="B333" s="7" t="str">
        <f>AMBIENTES!$A$22</f>
        <v>RECEPÇÃO CAC</v>
      </c>
      <c r="C333" s="25">
        <f>AMBIENTES!$C$22</f>
        <v>14.8</v>
      </c>
      <c r="D333" s="25">
        <f>AMBIENTES!$D$22</f>
        <v>2.7</v>
      </c>
      <c r="E333" s="25">
        <f t="shared" si="12"/>
        <v>39.960000000000008</v>
      </c>
    </row>
    <row r="334" spans="1:5" s="11" customFormat="1" x14ac:dyDescent="0.2">
      <c r="A334" s="26"/>
      <c r="B334" s="7" t="str">
        <f>AMBIENTES!$A$23</f>
        <v>LAVABO CAC</v>
      </c>
      <c r="C334" s="25">
        <f>AMBIENTES!$C$23</f>
        <v>5.78</v>
      </c>
      <c r="D334" s="25">
        <f>AMBIENTES!$D$23-1.5</f>
        <v>1.4</v>
      </c>
      <c r="E334" s="25">
        <f t="shared" si="12"/>
        <v>8.0920000000000005</v>
      </c>
    </row>
    <row r="335" spans="1:5" s="11" customFormat="1" x14ac:dyDescent="0.2">
      <c r="A335" s="26"/>
      <c r="B335" s="7" t="str">
        <f>AMBIENTES!$A$27</f>
        <v>FACHADA</v>
      </c>
      <c r="C335" s="25">
        <f>AMBIENTES!$B$27</f>
        <v>92.45</v>
      </c>
      <c r="D335" s="25">
        <f>AMBIENTES!$D$27</f>
        <v>4</v>
      </c>
      <c r="E335" s="25">
        <f t="shared" si="12"/>
        <v>369.8</v>
      </c>
    </row>
    <row r="336" spans="1:5" ht="25.5" x14ac:dyDescent="0.2">
      <c r="A336" s="9" t="str">
        <f>'PLANILHA COM VALORES'!A134</f>
        <v>12.1.2</v>
      </c>
      <c r="B336" s="23" t="str">
        <f>'PLANILHA COM VALORES'!C134</f>
        <v>LIXAMENTO MANUAL EM SUPERFÍCIE DE MADEIRA PARA REMOÇÃO DE TINTA</v>
      </c>
      <c r="C336" s="9" t="str">
        <f>'PLANILHA COM VALORES'!D134</f>
        <v>m2</v>
      </c>
      <c r="D336" s="8">
        <f>SUM(G337:G348)</f>
        <v>42.42</v>
      </c>
    </row>
    <row r="337" spans="1:8" s="11" customFormat="1" x14ac:dyDescent="0.2">
      <c r="A337" s="26"/>
      <c r="B337" s="7" t="str">
        <f>AMBIENTES!$A$4</f>
        <v>HALL PRESIDÊNCIA</v>
      </c>
      <c r="C337" s="25">
        <v>0.9</v>
      </c>
      <c r="D337" s="25">
        <v>2.1</v>
      </c>
      <c r="E337" s="25">
        <v>1</v>
      </c>
      <c r="F337" s="25">
        <v>2</v>
      </c>
      <c r="G337" s="25">
        <f>C337*D337*E337*F337</f>
        <v>3.7800000000000002</v>
      </c>
      <c r="H337" s="25"/>
    </row>
    <row r="338" spans="1:8" s="11" customFormat="1" x14ac:dyDescent="0.2">
      <c r="A338" s="26"/>
      <c r="B338" s="7" t="str">
        <f>AMBIENTES!$A$5</f>
        <v>SALA DE SOM</v>
      </c>
      <c r="C338" s="25">
        <v>0.9</v>
      </c>
      <c r="D338" s="25">
        <v>2.1</v>
      </c>
      <c r="E338" s="25">
        <v>1</v>
      </c>
      <c r="F338" s="25">
        <v>2</v>
      </c>
      <c r="G338" s="25">
        <f t="shared" ref="G338:G348" si="13">C338*D338*E338*F338</f>
        <v>3.7800000000000002</v>
      </c>
      <c r="H338" s="25"/>
    </row>
    <row r="339" spans="1:8" s="11" customFormat="1" x14ac:dyDescent="0.2">
      <c r="A339" s="26"/>
      <c r="B339" s="7" t="str">
        <f>AMBIENTES!$A$6</f>
        <v>SALA DA PRESIDÊNCIA</v>
      </c>
      <c r="C339" s="25">
        <v>0.8</v>
      </c>
      <c r="D339" s="25">
        <v>2.1</v>
      </c>
      <c r="E339" s="25">
        <v>1</v>
      </c>
      <c r="F339" s="25">
        <v>2</v>
      </c>
      <c r="G339" s="25">
        <f t="shared" si="13"/>
        <v>3.3600000000000003</v>
      </c>
      <c r="H339" s="25"/>
    </row>
    <row r="340" spans="1:8" s="11" customFormat="1" x14ac:dyDescent="0.2">
      <c r="A340" s="26"/>
      <c r="B340" s="7" t="str">
        <f>AMBIENTES!$A$7</f>
        <v>LAVABO S.PRESIDÊNCIA</v>
      </c>
      <c r="C340" s="25">
        <v>0.8</v>
      </c>
      <c r="D340" s="25">
        <v>2.1</v>
      </c>
      <c r="E340" s="25">
        <v>1</v>
      </c>
      <c r="F340" s="25">
        <v>2</v>
      </c>
      <c r="G340" s="25">
        <f t="shared" si="13"/>
        <v>3.3600000000000003</v>
      </c>
      <c r="H340" s="25"/>
    </row>
    <row r="341" spans="1:8" s="11" customFormat="1" x14ac:dyDescent="0.2">
      <c r="A341" s="26"/>
      <c r="B341" s="7" t="str">
        <f>AMBIENTES!$A$9</f>
        <v>ARQUIVO</v>
      </c>
      <c r="C341" s="25">
        <v>0.8</v>
      </c>
      <c r="D341" s="25">
        <v>2.1</v>
      </c>
      <c r="E341" s="25">
        <v>1</v>
      </c>
      <c r="F341" s="25">
        <v>2</v>
      </c>
      <c r="G341" s="25">
        <f t="shared" si="13"/>
        <v>3.3600000000000003</v>
      </c>
      <c r="H341" s="25"/>
    </row>
    <row r="342" spans="1:8" s="11" customFormat="1" x14ac:dyDescent="0.2">
      <c r="A342" s="26"/>
      <c r="B342" s="7" t="str">
        <f>AMBIENTES!$A$10</f>
        <v>SECRETARIA</v>
      </c>
      <c r="C342" s="25">
        <v>0.8</v>
      </c>
      <c r="D342" s="25">
        <v>2.1</v>
      </c>
      <c r="E342" s="25">
        <v>1</v>
      </c>
      <c r="F342" s="25">
        <v>2</v>
      </c>
      <c r="G342" s="25">
        <f t="shared" si="13"/>
        <v>3.3600000000000003</v>
      </c>
      <c r="H342" s="25"/>
    </row>
    <row r="343" spans="1:8" s="11" customFormat="1" x14ac:dyDescent="0.2">
      <c r="A343" s="26"/>
      <c r="B343" s="7" t="str">
        <f>AMBIENTES!$A$12</f>
        <v>SALA ADMINISTRATIVA</v>
      </c>
      <c r="C343" s="25">
        <v>0.9</v>
      </c>
      <c r="D343" s="25">
        <v>2.1</v>
      </c>
      <c r="E343" s="25">
        <v>1</v>
      </c>
      <c r="F343" s="25">
        <v>2</v>
      </c>
      <c r="G343" s="25">
        <f t="shared" si="13"/>
        <v>3.7800000000000002</v>
      </c>
      <c r="H343" s="25"/>
    </row>
    <row r="344" spans="1:8" s="11" customFormat="1" x14ac:dyDescent="0.2">
      <c r="A344" s="26"/>
      <c r="B344" s="7" t="str">
        <f>AMBIENTES!$A$14</f>
        <v>I.S. PcD MASCULINO</v>
      </c>
      <c r="C344" s="25">
        <v>0.9</v>
      </c>
      <c r="D344" s="25">
        <v>2.1</v>
      </c>
      <c r="E344" s="25">
        <v>1</v>
      </c>
      <c r="F344" s="25">
        <v>2</v>
      </c>
      <c r="G344" s="25">
        <f t="shared" si="13"/>
        <v>3.7800000000000002</v>
      </c>
      <c r="H344" s="25"/>
    </row>
    <row r="345" spans="1:8" s="11" customFormat="1" x14ac:dyDescent="0.2">
      <c r="A345" s="26"/>
      <c r="B345" s="7" t="str">
        <f>AMBIENTES!$A$15</f>
        <v>I.S. PcD FEMININO</v>
      </c>
      <c r="C345" s="25">
        <v>0.9</v>
      </c>
      <c r="D345" s="25">
        <v>2.1</v>
      </c>
      <c r="E345" s="25">
        <v>1</v>
      </c>
      <c r="F345" s="25">
        <v>2</v>
      </c>
      <c r="G345" s="25">
        <f t="shared" si="13"/>
        <v>3.7800000000000002</v>
      </c>
      <c r="H345" s="25"/>
    </row>
    <row r="346" spans="1:8" s="11" customFormat="1" x14ac:dyDescent="0.2">
      <c r="A346" s="26"/>
      <c r="B346" s="7" t="str">
        <f>AMBIENTES!$A$16</f>
        <v>COZINHA</v>
      </c>
      <c r="C346" s="25">
        <v>0.8</v>
      </c>
      <c r="D346" s="25">
        <v>2.1</v>
      </c>
      <c r="E346" s="25">
        <v>1</v>
      </c>
      <c r="F346" s="25">
        <v>2</v>
      </c>
      <c r="G346" s="25">
        <f t="shared" si="13"/>
        <v>3.3600000000000003</v>
      </c>
      <c r="H346" s="25"/>
    </row>
    <row r="347" spans="1:8" s="11" customFormat="1" x14ac:dyDescent="0.2">
      <c r="A347" s="26"/>
      <c r="B347" s="7" t="str">
        <f>AMBIENTES!$A$17</f>
        <v>SALA DE REUNIÃO</v>
      </c>
      <c r="C347" s="25">
        <v>0.8</v>
      </c>
      <c r="D347" s="25">
        <v>2.1</v>
      </c>
      <c r="E347" s="25">
        <v>1</v>
      </c>
      <c r="F347" s="25">
        <v>2</v>
      </c>
      <c r="G347" s="25">
        <f t="shared" si="13"/>
        <v>3.3600000000000003</v>
      </c>
      <c r="H347" s="25"/>
    </row>
    <row r="348" spans="1:8" s="11" customFormat="1" x14ac:dyDescent="0.2">
      <c r="A348" s="26"/>
      <c r="B348" s="7" t="str">
        <f>AMBIENTES!$A$21</f>
        <v>ATENDIMENTO CAC</v>
      </c>
      <c r="C348" s="25">
        <v>0.8</v>
      </c>
      <c r="D348" s="25">
        <v>2.1</v>
      </c>
      <c r="E348" s="25">
        <v>1</v>
      </c>
      <c r="F348" s="25">
        <v>2</v>
      </c>
      <c r="G348" s="25">
        <f t="shared" si="13"/>
        <v>3.3600000000000003</v>
      </c>
      <c r="H348" s="25"/>
    </row>
    <row r="349" spans="1:8" ht="25.5" x14ac:dyDescent="0.2">
      <c r="A349" s="9" t="str">
        <f>'PLANILHA COM VALORES'!A135</f>
        <v>12.1.3</v>
      </c>
      <c r="B349" s="23" t="str">
        <f>'PLANILHA COM VALORES'!C135</f>
        <v>LIXAMENTO MANUAL EM SUPERFÍCIE METÁLICA PARA REMOÇÃO DE TINTA</v>
      </c>
      <c r="C349" s="9" t="str">
        <f>'PLANILHA COM VALORES'!D135</f>
        <v>m2</v>
      </c>
      <c r="D349" s="8">
        <f>F350</f>
        <v>209.286</v>
      </c>
    </row>
    <row r="350" spans="1:8" s="11" customFormat="1" x14ac:dyDescent="0.2">
      <c r="A350" s="26"/>
      <c r="B350" s="7" t="str">
        <f>AMBIENTES!$A$24</f>
        <v>CALÇADA</v>
      </c>
      <c r="C350" s="25">
        <f>AMBIENTES!$C$24</f>
        <v>49.83</v>
      </c>
      <c r="D350" s="25">
        <v>2.1</v>
      </c>
      <c r="E350" s="25">
        <v>2</v>
      </c>
      <c r="F350" s="25">
        <f>C350*D350*E350</f>
        <v>209.286</v>
      </c>
      <c r="G350" s="25"/>
    </row>
    <row r="351" spans="1:8" x14ac:dyDescent="0.2">
      <c r="A351" s="9" t="str">
        <f>'PLANILHA COM VALORES'!A136</f>
        <v>12.1.4</v>
      </c>
      <c r="B351" s="23" t="str">
        <f>'PLANILHA COM VALORES'!C136</f>
        <v>LIXAMENTO MANUAL EM TETO PARA REMOÇÃO DE TINTA</v>
      </c>
      <c r="C351" s="9" t="str">
        <f>'PLANILHA COM VALORES'!D136</f>
        <v>m2</v>
      </c>
      <c r="D351" s="8">
        <f>SUM(C352:C354)</f>
        <v>7.21</v>
      </c>
    </row>
    <row r="352" spans="1:8" s="11" customFormat="1" x14ac:dyDescent="0.2">
      <c r="A352" s="26"/>
      <c r="B352" s="7" t="str">
        <f>AMBIENTES!$A$7</f>
        <v>LAVABO S.PRESIDÊNCIA</v>
      </c>
      <c r="C352" s="25">
        <f>AMBIENTES!$B$7</f>
        <v>2.16</v>
      </c>
      <c r="D352" s="25"/>
      <c r="E352" s="25"/>
    </row>
    <row r="353" spans="1:8" s="11" customFormat="1" x14ac:dyDescent="0.2">
      <c r="A353" s="26"/>
      <c r="B353" s="7" t="str">
        <f>AMBIENTES!$A$19</f>
        <v>DML</v>
      </c>
      <c r="C353" s="25">
        <f>AMBIENTES!$B$19</f>
        <v>3.25</v>
      </c>
      <c r="D353" s="25"/>
      <c r="E353" s="25"/>
    </row>
    <row r="354" spans="1:8" s="11" customFormat="1" x14ac:dyDescent="0.2">
      <c r="A354" s="26"/>
      <c r="B354" s="7" t="str">
        <f>AMBIENTES!$A$23</f>
        <v>LAVABO CAC</v>
      </c>
      <c r="C354" s="25">
        <f>AMBIENTES!$B$23</f>
        <v>1.8</v>
      </c>
      <c r="D354" s="25"/>
      <c r="E354" s="25"/>
    </row>
    <row r="355" spans="1:8" ht="38.25" x14ac:dyDescent="0.2">
      <c r="A355" s="9" t="str">
        <f>'PLANILHA COM VALORES'!A138</f>
        <v>12.2.1</v>
      </c>
      <c r="B355" s="23" t="str">
        <f>'PLANILHA COM VALORES'!C138</f>
        <v>PREPARAÇÃO PARA EMASSAMENTO OU PINTURA (LÁTEX/ACRÍLICA) EM PAREDE, INCLUSIVE UMA (1) DEMÃO DE SELADOR ACRÍLICO</v>
      </c>
      <c r="C355" s="9" t="str">
        <f>'PLANILHA COM VALORES'!D138</f>
        <v>m2</v>
      </c>
      <c r="D355" s="8">
        <f>SUM(E356:E359)</f>
        <v>63.638999999999996</v>
      </c>
    </row>
    <row r="356" spans="1:8" s="11" customFormat="1" x14ac:dyDescent="0.2">
      <c r="A356" s="26"/>
      <c r="B356" s="7" t="str">
        <f>AMBIENTES!$A$4</f>
        <v>HALL PRESIDÊNCIA</v>
      </c>
      <c r="C356" s="25">
        <f>1.6+1</f>
        <v>2.6</v>
      </c>
      <c r="D356" s="25">
        <f>AMBIENTES!$D$4</f>
        <v>2.7</v>
      </c>
      <c r="E356" s="25">
        <f>C356*D356</f>
        <v>7.0200000000000005</v>
      </c>
    </row>
    <row r="357" spans="1:8" s="11" customFormat="1" x14ac:dyDescent="0.2">
      <c r="A357" s="26"/>
      <c r="B357" s="7" t="str">
        <f>AMBIENTES!$A$5</f>
        <v>SALA DE SOM</v>
      </c>
      <c r="C357" s="25">
        <f>2+2.5</f>
        <v>4.5</v>
      </c>
      <c r="D357" s="25">
        <f>AMBIENTES!$D$5</f>
        <v>2.7</v>
      </c>
      <c r="E357" s="25">
        <f t="shared" ref="E357:E359" si="14">C357*D357</f>
        <v>12.15</v>
      </c>
    </row>
    <row r="358" spans="1:8" s="11" customFormat="1" x14ac:dyDescent="0.2">
      <c r="A358" s="26"/>
      <c r="B358" s="7" t="str">
        <f>AMBIENTES!$A$6</f>
        <v>SALA DA PRESIDÊNCIA</v>
      </c>
      <c r="C358" s="25">
        <f>C267</f>
        <v>4</v>
      </c>
      <c r="D358" s="25">
        <f>AMBIENTES!$D$6</f>
        <v>2.7</v>
      </c>
      <c r="E358" s="25">
        <f t="shared" si="14"/>
        <v>10.8</v>
      </c>
    </row>
    <row r="359" spans="1:8" s="11" customFormat="1" x14ac:dyDescent="0.2">
      <c r="A359" s="26"/>
      <c r="B359" s="7" t="str">
        <f>AMBIENTES!$A$12</f>
        <v>SALA ADMINISTRATIVA</v>
      </c>
      <c r="C359" s="25">
        <f>AMBIENTES!$C$12</f>
        <v>11.61</v>
      </c>
      <c r="D359" s="25">
        <f>AMBIENTES!$D$12</f>
        <v>2.9</v>
      </c>
      <c r="E359" s="25">
        <f t="shared" si="14"/>
        <v>33.668999999999997</v>
      </c>
    </row>
    <row r="360" spans="1:8" ht="51" x14ac:dyDescent="0.2">
      <c r="A360" s="9" t="str">
        <f>'PLANILHA COM VALORES'!A139</f>
        <v>12.2.2</v>
      </c>
      <c r="B360" s="23" t="str">
        <f>'PLANILHA COM VALORES'!C139</f>
        <v>PREPARAÇÃO PARA EMASSAMENTO OU PINTURA (LÁTEX/ACRÍLICA) EM PAREDE OU FORRO EM CHAPA DE GESSO ACARTONADO (DRYWALL), INCLUSIVE UMA (1) DEMÃO DE SELADOR ACRÍLICO</v>
      </c>
      <c r="C360" s="9" t="str">
        <f>'PLANILHA COM VALORES'!D139</f>
        <v>m2</v>
      </c>
      <c r="D360" s="8">
        <f>C361+C362+C363+C364+F365+F366</f>
        <v>37.954000000000001</v>
      </c>
    </row>
    <row r="361" spans="1:8" s="11" customFormat="1" x14ac:dyDescent="0.2">
      <c r="A361" s="26"/>
      <c r="B361" s="7" t="str">
        <f>AMBIENTES!$A$12</f>
        <v>SALA ADMINISTRATIVA</v>
      </c>
      <c r="C361" s="25">
        <f>AMBIENTES!$B$12</f>
        <v>8.41</v>
      </c>
      <c r="D361" s="25"/>
      <c r="E361" s="25"/>
    </row>
    <row r="362" spans="1:8" s="11" customFormat="1" x14ac:dyDescent="0.2">
      <c r="A362" s="26"/>
      <c r="B362" s="7" t="str">
        <f>AMBIENTES!$A$13</f>
        <v xml:space="preserve">HALL BANHEIROS PcD </v>
      </c>
      <c r="C362" s="25">
        <f>AMBIENTES!$B$13</f>
        <v>3.6500000000000004</v>
      </c>
      <c r="D362" s="25"/>
      <c r="E362" s="25"/>
    </row>
    <row r="363" spans="1:8" s="11" customFormat="1" x14ac:dyDescent="0.2">
      <c r="A363" s="26"/>
      <c r="B363" s="7" t="str">
        <f>AMBIENTES!$A$14</f>
        <v>I.S. PcD MASCULINO</v>
      </c>
      <c r="C363" s="25">
        <f>AMBIENTES!$B$14</f>
        <v>3.12</v>
      </c>
      <c r="D363" s="25"/>
      <c r="E363" s="25"/>
    </row>
    <row r="364" spans="1:8" s="11" customFormat="1" x14ac:dyDescent="0.2">
      <c r="A364" s="26"/>
      <c r="B364" s="7" t="str">
        <f>AMBIENTES!$A$15</f>
        <v>I.S. PcD FEMININO</v>
      </c>
      <c r="C364" s="25">
        <f>AMBIENTES!$B$15</f>
        <v>3.17</v>
      </c>
      <c r="D364" s="25"/>
      <c r="E364" s="25"/>
    </row>
    <row r="365" spans="1:8" s="11" customFormat="1" x14ac:dyDescent="0.2">
      <c r="A365" s="26"/>
      <c r="B365" s="7" t="str">
        <f>AMBIENTES!$A$14</f>
        <v>I.S. PcD MASCULINO</v>
      </c>
      <c r="C365" s="25">
        <v>1.67</v>
      </c>
      <c r="D365" s="25">
        <f>AMBIENTES!$D$14</f>
        <v>2.9</v>
      </c>
      <c r="E365" s="25">
        <v>2</v>
      </c>
      <c r="F365" s="25">
        <f>C365*D365*E365</f>
        <v>9.6859999999999999</v>
      </c>
    </row>
    <row r="366" spans="1:8" s="11" customFormat="1" x14ac:dyDescent="0.2">
      <c r="A366" s="26"/>
      <c r="B366" s="7" t="str">
        <f>AMBIENTES!$A$15</f>
        <v>I.S. PcD FEMININO</v>
      </c>
      <c r="C366" s="25">
        <v>1.71</v>
      </c>
      <c r="D366" s="25">
        <f>AMBIENTES!$D$15</f>
        <v>2.9</v>
      </c>
      <c r="E366" s="25">
        <v>2</v>
      </c>
      <c r="F366" s="25">
        <f>C366*D366*E366</f>
        <v>9.9179999999999993</v>
      </c>
    </row>
    <row r="367" spans="1:8" s="11" customFormat="1" ht="38.25" x14ac:dyDescent="0.2">
      <c r="A367" s="9" t="str">
        <f>'PLANILHA COM VALORES'!A140</f>
        <v>12.2.3</v>
      </c>
      <c r="B367" s="23" t="str">
        <f>'PLANILHA COM VALORES'!C140</f>
        <v>PREPARAÇÃO PARA EMASSAMENTO OU PINTURA (LÁTEX/ACRÍLICA) EM TETO, INCLUSIVE UMA (1) DEMÃO DE SELADOR ACRÍLICO</v>
      </c>
      <c r="C367" s="9" t="str">
        <f>'PLANILHA COM VALORES'!D140</f>
        <v>m2</v>
      </c>
      <c r="D367" s="8">
        <f>SUM(C368:C370)</f>
        <v>7.21</v>
      </c>
      <c r="E367" s="8"/>
      <c r="F367" s="23"/>
      <c r="G367" s="23"/>
      <c r="H367" s="23"/>
    </row>
    <row r="368" spans="1:8" s="11" customFormat="1" x14ac:dyDescent="0.2">
      <c r="A368" s="26"/>
      <c r="B368" s="7" t="str">
        <f>AMBIENTES!$A$7</f>
        <v>LAVABO S.PRESIDÊNCIA</v>
      </c>
      <c r="C368" s="25">
        <f>AMBIENTES!$B$7</f>
        <v>2.16</v>
      </c>
      <c r="D368" s="25"/>
      <c r="E368" s="25"/>
    </row>
    <row r="369" spans="1:5" s="11" customFormat="1" x14ac:dyDescent="0.2">
      <c r="A369" s="26"/>
      <c r="B369" s="7" t="str">
        <f>AMBIENTES!$A$19</f>
        <v>DML</v>
      </c>
      <c r="C369" s="25">
        <f>AMBIENTES!$B$19</f>
        <v>3.25</v>
      </c>
      <c r="D369" s="25"/>
      <c r="E369" s="25"/>
    </row>
    <row r="370" spans="1:5" s="11" customFormat="1" x14ac:dyDescent="0.2">
      <c r="A370" s="26"/>
      <c r="B370" s="7" t="str">
        <f>AMBIENTES!$A$23</f>
        <v>LAVABO CAC</v>
      </c>
      <c r="C370" s="25">
        <f>AMBIENTES!$B$23</f>
        <v>1.8</v>
      </c>
      <c r="D370" s="25"/>
      <c r="E370" s="25"/>
    </row>
    <row r="371" spans="1:5" ht="25.5" x14ac:dyDescent="0.2">
      <c r="A371" s="9" t="str">
        <f>'PLANILHA COM VALORES'!A142</f>
        <v>12.3.1</v>
      </c>
      <c r="B371" s="23" t="str">
        <f>'PLANILHA COM VALORES'!C142</f>
        <v>EMASSAMENTO EM FORRO DE GESSO COM MASSA CORRIDA (PVA), UMA (1) DEMÃO, INCLUSIVE LIXAMENTO PARA PINTURA</v>
      </c>
      <c r="C371" s="9" t="str">
        <f>'PLANILHA COM VALORES'!D142</f>
        <v>m2</v>
      </c>
      <c r="D371" s="8">
        <f>SUM(C372:C375)</f>
        <v>18.350000000000001</v>
      </c>
    </row>
    <row r="372" spans="1:5" s="11" customFormat="1" x14ac:dyDescent="0.2">
      <c r="A372" s="26"/>
      <c r="B372" s="7" t="str">
        <f>AMBIENTES!$A$12</f>
        <v>SALA ADMINISTRATIVA</v>
      </c>
      <c r="C372" s="25">
        <f>AMBIENTES!$B$12</f>
        <v>8.41</v>
      </c>
      <c r="D372" s="25"/>
      <c r="E372" s="25"/>
    </row>
    <row r="373" spans="1:5" s="11" customFormat="1" x14ac:dyDescent="0.2">
      <c r="A373" s="26"/>
      <c r="B373" s="7" t="str">
        <f>AMBIENTES!$A$13</f>
        <v xml:space="preserve">HALL BANHEIROS PcD </v>
      </c>
      <c r="C373" s="25">
        <f>AMBIENTES!$B$13</f>
        <v>3.6500000000000004</v>
      </c>
      <c r="D373" s="25"/>
      <c r="E373" s="25"/>
    </row>
    <row r="374" spans="1:5" s="11" customFormat="1" x14ac:dyDescent="0.2">
      <c r="A374" s="26"/>
      <c r="B374" s="7" t="str">
        <f>AMBIENTES!$A$14</f>
        <v>I.S. PcD MASCULINO</v>
      </c>
      <c r="C374" s="25">
        <f>AMBIENTES!$B$14</f>
        <v>3.12</v>
      </c>
      <c r="D374" s="25"/>
      <c r="E374" s="25"/>
    </row>
    <row r="375" spans="1:5" s="11" customFormat="1" x14ac:dyDescent="0.2">
      <c r="A375" s="26"/>
      <c r="B375" s="7" t="str">
        <f>AMBIENTES!$A$15</f>
        <v>I.S. PcD FEMININO</v>
      </c>
      <c r="C375" s="25">
        <f>AMBIENTES!$B$15</f>
        <v>3.17</v>
      </c>
      <c r="D375" s="25"/>
      <c r="E375" s="25"/>
    </row>
    <row r="376" spans="1:5" ht="25.5" x14ac:dyDescent="0.2">
      <c r="A376" s="9" t="str">
        <f>'PLANILHA COM VALORES'!A143</f>
        <v>12.3.2</v>
      </c>
      <c r="B376" s="23" t="str">
        <f>'PLANILHA COM VALORES'!C143</f>
        <v>EMASSAMENTO EM PAREDE COM MASSA CORRIDA (PVA), DUAS (2) DEMÃOS, INCLUSIVE LIXAMENTO PARA PINTURA</v>
      </c>
      <c r="C376" s="9" t="str">
        <f>'PLANILHA COM VALORES'!D143</f>
        <v>m2</v>
      </c>
      <c r="D376" s="8">
        <f>C381+C382+C383+C384+F385+F386+E377+E378+E379+E380</f>
        <v>101.593</v>
      </c>
    </row>
    <row r="377" spans="1:5" s="11" customFormat="1" x14ac:dyDescent="0.2">
      <c r="A377" s="26"/>
      <c r="B377" s="7" t="str">
        <f>AMBIENTES!$A$4</f>
        <v>HALL PRESIDÊNCIA</v>
      </c>
      <c r="C377" s="25">
        <f>1.6+1</f>
        <v>2.6</v>
      </c>
      <c r="D377" s="25">
        <f>AMBIENTES!$D$4</f>
        <v>2.7</v>
      </c>
      <c r="E377" s="25">
        <f>C377*D377</f>
        <v>7.0200000000000005</v>
      </c>
    </row>
    <row r="378" spans="1:5" s="11" customFormat="1" x14ac:dyDescent="0.2">
      <c r="A378" s="26"/>
      <c r="B378" s="7" t="str">
        <f>AMBIENTES!$A$5</f>
        <v>SALA DE SOM</v>
      </c>
      <c r="C378" s="25">
        <f>2+2.5</f>
        <v>4.5</v>
      </c>
      <c r="D378" s="25">
        <f>AMBIENTES!$D$5</f>
        <v>2.7</v>
      </c>
      <c r="E378" s="25">
        <f t="shared" ref="E378:E380" si="15">C378*D378</f>
        <v>12.15</v>
      </c>
    </row>
    <row r="379" spans="1:5" s="11" customFormat="1" x14ac:dyDescent="0.2">
      <c r="A379" s="26"/>
      <c r="B379" s="7" t="str">
        <f>AMBIENTES!$A$6</f>
        <v>SALA DA PRESIDÊNCIA</v>
      </c>
      <c r="C379" s="25">
        <f>C358</f>
        <v>4</v>
      </c>
      <c r="D379" s="25">
        <f>AMBIENTES!$D$6</f>
        <v>2.7</v>
      </c>
      <c r="E379" s="25">
        <f t="shared" si="15"/>
        <v>10.8</v>
      </c>
    </row>
    <row r="380" spans="1:5" s="11" customFormat="1" x14ac:dyDescent="0.2">
      <c r="A380" s="26"/>
      <c r="B380" s="7" t="str">
        <f>AMBIENTES!$A$12</f>
        <v>SALA ADMINISTRATIVA</v>
      </c>
      <c r="C380" s="25">
        <f>AMBIENTES!$C$12</f>
        <v>11.61</v>
      </c>
      <c r="D380" s="25">
        <f>AMBIENTES!$D$12</f>
        <v>2.9</v>
      </c>
      <c r="E380" s="25">
        <f t="shared" si="15"/>
        <v>33.668999999999997</v>
      </c>
    </row>
    <row r="381" spans="1:5" s="11" customFormat="1" x14ac:dyDescent="0.2">
      <c r="A381" s="26"/>
      <c r="B381" s="7" t="str">
        <f>AMBIENTES!$A$12</f>
        <v>SALA ADMINISTRATIVA</v>
      </c>
      <c r="C381" s="25">
        <f>AMBIENTES!$B$12</f>
        <v>8.41</v>
      </c>
      <c r="D381" s="25"/>
      <c r="E381" s="25"/>
    </row>
    <row r="382" spans="1:5" s="11" customFormat="1" x14ac:dyDescent="0.2">
      <c r="A382" s="26"/>
      <c r="B382" s="7" t="str">
        <f>AMBIENTES!$A$13</f>
        <v xml:space="preserve">HALL BANHEIROS PcD </v>
      </c>
      <c r="C382" s="25">
        <f>AMBIENTES!$B$13</f>
        <v>3.6500000000000004</v>
      </c>
      <c r="D382" s="25"/>
      <c r="E382" s="25"/>
    </row>
    <row r="383" spans="1:5" s="11" customFormat="1" x14ac:dyDescent="0.2">
      <c r="A383" s="26"/>
      <c r="B383" s="7" t="str">
        <f>AMBIENTES!$A$14</f>
        <v>I.S. PcD MASCULINO</v>
      </c>
      <c r="C383" s="25">
        <f>AMBIENTES!$B$14</f>
        <v>3.12</v>
      </c>
      <c r="D383" s="25"/>
      <c r="E383" s="25"/>
    </row>
    <row r="384" spans="1:5" s="11" customFormat="1" x14ac:dyDescent="0.2">
      <c r="A384" s="26"/>
      <c r="B384" s="7" t="str">
        <f>AMBIENTES!$A$15</f>
        <v>I.S. PcD FEMININO</v>
      </c>
      <c r="C384" s="25">
        <f>AMBIENTES!$B$15</f>
        <v>3.17</v>
      </c>
      <c r="D384" s="25"/>
      <c r="E384" s="25"/>
    </row>
    <row r="385" spans="1:6" s="11" customFormat="1" x14ac:dyDescent="0.2">
      <c r="A385" s="26"/>
      <c r="B385" s="7" t="str">
        <f>AMBIENTES!$A$14</f>
        <v>I.S. PcD MASCULINO</v>
      </c>
      <c r="C385" s="25">
        <v>1.67</v>
      </c>
      <c r="D385" s="25">
        <f>AMBIENTES!$D$14</f>
        <v>2.9</v>
      </c>
      <c r="E385" s="25">
        <v>2</v>
      </c>
      <c r="F385" s="25">
        <f>C385*D385*E385</f>
        <v>9.6859999999999999</v>
      </c>
    </row>
    <row r="386" spans="1:6" s="11" customFormat="1" x14ac:dyDescent="0.2">
      <c r="A386" s="26"/>
      <c r="B386" s="7" t="str">
        <f>AMBIENTES!$A$15</f>
        <v>I.S. PcD FEMININO</v>
      </c>
      <c r="C386" s="25">
        <v>1.71</v>
      </c>
      <c r="D386" s="25">
        <f>AMBIENTES!$D$15</f>
        <v>2.9</v>
      </c>
      <c r="E386" s="25">
        <v>2</v>
      </c>
      <c r="F386" s="25">
        <f>C386*D386*E386</f>
        <v>9.9179999999999993</v>
      </c>
    </row>
    <row r="387" spans="1:6" ht="25.5" x14ac:dyDescent="0.2">
      <c r="A387" s="9" t="str">
        <f>'PLANILHA COM VALORES'!A145</f>
        <v>12.4.1</v>
      </c>
      <c r="B387" s="23" t="str">
        <f>'PLANILHA COM VALORES'!C145</f>
        <v>PINTURA ACRÍLICA EM PAREDE, DUAS (2) DEMÃOS, EXCLUSIVE SELADOR ACRÍLICO E MASSA ACRÍLICA/CORRIDA (PVA)</v>
      </c>
      <c r="C387" s="9" t="str">
        <f>'PLANILHA COM VALORES'!D145</f>
        <v>m2</v>
      </c>
      <c r="D387" s="8">
        <f>SUM(E388:E406)</f>
        <v>1038.325</v>
      </c>
    </row>
    <row r="388" spans="1:6" s="11" customFormat="1" x14ac:dyDescent="0.2">
      <c r="A388" s="26"/>
      <c r="B388" s="7" t="str">
        <f>AMBIENTES!$A$2</f>
        <v>PLENÁRIO</v>
      </c>
      <c r="C388" s="25">
        <f>AMBIENTES!$C$2</f>
        <v>42.38</v>
      </c>
      <c r="D388" s="25">
        <f>AMBIENTES!$D$2</f>
        <v>2.7</v>
      </c>
      <c r="E388" s="25">
        <f>C388*D388</f>
        <v>114.42600000000002</v>
      </c>
    </row>
    <row r="389" spans="1:6" s="11" customFormat="1" x14ac:dyDescent="0.2">
      <c r="A389" s="26"/>
      <c r="B389" s="7" t="str">
        <f>AMBIENTES!$A$3</f>
        <v>RECEPÇÃO</v>
      </c>
      <c r="C389" s="25">
        <f>AMBIENTES!$C$3</f>
        <v>25.97</v>
      </c>
      <c r="D389" s="25">
        <f>AMBIENTES!$D$3</f>
        <v>2.7</v>
      </c>
      <c r="E389" s="25">
        <f t="shared" ref="E389:E406" si="16">C389*D389</f>
        <v>70.119</v>
      </c>
    </row>
    <row r="390" spans="1:6" s="11" customFormat="1" x14ac:dyDescent="0.2">
      <c r="A390" s="26"/>
      <c r="B390" s="7" t="str">
        <f>AMBIENTES!$A$4</f>
        <v>HALL PRESIDÊNCIA</v>
      </c>
      <c r="C390" s="25">
        <f>AMBIENTES!$C$4</f>
        <v>5.2</v>
      </c>
      <c r="D390" s="25">
        <f>AMBIENTES!$D$4</f>
        <v>2.7</v>
      </c>
      <c r="E390" s="25">
        <f t="shared" si="16"/>
        <v>14.040000000000001</v>
      </c>
    </row>
    <row r="391" spans="1:6" s="11" customFormat="1" x14ac:dyDescent="0.2">
      <c r="A391" s="26"/>
      <c r="B391" s="7" t="str">
        <f>AMBIENTES!$A$5</f>
        <v>SALA DE SOM</v>
      </c>
      <c r="C391" s="25">
        <f>AMBIENTES!$C$5</f>
        <v>8.99</v>
      </c>
      <c r="D391" s="25">
        <f>AMBIENTES!$D$5</f>
        <v>2.7</v>
      </c>
      <c r="E391" s="25">
        <f t="shared" si="16"/>
        <v>24.273000000000003</v>
      </c>
    </row>
    <row r="392" spans="1:6" s="11" customFormat="1" x14ac:dyDescent="0.2">
      <c r="A392" s="26"/>
      <c r="B392" s="7" t="str">
        <f>AMBIENTES!$A$6</f>
        <v>SALA DA PRESIDÊNCIA</v>
      </c>
      <c r="C392" s="25">
        <f>AMBIENTES!$C$6</f>
        <v>16.489999999999998</v>
      </c>
      <c r="D392" s="25">
        <f>AMBIENTES!$D$6</f>
        <v>2.7</v>
      </c>
      <c r="E392" s="25">
        <f t="shared" si="16"/>
        <v>44.522999999999996</v>
      </c>
    </row>
    <row r="393" spans="1:6" s="11" customFormat="1" x14ac:dyDescent="0.2">
      <c r="A393" s="26"/>
      <c r="B393" s="7" t="str">
        <f>AMBIENTES!$A$7</f>
        <v>LAVABO S.PRESIDÊNCIA</v>
      </c>
      <c r="C393" s="25">
        <f>AMBIENTES!$C$7</f>
        <v>5.93</v>
      </c>
      <c r="D393" s="25">
        <f>AMBIENTES!$D$7-1.5</f>
        <v>1.4</v>
      </c>
      <c r="E393" s="25">
        <f t="shared" si="16"/>
        <v>8.3019999999999996</v>
      </c>
    </row>
    <row r="394" spans="1:6" s="11" customFormat="1" x14ac:dyDescent="0.2">
      <c r="A394" s="26"/>
      <c r="B394" s="7" t="str">
        <f>AMBIENTES!$A$8</f>
        <v>CIRCULAÇÃO 1</v>
      </c>
      <c r="C394" s="25">
        <f>AMBIENTES!$C$8</f>
        <v>11.219999999999999</v>
      </c>
      <c r="D394" s="25">
        <f>AMBIENTES!$D$8</f>
        <v>2.7</v>
      </c>
      <c r="E394" s="25">
        <f t="shared" si="16"/>
        <v>30.294</v>
      </c>
    </row>
    <row r="395" spans="1:6" s="11" customFormat="1" x14ac:dyDescent="0.2">
      <c r="A395" s="26"/>
      <c r="B395" s="7" t="str">
        <f>AMBIENTES!$A$9</f>
        <v>ARQUIVO</v>
      </c>
      <c r="C395" s="25">
        <f>AMBIENTES!$C$9</f>
        <v>17.760000000000002</v>
      </c>
      <c r="D395" s="25">
        <f>AMBIENTES!$D$9</f>
        <v>2.7</v>
      </c>
      <c r="E395" s="25">
        <f t="shared" si="16"/>
        <v>47.952000000000005</v>
      </c>
    </row>
    <row r="396" spans="1:6" s="11" customFormat="1" x14ac:dyDescent="0.2">
      <c r="A396" s="26"/>
      <c r="B396" s="7" t="str">
        <f>AMBIENTES!$A$10</f>
        <v>SECRETARIA</v>
      </c>
      <c r="C396" s="25">
        <f>AMBIENTES!$C$10</f>
        <v>25.71</v>
      </c>
      <c r="D396" s="25">
        <f>AMBIENTES!$D$10</f>
        <v>2.7</v>
      </c>
      <c r="E396" s="25">
        <f t="shared" si="16"/>
        <v>69.417000000000002</v>
      </c>
    </row>
    <row r="397" spans="1:6" s="11" customFormat="1" x14ac:dyDescent="0.2">
      <c r="A397" s="26"/>
      <c r="B397" s="7" t="str">
        <f>AMBIENTES!$A$11</f>
        <v>CIRCULAÇÃO 2</v>
      </c>
      <c r="C397" s="25">
        <f>AMBIENTES!$C$11</f>
        <v>12.469999999999999</v>
      </c>
      <c r="D397" s="25">
        <f>AMBIENTES!$D$11</f>
        <v>2.7</v>
      </c>
      <c r="E397" s="25">
        <f t="shared" si="16"/>
        <v>33.668999999999997</v>
      </c>
    </row>
    <row r="398" spans="1:6" s="11" customFormat="1" x14ac:dyDescent="0.2">
      <c r="A398" s="26"/>
      <c r="B398" s="7" t="str">
        <f>AMBIENTES!$A$12</f>
        <v>SALA ADMINISTRATIVA</v>
      </c>
      <c r="C398" s="25">
        <f>AMBIENTES!$C$12</f>
        <v>11.61</v>
      </c>
      <c r="D398" s="25">
        <f>AMBIENTES!$D$12</f>
        <v>2.9</v>
      </c>
      <c r="E398" s="25">
        <f t="shared" si="16"/>
        <v>33.668999999999997</v>
      </c>
    </row>
    <row r="399" spans="1:6" s="11" customFormat="1" x14ac:dyDescent="0.2">
      <c r="A399" s="26"/>
      <c r="B399" s="7" t="str">
        <f>AMBIENTES!$A$17</f>
        <v>SALA DE REUNIÃO</v>
      </c>
      <c r="C399" s="25">
        <f>AMBIENTES!$C$17</f>
        <v>18.649999999999999</v>
      </c>
      <c r="D399" s="25">
        <f>AMBIENTES!$D$17</f>
        <v>2.7</v>
      </c>
      <c r="E399" s="25">
        <f t="shared" si="16"/>
        <v>50.354999999999997</v>
      </c>
    </row>
    <row r="400" spans="1:6" s="11" customFormat="1" x14ac:dyDescent="0.2">
      <c r="A400" s="26"/>
      <c r="B400" s="7" t="str">
        <f>AMBIENTES!$A$18</f>
        <v>CIRCULAÇÃO 3</v>
      </c>
      <c r="C400" s="25">
        <f>AMBIENTES!$C$18</f>
        <v>11.92</v>
      </c>
      <c r="D400" s="25">
        <f>AMBIENTES!$D$18</f>
        <v>2.7</v>
      </c>
      <c r="E400" s="25">
        <f t="shared" si="16"/>
        <v>32.184000000000005</v>
      </c>
    </row>
    <row r="401" spans="1:7" s="11" customFormat="1" x14ac:dyDescent="0.2">
      <c r="A401" s="26"/>
      <c r="B401" s="7" t="str">
        <f>AMBIENTES!$A$19</f>
        <v>DML</v>
      </c>
      <c r="C401" s="25">
        <f>AMBIENTES!$C$19</f>
        <v>8.1</v>
      </c>
      <c r="D401" s="25">
        <f>AMBIENTES!$D$19-1.5</f>
        <v>1.4</v>
      </c>
      <c r="E401" s="25">
        <f t="shared" si="16"/>
        <v>11.339999999999998</v>
      </c>
    </row>
    <row r="402" spans="1:7" s="11" customFormat="1" x14ac:dyDescent="0.2">
      <c r="A402" s="26"/>
      <c r="B402" s="7" t="str">
        <f>AMBIENTES!$A$20</f>
        <v>POLÍCIA CIVIL</v>
      </c>
      <c r="C402" s="25">
        <f>AMBIENTES!$C$20</f>
        <v>1.19</v>
      </c>
      <c r="D402" s="25">
        <f>AMBIENTES!$D$20</f>
        <v>2.7</v>
      </c>
      <c r="E402" s="25">
        <f t="shared" si="16"/>
        <v>3.2130000000000001</v>
      </c>
    </row>
    <row r="403" spans="1:7" s="11" customFormat="1" x14ac:dyDescent="0.2">
      <c r="A403" s="26"/>
      <c r="B403" s="7" t="str">
        <f>AMBIENTES!$A$21</f>
        <v>ATENDIMENTO CAC</v>
      </c>
      <c r="C403" s="25">
        <f>AMBIENTES!$C$21</f>
        <v>12.11</v>
      </c>
      <c r="D403" s="25">
        <f>AMBIENTES!$D$21</f>
        <v>2.7</v>
      </c>
      <c r="E403" s="25">
        <f t="shared" si="16"/>
        <v>32.697000000000003</v>
      </c>
    </row>
    <row r="404" spans="1:7" s="11" customFormat="1" x14ac:dyDescent="0.2">
      <c r="A404" s="26"/>
      <c r="B404" s="7" t="str">
        <f>AMBIENTES!$A$22</f>
        <v>RECEPÇÃO CAC</v>
      </c>
      <c r="C404" s="25">
        <f>AMBIENTES!$C$22</f>
        <v>14.8</v>
      </c>
      <c r="D404" s="25">
        <f>AMBIENTES!$D$22</f>
        <v>2.7</v>
      </c>
      <c r="E404" s="25">
        <f t="shared" si="16"/>
        <v>39.960000000000008</v>
      </c>
    </row>
    <row r="405" spans="1:7" s="11" customFormat="1" x14ac:dyDescent="0.2">
      <c r="A405" s="26"/>
      <c r="B405" s="7" t="str">
        <f>AMBIENTES!$A$23</f>
        <v>LAVABO CAC</v>
      </c>
      <c r="C405" s="25">
        <f>AMBIENTES!$C$23</f>
        <v>5.78</v>
      </c>
      <c r="D405" s="25">
        <f>AMBIENTES!$D$23-1.5</f>
        <v>1.4</v>
      </c>
      <c r="E405" s="25">
        <f t="shared" si="16"/>
        <v>8.0920000000000005</v>
      </c>
    </row>
    <row r="406" spans="1:7" s="11" customFormat="1" x14ac:dyDescent="0.2">
      <c r="A406" s="26"/>
      <c r="B406" s="7" t="str">
        <f>AMBIENTES!$A$27</f>
        <v>FACHADA</v>
      </c>
      <c r="C406" s="25">
        <f>AMBIENTES!$B$27</f>
        <v>92.45</v>
      </c>
      <c r="D406" s="25">
        <f>AMBIENTES!$D$27</f>
        <v>4</v>
      </c>
      <c r="E406" s="25">
        <f t="shared" si="16"/>
        <v>369.8</v>
      </c>
    </row>
    <row r="407" spans="1:7" ht="25.5" x14ac:dyDescent="0.2">
      <c r="A407" s="9" t="str">
        <f>'PLANILHA COM VALORES'!A146</f>
        <v>12.4.2</v>
      </c>
      <c r="B407" s="23" t="str">
        <f>'PLANILHA COM VALORES'!C146</f>
        <v>PINTURA ACRÍLICA EM TETO, DUAS (2) DEMÃOS, EXCLUSIVE SELADOR ACRÍLICO E MASSA ACRÍLICA/CORRIDA (PVA)</v>
      </c>
      <c r="C407" s="9" t="str">
        <f>'PLANILHA COM VALORES'!D146</f>
        <v>m2</v>
      </c>
      <c r="D407" s="8">
        <f>SUM(C408:C414)</f>
        <v>25.560000000000002</v>
      </c>
    </row>
    <row r="408" spans="1:7" s="11" customFormat="1" x14ac:dyDescent="0.2">
      <c r="A408" s="26"/>
      <c r="B408" s="7" t="str">
        <f>AMBIENTES!$A$12</f>
        <v>SALA ADMINISTRATIVA</v>
      </c>
      <c r="C408" s="25">
        <f>AMBIENTES!$B$12</f>
        <v>8.41</v>
      </c>
      <c r="D408" s="25"/>
      <c r="E408" s="25"/>
    </row>
    <row r="409" spans="1:7" s="11" customFormat="1" x14ac:dyDescent="0.2">
      <c r="A409" s="26"/>
      <c r="B409" s="7" t="str">
        <f>AMBIENTES!$A$13</f>
        <v xml:space="preserve">HALL BANHEIROS PcD </v>
      </c>
      <c r="C409" s="25">
        <f>AMBIENTES!$B$13</f>
        <v>3.6500000000000004</v>
      </c>
      <c r="D409" s="25"/>
      <c r="E409" s="25"/>
    </row>
    <row r="410" spans="1:7" s="11" customFormat="1" x14ac:dyDescent="0.2">
      <c r="A410" s="26"/>
      <c r="B410" s="7" t="str">
        <f>AMBIENTES!$A$14</f>
        <v>I.S. PcD MASCULINO</v>
      </c>
      <c r="C410" s="25">
        <f>AMBIENTES!$B$14</f>
        <v>3.12</v>
      </c>
      <c r="D410" s="25"/>
      <c r="E410" s="25"/>
    </row>
    <row r="411" spans="1:7" s="11" customFormat="1" x14ac:dyDescent="0.2">
      <c r="A411" s="26"/>
      <c r="B411" s="7" t="str">
        <f>AMBIENTES!$A$15</f>
        <v>I.S. PcD FEMININO</v>
      </c>
      <c r="C411" s="25">
        <f>AMBIENTES!$B$15</f>
        <v>3.17</v>
      </c>
      <c r="D411" s="25"/>
      <c r="E411" s="25"/>
    </row>
    <row r="412" spans="1:7" s="11" customFormat="1" x14ac:dyDescent="0.2">
      <c r="A412" s="26"/>
      <c r="B412" s="7" t="str">
        <f>AMBIENTES!$A$7</f>
        <v>LAVABO S.PRESIDÊNCIA</v>
      </c>
      <c r="C412" s="25">
        <f>AMBIENTES!$B$7</f>
        <v>2.16</v>
      </c>
      <c r="D412" s="25"/>
      <c r="E412" s="25"/>
    </row>
    <row r="413" spans="1:7" s="11" customFormat="1" x14ac:dyDescent="0.2">
      <c r="A413" s="26"/>
      <c r="B413" s="7" t="str">
        <f>AMBIENTES!$A$19</f>
        <v>DML</v>
      </c>
      <c r="C413" s="25">
        <f>AMBIENTES!$B$19</f>
        <v>3.25</v>
      </c>
      <c r="D413" s="25"/>
      <c r="E413" s="25"/>
    </row>
    <row r="414" spans="1:7" s="11" customFormat="1" x14ac:dyDescent="0.2">
      <c r="A414" s="26"/>
      <c r="B414" s="7" t="str">
        <f>AMBIENTES!$A$23</f>
        <v>LAVABO CAC</v>
      </c>
      <c r="C414" s="25">
        <f>AMBIENTES!$B$23</f>
        <v>1.8</v>
      </c>
      <c r="D414" s="25"/>
      <c r="E414" s="25"/>
    </row>
    <row r="415" spans="1:7" ht="25.5" x14ac:dyDescent="0.2">
      <c r="A415" s="9" t="str">
        <f>'PLANILHA COM VALORES'!A148</f>
        <v>12.5.1</v>
      </c>
      <c r="B415" s="23" t="str">
        <f>'PLANILHA COM VALORES'!C148</f>
        <v>PINTURA COM VERNIZ SINTÉTICO MARÍTIMO EM ESQUADRIAS DE MADEIRA, DUAS (2) DEMÃOS, ACABAMENTO TIPO FOSCO</v>
      </c>
      <c r="C415" s="9" t="str">
        <f>'PLANILHA COM VALORES'!D148</f>
        <v>m2</v>
      </c>
      <c r="D415" s="8">
        <f>SUM(G416:G427)</f>
        <v>42.42</v>
      </c>
    </row>
    <row r="416" spans="1:7" s="11" customFormat="1" x14ac:dyDescent="0.2">
      <c r="A416" s="26"/>
      <c r="B416" s="7" t="str">
        <f>AMBIENTES!$A$4</f>
        <v>HALL PRESIDÊNCIA</v>
      </c>
      <c r="C416" s="25">
        <v>0.9</v>
      </c>
      <c r="D416" s="25">
        <v>2.1</v>
      </c>
      <c r="E416" s="25">
        <v>1</v>
      </c>
      <c r="F416" s="25">
        <v>2</v>
      </c>
      <c r="G416" s="25">
        <f>C416*D416*E416*F416</f>
        <v>3.7800000000000002</v>
      </c>
    </row>
    <row r="417" spans="1:7" s="11" customFormat="1" x14ac:dyDescent="0.2">
      <c r="A417" s="26"/>
      <c r="B417" s="7" t="str">
        <f>AMBIENTES!$A$5</f>
        <v>SALA DE SOM</v>
      </c>
      <c r="C417" s="25">
        <v>0.9</v>
      </c>
      <c r="D417" s="25">
        <v>2.1</v>
      </c>
      <c r="E417" s="25">
        <v>1</v>
      </c>
      <c r="F417" s="25">
        <v>2</v>
      </c>
      <c r="G417" s="25">
        <f t="shared" ref="G417:G427" si="17">C417*D417*E417*F417</f>
        <v>3.7800000000000002</v>
      </c>
    </row>
    <row r="418" spans="1:7" s="11" customFormat="1" x14ac:dyDescent="0.2">
      <c r="A418" s="26"/>
      <c r="B418" s="7" t="str">
        <f>AMBIENTES!$A$6</f>
        <v>SALA DA PRESIDÊNCIA</v>
      </c>
      <c r="C418" s="25">
        <v>0.8</v>
      </c>
      <c r="D418" s="25">
        <v>2.1</v>
      </c>
      <c r="E418" s="25">
        <v>1</v>
      </c>
      <c r="F418" s="25">
        <v>2</v>
      </c>
      <c r="G418" s="25">
        <f t="shared" si="17"/>
        <v>3.3600000000000003</v>
      </c>
    </row>
    <row r="419" spans="1:7" s="11" customFormat="1" x14ac:dyDescent="0.2">
      <c r="A419" s="26"/>
      <c r="B419" s="7" t="str">
        <f>AMBIENTES!$A$7</f>
        <v>LAVABO S.PRESIDÊNCIA</v>
      </c>
      <c r="C419" s="25">
        <v>0.8</v>
      </c>
      <c r="D419" s="25">
        <v>2.1</v>
      </c>
      <c r="E419" s="25">
        <v>1</v>
      </c>
      <c r="F419" s="25">
        <v>2</v>
      </c>
      <c r="G419" s="25">
        <f t="shared" si="17"/>
        <v>3.3600000000000003</v>
      </c>
    </row>
    <row r="420" spans="1:7" s="11" customFormat="1" x14ac:dyDescent="0.2">
      <c r="A420" s="26"/>
      <c r="B420" s="7" t="str">
        <f>AMBIENTES!$A$9</f>
        <v>ARQUIVO</v>
      </c>
      <c r="C420" s="25">
        <v>0.8</v>
      </c>
      <c r="D420" s="25">
        <v>2.1</v>
      </c>
      <c r="E420" s="25">
        <v>1</v>
      </c>
      <c r="F420" s="25">
        <v>2</v>
      </c>
      <c r="G420" s="25">
        <f t="shared" si="17"/>
        <v>3.3600000000000003</v>
      </c>
    </row>
    <row r="421" spans="1:7" s="11" customFormat="1" x14ac:dyDescent="0.2">
      <c r="A421" s="26"/>
      <c r="B421" s="7" t="str">
        <f>AMBIENTES!$A$10</f>
        <v>SECRETARIA</v>
      </c>
      <c r="C421" s="25">
        <v>0.8</v>
      </c>
      <c r="D421" s="25">
        <v>2.1</v>
      </c>
      <c r="E421" s="25">
        <v>1</v>
      </c>
      <c r="F421" s="25">
        <v>2</v>
      </c>
      <c r="G421" s="25">
        <f t="shared" si="17"/>
        <v>3.3600000000000003</v>
      </c>
    </row>
    <row r="422" spans="1:7" s="11" customFormat="1" x14ac:dyDescent="0.2">
      <c r="A422" s="26"/>
      <c r="B422" s="7" t="str">
        <f>AMBIENTES!$A$12</f>
        <v>SALA ADMINISTRATIVA</v>
      </c>
      <c r="C422" s="25">
        <v>0.9</v>
      </c>
      <c r="D422" s="25">
        <v>2.1</v>
      </c>
      <c r="E422" s="25">
        <v>1</v>
      </c>
      <c r="F422" s="25">
        <v>2</v>
      </c>
      <c r="G422" s="25">
        <f t="shared" si="17"/>
        <v>3.7800000000000002</v>
      </c>
    </row>
    <row r="423" spans="1:7" s="11" customFormat="1" x14ac:dyDescent="0.2">
      <c r="A423" s="26"/>
      <c r="B423" s="7" t="str">
        <f>AMBIENTES!$A$14</f>
        <v>I.S. PcD MASCULINO</v>
      </c>
      <c r="C423" s="25">
        <v>0.9</v>
      </c>
      <c r="D423" s="25">
        <v>2.1</v>
      </c>
      <c r="E423" s="25">
        <v>1</v>
      </c>
      <c r="F423" s="25">
        <v>2</v>
      </c>
      <c r="G423" s="25">
        <f t="shared" si="17"/>
        <v>3.7800000000000002</v>
      </c>
    </row>
    <row r="424" spans="1:7" s="11" customFormat="1" x14ac:dyDescent="0.2">
      <c r="A424" s="26"/>
      <c r="B424" s="7" t="str">
        <f>AMBIENTES!$A$15</f>
        <v>I.S. PcD FEMININO</v>
      </c>
      <c r="C424" s="25">
        <v>0.9</v>
      </c>
      <c r="D424" s="25">
        <v>2.1</v>
      </c>
      <c r="E424" s="25">
        <v>1</v>
      </c>
      <c r="F424" s="25">
        <v>2</v>
      </c>
      <c r="G424" s="25">
        <f t="shared" si="17"/>
        <v>3.7800000000000002</v>
      </c>
    </row>
    <row r="425" spans="1:7" s="11" customFormat="1" x14ac:dyDescent="0.2">
      <c r="A425" s="26"/>
      <c r="B425" s="7" t="str">
        <f>AMBIENTES!$A$16</f>
        <v>COZINHA</v>
      </c>
      <c r="C425" s="25">
        <v>0.8</v>
      </c>
      <c r="D425" s="25">
        <v>2.1</v>
      </c>
      <c r="E425" s="25">
        <v>1</v>
      </c>
      <c r="F425" s="25">
        <v>2</v>
      </c>
      <c r="G425" s="25">
        <f t="shared" si="17"/>
        <v>3.3600000000000003</v>
      </c>
    </row>
    <row r="426" spans="1:7" s="11" customFormat="1" x14ac:dyDescent="0.2">
      <c r="A426" s="26"/>
      <c r="B426" s="7" t="str">
        <f>AMBIENTES!$A$17</f>
        <v>SALA DE REUNIÃO</v>
      </c>
      <c r="C426" s="25">
        <v>0.8</v>
      </c>
      <c r="D426" s="25">
        <v>2.1</v>
      </c>
      <c r="E426" s="25">
        <v>1</v>
      </c>
      <c r="F426" s="25">
        <v>2</v>
      </c>
      <c r="G426" s="25">
        <f t="shared" si="17"/>
        <v>3.3600000000000003</v>
      </c>
    </row>
    <row r="427" spans="1:7" s="11" customFormat="1" x14ac:dyDescent="0.2">
      <c r="A427" s="26"/>
      <c r="B427" s="7" t="str">
        <f>AMBIENTES!$A$21</f>
        <v>ATENDIMENTO CAC</v>
      </c>
      <c r="C427" s="25">
        <v>0.8</v>
      </c>
      <c r="D427" s="25">
        <v>2.1</v>
      </c>
      <c r="E427" s="25">
        <v>1</v>
      </c>
      <c r="F427" s="25">
        <v>2</v>
      </c>
      <c r="G427" s="25">
        <f t="shared" si="17"/>
        <v>3.3600000000000003</v>
      </c>
    </row>
    <row r="428" spans="1:7" ht="25.5" x14ac:dyDescent="0.2">
      <c r="A428" s="9" t="str">
        <f>'PLANILHA COM VALORES'!A150</f>
        <v>12.6.1</v>
      </c>
      <c r="B428" s="23" t="str">
        <f>'PLANILHA COM VALORES'!C150</f>
        <v>PINTURA ESMALTE EM ESQUADRIAS DE FERRO, DUAS (2) DEMÃOS, INCLUSIVE UMA (1) DEMÃO DE FUNDO ANTICORROSIVO</v>
      </c>
      <c r="C428" s="9" t="str">
        <f>'PLANILHA COM VALORES'!D150</f>
        <v>m2</v>
      </c>
      <c r="D428" s="8">
        <f>F429</f>
        <v>209.286</v>
      </c>
    </row>
    <row r="429" spans="1:7" s="11" customFormat="1" x14ac:dyDescent="0.2">
      <c r="A429" s="26"/>
      <c r="B429" s="7" t="str">
        <f>AMBIENTES!$A$24</f>
        <v>CALÇADA</v>
      </c>
      <c r="C429" s="25">
        <f>AMBIENTES!$C$24</f>
        <v>49.83</v>
      </c>
      <c r="D429" s="25">
        <v>2.1</v>
      </c>
      <c r="E429" s="25">
        <v>2</v>
      </c>
      <c r="F429" s="25">
        <f>C429*D429*E429</f>
        <v>209.286</v>
      </c>
    </row>
    <row r="430" spans="1:7" ht="38.25" x14ac:dyDescent="0.2">
      <c r="A430" s="9" t="str">
        <f>'PLANILHA COM VALORES'!A152</f>
        <v>12.7.1</v>
      </c>
      <c r="B430" s="23" t="str">
        <f>'PLANILHA COM VALORES'!C152</f>
        <v>PINTURA PARA SINALIZAÇÃO DE VAGA DE ESTACIONAMENTO PARA PORTADORES DE NECESSIDADES ESPECIAIS SOBRE PAVIMENTAÇÃO URBANA</v>
      </c>
      <c r="C430" s="9" t="str">
        <f>'PLANILHA COM VALORES'!D152</f>
        <v>U</v>
      </c>
      <c r="D430" s="8">
        <f>C431</f>
        <v>1</v>
      </c>
    </row>
    <row r="431" spans="1:7" s="11" customFormat="1" x14ac:dyDescent="0.2">
      <c r="A431" s="26"/>
      <c r="B431" s="7" t="str">
        <f>AMBIENTES!$A$27</f>
        <v>FACHADA</v>
      </c>
      <c r="C431" s="25">
        <v>1</v>
      </c>
      <c r="D431" s="25">
        <f>AMBIENTES!$C$27</f>
        <v>0</v>
      </c>
      <c r="E431" s="25"/>
    </row>
    <row r="432" spans="1:7" ht="76.5" x14ac:dyDescent="0.2">
      <c r="A432" s="9" t="str">
        <f>'PLANILHA COM VALORES'!A156</f>
        <v>13.1.1</v>
      </c>
      <c r="B432" s="23" t="str">
        <f>'PLANILHA COM VALORES'!C156</f>
        <v>LAVATÓRIO DE LOUÇA BRANCA SEM COLUNA, TAMANHO MÉDIO, INCLUSIVE ACESSÓRIOS DE FIXAÇÃO, VÁLVULA DE ESCOAMENTO DE METAL COM ACABAMENTO CROMADO, SIFÃO DE METAL TIPO COPO COM ACABAMENTO CROMADO, FORNECIMENTO, INSTALAÇÃO E REJUNTAMENTO, EXCLUSIVE TORNEIRA E ENGATE FLEXÍVEL</v>
      </c>
      <c r="C432" s="9" t="str">
        <f>'PLANILHA COM VALORES'!D156</f>
        <v>U</v>
      </c>
      <c r="D432" s="8">
        <f>SUM(C433:C435)</f>
        <v>4</v>
      </c>
    </row>
    <row r="433" spans="1:5" s="11" customFormat="1" x14ac:dyDescent="0.2">
      <c r="A433" s="26"/>
      <c r="B433" s="7" t="str">
        <f>AMBIENTES!$A$13</f>
        <v xml:space="preserve">HALL BANHEIROS PcD </v>
      </c>
      <c r="C433" s="25">
        <v>2</v>
      </c>
      <c r="D433" s="25"/>
      <c r="E433" s="25"/>
    </row>
    <row r="434" spans="1:5" s="11" customFormat="1" x14ac:dyDescent="0.2">
      <c r="A434" s="26"/>
      <c r="B434" s="7" t="str">
        <f>AMBIENTES!$A$14</f>
        <v>I.S. PcD MASCULINO</v>
      </c>
      <c r="C434" s="25">
        <v>1</v>
      </c>
      <c r="D434" s="25"/>
      <c r="E434" s="25"/>
    </row>
    <row r="435" spans="1:5" s="11" customFormat="1" x14ac:dyDescent="0.2">
      <c r="A435" s="26"/>
      <c r="B435" s="7" t="str">
        <f>AMBIENTES!$A$15</f>
        <v>I.S. PcD FEMININO</v>
      </c>
      <c r="C435" s="25">
        <v>1</v>
      </c>
      <c r="D435" s="25"/>
      <c r="E435" s="25"/>
    </row>
    <row r="436" spans="1:5" ht="51" x14ac:dyDescent="0.2">
      <c r="A436" s="9" t="str">
        <f>'PLANILHA COM VALORES'!A158</f>
        <v>13.2.1</v>
      </c>
      <c r="B436" s="23" t="str">
        <f>'PLANILHA COM VALORES'!C158</f>
        <v>TORNEIRA METÁLICA PARA LAVATÓRIO, FECHAMENTO AUTOMÁTICO, ACABAMENTO CROMADO, COM AREJADOR, APLICAÇÃO DE MESA, INCLUSIVE ENGATE FLEXÍVEL METÁLICO, FORNECIMENTO E INSTALAÇÃO</v>
      </c>
      <c r="C436" s="9" t="str">
        <f>'PLANILHA COM VALORES'!D158</f>
        <v>un</v>
      </c>
      <c r="D436" s="8">
        <f>SUM(C437:C439)</f>
        <v>4</v>
      </c>
    </row>
    <row r="437" spans="1:5" s="11" customFormat="1" x14ac:dyDescent="0.2">
      <c r="A437" s="26"/>
      <c r="B437" s="7" t="str">
        <f>AMBIENTES!$A$13</f>
        <v xml:space="preserve">HALL BANHEIROS PcD </v>
      </c>
      <c r="C437" s="25">
        <v>2</v>
      </c>
      <c r="D437" s="25"/>
      <c r="E437" s="25"/>
    </row>
    <row r="438" spans="1:5" s="11" customFormat="1" x14ac:dyDescent="0.2">
      <c r="A438" s="26"/>
      <c r="B438" s="7" t="str">
        <f>AMBIENTES!$A$14</f>
        <v>I.S. PcD MASCULINO</v>
      </c>
      <c r="C438" s="25">
        <v>1</v>
      </c>
      <c r="D438" s="25"/>
      <c r="E438" s="25"/>
    </row>
    <row r="439" spans="1:5" s="11" customFormat="1" x14ac:dyDescent="0.2">
      <c r="A439" s="26"/>
      <c r="B439" s="7" t="str">
        <f>AMBIENTES!$A$15</f>
        <v>I.S. PcD FEMININO</v>
      </c>
      <c r="C439" s="25">
        <v>1</v>
      </c>
      <c r="D439" s="25"/>
      <c r="E439" s="25"/>
    </row>
    <row r="440" spans="1:5" ht="114.75" x14ac:dyDescent="0.2">
      <c r="A440" s="9" t="str">
        <f>'PLANILHA COM VALORES'!A160</f>
        <v>13.3.1</v>
      </c>
      <c r="B440" s="23" t="str">
        <f>'PLANILHA COM VALORES'!C160</f>
        <v>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v>
      </c>
      <c r="C440" s="9" t="str">
        <f>'PLANILHA COM VALORES'!D160</f>
        <v>un</v>
      </c>
      <c r="D440" s="8">
        <f>C441+C442</f>
        <v>2</v>
      </c>
    </row>
    <row r="441" spans="1:5" s="11" customFormat="1" x14ac:dyDescent="0.2">
      <c r="A441" s="26"/>
      <c r="B441" s="7" t="str">
        <f>AMBIENTES!$A$14</f>
        <v>I.S. PcD MASCULINO</v>
      </c>
      <c r="C441" s="25">
        <v>1</v>
      </c>
      <c r="D441" s="25"/>
      <c r="E441" s="25"/>
    </row>
    <row r="442" spans="1:5" s="11" customFormat="1" x14ac:dyDescent="0.2">
      <c r="A442" s="26"/>
      <c r="B442" s="7" t="str">
        <f>AMBIENTES!$A$15</f>
        <v>I.S. PcD FEMININO</v>
      </c>
      <c r="C442" s="25">
        <v>1</v>
      </c>
      <c r="D442" s="25"/>
      <c r="E442" s="25"/>
    </row>
    <row r="443" spans="1:5" ht="38.25" x14ac:dyDescent="0.2">
      <c r="A443" s="9" t="str">
        <f>'PLANILHA COM VALORES'!A162</f>
        <v>13.4.1</v>
      </c>
      <c r="B443" s="23" t="str">
        <f>'PLANILHA COM VALORES'!C162</f>
        <v>DUCHA HIGIÊNICA COM REGISTRO PARA CONTROLE DE FLUXO DE ÁGUA, DIÂMETRO 1/2" (20MM), INCLUSIVE FORNECIMENTO E INSTALAÇÃO</v>
      </c>
      <c r="C443" s="9" t="str">
        <f>'PLANILHA COM VALORES'!D162</f>
        <v>un</v>
      </c>
      <c r="D443" s="8">
        <f>C444+C445</f>
        <v>2</v>
      </c>
    </row>
    <row r="444" spans="1:5" s="11" customFormat="1" x14ac:dyDescent="0.2">
      <c r="A444" s="26"/>
      <c r="B444" s="7" t="str">
        <f>AMBIENTES!$A$14</f>
        <v>I.S. PcD MASCULINO</v>
      </c>
      <c r="C444" s="25">
        <v>1</v>
      </c>
      <c r="D444" s="25"/>
      <c r="E444" s="25"/>
    </row>
    <row r="445" spans="1:5" s="11" customFormat="1" x14ac:dyDescent="0.2">
      <c r="A445" s="26"/>
      <c r="B445" s="7" t="str">
        <f>AMBIENTES!$A$15</f>
        <v>I.S. PcD FEMININO</v>
      </c>
      <c r="C445" s="25">
        <v>1</v>
      </c>
      <c r="D445" s="25"/>
      <c r="E445" s="25"/>
    </row>
    <row r="446" spans="1:5" x14ac:dyDescent="0.2">
      <c r="A446" s="9" t="str">
        <f>'PLANILHA COM VALORES'!A164</f>
        <v>13.5.1</v>
      </c>
      <c r="B446" s="23" t="str">
        <f>'PLANILHA COM VALORES'!C164</f>
        <v>ASSENTO PARA VASO PNE (NBR 9050)</v>
      </c>
      <c r="C446" s="9" t="str">
        <f>'PLANILHA COM VALORES'!D165</f>
        <v>U</v>
      </c>
      <c r="D446" s="8">
        <f>C447+C448</f>
        <v>2</v>
      </c>
    </row>
    <row r="447" spans="1:5" s="11" customFormat="1" x14ac:dyDescent="0.2">
      <c r="A447" s="26"/>
      <c r="B447" s="7" t="str">
        <f>AMBIENTES!$A$14</f>
        <v>I.S. PcD MASCULINO</v>
      </c>
      <c r="C447" s="25">
        <v>1</v>
      </c>
      <c r="D447" s="25"/>
      <c r="E447" s="25"/>
    </row>
    <row r="448" spans="1:5" s="11" customFormat="1" x14ac:dyDescent="0.2">
      <c r="A448" s="26"/>
      <c r="B448" s="7" t="str">
        <f>AMBIENTES!$A$15</f>
        <v>I.S. PcD FEMININO</v>
      </c>
      <c r="C448" s="25">
        <v>1</v>
      </c>
      <c r="D448" s="25"/>
      <c r="E448" s="25"/>
    </row>
    <row r="449" spans="1:5" x14ac:dyDescent="0.2">
      <c r="A449" s="9" t="str">
        <f>'PLANILHA COM VALORES'!A165</f>
        <v>13.5.2</v>
      </c>
      <c r="B449" s="23" t="str">
        <f>'PLANILHA COM VALORES'!C165</f>
        <v>DISPENSER EM PLÁSTICO PARA PAPEL TOALHA 2 OU 3 FOLHAS</v>
      </c>
      <c r="C449" s="9" t="str">
        <f>'PLANILHA COM VALORES'!D165</f>
        <v>U</v>
      </c>
      <c r="D449" s="8">
        <f>SUM(C450:C452)</f>
        <v>4</v>
      </c>
    </row>
    <row r="450" spans="1:5" s="11" customFormat="1" x14ac:dyDescent="0.2">
      <c r="A450" s="26"/>
      <c r="B450" s="7" t="str">
        <f>AMBIENTES!$A$13</f>
        <v xml:space="preserve">HALL BANHEIROS PcD </v>
      </c>
      <c r="C450" s="25">
        <v>2</v>
      </c>
      <c r="D450" s="25"/>
      <c r="E450" s="25"/>
    </row>
    <row r="451" spans="1:5" s="11" customFormat="1" x14ac:dyDescent="0.2">
      <c r="A451" s="26"/>
      <c r="B451" s="7" t="str">
        <f>AMBIENTES!$A$14</f>
        <v>I.S. PcD MASCULINO</v>
      </c>
      <c r="C451" s="25">
        <v>1</v>
      </c>
      <c r="D451" s="25"/>
      <c r="E451" s="25"/>
    </row>
    <row r="452" spans="1:5" s="11" customFormat="1" x14ac:dyDescent="0.2">
      <c r="A452" s="26"/>
      <c r="B452" s="7" t="str">
        <f>AMBIENTES!$A$15</f>
        <v>I.S. PcD FEMININO</v>
      </c>
      <c r="C452" s="25">
        <v>1</v>
      </c>
      <c r="D452" s="25"/>
      <c r="E452" s="25"/>
    </row>
    <row r="453" spans="1:5" ht="25.5" x14ac:dyDescent="0.2">
      <c r="A453" s="9" t="str">
        <f>'PLANILHA COM VALORES'!A167</f>
        <v>13.6.1</v>
      </c>
      <c r="B453" s="23" t="str">
        <f>'PLANILHA COM VALORES'!C167</f>
        <v>PAPELEIRA PLASTICA TIPO DISPENSER PARA PAPEL HIGIENICO ROLAO</v>
      </c>
      <c r="C453" s="9" t="str">
        <f>'PLANILHA COM VALORES'!D167</f>
        <v>U</v>
      </c>
      <c r="D453" s="8">
        <f>C454+C455</f>
        <v>2</v>
      </c>
    </row>
    <row r="454" spans="1:5" s="11" customFormat="1" x14ac:dyDescent="0.2">
      <c r="A454" s="26"/>
      <c r="B454" s="7" t="str">
        <f>AMBIENTES!$A$14</f>
        <v>I.S. PcD MASCULINO</v>
      </c>
      <c r="C454" s="25">
        <v>1</v>
      </c>
      <c r="D454" s="25"/>
      <c r="E454" s="25"/>
    </row>
    <row r="455" spans="1:5" s="11" customFormat="1" x14ac:dyDescent="0.2">
      <c r="A455" s="26"/>
      <c r="B455" s="7" t="str">
        <f>AMBIENTES!$A$15</f>
        <v>I.S. PcD FEMININO</v>
      </c>
      <c r="C455" s="25">
        <v>1</v>
      </c>
      <c r="D455" s="25"/>
      <c r="E455" s="25"/>
    </row>
    <row r="456" spans="1:5" ht="25.5" x14ac:dyDescent="0.2">
      <c r="A456" s="9" t="str">
        <f>'PLANILHA COM VALORES'!A168</f>
        <v>13.6.2</v>
      </c>
      <c r="B456" s="23" t="str">
        <f>'PLANILHA COM VALORES'!C168</f>
        <v>SABONETEIRA PLASTICA TIPO DISPENSER PARA SABONETE LIQUIDO COM RESERVATORIO 1500 ML</v>
      </c>
      <c r="C456" s="9" t="str">
        <f>'PLANILHA COM VALORES'!D168</f>
        <v>U</v>
      </c>
      <c r="D456" s="8">
        <f>SUM(C457:C459)</f>
        <v>4</v>
      </c>
    </row>
    <row r="457" spans="1:5" s="11" customFormat="1" x14ac:dyDescent="0.2">
      <c r="A457" s="26"/>
      <c r="B457" s="7" t="str">
        <f>AMBIENTES!$A$13</f>
        <v xml:space="preserve">HALL BANHEIROS PcD </v>
      </c>
      <c r="C457" s="25">
        <v>2</v>
      </c>
      <c r="D457" s="25"/>
      <c r="E457" s="25"/>
    </row>
    <row r="458" spans="1:5" s="11" customFormat="1" x14ac:dyDescent="0.2">
      <c r="A458" s="26"/>
      <c r="B458" s="7" t="str">
        <f>AMBIENTES!$A$14</f>
        <v>I.S. PcD MASCULINO</v>
      </c>
      <c r="C458" s="25">
        <v>1</v>
      </c>
      <c r="D458" s="25"/>
      <c r="E458" s="25"/>
    </row>
    <row r="459" spans="1:5" s="11" customFormat="1" x14ac:dyDescent="0.2">
      <c r="A459" s="26"/>
      <c r="B459" s="7" t="str">
        <f>AMBIENTES!$A$15</f>
        <v>I.S. PcD FEMININO</v>
      </c>
      <c r="C459" s="25">
        <v>1</v>
      </c>
      <c r="D459" s="25"/>
      <c r="E459" s="25"/>
    </row>
    <row r="460" spans="1:5" ht="51" x14ac:dyDescent="0.2">
      <c r="A460" s="9" t="str">
        <f>'PLANILHA COM VALORES'!A170</f>
        <v>13.7.1</v>
      </c>
      <c r="B460" s="23" t="str">
        <f>'PLANILHA COM VALORES'!C170</f>
        <v>BARRA DE APOIO EM AÇO INOX POLIDO RETA, DN 1.1/4" (31,75MM), PARA ACESSIBILIDADE (PMR/PCR), COMPRIMENTO 40CM, INSTALADO EM PORTA/PAREDE, INCLUSIVE FORNECIMENTO, INSTALAÇÃO E ACESSÓRIOS PARA FIXAÇÃO</v>
      </c>
      <c r="C460" s="9" t="str">
        <f>'PLANILHA COM VALORES'!D170</f>
        <v>un</v>
      </c>
      <c r="D460" s="8">
        <f>C461+C462</f>
        <v>6</v>
      </c>
    </row>
    <row r="461" spans="1:5" s="11" customFormat="1" x14ac:dyDescent="0.2">
      <c r="A461" s="26"/>
      <c r="B461" s="7" t="str">
        <f>AMBIENTES!$A$14</f>
        <v>I.S. PcD MASCULINO</v>
      </c>
      <c r="C461" s="25">
        <v>3</v>
      </c>
      <c r="D461" s="25"/>
      <c r="E461" s="25"/>
    </row>
    <row r="462" spans="1:5" s="11" customFormat="1" x14ac:dyDescent="0.2">
      <c r="A462" s="26"/>
      <c r="B462" s="7" t="str">
        <f>AMBIENTES!$A$15</f>
        <v>I.S. PcD FEMININO</v>
      </c>
      <c r="C462" s="25">
        <v>3</v>
      </c>
      <c r="D462" s="25"/>
      <c r="E462" s="25"/>
    </row>
    <row r="463" spans="1:5" ht="51" x14ac:dyDescent="0.2">
      <c r="A463" s="9" t="str">
        <f>'PLANILHA COM VALORES'!A171</f>
        <v>13.7.2</v>
      </c>
      <c r="B463" s="23" t="str">
        <f>'PLANILHA COM VALORES'!C171</f>
        <v>BARRA DE APOIO EM AÇO INOX POLIDO RETA, DN 1.1/4" (31,75MM), PARA ACESSIBILIDADE (PMR/PCR), COMPRIMENTO 70CM, INSTALADO EM PAREDE, INCLUSIVE FORNECIMENTO, INSTALAÇÃO E ACESSÓRIOS PARA FIXAÇÃO</v>
      </c>
      <c r="C463" s="9" t="str">
        <f>'PLANILHA COM VALORES'!D171</f>
        <v>un</v>
      </c>
      <c r="D463" s="8">
        <f>C464+C465</f>
        <v>2</v>
      </c>
    </row>
    <row r="464" spans="1:5" s="11" customFormat="1" x14ac:dyDescent="0.2">
      <c r="A464" s="26"/>
      <c r="B464" s="7" t="str">
        <f>AMBIENTES!$A$14</f>
        <v>I.S. PcD MASCULINO</v>
      </c>
      <c r="C464" s="25">
        <v>1</v>
      </c>
      <c r="D464" s="25"/>
      <c r="E464" s="25"/>
    </row>
    <row r="465" spans="1:8" s="11" customFormat="1" x14ac:dyDescent="0.2">
      <c r="A465" s="26"/>
      <c r="B465" s="7" t="str">
        <f>AMBIENTES!$A$15</f>
        <v>I.S. PcD FEMININO</v>
      </c>
      <c r="C465" s="25">
        <v>1</v>
      </c>
      <c r="D465" s="25"/>
      <c r="E465" s="25"/>
    </row>
    <row r="466" spans="1:8" ht="51" x14ac:dyDescent="0.2">
      <c r="A466" s="9" t="str">
        <f>'PLANILHA COM VALORES'!A172</f>
        <v>13.7.3</v>
      </c>
      <c r="B466" s="23" t="str">
        <f>'PLANILHA COM VALORES'!C172</f>
        <v>BARRA DE APOIO EM AÇO INOX POLIDO RETA, DN 1.1/4" (31,75MM), PARA ACESSIBILIDADE (PMR/PCR), COMPRIMENTO 80CM, INSTALADO EM PAREDE, INCLUSIVE FORNECIMENTO, INSTALAÇÃO E ACESSÓRIOS PARA FIXAÇÃO</v>
      </c>
      <c r="C466" s="9" t="str">
        <f>'PLANILHA COM VALORES'!D172</f>
        <v>un</v>
      </c>
      <c r="D466" s="8">
        <f>C467+C468</f>
        <v>4</v>
      </c>
    </row>
    <row r="467" spans="1:8" s="11" customFormat="1" x14ac:dyDescent="0.2">
      <c r="A467" s="26"/>
      <c r="B467" s="7" t="str">
        <f>AMBIENTES!$A$14</f>
        <v>I.S. PcD MASCULINO</v>
      </c>
      <c r="C467" s="25">
        <v>2</v>
      </c>
      <c r="D467" s="25"/>
      <c r="E467" s="25"/>
    </row>
    <row r="468" spans="1:8" s="11" customFormat="1" x14ac:dyDescent="0.2">
      <c r="A468" s="26"/>
      <c r="B468" s="7" t="str">
        <f>AMBIENTES!$A$15</f>
        <v>I.S. PcD FEMININO</v>
      </c>
      <c r="C468" s="25">
        <v>2</v>
      </c>
      <c r="D468" s="25"/>
      <c r="E468" s="25"/>
    </row>
    <row r="469" spans="1:8" ht="38.25" x14ac:dyDescent="0.2">
      <c r="A469" s="9" t="str">
        <f>'PLANILHA COM VALORES'!A176</f>
        <v>14.1.1</v>
      </c>
      <c r="B469" s="23" t="str">
        <f>'PLANILHA COM VALORES'!C176</f>
        <v>CABO DE COBRE FLEXÍVEL, CLASSE 5, ISOLAMENTO TIPO LSHF/ATOX, NÃO HALOGENADO, ANTICHAMA, TERMOPLÁSTICO, UNIPOLAR, SEÇÃO 1,5 MM2, 70°C, 450/750V</v>
      </c>
      <c r="C469" s="9" t="str">
        <f>'PLANILHA COM VALORES'!D176</f>
        <v>m</v>
      </c>
    </row>
    <row r="470" spans="1:8" ht="38.25" x14ac:dyDescent="0.2">
      <c r="A470" s="9" t="str">
        <f>'PLANILHA COM VALORES'!A177</f>
        <v>14.1.2</v>
      </c>
      <c r="B470" s="23" t="str">
        <f>'PLANILHA COM VALORES'!C177</f>
        <v>CABO DE COBRE FLEXÍVEL, CLASSE 5, ISOLAMENTO TIPO LSHF/ATOX, NÃO HALOGENADO, ANTICHAMA, TERMOPLÁSTICO, UNIPOLAR, SEÇÃO 2,5 MM2, 70°C, 450/750V</v>
      </c>
      <c r="C470" s="9" t="str">
        <f>'PLANILHA COM VALORES'!D177</f>
        <v>m</v>
      </c>
    </row>
    <row r="471" spans="1:8" ht="38.25" x14ac:dyDescent="0.2">
      <c r="A471" s="9" t="str">
        <f>'PLANILHA COM VALORES'!A178</f>
        <v>14.1.3</v>
      </c>
      <c r="B471" s="23" t="str">
        <f>'PLANILHA COM VALORES'!C178</f>
        <v>CABO DE COBRE FLEXÍVEL, CLASSE 5, ISOLAMENTO TIPO LSHF/ATOX, NÃO HALOGENADO, ANTICHAMA, TERMOPLÁSTICO, UNIPOLAR, SEÇÃO 25 MM2, 70°C, 450/750V</v>
      </c>
      <c r="C471" s="9" t="str">
        <f>'PLANILHA COM VALORES'!D178</f>
        <v>m</v>
      </c>
    </row>
    <row r="472" spans="1:8" ht="38.25" x14ac:dyDescent="0.2">
      <c r="A472" s="9" t="str">
        <f>'PLANILHA COM VALORES'!A179</f>
        <v>14.1.4</v>
      </c>
      <c r="B472" s="23" t="str">
        <f>'PLANILHA COM VALORES'!C179</f>
        <v>CABO DE COBRE FLEXÍVEL, CLASSE 5, ISOLAMENTO TIPO LSHF/ATOX, NÃO HALOGENADO, ANTICHAMA, TERMOPLÁSTICO, UNIPOLAR, SEÇÃO 4 MM2, 70°C, 450/750V</v>
      </c>
      <c r="C472" s="9" t="str">
        <f>'PLANILHA COM VALORES'!D179</f>
        <v>m</v>
      </c>
    </row>
    <row r="473" spans="1:8" ht="38.25" x14ac:dyDescent="0.2">
      <c r="A473" s="9" t="str">
        <f>'PLANILHA COM VALORES'!A180</f>
        <v>14.1.5</v>
      </c>
      <c r="B473" s="23" t="str">
        <f>'PLANILHA COM VALORES'!C180</f>
        <v>CABO DE COBRE FLEXÍVEL, CLASSE 5, ISOLAMENTO TIPO LSHF/ATOX, NÃO HALOGENADO, ANTICHAMA, TERMOPLÁSTICO, UNIPOLAR, SEÇÃO 6 MM2, 70°C, 450/750V</v>
      </c>
      <c r="C473" s="9" t="str">
        <f>'PLANILHA COM VALORES'!D180</f>
        <v>m</v>
      </c>
    </row>
    <row r="474" spans="1:8" s="11" customFormat="1" ht="38.25" x14ac:dyDescent="0.2">
      <c r="A474" s="9" t="str">
        <f>'PLANILHA COM VALORES'!A182</f>
        <v>14.2.1</v>
      </c>
      <c r="B474" s="23" t="str">
        <f>'PLANILHA COM VALORES'!C182</f>
        <v>CABO DE COBRE FLEXÍVEL, CLASSE 5, ISOLAMENTO TIPO EPR/HEPR, NÃO HALOGENADO, ANTICHAMA, TERMOFIXO, UNIPOLAR, SEÇÃO 16 MM2, 90°C, 0,6/1KV</v>
      </c>
      <c r="C474" s="9" t="str">
        <f>'PLANILHA COM VALORES'!D182</f>
        <v>m</v>
      </c>
      <c r="D474" s="8"/>
      <c r="E474" s="8"/>
      <c r="F474" s="23"/>
      <c r="G474" s="23"/>
      <c r="H474" s="23"/>
    </row>
    <row r="475" spans="1:8" s="11" customFormat="1" ht="38.25" x14ac:dyDescent="0.2">
      <c r="A475" s="9" t="str">
        <f>'PLANILHA COM VALORES'!A183</f>
        <v>14.2.2</v>
      </c>
      <c r="B475" s="23" t="str">
        <f>'PLANILHA COM VALORES'!C183</f>
        <v>CABO DE COBRE FLEXÍVEL, CLASSE 5, ISOLAMENTO TIPO EPR/HEPR, NÃO HALOGENADO, ANTICHAMA, TERMOFIXO, UNIPOLAR, SEÇÃO 2,5 MM2, 90°C, 0,6/1KV</v>
      </c>
      <c r="C475" s="9" t="str">
        <f>'PLANILHA COM VALORES'!D183</f>
        <v>m</v>
      </c>
      <c r="D475" s="8"/>
      <c r="E475" s="8"/>
      <c r="F475" s="23"/>
      <c r="G475" s="23"/>
      <c r="H475" s="23"/>
    </row>
    <row r="476" spans="1:8" s="11" customFormat="1" ht="38.25" x14ac:dyDescent="0.2">
      <c r="A476" s="9" t="str">
        <f>'PLANILHA COM VALORES'!A184</f>
        <v>14.2.3</v>
      </c>
      <c r="B476" s="23" t="str">
        <f>'PLANILHA COM VALORES'!C184</f>
        <v>CABO DE COBRE FLEXÍVEL, CLASSE 5, ISOLAMENTO TIPO EPR/HEPR, NÃO HALOGENADO, ANTICHAMA, TERMOFIXO, UNIPOLAR, SEÇÃO 25 MM2, 90°C, 0,6/1KV</v>
      </c>
      <c r="C476" s="9" t="str">
        <f>'PLANILHA COM VALORES'!D184</f>
        <v>m</v>
      </c>
      <c r="D476" s="8"/>
      <c r="E476" s="8"/>
      <c r="F476" s="23"/>
      <c r="G476" s="23"/>
      <c r="H476" s="23"/>
    </row>
    <row r="477" spans="1:8" s="11" customFormat="1" ht="38.25" x14ac:dyDescent="0.2">
      <c r="A477" s="9" t="str">
        <f>'PLANILHA COM VALORES'!A185</f>
        <v>14.2.4</v>
      </c>
      <c r="B477" s="23" t="str">
        <f>'PLANILHA COM VALORES'!C185</f>
        <v>CABO DE COBRE FLEXÍVEL, CLASSE 5, ISOLAMENTO TIPO EPR/HEPR, NÃO HALOGENADO, ANTICHAMA, TERMOFIXO, UNIPOLAR, SEÇÃO 35 MM2, 90°C, 0,6/1KV</v>
      </c>
      <c r="C477" s="9" t="str">
        <f>'PLANILHA COM VALORES'!D185</f>
        <v>m</v>
      </c>
      <c r="D477" s="8"/>
      <c r="E477" s="8"/>
      <c r="F477" s="23"/>
      <c r="G477" s="23"/>
      <c r="H477" s="23"/>
    </row>
    <row r="478" spans="1:8" s="11" customFormat="1" ht="38.25" x14ac:dyDescent="0.2">
      <c r="A478" s="9" t="str">
        <f>'PLANILHA COM VALORES'!A186</f>
        <v>14.2.5</v>
      </c>
      <c r="B478" s="23" t="str">
        <f>'PLANILHA COM VALORES'!C186</f>
        <v>CABO DE COBRE FLEXÍVEL, CLASSE 5, ISOLAMENTO TIPO EPR/HEPR, NÃO HALOGENADO, ANTICHAMA, TERMOFIXO, UNIPOLAR, SEÇÃO 4 MM2, 90°C, 0,6/1KV</v>
      </c>
      <c r="C478" s="9" t="str">
        <f>'PLANILHA COM VALORES'!D186</f>
        <v>m</v>
      </c>
      <c r="D478" s="8"/>
      <c r="E478" s="8"/>
      <c r="F478" s="23"/>
      <c r="G478" s="23"/>
      <c r="H478" s="23"/>
    </row>
    <row r="479" spans="1:8" s="11" customFormat="1" ht="38.25" x14ac:dyDescent="0.2">
      <c r="A479" s="9" t="str">
        <f>'PLANILHA COM VALORES'!A187</f>
        <v>14.2.6</v>
      </c>
      <c r="B479" s="23" t="str">
        <f>'PLANILHA COM VALORES'!C187</f>
        <v>CABO DE COBRE FLEXÍVEL, CLASSE 5, ISOLAMENTO TIPO EPR/HEPR, NÃO HALOGENADO, ANTICHAMA, TERMOFIXO, UNIPOLAR, SEÇÃO 50 MM2, 90°C, 0,6/1KV</v>
      </c>
      <c r="C479" s="9" t="str">
        <f>'PLANILHA COM VALORES'!D187</f>
        <v>m</v>
      </c>
      <c r="D479" s="8"/>
      <c r="E479" s="8"/>
      <c r="F479" s="23"/>
      <c r="G479" s="23"/>
      <c r="H479" s="23"/>
    </row>
    <row r="480" spans="1:8" ht="38.25" x14ac:dyDescent="0.2">
      <c r="A480" s="9" t="str">
        <f>'PLANILHA COM VALORES'!A189</f>
        <v>14.3.1</v>
      </c>
      <c r="B480" s="23" t="str">
        <f>'PLANILHA COM VALORES'!C189</f>
        <v>CAIXA DE LIGAÇÃO/PASSAGEM EM PVC RÍGIDO PARA ELETRODUTO, DIMENSÕES 4"X2", EMBUTIDA EM ALVENARIA - FORNECIMENTO E INSTALAÇÃO</v>
      </c>
      <c r="C480" s="9" t="str">
        <f>'PLANILHA COM VALORES'!D189</f>
        <v>un</v>
      </c>
    </row>
    <row r="481" spans="1:5" s="11" customFormat="1" ht="38.25" x14ac:dyDescent="0.2">
      <c r="A481" s="9" t="str">
        <f>'PLANILHA COM VALORES'!A190</f>
        <v>14.3.2</v>
      </c>
      <c r="B481" s="23" t="str">
        <f>'PLANILHA COM VALORES'!C190</f>
        <v>CAIXA DE LIGAÇÃO/PASSAGEM EM PVC RÍGIDO PARA ELETRODUTO, DIMENSÕES 4"X4", EMBUTIDA EM ALVENARIA - FORNECIMENTO E INSTALAÇÃO</v>
      </c>
      <c r="C481" s="9" t="str">
        <f>'PLANILHA COM VALORES'!D190</f>
        <v>un</v>
      </c>
      <c r="D481" s="25"/>
      <c r="E481" s="25"/>
    </row>
    <row r="482" spans="1:5" s="11" customFormat="1" x14ac:dyDescent="0.2">
      <c r="A482" s="9" t="str">
        <f>'PLANILHA COM VALORES'!A191</f>
        <v>14.4</v>
      </c>
      <c r="B482" s="23" t="str">
        <f>'PLANILHA COM VALORES'!C191</f>
        <v>INTERRUPTOR, TOMADA E ACESSÓRIOS</v>
      </c>
      <c r="C482" s="9">
        <f>'PLANILHA COM VALORES'!D191</f>
        <v>0</v>
      </c>
      <c r="D482" s="25"/>
      <c r="E482" s="25"/>
    </row>
    <row r="483" spans="1:5" s="11" customFormat="1" ht="51" x14ac:dyDescent="0.2">
      <c r="A483" s="9" t="str">
        <f>'PLANILHA COM VALORES'!A192</f>
        <v>14.4.1</v>
      </c>
      <c r="B483" s="23" t="str">
        <f>'PLANILHA COM VALORES'!C192</f>
        <v>CONJUNTO DE UMA (1) TOMADA PADRÃO, TRÊS (3) POLOS, CORRENTE 10A, TENSÃO 250V, (2P+T/10A-250V), COM PLACA 4"X2" DE UM (1) POSTO, INCLUSIVE FORNECIMENTO, INSTALAÇÃO, SUPORTE, MÓDULO E PLACA</v>
      </c>
      <c r="C483" s="9" t="str">
        <f>'PLANILHA COM VALORES'!D192</f>
        <v>un</v>
      </c>
      <c r="D483" s="25"/>
      <c r="E483" s="25"/>
    </row>
    <row r="484" spans="1:5" s="11" customFormat="1" ht="76.5" x14ac:dyDescent="0.2">
      <c r="A484" s="9" t="str">
        <f>'PLANILHA COM VALORES'!A193</f>
        <v>14.4.2</v>
      </c>
      <c r="B484" s="23" t="str">
        <f>'PLANILHA COM VALORES'!C193</f>
        <v>CONJUNTO DE UMA (1) TOMADA PADRÃO, TRÊS (3) POLOS, CORRENTE 10A, TENSÃO 250V, (2P+T/10A-250V) E UMA (1) TOMADA PADRÃO, TRÊS (3) POLOS, CORRENTE 20A, TENSÃO 250V, (2P+T/20A-250V), COM PLACA 4"X2" DE DOIS (2) POSTOS, INCLUSIVE FORNECIMENTO, INSTALAÇÃO, SUPORTE, MÓDULO E PLACA</v>
      </c>
      <c r="C484" s="9" t="str">
        <f>'PLANILHA COM VALORES'!D193</f>
        <v>un</v>
      </c>
      <c r="D484" s="25"/>
      <c r="E484" s="25"/>
    </row>
    <row r="485" spans="1:5" s="11" customFormat="1" ht="38.25" x14ac:dyDescent="0.2">
      <c r="A485" s="9" t="str">
        <f>'PLANILHA COM VALORES'!A194</f>
        <v>14.4.3</v>
      </c>
      <c r="B485" s="23" t="str">
        <f>'PLANILHA COM VALORES'!C194</f>
        <v>MÓDULO INTERRUPTOR PARALELO, CORRENTE 10A, TENSÃO 250V, (10A-250V), INCLUSIVE FORNECIMENTO E INSTALAÇÃO, EXCLUSIVE PLACA E SUPORTE</v>
      </c>
      <c r="C485" s="9" t="str">
        <f>'PLANILHA COM VALORES'!D194</f>
        <v>un</v>
      </c>
      <c r="D485" s="25"/>
      <c r="E485" s="25"/>
    </row>
    <row r="486" spans="1:5" s="11" customFormat="1" ht="38.25" x14ac:dyDescent="0.2">
      <c r="A486" s="9" t="str">
        <f>'PLANILHA COM VALORES'!A195</f>
        <v>14.4.4</v>
      </c>
      <c r="B486" s="23" t="str">
        <f>'PLANILHA COM VALORES'!C195</f>
        <v>MÓDULO INTERRUPTOR SIMPLES, CORRENTE 10A, TENSÃO 250V, (10A-250V), INCLUSIVE FORNECIMENTO E INSTALAÇÃO, EXCLUSIVE PLACA E SUPORTE</v>
      </c>
      <c r="C486" s="9" t="str">
        <f>'PLANILHA COM VALORES'!D195</f>
        <v>un</v>
      </c>
      <c r="D486" s="25"/>
      <c r="E486" s="25"/>
    </row>
    <row r="487" spans="1:5" s="11" customFormat="1" ht="38.25" x14ac:dyDescent="0.2">
      <c r="A487" s="9" t="str">
        <f>'PLANILHA COM VALORES'!A196</f>
        <v>14.4.5</v>
      </c>
      <c r="B487" s="23" t="str">
        <f>'PLANILHA COM VALORES'!C196</f>
        <v>MÓDULO TOMADA PADRÃO, TRÊS (3) POLOS, CORRENTE 10A, TENSÃO 250V, (2P+T/10A-250V), INCLUSIVE FORNECIMENTO E INSTALAÇÃO, EXCLUSIVE PLACA E SUPORTE</v>
      </c>
      <c r="C487" s="9" t="str">
        <f>'PLANILHA COM VALORES'!D196</f>
        <v>un</v>
      </c>
      <c r="D487" s="25"/>
      <c r="E487" s="25"/>
    </row>
    <row r="488" spans="1:5" s="11" customFormat="1" ht="38.25" x14ac:dyDescent="0.2">
      <c r="A488" s="9" t="str">
        <f>'PLANILHA COM VALORES'!A197</f>
        <v>14.4.6</v>
      </c>
      <c r="B488" s="23" t="str">
        <f>'PLANILHA COM VALORES'!C197</f>
        <v>MÓDULO TOMADA PADRÃO, TRÊS (3) POLOS, CORRENTE 20A, TENSÃO 250V, (2P+T/20A-250V), INCLUSIVE FORNECIMENTO E INSTALAÇÃO, EXCLUSIVE PLACA E SUPORTE</v>
      </c>
      <c r="C488" s="9" t="str">
        <f>'PLANILHA COM VALORES'!D197</f>
        <v>un</v>
      </c>
      <c r="D488" s="25"/>
      <c r="E488" s="25"/>
    </row>
    <row r="489" spans="1:5" s="11" customFormat="1" ht="25.5" x14ac:dyDescent="0.2">
      <c r="A489" s="9" t="str">
        <f>'PLANILHA COM VALORES'!A198</f>
        <v>14.4.7</v>
      </c>
      <c r="B489" s="23" t="str">
        <f>'PLANILHA COM VALORES'!C198</f>
        <v>PLACA 4"X2" PARA DOIS (2) MÓDULOS, INCLUSIVE FORNECIMENTO E INSTALAÇÃO, EXCLUSIVE SUPORTE E MÓDULO</v>
      </c>
      <c r="C489" s="9" t="str">
        <f>'PLANILHA COM VALORES'!D198</f>
        <v>un</v>
      </c>
      <c r="D489" s="25"/>
      <c r="E489" s="25"/>
    </row>
    <row r="490" spans="1:5" s="11" customFormat="1" ht="25.5" x14ac:dyDescent="0.2">
      <c r="A490" s="9" t="str">
        <f>'PLANILHA COM VALORES'!A199</f>
        <v>14.4.8</v>
      </c>
      <c r="B490" s="23" t="str">
        <f>'PLANILHA COM VALORES'!C199</f>
        <v>PLACA 4"X2" PARA TRÊS (3) MÓDULOS, INCLUSIVE FORNECIMENTO E INSTALAÇÃO, EXCLUSIVE SUPORTE E MÓDULO</v>
      </c>
      <c r="C490" s="9" t="str">
        <f>'PLANILHA COM VALORES'!D199</f>
        <v>un</v>
      </c>
      <c r="D490" s="25"/>
      <c r="E490" s="25"/>
    </row>
    <row r="491" spans="1:5" ht="25.5" x14ac:dyDescent="0.2">
      <c r="A491" s="9" t="str">
        <f>'PLANILHA COM VALORES'!A200</f>
        <v>14.4.9</v>
      </c>
      <c r="B491" s="23" t="str">
        <f>'PLANILHA COM VALORES'!C200</f>
        <v>PLACA 4"X2" PARA UM (1) MÓDULO, INCLUSIVE FORNECIMENTO E INSTALAÇÃO, EXCLUSIVE SUPORTE E MÓDULO</v>
      </c>
      <c r="C491" s="9" t="str">
        <f>'PLANILHA COM VALORES'!D200</f>
        <v>un</v>
      </c>
    </row>
    <row r="492" spans="1:5" s="11" customFormat="1" ht="25.5" x14ac:dyDescent="0.2">
      <c r="A492" s="9" t="str">
        <f>'PLANILHA COM VALORES'!A201</f>
        <v>14.4.10</v>
      </c>
      <c r="B492" s="23" t="str">
        <f>'PLANILHA COM VALORES'!C201</f>
        <v>PLACA 4"X4" PARA DOIS (2) MÓDULOS, INCLUSIVE FORNECIMENTO E INSTALAÇÃO, EXCLUSIVE SUPORTE E MÓDULO</v>
      </c>
      <c r="C492" s="9" t="str">
        <f>'PLANILHA COM VALORES'!D201</f>
        <v>un</v>
      </c>
      <c r="D492" s="25"/>
      <c r="E492" s="25"/>
    </row>
    <row r="493" spans="1:5" s="11" customFormat="1" x14ac:dyDescent="0.2">
      <c r="A493" s="9" t="str">
        <f>'PLANILHA COM VALORES'!A202</f>
        <v>14.5</v>
      </c>
      <c r="B493" s="23" t="str">
        <f>'PLANILHA COM VALORES'!C202</f>
        <v>ELETRODUTO FLEXÍVEL</v>
      </c>
      <c r="C493" s="9">
        <f>'PLANILHA COM VALORES'!D202</f>
        <v>0</v>
      </c>
      <c r="D493" s="25"/>
      <c r="E493" s="25"/>
    </row>
    <row r="494" spans="1:5" s="11" customFormat="1" ht="25.5" x14ac:dyDescent="0.2">
      <c r="A494" s="9" t="str">
        <f>'PLANILHA COM VALORES'!A203</f>
        <v>14.5.1</v>
      </c>
      <c r="B494" s="23" t="str">
        <f>'PLANILHA COM VALORES'!C203</f>
        <v>ELETRODUTO FLEXÍVEL CORRUGADO, PVC, ANTI-CHAMA, DN 25MM (3/4"), APLICADO EM ALVENARIA, EXCLUSIVE RASGO</v>
      </c>
      <c r="C494" s="9" t="str">
        <f>'PLANILHA COM VALORES'!D203</f>
        <v>m</v>
      </c>
      <c r="D494" s="25"/>
      <c r="E494" s="25"/>
    </row>
    <row r="495" spans="1:5" s="11" customFormat="1" ht="25.5" x14ac:dyDescent="0.2">
      <c r="A495" s="9" t="str">
        <f>'PLANILHA COM VALORES'!A204</f>
        <v>14.5.2</v>
      </c>
      <c r="B495" s="23" t="str">
        <f>'PLANILHA COM VALORES'!C204</f>
        <v>ELETRODUTO FLEXÍVEL CORRUGADO, PVC, ANTI-CHAMA, DN 32MM (1"), APLICADO EM ALVENARIA, EXCLUSIVE RASGO</v>
      </c>
      <c r="C495" s="9" t="str">
        <f>'PLANILHA COM VALORES'!D204</f>
        <v>m</v>
      </c>
      <c r="D495" s="25"/>
      <c r="E495" s="25"/>
    </row>
    <row r="496" spans="1:5" s="11" customFormat="1" ht="38.25" x14ac:dyDescent="0.2">
      <c r="A496" s="9" t="str">
        <f>'PLANILHA COM VALORES'!A205</f>
        <v>14.5.3</v>
      </c>
      <c r="B496" s="23" t="str">
        <f>'PLANILHA COM VALORES'!C205</f>
        <v>ELETRODUTO FLEXÍVEL, EM AÇO GALVANIZADO, REVESTIDO EXTERNAMENTE COM PVC PRETO (1.1/2"), INCLUSIVE CONEXÕES, SUPORTES E FIXAÇÃO</v>
      </c>
      <c r="C496" s="9" t="str">
        <f>'PLANILHA COM VALORES'!D205</f>
        <v>m</v>
      </c>
      <c r="D496" s="25"/>
      <c r="E496" s="25"/>
    </row>
    <row r="497" spans="1:8" s="11" customFormat="1" x14ac:dyDescent="0.2">
      <c r="A497" s="9" t="str">
        <f>'PLANILHA COM VALORES'!A206</f>
        <v>14.7</v>
      </c>
      <c r="B497" s="23" t="str">
        <f>'PLANILHA COM VALORES'!C206</f>
        <v>ELETROCALHA PERFURADA</v>
      </c>
      <c r="C497" s="9">
        <f>'PLANILHA COM VALORES'!D206</f>
        <v>0</v>
      </c>
      <c r="D497" s="25"/>
      <c r="E497" s="25"/>
    </row>
    <row r="498" spans="1:8" s="11" customFormat="1" ht="51" x14ac:dyDescent="0.2">
      <c r="A498" s="9" t="str">
        <f>'PLANILHA COM VALORES'!A207</f>
        <v>14.7.1</v>
      </c>
      <c r="B498" s="23" t="str">
        <f>'PLANILHA COM VALORES'!C207</f>
        <v>ELETROCALHA PERFURADA (100X100)MM EM CHAPA DE AÇO GALVANIZADO #18, COM TRATAMENTO PRÉ-ZINCADO, INCLUSIVE TAMPA DE ENCAIXE, FIXAÇÃO SUPERIOR, CONEXÕES E ACESSÓRIOS</v>
      </c>
      <c r="C498" s="9" t="str">
        <f>'PLANILHA COM VALORES'!D207</f>
        <v>m</v>
      </c>
      <c r="D498" s="25"/>
      <c r="E498" s="25"/>
    </row>
    <row r="499" spans="1:8" s="11" customFormat="1" ht="51" x14ac:dyDescent="0.2">
      <c r="A499" s="9" t="str">
        <f>'PLANILHA COM VALORES'!A208</f>
        <v>14.7.2</v>
      </c>
      <c r="B499" s="23" t="str">
        <f>'PLANILHA COM VALORES'!C208</f>
        <v>ELETROCALHA PERFURADA (100X50)MM EM CHAPA DE AÇO GALVANIZADO #18, COM TRATAMENTO PRÉ-ZINCADO, INCLUSIVE TAMPA DE ENCAIXE, FIXAÇÃO SUPERIOR, CONEXÕES E ACESSÓRIOS</v>
      </c>
      <c r="C499" s="9" t="str">
        <f>'PLANILHA COM VALORES'!D208</f>
        <v>m</v>
      </c>
      <c r="D499" s="25"/>
      <c r="E499" s="25"/>
    </row>
    <row r="500" spans="1:8" s="11" customFormat="1" x14ac:dyDescent="0.2">
      <c r="A500" s="9" t="str">
        <f>'PLANILHA COM VALORES'!A209</f>
        <v>14.8</v>
      </c>
      <c r="B500" s="23" t="str">
        <f>'PLANILHA COM VALORES'!C209</f>
        <v>LUMINÁRIA</v>
      </c>
      <c r="C500" s="9">
        <f>'PLANILHA COM VALORES'!D209</f>
        <v>0</v>
      </c>
      <c r="D500" s="25"/>
      <c r="E500" s="25"/>
    </row>
    <row r="501" spans="1:8" s="11" customFormat="1" ht="38.25" x14ac:dyDescent="0.2">
      <c r="A501" s="9" t="str">
        <f>'PLANILHA COM VALORES'!A210</f>
        <v>14.8.1</v>
      </c>
      <c r="B501" s="23" t="str">
        <f>'PLANILHA COM VALORES'!C210</f>
        <v>LUMINÁRIA ARANDELA TIPO TARTARUGA BLINDADA, PARA UMA (1) LÂMPADA BASE E-27, POTÊNCIA MÁXIMA 60W, FORNECIMENTO E INSTALAÇÃO, EXCLUSIVE BASE E LÂMPADA</v>
      </c>
      <c r="C501" s="9" t="str">
        <f>'PLANILHA COM VALORES'!D210</f>
        <v>un</v>
      </c>
      <c r="D501" s="25"/>
      <c r="E501" s="25"/>
    </row>
    <row r="502" spans="1:8" s="11" customFormat="1" ht="25.5" x14ac:dyDescent="0.2">
      <c r="A502" s="9" t="str">
        <f>'PLANILHA COM VALORES'!A211</f>
        <v>14.8.2</v>
      </c>
      <c r="B502" s="23" t="str">
        <f>'PLANILHA COM VALORES'!C211</f>
        <v>REINSTALAÇÃO DE LUMINÁRIA COMERCIAL, EMBUTIDA OU SOBREPOR</v>
      </c>
      <c r="C502" s="9" t="str">
        <f>'PLANILHA COM VALORES'!D211</f>
        <v>un</v>
      </c>
      <c r="D502" s="25"/>
      <c r="E502" s="25"/>
    </row>
    <row r="503" spans="1:8" s="11" customFormat="1" ht="25.5" x14ac:dyDescent="0.2">
      <c r="A503" s="9" t="str">
        <f>'PLANILHA COM VALORES'!A212</f>
        <v>14.8.3</v>
      </c>
      <c r="B503" s="23" t="str">
        <f>'PLANILHA COM VALORES'!C212</f>
        <v>REINSTALAÇÃO DE LUMINÁRIA COMPACTA (PLAFON, PAINEL LED, ETC.) EMBUTIDA OU SOBREPOR</v>
      </c>
      <c r="C503" s="9" t="str">
        <f>'PLANILHA COM VALORES'!D212</f>
        <v>un</v>
      </c>
      <c r="D503" s="25"/>
      <c r="E503" s="25"/>
    </row>
    <row r="504" spans="1:8" s="11" customFormat="1" ht="25.5" x14ac:dyDescent="0.2">
      <c r="A504" s="9" t="str">
        <f>'PLANILHA COM VALORES'!A213</f>
        <v>14.8.4</v>
      </c>
      <c r="B504" s="23" t="str">
        <f>'PLANILHA COM VALORES'!C213</f>
        <v>QUADRO DE DISTRIBUIÇÃO PARA 20 MÓDULOS COM BARRAMENTO 100 A</v>
      </c>
      <c r="C504" s="9" t="str">
        <f>'PLANILHA COM VALORES'!D213</f>
        <v>un</v>
      </c>
      <c r="D504" s="25"/>
      <c r="E504" s="25"/>
    </row>
    <row r="505" spans="1:8" s="11" customFormat="1" x14ac:dyDescent="0.2">
      <c r="A505" s="9" t="str">
        <f>'PLANILHA COM VALORES'!A214</f>
        <v>14.9</v>
      </c>
      <c r="B505" s="23" t="str">
        <f>'PLANILHA COM VALORES'!C214</f>
        <v>DISJUNTOR</v>
      </c>
      <c r="C505" s="9">
        <f>'PLANILHA COM VALORES'!D214</f>
        <v>0</v>
      </c>
      <c r="D505" s="25"/>
      <c r="E505" s="25"/>
    </row>
    <row r="506" spans="1:8" s="11" customFormat="1" ht="25.5" x14ac:dyDescent="0.2">
      <c r="A506" s="9" t="str">
        <f>'PLANILHA COM VALORES'!A217</f>
        <v>14.9.3</v>
      </c>
      <c r="B506" s="23" t="str">
        <f>'PLANILHA COM VALORES'!C217</f>
        <v>DISJUNTOR BIPOLAR TIPO DIN, CORRENTE NOMINAL DE 16A, FORNECIMENTO E INSTALAÇÃO, INCLUSIVE TERMINAL ILHÓS</v>
      </c>
      <c r="C506" s="9" t="str">
        <f>'PLANILHA COM VALORES'!D217</f>
        <v>un</v>
      </c>
      <c r="D506" s="25"/>
      <c r="E506" s="25"/>
    </row>
    <row r="507" spans="1:8" ht="25.5" x14ac:dyDescent="0.2">
      <c r="A507" s="9" t="str">
        <f>'PLANILHA COM VALORES'!A218</f>
        <v>14.9.4</v>
      </c>
      <c r="B507" s="23" t="str">
        <f>'PLANILHA COM VALORES'!C218</f>
        <v>DISJUNTOR BIPOLAR TIPO DIN, CORRENTE NOMINAL DE 20A, FORNECIMENTO E INSTALAÇÃO, INCLUSIVE TERMINAL ILHÓS</v>
      </c>
      <c r="C507" s="9" t="str">
        <f>'PLANILHA COM VALORES'!D218</f>
        <v>un</v>
      </c>
      <c r="D507" s="25"/>
      <c r="E507" s="25"/>
      <c r="F507" s="11"/>
      <c r="G507" s="11"/>
      <c r="H507" s="11"/>
    </row>
    <row r="508" spans="1:8" s="11" customFormat="1" ht="25.5" x14ac:dyDescent="0.2">
      <c r="A508" s="9" t="str">
        <f>'PLANILHA COM VALORES'!A219</f>
        <v>14.9.5</v>
      </c>
      <c r="B508" s="23" t="str">
        <f>'PLANILHA COM VALORES'!C219</f>
        <v>DISJUNTOR BIPOLAR TIPO DIN, CORRENTE NOMINAL DE 32A, FORNECIMENTO E INSTALAÇÃO, INCLUSIVE TERMINAL ILHÓS</v>
      </c>
      <c r="C508" s="9" t="str">
        <f>'PLANILHA COM VALORES'!D219</f>
        <v>un</v>
      </c>
      <c r="D508" s="25"/>
      <c r="E508" s="25"/>
    </row>
    <row r="509" spans="1:8" s="11" customFormat="1" x14ac:dyDescent="0.2">
      <c r="A509" s="9" t="str">
        <f>'PLANILHA COM VALORES'!A225</f>
        <v>14.10</v>
      </c>
      <c r="B509" s="23" t="str">
        <f>'PLANILHA COM VALORES'!C225</f>
        <v>ILUMINAÇÃO PÚBLICA E EXTERNA</v>
      </c>
      <c r="C509" s="9">
        <f>'PLANILHA COM VALORES'!D225</f>
        <v>0</v>
      </c>
      <c r="D509" s="25"/>
      <c r="E509" s="25"/>
    </row>
    <row r="510" spans="1:8" s="11" customFormat="1" ht="25.5" x14ac:dyDescent="0.2">
      <c r="A510" s="9" t="str">
        <f>'PLANILHA COM VALORES'!A226</f>
        <v>14.10.1</v>
      </c>
      <c r="B510" s="23" t="str">
        <f>'PLANILHA COM VALORES'!C226</f>
        <v>RELÉ FOTOELÉTRICO, TENSÃO 220V COM CAPACIDADE DE CARGA 1800VA, INCLUSIVE BASE E INSTALAÇÃO</v>
      </c>
      <c r="C510" s="9" t="str">
        <f>'PLANILHA COM VALORES'!D226</f>
        <v>un</v>
      </c>
      <c r="D510" s="25"/>
      <c r="E510" s="25"/>
    </row>
    <row r="511" spans="1:8" s="11" customFormat="1" ht="25.5" x14ac:dyDescent="0.2">
      <c r="A511" s="9" t="str">
        <f>'PLANILHA COM VALORES'!A227</f>
        <v>14.11</v>
      </c>
      <c r="B511" s="23" t="str">
        <f>'PLANILHA COM VALORES'!C228</f>
        <v>FORNECIMENTO E INSTALAÇÃO DE AR-CONDICIONADO SPLIT INVERTER 12000 BTUS HIGH WALL SÓ FRIO</v>
      </c>
      <c r="C511" s="9" t="str">
        <f>'PLANILHA COM VALORES'!D228</f>
        <v>un</v>
      </c>
      <c r="D511" s="8">
        <f>C512</f>
        <v>1</v>
      </c>
      <c r="E511" s="8"/>
      <c r="F511" s="23"/>
      <c r="G511" s="23"/>
      <c r="H511" s="23"/>
    </row>
    <row r="512" spans="1:8" s="11" customFormat="1" x14ac:dyDescent="0.2">
      <c r="A512" s="9"/>
      <c r="B512" s="7" t="str">
        <f>AMBIENTES!$A$12</f>
        <v>SALA ADMINISTRATIVA</v>
      </c>
      <c r="C512" s="25">
        <v>1</v>
      </c>
      <c r="D512" s="25"/>
      <c r="E512" s="25"/>
    </row>
    <row r="513" spans="1:5" ht="51" x14ac:dyDescent="0.2">
      <c r="A513" s="9" t="str">
        <f>'PLANILHA COM VALORES'!A232</f>
        <v>15.1.1</v>
      </c>
      <c r="B513" s="23" t="str">
        <f>'PLANILHA COM VALORES'!C232</f>
        <v>CABO UTP COM QUATRO (4) PARES, CATEGORIA 6, CLASSIFICAÇÃO LSZH, COM ISOLAMENTO NÃO HALOGENADO E ANTICHAMA, EXCLUSIVE CONECTOR/PLUG MACHO RJ45 E CRIMPAGEM</v>
      </c>
      <c r="C513" s="9" t="str">
        <f>'PLANILHA COM VALORES'!D232</f>
        <v>m</v>
      </c>
    </row>
    <row r="514" spans="1:5" s="11" customFormat="1" x14ac:dyDescent="0.2">
      <c r="A514" s="9" t="str">
        <f>'PLANILHA COM VALORES'!A233</f>
        <v>15.2</v>
      </c>
      <c r="B514" s="23" t="str">
        <f>'PLANILHA COM VALORES'!C233</f>
        <v>TOMADA PARA REDE LÓGICA E TELEFONIA</v>
      </c>
      <c r="C514" s="9">
        <f>'PLANILHA COM VALORES'!D233</f>
        <v>0</v>
      </c>
      <c r="D514" s="25"/>
      <c r="E514" s="25"/>
    </row>
    <row r="515" spans="1:5" s="11" customFormat="1" ht="38.25" x14ac:dyDescent="0.2">
      <c r="A515" s="9" t="str">
        <f>'PLANILHA COM VALORES'!A234</f>
        <v>15.2.1</v>
      </c>
      <c r="B515" s="23" t="str">
        <f>'PLANILHA COM VALORES'!C234</f>
        <v>CONJUNTO DE DUAS (2) TOMADAS DE DADOS (CONECTOR RJ45 CAT.6E), COM PLACA 4"X2" DE DOIS (2) POSTOS, INCLUSIVE FORNECIMENTO, INSTALAÇÃO, SUPORTE, MÓDULO E PLACA</v>
      </c>
      <c r="C515" s="9" t="str">
        <f>'PLANILHA COM VALORES'!D234</f>
        <v>un</v>
      </c>
      <c r="D515" s="8">
        <f>SUM(E516:E525)</f>
        <v>31</v>
      </c>
      <c r="E515" s="25"/>
    </row>
    <row r="516" spans="1:5" s="11" customFormat="1" ht="13.5" customHeight="1" x14ac:dyDescent="0.2">
      <c r="A516" s="26"/>
      <c r="B516" s="7" t="str">
        <f>AMBIENTES!$A$2</f>
        <v>PLENÁRIO</v>
      </c>
      <c r="C516" s="25">
        <v>10</v>
      </c>
      <c r="D516" s="25">
        <v>1</v>
      </c>
      <c r="E516" s="25">
        <f>C516*D516</f>
        <v>10</v>
      </c>
    </row>
    <row r="517" spans="1:5" s="11" customFormat="1" x14ac:dyDescent="0.2">
      <c r="A517" s="26"/>
      <c r="B517" s="7" t="str">
        <f>AMBIENTES!$A$3</f>
        <v>RECEPÇÃO</v>
      </c>
      <c r="C517" s="25">
        <v>1</v>
      </c>
      <c r="D517" s="25">
        <v>1</v>
      </c>
      <c r="E517" s="25">
        <f t="shared" ref="E517:E525" si="18">C517*D517</f>
        <v>1</v>
      </c>
    </row>
    <row r="518" spans="1:5" s="11" customFormat="1" x14ac:dyDescent="0.2">
      <c r="A518" s="26"/>
      <c r="B518" s="7" t="str">
        <f>AMBIENTES!$A$5</f>
        <v>SALA DE SOM</v>
      </c>
      <c r="C518" s="25">
        <v>1</v>
      </c>
      <c r="D518" s="25">
        <v>1</v>
      </c>
      <c r="E518" s="25">
        <f t="shared" si="18"/>
        <v>1</v>
      </c>
    </row>
    <row r="519" spans="1:5" s="11" customFormat="1" x14ac:dyDescent="0.2">
      <c r="A519" s="26"/>
      <c r="B519" s="7" t="str">
        <f>AMBIENTES!$A$6</f>
        <v>SALA DA PRESIDÊNCIA</v>
      </c>
      <c r="C519" s="25">
        <v>1</v>
      </c>
      <c r="D519" s="25">
        <v>1</v>
      </c>
      <c r="E519" s="25">
        <f t="shared" si="18"/>
        <v>1</v>
      </c>
    </row>
    <row r="520" spans="1:5" s="11" customFormat="1" x14ac:dyDescent="0.2">
      <c r="A520" s="26"/>
      <c r="B520" s="7" t="str">
        <f>AMBIENTES!$A$9</f>
        <v>ARQUIVO</v>
      </c>
      <c r="C520" s="25">
        <v>1</v>
      </c>
      <c r="D520" s="25">
        <v>1</v>
      </c>
      <c r="E520" s="25">
        <f t="shared" si="18"/>
        <v>1</v>
      </c>
    </row>
    <row r="521" spans="1:5" s="11" customFormat="1" x14ac:dyDescent="0.2">
      <c r="A521" s="26"/>
      <c r="B521" s="7" t="str">
        <f>AMBIENTES!$A$10</f>
        <v>SECRETARIA</v>
      </c>
      <c r="C521" s="25">
        <v>6</v>
      </c>
      <c r="D521" s="25">
        <v>1</v>
      </c>
      <c r="E521" s="25">
        <f t="shared" si="18"/>
        <v>6</v>
      </c>
    </row>
    <row r="522" spans="1:5" s="11" customFormat="1" x14ac:dyDescent="0.2">
      <c r="A522" s="26"/>
      <c r="B522" s="7" t="str">
        <f>AMBIENTES!$A$12</f>
        <v>SALA ADMINISTRATIVA</v>
      </c>
      <c r="C522" s="25">
        <v>1</v>
      </c>
      <c r="D522" s="25">
        <v>1</v>
      </c>
      <c r="E522" s="25">
        <f t="shared" si="18"/>
        <v>1</v>
      </c>
    </row>
    <row r="523" spans="1:5" s="11" customFormat="1" x14ac:dyDescent="0.2">
      <c r="A523" s="26"/>
      <c r="B523" s="7" t="str">
        <f>AMBIENTES!$A$17</f>
        <v>SALA DE REUNIÃO</v>
      </c>
      <c r="C523" s="25">
        <v>8</v>
      </c>
      <c r="D523" s="25">
        <v>1</v>
      </c>
      <c r="E523" s="25">
        <f t="shared" si="18"/>
        <v>8</v>
      </c>
    </row>
    <row r="524" spans="1:5" s="11" customFormat="1" x14ac:dyDescent="0.2">
      <c r="A524" s="26"/>
      <c r="B524" s="7" t="str">
        <f>AMBIENTES!$A$20</f>
        <v>POLÍCIA CIVIL</v>
      </c>
      <c r="C524" s="25">
        <v>1</v>
      </c>
      <c r="D524" s="25">
        <v>1</v>
      </c>
      <c r="E524" s="25">
        <f t="shared" si="18"/>
        <v>1</v>
      </c>
    </row>
    <row r="525" spans="1:5" s="11" customFormat="1" x14ac:dyDescent="0.2">
      <c r="A525" s="26"/>
      <c r="B525" s="7" t="str">
        <f>AMBIENTES!$A$21</f>
        <v>ATENDIMENTO CAC</v>
      </c>
      <c r="C525" s="25">
        <v>1</v>
      </c>
      <c r="D525" s="25">
        <v>1</v>
      </c>
      <c r="E525" s="25">
        <f t="shared" si="18"/>
        <v>1</v>
      </c>
    </row>
    <row r="526" spans="1:5" ht="38.25" x14ac:dyDescent="0.2">
      <c r="A526" s="9" t="str">
        <f>'PLANILHA COM VALORES'!A235</f>
        <v>15.2.4</v>
      </c>
      <c r="B526" s="23" t="str">
        <f>'PLANILHA COM VALORES'!C235</f>
        <v>CONJUNTO DE UMA (1) TOMADA DE DADOS (CONECTOR RJ45 CAT.6E), COM PLACA 4"X2" DE UM (1) POSTO, INCLUSIVE FORNECIMENTO, INSTALAÇÃO, SUPORTE, MÓDULO E PLACA</v>
      </c>
      <c r="C526" s="9" t="str">
        <f>'PLANILHA COM VALORES'!D235</f>
        <v>un</v>
      </c>
      <c r="D526" s="8">
        <f>SUM(E527:E535)</f>
        <v>12</v>
      </c>
    </row>
    <row r="527" spans="1:5" s="11" customFormat="1" x14ac:dyDescent="0.2">
      <c r="A527" s="26"/>
      <c r="B527" s="7" t="str">
        <f>AMBIENTES!$A$2</f>
        <v>PLENÁRIO</v>
      </c>
      <c r="C527" s="25">
        <v>1</v>
      </c>
      <c r="D527" s="25">
        <v>1</v>
      </c>
      <c r="E527" s="25">
        <f>C527*D527</f>
        <v>1</v>
      </c>
    </row>
    <row r="528" spans="1:5" s="11" customFormat="1" x14ac:dyDescent="0.2">
      <c r="A528" s="26"/>
      <c r="B528" s="7" t="str">
        <f>AMBIENTES!$A$3</f>
        <v>RECEPÇÃO</v>
      </c>
      <c r="C528" s="25">
        <v>1</v>
      </c>
      <c r="D528" s="25">
        <v>1</v>
      </c>
      <c r="E528" s="25">
        <f t="shared" ref="E528:E535" si="19">C528*D528</f>
        <v>1</v>
      </c>
    </row>
    <row r="529" spans="1:5" s="11" customFormat="1" x14ac:dyDescent="0.2">
      <c r="A529" s="26"/>
      <c r="B529" s="7" t="str">
        <f>AMBIENTES!$A$6</f>
        <v>SALA DA PRESIDÊNCIA</v>
      </c>
      <c r="C529" s="25">
        <v>1</v>
      </c>
      <c r="D529" s="25">
        <v>1</v>
      </c>
      <c r="E529" s="25">
        <f t="shared" si="19"/>
        <v>1</v>
      </c>
    </row>
    <row r="530" spans="1:5" s="11" customFormat="1" x14ac:dyDescent="0.2">
      <c r="A530" s="26"/>
      <c r="B530" s="7" t="str">
        <f>AMBIENTES!$A$9</f>
        <v>ARQUIVO</v>
      </c>
      <c r="C530" s="25">
        <v>1</v>
      </c>
      <c r="D530" s="25">
        <v>1</v>
      </c>
      <c r="E530" s="25">
        <f t="shared" si="19"/>
        <v>1</v>
      </c>
    </row>
    <row r="531" spans="1:5" s="11" customFormat="1" x14ac:dyDescent="0.2">
      <c r="A531" s="26"/>
      <c r="B531" s="7" t="str">
        <f>AMBIENTES!$A$10</f>
        <v>SECRETARIA</v>
      </c>
      <c r="C531" s="25">
        <v>4</v>
      </c>
      <c r="D531" s="25">
        <v>1</v>
      </c>
      <c r="E531" s="25">
        <f t="shared" si="19"/>
        <v>4</v>
      </c>
    </row>
    <row r="532" spans="1:5" s="11" customFormat="1" x14ac:dyDescent="0.2">
      <c r="A532" s="26"/>
      <c r="B532" s="7" t="str">
        <f>AMBIENTES!$A$12</f>
        <v>SALA ADMINISTRATIVA</v>
      </c>
      <c r="C532" s="25">
        <v>1</v>
      </c>
      <c r="D532" s="25">
        <v>1</v>
      </c>
      <c r="E532" s="25">
        <f t="shared" si="19"/>
        <v>1</v>
      </c>
    </row>
    <row r="533" spans="1:5" s="11" customFormat="1" x14ac:dyDescent="0.2">
      <c r="A533" s="26"/>
      <c r="B533" s="7" t="str">
        <f>AMBIENTES!$A$17</f>
        <v>SALA DE REUNIÃO</v>
      </c>
      <c r="C533" s="25">
        <v>1</v>
      </c>
      <c r="D533" s="25">
        <v>1</v>
      </c>
      <c r="E533" s="25">
        <f t="shared" si="19"/>
        <v>1</v>
      </c>
    </row>
    <row r="534" spans="1:5" s="11" customFormat="1" x14ac:dyDescent="0.2">
      <c r="A534" s="26"/>
      <c r="B534" s="7" t="str">
        <f>AMBIENTES!$A$20</f>
        <v>POLÍCIA CIVIL</v>
      </c>
      <c r="C534" s="25">
        <v>1</v>
      </c>
      <c r="D534" s="25">
        <v>1</v>
      </c>
      <c r="E534" s="25">
        <f t="shared" si="19"/>
        <v>1</v>
      </c>
    </row>
    <row r="535" spans="1:5" s="11" customFormat="1" x14ac:dyDescent="0.2">
      <c r="A535" s="26"/>
      <c r="B535" s="7" t="str">
        <f>AMBIENTES!$A$21</f>
        <v>ATENDIMENTO CAC</v>
      </c>
      <c r="C535" s="25">
        <v>1</v>
      </c>
      <c r="D535" s="25">
        <v>1</v>
      </c>
      <c r="E535" s="25">
        <f t="shared" si="19"/>
        <v>1</v>
      </c>
    </row>
    <row r="536" spans="1:5" ht="25.5" x14ac:dyDescent="0.2">
      <c r="A536" s="9" t="str">
        <f>'PLANILHA COM VALORES'!A237</f>
        <v>15.3.1</v>
      </c>
      <c r="B536" s="23" t="str">
        <f>'PLANILHA COM VALORES'!C237</f>
        <v>CERTIFICAÇÃO DE GARANTIA DE TRANSMISSÃO DE CABOS LÓGICOS, CAT. 5E/6/6A</v>
      </c>
      <c r="C536" s="9" t="str">
        <f>'PLANILHA COM VALORES'!D237</f>
        <v>U</v>
      </c>
      <c r="D536" s="8">
        <f>D515+D526</f>
        <v>43</v>
      </c>
    </row>
    <row r="537" spans="1:5" ht="25.5" x14ac:dyDescent="0.2">
      <c r="A537" s="9" t="str">
        <f>'PLANILHA COM VALORES'!A245</f>
        <v>17.1.1</v>
      </c>
      <c r="B537" s="23" t="str">
        <f>'PLANILHA COM VALORES'!C245</f>
        <v>FORNECIMENTO E ASSENTAMENTO DE TUBO PVC RÍGIDO SOLDÁVEL, ÁGUA FRIA, DN 40 MM (1.1/4"), INCLUSIVE CONEXÕES</v>
      </c>
      <c r="C537" s="9" t="str">
        <f>'PLANILHA COM VALORES'!D245</f>
        <v>m</v>
      </c>
      <c r="D537" s="8">
        <f>C538+C539</f>
        <v>6</v>
      </c>
    </row>
    <row r="538" spans="1:5" s="11" customFormat="1" x14ac:dyDescent="0.2">
      <c r="A538" s="26"/>
      <c r="B538" s="7" t="str">
        <f>AMBIENTES!$A$14</f>
        <v>I.S. PcD MASCULINO</v>
      </c>
      <c r="C538" s="25">
        <v>3</v>
      </c>
      <c r="D538" s="25"/>
      <c r="E538" s="25"/>
    </row>
    <row r="539" spans="1:5" s="11" customFormat="1" x14ac:dyDescent="0.2">
      <c r="A539" s="26"/>
      <c r="B539" s="7" t="str">
        <f>AMBIENTES!$A$15</f>
        <v>I.S. PcD FEMININO</v>
      </c>
      <c r="C539" s="25">
        <v>3</v>
      </c>
      <c r="D539" s="25"/>
      <c r="E539" s="25"/>
    </row>
    <row r="540" spans="1:5" ht="38.25" x14ac:dyDescent="0.2">
      <c r="A540" s="9" t="str">
        <f>'PLANILHA COM VALORES'!A247</f>
        <v>17.2.1</v>
      </c>
      <c r="B540" s="23" t="str">
        <f>'PLANILHA COM VALORES'!C247</f>
        <v>REGISTRO DE GAVETA, TIPO BASE, ROSCÁVEL 1.1/4" (PARA TUBO SOLDÁVEL OU PPR DN 40MM/CPVC DN 35MM), INCLUSIVE ACABAMENTO (PADRÃO MÉDIO) E CANOPLA CROMADOS</v>
      </c>
      <c r="C540" s="9" t="str">
        <f>'PLANILHA COM VALORES'!D247</f>
        <v>un</v>
      </c>
      <c r="D540" s="8">
        <f>C541+C542</f>
        <v>2</v>
      </c>
    </row>
    <row r="541" spans="1:5" s="11" customFormat="1" x14ac:dyDescent="0.2">
      <c r="A541" s="26"/>
      <c r="B541" s="7" t="str">
        <f>AMBIENTES!$A$14</f>
        <v>I.S. PcD MASCULINO</v>
      </c>
      <c r="C541" s="25">
        <v>1</v>
      </c>
      <c r="D541" s="25"/>
      <c r="E541" s="25"/>
    </row>
    <row r="542" spans="1:5" s="11" customFormat="1" x14ac:dyDescent="0.2">
      <c r="A542" s="26"/>
      <c r="B542" s="7" t="str">
        <f>AMBIENTES!$A$15</f>
        <v>I.S. PcD FEMININO</v>
      </c>
      <c r="C542" s="25">
        <v>1</v>
      </c>
      <c r="D542" s="25"/>
      <c r="E542" s="25"/>
    </row>
    <row r="543" spans="1:5" ht="38.25" x14ac:dyDescent="0.2">
      <c r="A543" s="9" t="str">
        <f>'PLANILHA COM VALORES'!A248</f>
        <v>17.2.2</v>
      </c>
      <c r="B543" s="23" t="str">
        <f>'PLANILHA COM VALORES'!C248</f>
        <v>REGISTRO DE GAVETA, TIPO BASE, ROSCÁVEL 3/4" (PARA TUBO SOLDÁVEL OU PPR DN 25MM/CPVC DN 22MM), INCLUSIVE ACABAMENTO (PADRÃO MÉDIO) E CANOPLA CROMADO</v>
      </c>
      <c r="C543" s="9" t="str">
        <f>'PLANILHA COM VALORES'!D248</f>
        <v>un</v>
      </c>
      <c r="D543" s="8">
        <f>SUM(C544:C546)</f>
        <v>4</v>
      </c>
    </row>
    <row r="544" spans="1:5" s="11" customFormat="1" x14ac:dyDescent="0.2">
      <c r="A544" s="26"/>
      <c r="B544" s="7" t="str">
        <f>AMBIENTES!$A$13</f>
        <v xml:space="preserve">HALL BANHEIROS PcD </v>
      </c>
      <c r="C544" s="25">
        <v>2</v>
      </c>
      <c r="D544" s="25"/>
      <c r="E544" s="25"/>
    </row>
    <row r="545" spans="1:5" s="11" customFormat="1" x14ac:dyDescent="0.2">
      <c r="A545" s="26"/>
      <c r="B545" s="7" t="str">
        <f>AMBIENTES!$A$14</f>
        <v>I.S. PcD MASCULINO</v>
      </c>
      <c r="C545" s="25">
        <v>1</v>
      </c>
      <c r="D545" s="25"/>
      <c r="E545" s="25"/>
    </row>
    <row r="546" spans="1:5" s="11" customFormat="1" x14ac:dyDescent="0.2">
      <c r="A546" s="26"/>
      <c r="B546" s="7" t="str">
        <f>AMBIENTES!$A$15</f>
        <v>I.S. PcD FEMININO</v>
      </c>
      <c r="C546" s="25">
        <v>1</v>
      </c>
      <c r="D546" s="25"/>
      <c r="E546" s="25"/>
    </row>
    <row r="547" spans="1:5" ht="25.5" x14ac:dyDescent="0.2">
      <c r="A547" s="9" t="str">
        <f>'PLANILHA COM VALORES'!A250</f>
        <v>17.3.1</v>
      </c>
      <c r="B547" s="23" t="str">
        <f>'PLANILHA COM VALORES'!C250</f>
        <v>CAIXA SIFONADA EM PVC COM GRELHA QUADRADA150 X 150 X 50 MM</v>
      </c>
      <c r="C547" s="9" t="str">
        <f>'PLANILHA COM VALORES'!D252</f>
        <v>un</v>
      </c>
      <c r="D547" s="8">
        <f>SUM(C548:C550)</f>
        <v>4</v>
      </c>
    </row>
    <row r="548" spans="1:5" s="11" customFormat="1" x14ac:dyDescent="0.2">
      <c r="A548" s="26"/>
      <c r="B548" s="7" t="str">
        <f>AMBIENTES!$A$13</f>
        <v xml:space="preserve">HALL BANHEIROS PcD </v>
      </c>
      <c r="C548" s="25">
        <v>2</v>
      </c>
      <c r="D548" s="25"/>
      <c r="E548" s="25"/>
    </row>
    <row r="549" spans="1:5" s="11" customFormat="1" x14ac:dyDescent="0.2">
      <c r="A549" s="26"/>
      <c r="B549" s="7" t="str">
        <f>AMBIENTES!$A$14</f>
        <v>I.S. PcD MASCULINO</v>
      </c>
      <c r="C549" s="25">
        <v>1</v>
      </c>
      <c r="D549" s="25"/>
      <c r="E549" s="25"/>
    </row>
    <row r="550" spans="1:5" s="11" customFormat="1" x14ac:dyDescent="0.2">
      <c r="A550" s="26"/>
      <c r="B550" s="7" t="str">
        <f>AMBIENTES!$A$15</f>
        <v>I.S. PcD FEMININO</v>
      </c>
      <c r="C550" s="25">
        <v>1</v>
      </c>
      <c r="D550" s="25"/>
      <c r="E550" s="25"/>
    </row>
    <row r="551" spans="1:5" ht="25.5" x14ac:dyDescent="0.2">
      <c r="A551" s="9" t="str">
        <f>'PLANILHA COM VALORES'!A252</f>
        <v>17.4.1</v>
      </c>
      <c r="B551" s="23" t="str">
        <f>'PLANILHA COM VALORES'!C252</f>
        <v>GRELHA/PORTA GRELHA AÇO INOX, FECHO GIRATÓRIO 150 X 150 MM</v>
      </c>
      <c r="C551" s="9" t="e">
        <f>'PLANILHA COM VALORES'!#REF!</f>
        <v>#REF!</v>
      </c>
      <c r="D551" s="8">
        <f>SUM(C552:C554)</f>
        <v>4</v>
      </c>
    </row>
    <row r="552" spans="1:5" s="11" customFormat="1" x14ac:dyDescent="0.2">
      <c r="A552" s="26"/>
      <c r="B552" s="7" t="str">
        <f>AMBIENTES!$A$13</f>
        <v xml:space="preserve">HALL BANHEIROS PcD </v>
      </c>
      <c r="C552" s="25">
        <v>2</v>
      </c>
      <c r="D552" s="25"/>
      <c r="E552" s="25"/>
    </row>
    <row r="553" spans="1:5" s="11" customFormat="1" x14ac:dyDescent="0.2">
      <c r="A553" s="26"/>
      <c r="B553" s="7" t="str">
        <f>AMBIENTES!$A$14</f>
        <v>I.S. PcD MASCULINO</v>
      </c>
      <c r="C553" s="25">
        <v>1</v>
      </c>
      <c r="D553" s="25"/>
      <c r="E553" s="25"/>
    </row>
    <row r="554" spans="1:5" s="11" customFormat="1" x14ac:dyDescent="0.2">
      <c r="A554" s="26"/>
      <c r="B554" s="7" t="str">
        <f>AMBIENTES!$A$15</f>
        <v>I.S. PcD FEMININO</v>
      </c>
      <c r="C554" s="25">
        <v>1</v>
      </c>
      <c r="D554" s="25"/>
      <c r="E554" s="25"/>
    </row>
    <row r="555" spans="1:5" s="11" customFormat="1" ht="13.5" customHeight="1" x14ac:dyDescent="0.2">
      <c r="A555" s="26"/>
      <c r="B555" s="7" t="str">
        <f>AMBIENTES!$A$2</f>
        <v>PLENÁRIO</v>
      </c>
      <c r="C555" s="25">
        <f>AMBIENTES!$B$2</f>
        <v>103.3091</v>
      </c>
      <c r="D555" s="25">
        <f>AMBIENTES!$C$2</f>
        <v>42.38</v>
      </c>
      <c r="E555" s="25">
        <f>AMBIENTES!$D$2</f>
        <v>2.7</v>
      </c>
    </row>
    <row r="556" spans="1:5" s="11" customFormat="1" x14ac:dyDescent="0.2">
      <c r="A556" s="26"/>
      <c r="B556" s="7" t="str">
        <f>AMBIENTES!$A$3</f>
        <v>RECEPÇÃO</v>
      </c>
      <c r="C556" s="25">
        <f>AMBIENTES!$B$3</f>
        <v>41.92</v>
      </c>
      <c r="D556" s="25">
        <f>AMBIENTES!$C$3</f>
        <v>25.97</v>
      </c>
      <c r="E556" s="25">
        <f>AMBIENTES!$D$3</f>
        <v>2.7</v>
      </c>
    </row>
    <row r="557" spans="1:5" s="11" customFormat="1" x14ac:dyDescent="0.2">
      <c r="A557" s="26"/>
      <c r="B557" s="7" t="str">
        <f>AMBIENTES!$A$4</f>
        <v>HALL PRESIDÊNCIA</v>
      </c>
      <c r="C557" s="25">
        <f>AMBIENTES!$B$4</f>
        <v>1.6</v>
      </c>
      <c r="D557" s="25">
        <f>AMBIENTES!$C$4</f>
        <v>5.2</v>
      </c>
      <c r="E557" s="25">
        <f>AMBIENTES!$D$4</f>
        <v>2.7</v>
      </c>
    </row>
    <row r="558" spans="1:5" s="11" customFormat="1" x14ac:dyDescent="0.2">
      <c r="A558" s="26"/>
      <c r="B558" s="7" t="str">
        <f>AMBIENTES!$A$5</f>
        <v>SALA DE SOM</v>
      </c>
      <c r="C558" s="25">
        <f>AMBIENTES!$B$5</f>
        <v>4.9800000000000004</v>
      </c>
      <c r="D558" s="25">
        <f>AMBIENTES!$C$5</f>
        <v>8.99</v>
      </c>
      <c r="E558" s="25">
        <f>AMBIENTES!$D$5</f>
        <v>2.7</v>
      </c>
    </row>
    <row r="559" spans="1:5" s="11" customFormat="1" x14ac:dyDescent="0.2">
      <c r="A559" s="26"/>
      <c r="B559" s="7" t="str">
        <f>AMBIENTES!$A$6</f>
        <v>SALA DA PRESIDÊNCIA</v>
      </c>
      <c r="C559" s="25">
        <f>AMBIENTES!$B$6</f>
        <v>11.39</v>
      </c>
      <c r="D559" s="25">
        <f>AMBIENTES!$C$6</f>
        <v>16.489999999999998</v>
      </c>
      <c r="E559" s="25">
        <f>AMBIENTES!$D$6</f>
        <v>2.7</v>
      </c>
    </row>
    <row r="560" spans="1:5" s="11" customFormat="1" x14ac:dyDescent="0.2">
      <c r="A560" s="26"/>
      <c r="B560" s="7" t="str">
        <f>AMBIENTES!$A$7</f>
        <v>LAVABO S.PRESIDÊNCIA</v>
      </c>
      <c r="C560" s="25">
        <f>AMBIENTES!$B$7</f>
        <v>2.16</v>
      </c>
      <c r="D560" s="25">
        <f>AMBIENTES!$C$7</f>
        <v>5.93</v>
      </c>
      <c r="E560" s="25">
        <f>AMBIENTES!$D$7</f>
        <v>2.9</v>
      </c>
    </row>
    <row r="561" spans="1:5" s="11" customFormat="1" x14ac:dyDescent="0.2">
      <c r="A561" s="26"/>
      <c r="B561" s="7" t="str">
        <f>AMBIENTES!$A$8</f>
        <v>CIRCULAÇÃO 1</v>
      </c>
      <c r="C561" s="25">
        <f>AMBIENTES!$B$8</f>
        <v>5.65</v>
      </c>
      <c r="D561" s="25">
        <f>AMBIENTES!$C$8</f>
        <v>11.219999999999999</v>
      </c>
      <c r="E561" s="25">
        <f>AMBIENTES!$D$8</f>
        <v>2.7</v>
      </c>
    </row>
    <row r="562" spans="1:5" s="11" customFormat="1" x14ac:dyDescent="0.2">
      <c r="A562" s="26"/>
      <c r="B562" s="7" t="str">
        <f>AMBIENTES!$A$9</f>
        <v>ARQUIVO</v>
      </c>
      <c r="C562" s="25">
        <f>AMBIENTES!$B$9</f>
        <v>18.920000000000002</v>
      </c>
      <c r="D562" s="25">
        <f>AMBIENTES!$C$9</f>
        <v>17.760000000000002</v>
      </c>
      <c r="E562" s="25">
        <f>AMBIENTES!$D$9</f>
        <v>2.7</v>
      </c>
    </row>
    <row r="563" spans="1:5" s="11" customFormat="1" x14ac:dyDescent="0.2">
      <c r="A563" s="26"/>
      <c r="B563" s="7" t="str">
        <f>AMBIENTES!$A$10</f>
        <v>SECRETARIA</v>
      </c>
      <c r="C563" s="25">
        <f>AMBIENTES!$B$10</f>
        <v>35.130000000000003</v>
      </c>
      <c r="D563" s="25">
        <f>AMBIENTES!$C$10</f>
        <v>25.71</v>
      </c>
      <c r="E563" s="25">
        <f>AMBIENTES!$D$10</f>
        <v>2.7</v>
      </c>
    </row>
    <row r="564" spans="1:5" s="11" customFormat="1" x14ac:dyDescent="0.2">
      <c r="A564" s="26"/>
      <c r="B564" s="7" t="str">
        <f>AMBIENTES!$A$11</f>
        <v>CIRCULAÇÃO 2</v>
      </c>
      <c r="C564" s="25">
        <f>AMBIENTES!$B$11</f>
        <v>7.25</v>
      </c>
      <c r="D564" s="25">
        <f>AMBIENTES!$C$11</f>
        <v>12.469999999999999</v>
      </c>
      <c r="E564" s="25">
        <f>AMBIENTES!$D$11</f>
        <v>2.7</v>
      </c>
    </row>
    <row r="565" spans="1:5" s="11" customFormat="1" x14ac:dyDescent="0.2">
      <c r="A565" s="26"/>
      <c r="B565" s="7" t="str">
        <f>AMBIENTES!$A$12</f>
        <v>SALA ADMINISTRATIVA</v>
      </c>
      <c r="C565" s="25">
        <f>AMBIENTES!$B$12</f>
        <v>8.41</v>
      </c>
      <c r="D565" s="25">
        <f>AMBIENTES!$C$12</f>
        <v>11.61</v>
      </c>
      <c r="E565" s="25">
        <f>AMBIENTES!$D$12</f>
        <v>2.9</v>
      </c>
    </row>
    <row r="566" spans="1:5" s="11" customFormat="1" x14ac:dyDescent="0.2">
      <c r="A566" s="26"/>
      <c r="B566" s="7" t="str">
        <f>AMBIENTES!$A$13</f>
        <v xml:space="preserve">HALL BANHEIROS PcD </v>
      </c>
      <c r="C566" s="25">
        <f>AMBIENTES!$B$13</f>
        <v>3.6500000000000004</v>
      </c>
      <c r="D566" s="25">
        <f>AMBIENTES!$C$13</f>
        <v>11.1</v>
      </c>
      <c r="E566" s="25">
        <f>AMBIENTES!$D$13</f>
        <v>2.9</v>
      </c>
    </row>
    <row r="567" spans="1:5" s="11" customFormat="1" x14ac:dyDescent="0.2">
      <c r="A567" s="26"/>
      <c r="B567" s="7" t="str">
        <f>AMBIENTES!$A$14</f>
        <v>I.S. PcD MASCULINO</v>
      </c>
      <c r="C567" s="25">
        <f>AMBIENTES!$B$14</f>
        <v>3.12</v>
      </c>
      <c r="D567" s="25">
        <f>AMBIENTES!$C$14</f>
        <v>7.07</v>
      </c>
      <c r="E567" s="25">
        <f>AMBIENTES!$D$14</f>
        <v>2.9</v>
      </c>
    </row>
    <row r="568" spans="1:5" s="11" customFormat="1" x14ac:dyDescent="0.2">
      <c r="A568" s="26"/>
      <c r="B568" s="7" t="str">
        <f>AMBIENTES!$A$15</f>
        <v>I.S. PcD FEMININO</v>
      </c>
      <c r="C568" s="25">
        <f>AMBIENTES!$B$15</f>
        <v>3.17</v>
      </c>
      <c r="D568" s="25">
        <f>AMBIENTES!$C$15</f>
        <v>7.13</v>
      </c>
      <c r="E568" s="25">
        <f>AMBIENTES!$D$15</f>
        <v>2.9</v>
      </c>
    </row>
    <row r="569" spans="1:5" s="11" customFormat="1" x14ac:dyDescent="0.2">
      <c r="A569" s="26"/>
      <c r="B569" s="7" t="str">
        <f>AMBIENTES!$A$16</f>
        <v>COZINHA</v>
      </c>
      <c r="C569" s="25">
        <f>AMBIENTES!$B$16</f>
        <v>13.39</v>
      </c>
      <c r="D569" s="25">
        <f>AMBIENTES!$C$16</f>
        <v>15.2</v>
      </c>
      <c r="E569" s="25">
        <f>AMBIENTES!$D$16</f>
        <v>2.7</v>
      </c>
    </row>
    <row r="570" spans="1:5" s="11" customFormat="1" x14ac:dyDescent="0.2">
      <c r="A570" s="26"/>
      <c r="B570" s="7" t="str">
        <f>AMBIENTES!$A$17</f>
        <v>SALA DE REUNIÃO</v>
      </c>
      <c r="C570" s="25">
        <f>AMBIENTES!$B$17</f>
        <v>22.71</v>
      </c>
      <c r="D570" s="25">
        <f>AMBIENTES!$C$17</f>
        <v>18.649999999999999</v>
      </c>
      <c r="E570" s="25">
        <f>AMBIENTES!$D$17</f>
        <v>2.7</v>
      </c>
    </row>
    <row r="571" spans="1:5" s="11" customFormat="1" x14ac:dyDescent="0.2">
      <c r="A571" s="26"/>
      <c r="B571" s="7" t="str">
        <f>AMBIENTES!$A$18</f>
        <v>CIRCULAÇÃO 3</v>
      </c>
      <c r="C571" s="25">
        <f>AMBIENTES!$B$18</f>
        <v>6.06</v>
      </c>
      <c r="D571" s="25">
        <f>AMBIENTES!$C$18</f>
        <v>11.92</v>
      </c>
      <c r="E571" s="25">
        <f>AMBIENTES!$D$18</f>
        <v>2.7</v>
      </c>
    </row>
    <row r="572" spans="1:5" s="11" customFormat="1" x14ac:dyDescent="0.2">
      <c r="A572" s="26"/>
      <c r="B572" s="7" t="str">
        <f>AMBIENTES!$A$19</f>
        <v>DML</v>
      </c>
      <c r="C572" s="25">
        <f>AMBIENTES!$B$19</f>
        <v>3.25</v>
      </c>
      <c r="D572" s="25">
        <f>AMBIENTES!$C$19</f>
        <v>8.1</v>
      </c>
      <c r="E572" s="25">
        <f>AMBIENTES!$D$19</f>
        <v>2.9</v>
      </c>
    </row>
    <row r="573" spans="1:5" s="11" customFormat="1" x14ac:dyDescent="0.2">
      <c r="A573" s="26"/>
      <c r="B573" s="7" t="str">
        <f>AMBIENTES!$A$20</f>
        <v>POLÍCIA CIVIL</v>
      </c>
      <c r="C573" s="25">
        <f>AMBIENTES!$B$20</f>
        <v>8.4700000000000006</v>
      </c>
      <c r="D573" s="25">
        <f>AMBIENTES!$C$20</f>
        <v>1.19</v>
      </c>
      <c r="E573" s="25">
        <f>AMBIENTES!$D$20</f>
        <v>2.7</v>
      </c>
    </row>
    <row r="574" spans="1:5" s="11" customFormat="1" x14ac:dyDescent="0.2">
      <c r="A574" s="26"/>
      <c r="B574" s="7" t="str">
        <f>AMBIENTES!$A$21</f>
        <v>ATENDIMENTO CAC</v>
      </c>
      <c r="C574" s="25">
        <f>AMBIENTES!$B$21</f>
        <v>8.89</v>
      </c>
      <c r="D574" s="25">
        <f>AMBIENTES!$C$21</f>
        <v>12.11</v>
      </c>
      <c r="E574" s="25">
        <f>AMBIENTES!$D$21</f>
        <v>2.7</v>
      </c>
    </row>
    <row r="575" spans="1:5" s="11" customFormat="1" x14ac:dyDescent="0.2">
      <c r="A575" s="26"/>
      <c r="B575" s="7" t="str">
        <f>AMBIENTES!$A$22</f>
        <v>RECEPÇÃO CAC</v>
      </c>
      <c r="C575" s="25">
        <f>AMBIENTES!$B$22</f>
        <v>12.23</v>
      </c>
      <c r="D575" s="25">
        <f>AMBIENTES!$C$22</f>
        <v>14.8</v>
      </c>
      <c r="E575" s="25">
        <f>AMBIENTES!$D$22</f>
        <v>2.7</v>
      </c>
    </row>
    <row r="576" spans="1:5" s="11" customFormat="1" x14ac:dyDescent="0.2">
      <c r="A576" s="26"/>
      <c r="B576" s="7" t="str">
        <f>AMBIENTES!$A$23</f>
        <v>LAVABO CAC</v>
      </c>
      <c r="C576" s="25">
        <f>AMBIENTES!$B$23</f>
        <v>1.8</v>
      </c>
      <c r="D576" s="25">
        <f>AMBIENTES!$C$23</f>
        <v>5.78</v>
      </c>
      <c r="E576" s="25">
        <f>AMBIENTES!$D$23</f>
        <v>2.9</v>
      </c>
    </row>
    <row r="577" spans="1:5" s="11" customFormat="1" x14ac:dyDescent="0.2">
      <c r="A577" s="26"/>
      <c r="B577" s="7" t="str">
        <f>AMBIENTES!$A$24</f>
        <v>CALÇADA</v>
      </c>
      <c r="C577" s="25">
        <f>AMBIENTES!$B$24</f>
        <v>72.790000000000006</v>
      </c>
      <c r="D577" s="25">
        <f>AMBIENTES!$C$24</f>
        <v>49.83</v>
      </c>
      <c r="E577" s="25">
        <f>AMBIENTES!$D$24</f>
        <v>0</v>
      </c>
    </row>
    <row r="578" spans="1:5" s="11" customFormat="1" x14ac:dyDescent="0.2">
      <c r="A578" s="26"/>
      <c r="B578" s="7" t="str">
        <f>AMBIENTES!$A$25</f>
        <v>PISO EXTERNO FRENTE</v>
      </c>
      <c r="C578" s="25">
        <f>AMBIENTES!$B$25</f>
        <v>131.97999999999999</v>
      </c>
      <c r="D578" s="25">
        <f>AMBIENTES!$C$25</f>
        <v>89.44</v>
      </c>
      <c r="E578" s="25">
        <f>AMBIENTES!$D$25</f>
        <v>0</v>
      </c>
    </row>
    <row r="579" spans="1:5" s="11" customFormat="1" x14ac:dyDescent="0.2">
      <c r="A579" s="26"/>
      <c r="B579" s="7" t="str">
        <f>AMBIENTES!$A$26</f>
        <v>PISO EXTERNO LATERAL DIREITA</v>
      </c>
      <c r="C579" s="25">
        <f>AMBIENTES!$B$26</f>
        <v>24.77</v>
      </c>
      <c r="D579" s="25">
        <f>AMBIENTES!$C$26</f>
        <v>27.85</v>
      </c>
      <c r="E579" s="25">
        <f>AMBIENTES!$D$26</f>
        <v>0</v>
      </c>
    </row>
    <row r="580" spans="1:5" s="11" customFormat="1" x14ac:dyDescent="0.2">
      <c r="A580" s="26"/>
      <c r="B580" s="7" t="str">
        <f>AMBIENTES!$A$27</f>
        <v>FACHADA</v>
      </c>
      <c r="C580" s="25">
        <f>AMBIENTES!$B$27</f>
        <v>92.45</v>
      </c>
      <c r="D580" s="25">
        <f>AMBIENTES!$C$27</f>
        <v>0</v>
      </c>
      <c r="E580" s="25">
        <f>AMBIENTES!$D$27</f>
        <v>4</v>
      </c>
    </row>
    <row r="581" spans="1:5" ht="25.5" x14ac:dyDescent="0.2">
      <c r="A581" s="9" t="str">
        <f>'PLANILHA COM VALORES'!A256</f>
        <v>18.1.1</v>
      </c>
      <c r="B581" s="23" t="str">
        <f>'PLANILHA COM VALORES'!C256</f>
        <v>LUMINÁRIA DE EMERGÊNCIA AUTÔNOMA, TIPO LED POTÊNCIA TOTAL DE 2W, FORNECIMENTO E INSTALAÇÃO</v>
      </c>
      <c r="C581" s="9" t="str">
        <f>'PLANILHA COM VALORES'!D256</f>
        <v>un</v>
      </c>
    </row>
    <row r="582" spans="1:5" ht="38.25" x14ac:dyDescent="0.2">
      <c r="A582" s="9" t="str">
        <f>'PLANILHA COM VALORES'!A258</f>
        <v>18.2.1</v>
      </c>
      <c r="B582" s="23" t="str">
        <f>'PLANILHA COM VALORES'!C258</f>
        <v>PLACA FOTOLUMINESCENTE PARA SINALIZAÇÃO DE EMERGÊNCIA, TIPO "A5", DIMENSÃO DA BASE 300MM, INCLUSIVE FIXAÇÃO</v>
      </c>
      <c r="C582" s="9" t="str">
        <f>'PLANILHA COM VALORES'!D258</f>
        <v>un</v>
      </c>
    </row>
    <row r="583" spans="1:5" ht="38.25" x14ac:dyDescent="0.2">
      <c r="A583" s="9" t="str">
        <f>'PLANILHA COM VALORES'!A259</f>
        <v>18.2.2</v>
      </c>
      <c r="B583" s="23" t="str">
        <f>'PLANILHA COM VALORES'!C259</f>
        <v>PLACA FOTOLUMINESCENTE PARA SINALIZAÇÃO DE EMERGÊNCIA, TIPO "M2", DIMENSÃO (380X190)MM, INCLUSIVE FIXAÇÃO</v>
      </c>
      <c r="C583" s="9" t="str">
        <f>'PLANILHA COM VALORES'!D259</f>
        <v>un</v>
      </c>
    </row>
    <row r="584" spans="1:5" ht="38.25" x14ac:dyDescent="0.2">
      <c r="A584" s="9" t="str">
        <f>'PLANILHA COM VALORES'!A260</f>
        <v>18.2.3</v>
      </c>
      <c r="B584" s="23" t="str">
        <f>'PLANILHA COM VALORES'!C260</f>
        <v>PLACA FOTOLUMINESCENTE PARA SINALIZAÇÃO DE EMERGÊNCIA, TIPO "M7", DIMENSÃO (380X190)MM, INCLUSIVE FIXAÇÃO</v>
      </c>
      <c r="C584" s="9" t="str">
        <f>'PLANILHA COM VALORES'!D260</f>
        <v>un</v>
      </c>
    </row>
    <row r="585" spans="1:5" ht="38.25" x14ac:dyDescent="0.2">
      <c r="A585" s="9" t="str">
        <f>'PLANILHA COM VALORES'!A261</f>
        <v>18.2.4</v>
      </c>
      <c r="B585" s="23" t="str">
        <f>'PLANILHA COM VALORES'!C261</f>
        <v>PLACA FOTOLUMINESCENTE PARA SINALIZAÇÃO DE EMERGÊNCIA, TIPO "S1", DIMENSÃO (380X190)MM, INCLUSIVE FIXAÇÃO</v>
      </c>
      <c r="C585" s="9" t="str">
        <f>'PLANILHA COM VALORES'!D261</f>
        <v>un</v>
      </c>
    </row>
    <row r="586" spans="1:5" ht="38.25" x14ac:dyDescent="0.2">
      <c r="A586" s="9" t="str">
        <f>'PLANILHA COM VALORES'!A262</f>
        <v>18.2.5</v>
      </c>
      <c r="B586" s="23" t="str">
        <f>'PLANILHA COM VALORES'!C262</f>
        <v>PLACA FOTOLUMINESCENTE PARA SINALIZAÇÃO DE EMERGÊNCIA, TIPO "S12", DIMENSÃO (380X190)MM, INCLUSIVE FIXAÇÃO</v>
      </c>
      <c r="C586" s="9" t="str">
        <f>'PLANILHA COM VALORES'!D262</f>
        <v>un</v>
      </c>
    </row>
    <row r="587" spans="1:5" ht="38.25" x14ac:dyDescent="0.2">
      <c r="A587" s="9" t="str">
        <f>'PLANILHA COM VALORES'!A266</f>
        <v>19.1.1</v>
      </c>
      <c r="B587" s="23" t="str">
        <f>'PLANILHA COM VALORES'!C266</f>
        <v>ESPELHO CRISTAL, DIMENSÃO (40X60)CM, COM ESP. 4MM, EM ACABAMENTO LAPIDADO, INCLUSIVE FIXAÇÃO COM PARAFUSO TIPO FINESSON, FORNECIMENTO E INSTALAÇÃO</v>
      </c>
      <c r="C587" s="9" t="str">
        <f>'PLANILHA COM VALORES'!D266</f>
        <v>un</v>
      </c>
      <c r="D587" s="8">
        <f>C588+C589</f>
        <v>2</v>
      </c>
    </row>
    <row r="588" spans="1:5" s="11" customFormat="1" x14ac:dyDescent="0.2">
      <c r="A588" s="26"/>
      <c r="B588" s="7" t="str">
        <f>AMBIENTES!$A$14</f>
        <v>I.S. PcD MASCULINO</v>
      </c>
      <c r="C588" s="25">
        <v>1</v>
      </c>
      <c r="D588" s="25"/>
      <c r="E588" s="25"/>
    </row>
    <row r="589" spans="1:5" s="11" customFormat="1" x14ac:dyDescent="0.2">
      <c r="A589" s="26"/>
      <c r="B589" s="7" t="str">
        <f>AMBIENTES!$A$15</f>
        <v>I.S. PcD FEMININO</v>
      </c>
      <c r="C589" s="25">
        <v>1</v>
      </c>
      <c r="D589" s="25"/>
      <c r="E589" s="25"/>
    </row>
    <row r="590" spans="1:5" ht="38.25" x14ac:dyDescent="0.2">
      <c r="A590" s="9" t="str">
        <f>'PLANILHA COM VALORES'!A267</f>
        <v>19.1.2</v>
      </c>
      <c r="B590" s="23" t="str">
        <f>'PLANILHA COM VALORES'!C267</f>
        <v>ESPELHO CRISTAL, DIMENSÃO (60X90)CM, COM ESP. 4MM, EM ACABAMENTO LAPIDADO, INCLUSIVE FIXAÇÃO COM PARAFUSO TIPO FINESSON, FORNECIMENTO E INSTALAÇÃO</v>
      </c>
      <c r="C590" s="9" t="str">
        <f>'PLANILHA COM VALORES'!D267</f>
        <v>un</v>
      </c>
      <c r="D590" s="8">
        <f>C591</f>
        <v>2</v>
      </c>
    </row>
    <row r="591" spans="1:5" s="11" customFormat="1" x14ac:dyDescent="0.2">
      <c r="A591" s="26"/>
      <c r="B591" s="7" t="str">
        <f>AMBIENTES!$A$13</f>
        <v xml:space="preserve">HALL BANHEIROS PcD </v>
      </c>
      <c r="C591" s="25">
        <v>2</v>
      </c>
      <c r="D591" s="25"/>
      <c r="E591" s="25"/>
    </row>
    <row r="592" spans="1:5" ht="51" x14ac:dyDescent="0.2">
      <c r="A592" s="9" t="str">
        <f>'PLANILHA COM VALORES'!A269</f>
        <v>19.2.1</v>
      </c>
      <c r="B592" s="103" t="str">
        <f>'PLANILHA COM VALORES'!C269</f>
        <v>VIDRO TEMPERADO TRANSPARENTE INCOLOR, ESP. 8MM, INCLUSIVE FIXAÇÃO E VEDAÇÃO COM GUARNIÇÃO/GAXETA DE BORRACHA NEOPRENE, FORNECIMENTO E INSTALAÇÃO, EXCLUSIVE CAIXILHO/PERFIL</v>
      </c>
      <c r="C592" s="9" t="str">
        <f>'PLANILHA COM VALORES'!D269</f>
        <v>m2</v>
      </c>
      <c r="D592" s="8">
        <f>F593</f>
        <v>1.4</v>
      </c>
    </row>
    <row r="593" spans="1:6" s="11" customFormat="1" x14ac:dyDescent="0.2">
      <c r="A593" s="26"/>
      <c r="B593" s="7" t="str">
        <f>AMBIENTES!$A$5</f>
        <v>SALA DE SOM</v>
      </c>
      <c r="C593" s="25">
        <v>1.4</v>
      </c>
      <c r="D593" s="25">
        <v>1</v>
      </c>
      <c r="E593" s="25">
        <v>1</v>
      </c>
      <c r="F593" s="25">
        <f>C593*D593*E593</f>
        <v>1.4</v>
      </c>
    </row>
    <row r="594" spans="1:6" ht="89.25" x14ac:dyDescent="0.2">
      <c r="A594" s="9" t="str">
        <f>'PLANILHA COM VALORES'!A273</f>
        <v>20.1.1</v>
      </c>
      <c r="B594" s="23" t="str">
        <f>'PLANILHA COM VALORES'!C273</f>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
      <c r="C594" s="9" t="str">
        <f>'PLANILHA COM VALORES'!D273</f>
        <v>un</v>
      </c>
      <c r="D594" s="8">
        <f>SUM(C595:C597)</f>
        <v>4</v>
      </c>
    </row>
    <row r="595" spans="1:6" s="11" customFormat="1" x14ac:dyDescent="0.2">
      <c r="A595" s="26"/>
      <c r="B595" s="7" t="str">
        <f>AMBIENTES!$A$13</f>
        <v xml:space="preserve">HALL BANHEIROS PcD </v>
      </c>
      <c r="C595" s="25">
        <v>2</v>
      </c>
      <c r="D595" s="25"/>
      <c r="E595" s="25"/>
    </row>
    <row r="596" spans="1:6" s="11" customFormat="1" x14ac:dyDescent="0.2">
      <c r="A596" s="26"/>
      <c r="B596" s="7" t="str">
        <f>AMBIENTES!$A$14</f>
        <v>I.S. PcD MASCULINO</v>
      </c>
      <c r="C596" s="25">
        <v>1</v>
      </c>
      <c r="D596" s="25"/>
      <c r="E596" s="25"/>
    </row>
    <row r="597" spans="1:6" s="11" customFormat="1" x14ac:dyDescent="0.2">
      <c r="A597" s="26"/>
      <c r="B597" s="7" t="str">
        <f>AMBIENTES!$A$15</f>
        <v>I.S. PcD FEMININO</v>
      </c>
      <c r="C597" s="25">
        <v>1</v>
      </c>
      <c r="D597" s="25"/>
      <c r="E597" s="25"/>
    </row>
    <row r="598" spans="1:6" ht="63.75" x14ac:dyDescent="0.2">
      <c r="A598" s="9" t="str">
        <f>'PLANILHA COM VALORES'!A274</f>
        <v>20.1.2</v>
      </c>
      <c r="B598" s="23" t="str">
        <f>'PLANILHA COM VALORES'!C274</f>
        <v>PONTO DE EMBUTIR PARA ESGOTO EM TUBO PVC RÍGIDO, PBV - SÉRIE NORMAL, DN 100MM (4"), EMBUTIDO EM PISO COM DISTÂNCIA DE ATÉ CINCO (5) METROS DO RAMAL DE ESGOTO, INCLUSIVE CONEXÕES E FIXAÇÃO DO TUBO COM ENCHIMENTO DO RASGO NO CONCRETO COM ARGAMASSA</v>
      </c>
      <c r="C598" s="9" t="str">
        <f>'PLANILHA COM VALORES'!D274</f>
        <v>un</v>
      </c>
      <c r="D598" s="8">
        <f>SUM(C599:C600)</f>
        <v>2</v>
      </c>
    </row>
    <row r="599" spans="1:6" s="11" customFormat="1" x14ac:dyDescent="0.2">
      <c r="A599" s="26"/>
      <c r="B599" s="7" t="str">
        <f>AMBIENTES!$A$14</f>
        <v>I.S. PcD MASCULINO</v>
      </c>
      <c r="C599" s="25">
        <v>1</v>
      </c>
      <c r="D599" s="25"/>
      <c r="E599" s="25"/>
    </row>
    <row r="600" spans="1:6" s="11" customFormat="1" x14ac:dyDescent="0.2">
      <c r="A600" s="26"/>
      <c r="B600" s="7" t="str">
        <f>AMBIENTES!$A$15</f>
        <v>I.S. PcD FEMININO</v>
      </c>
      <c r="C600" s="25">
        <v>1</v>
      </c>
      <c r="D600" s="25"/>
      <c r="E600" s="25"/>
    </row>
    <row r="601" spans="1:6" ht="76.5" x14ac:dyDescent="0.2">
      <c r="A601" s="9" t="str">
        <f>'PLANILHA COM VALORES'!A275</f>
        <v>20.1.3</v>
      </c>
      <c r="B601" s="23" t="str">
        <f>'PLANILHA COM VALORES'!C275</f>
        <v>PONTO DE EMBUTIR PARA ESGOTO EM TUBO PVC RÍGIDO, PBV - SÉRIE NORMAL, DN 50MM (2"), EMBUTIDO EM PISO COM DISTÂNCIA DE ATÉ CINCO (5) METROS DO RAMAL DE ESGOTO, EXCLUSIVE ESCAVAÇÃO, INCLUSIVE CONEXÕES E FIXAÇÃO DO TUBO COM ENCHIMENTO DO RASGO NO CONCRETO COM ARGAMASSA</v>
      </c>
      <c r="C601" s="9" t="str">
        <f>'PLANILHA COM VALORES'!D275</f>
        <v>un</v>
      </c>
      <c r="D601" s="8">
        <f>SUM(C602:C604)</f>
        <v>4</v>
      </c>
    </row>
    <row r="602" spans="1:6" s="11" customFormat="1" x14ac:dyDescent="0.2">
      <c r="A602" s="26"/>
      <c r="B602" s="7" t="str">
        <f>AMBIENTES!$A$13</f>
        <v xml:space="preserve">HALL BANHEIROS PcD </v>
      </c>
      <c r="C602" s="25">
        <v>2</v>
      </c>
      <c r="D602" s="25"/>
      <c r="E602" s="25"/>
    </row>
    <row r="603" spans="1:6" s="11" customFormat="1" x14ac:dyDescent="0.2">
      <c r="A603" s="26"/>
      <c r="B603" s="7" t="str">
        <f>AMBIENTES!$A$14</f>
        <v>I.S. PcD MASCULINO</v>
      </c>
      <c r="C603" s="25">
        <v>1</v>
      </c>
      <c r="D603" s="25"/>
      <c r="E603" s="25"/>
    </row>
    <row r="604" spans="1:6" s="11" customFormat="1" x14ac:dyDescent="0.2">
      <c r="A604" s="26"/>
      <c r="B604" s="7" t="str">
        <f>AMBIENTES!$A$15</f>
        <v>I.S. PcD FEMININO</v>
      </c>
      <c r="C604" s="25">
        <v>1</v>
      </c>
      <c r="D604" s="25"/>
      <c r="E604" s="25"/>
    </row>
    <row r="605" spans="1:6" ht="63.75" x14ac:dyDescent="0.2">
      <c r="A605" s="9" t="str">
        <f>'PLANILHA COM VALORES'!A277</f>
        <v>20.2.1</v>
      </c>
      <c r="B605" s="23" t="str">
        <f>'PLANILHA COM VALORES'!C277</f>
        <v>PONTO DE EMBUTIR PARA ÁGUA FRIA EM TUBO DE PVC RÍGIDO SOLDÁVEL, DN 20MM (1/2"), EMBUTIDO NA ALVENARIA COM DISTÂNCIA DE ATÉ CINCO (5) METROS DA TOMADA DE ÁGUA, INCLUSIVE CONEXÕES E FIXAÇÃO DO TUBO COM ENCHIMENTO DO RASGO NA ALVENARIA/CONCRETO COM ARGAMASSA</v>
      </c>
      <c r="C605" s="9" t="str">
        <f>'PLANILHA COM VALORES'!D277</f>
        <v>un</v>
      </c>
      <c r="D605" s="8">
        <f>SUM(C606:C614)</f>
        <v>14</v>
      </c>
    </row>
    <row r="606" spans="1:6" s="11" customFormat="1" x14ac:dyDescent="0.2">
      <c r="A606" s="26"/>
      <c r="B606" s="7" t="str">
        <f>AMBIENTES!$A$13</f>
        <v xml:space="preserve">HALL BANHEIROS PcD </v>
      </c>
      <c r="C606" s="25">
        <v>2</v>
      </c>
      <c r="D606" s="25"/>
      <c r="E606" s="25"/>
    </row>
    <row r="607" spans="1:6" s="11" customFormat="1" x14ac:dyDescent="0.2">
      <c r="A607" s="26"/>
      <c r="B607" s="7" t="str">
        <f>AMBIENTES!$A$14</f>
        <v>I.S. PcD MASCULINO</v>
      </c>
      <c r="C607" s="25">
        <v>2</v>
      </c>
      <c r="D607" s="25"/>
      <c r="E607" s="25"/>
    </row>
    <row r="608" spans="1:6" s="11" customFormat="1" x14ac:dyDescent="0.2">
      <c r="A608" s="26"/>
      <c r="B608" s="7" t="str">
        <f>AMBIENTES!$A$15</f>
        <v>I.S. PcD FEMININO</v>
      </c>
      <c r="C608" s="25">
        <v>2</v>
      </c>
      <c r="D608" s="25"/>
      <c r="E608" s="25"/>
    </row>
    <row r="609" spans="1:5" s="11" customFormat="1" x14ac:dyDescent="0.2">
      <c r="A609" s="26"/>
      <c r="B609" s="7" t="str">
        <f>AMBIENTES!$A$2</f>
        <v>PLENÁRIO</v>
      </c>
      <c r="C609" s="25">
        <v>3</v>
      </c>
      <c r="D609" s="25"/>
      <c r="E609" s="25"/>
    </row>
    <row r="610" spans="1:5" s="11" customFormat="1" x14ac:dyDescent="0.2">
      <c r="A610" s="26"/>
      <c r="B610" s="7" t="str">
        <f>AMBIENTES!$A$6</f>
        <v>SALA DA PRESIDÊNCIA</v>
      </c>
      <c r="C610" s="25">
        <v>1</v>
      </c>
      <c r="D610" s="25"/>
      <c r="E610" s="25"/>
    </row>
    <row r="611" spans="1:5" s="11" customFormat="1" x14ac:dyDescent="0.2">
      <c r="A611" s="26"/>
      <c r="B611" s="7" t="str">
        <f>AMBIENTES!$A$10</f>
        <v>SECRETARIA</v>
      </c>
      <c r="C611" s="25">
        <v>1</v>
      </c>
      <c r="D611" s="25"/>
      <c r="E611" s="25"/>
    </row>
    <row r="612" spans="1:5" s="11" customFormat="1" x14ac:dyDescent="0.2">
      <c r="A612" s="26"/>
      <c r="B612" s="7" t="str">
        <f>AMBIENTES!$A$12</f>
        <v>SALA ADMINISTRATIVA</v>
      </c>
      <c r="C612" s="25">
        <v>1</v>
      </c>
      <c r="D612" s="25"/>
      <c r="E612" s="25"/>
    </row>
    <row r="613" spans="1:5" s="11" customFormat="1" x14ac:dyDescent="0.2">
      <c r="A613" s="26"/>
      <c r="B613" s="7" t="str">
        <f>AMBIENTES!$A$17</f>
        <v>SALA DE REUNIÃO</v>
      </c>
      <c r="C613" s="25">
        <v>1</v>
      </c>
      <c r="D613" s="25"/>
      <c r="E613" s="25"/>
    </row>
    <row r="614" spans="1:5" s="11" customFormat="1" x14ac:dyDescent="0.2">
      <c r="A614" s="26"/>
      <c r="B614" s="7" t="str">
        <f>AMBIENTES!$A$21</f>
        <v>ATENDIMENTO CAC</v>
      </c>
      <c r="C614" s="25">
        <v>1</v>
      </c>
      <c r="D614" s="25"/>
      <c r="E614" s="25"/>
    </row>
    <row r="615" spans="1:5" s="11" customFormat="1" x14ac:dyDescent="0.2">
      <c r="A615" s="26"/>
      <c r="B615" s="7" t="str">
        <f>AMBIENTES!$A$2</f>
        <v>PLENÁRIO</v>
      </c>
      <c r="C615" s="25">
        <f>AMBIENTES!$B$2</f>
        <v>103.3091</v>
      </c>
      <c r="D615" s="25">
        <f>AMBIENTES!$C$2</f>
        <v>42.38</v>
      </c>
      <c r="E615" s="25">
        <f>AMBIENTES!$D$2</f>
        <v>2.7</v>
      </c>
    </row>
    <row r="616" spans="1:5" s="11" customFormat="1" x14ac:dyDescent="0.2">
      <c r="A616" s="26"/>
      <c r="B616" s="7" t="str">
        <f>AMBIENTES!$A$3</f>
        <v>RECEPÇÃO</v>
      </c>
      <c r="C616" s="25">
        <f>AMBIENTES!$B$3</f>
        <v>41.92</v>
      </c>
      <c r="D616" s="25">
        <f>AMBIENTES!$C$3</f>
        <v>25.97</v>
      </c>
      <c r="E616" s="25">
        <f>AMBIENTES!$D$3</f>
        <v>2.7</v>
      </c>
    </row>
    <row r="617" spans="1:5" s="11" customFormat="1" x14ac:dyDescent="0.2">
      <c r="A617" s="26"/>
      <c r="B617" s="7" t="str">
        <f>AMBIENTES!$A$4</f>
        <v>HALL PRESIDÊNCIA</v>
      </c>
      <c r="C617" s="25">
        <f>AMBIENTES!$B$4</f>
        <v>1.6</v>
      </c>
      <c r="D617" s="25">
        <f>AMBIENTES!$C$4</f>
        <v>5.2</v>
      </c>
      <c r="E617" s="25">
        <f>AMBIENTES!$D$4</f>
        <v>2.7</v>
      </c>
    </row>
    <row r="618" spans="1:5" s="11" customFormat="1" x14ac:dyDescent="0.2">
      <c r="A618" s="26"/>
      <c r="B618" s="7" t="str">
        <f>AMBIENTES!$A$5</f>
        <v>SALA DE SOM</v>
      </c>
      <c r="C618" s="25">
        <f>AMBIENTES!$B$5</f>
        <v>4.9800000000000004</v>
      </c>
      <c r="D618" s="25">
        <f>AMBIENTES!$C$5</f>
        <v>8.99</v>
      </c>
      <c r="E618" s="25">
        <f>AMBIENTES!$D$5</f>
        <v>2.7</v>
      </c>
    </row>
    <row r="619" spans="1:5" s="11" customFormat="1" x14ac:dyDescent="0.2">
      <c r="A619" s="26"/>
      <c r="B619" s="7" t="str">
        <f>AMBIENTES!$A$6</f>
        <v>SALA DA PRESIDÊNCIA</v>
      </c>
      <c r="C619" s="25">
        <f>AMBIENTES!$B$6</f>
        <v>11.39</v>
      </c>
      <c r="D619" s="25">
        <f>AMBIENTES!$C$6</f>
        <v>16.489999999999998</v>
      </c>
      <c r="E619" s="25">
        <f>AMBIENTES!$D$6</f>
        <v>2.7</v>
      </c>
    </row>
    <row r="620" spans="1:5" s="11" customFormat="1" x14ac:dyDescent="0.2">
      <c r="A620" s="26"/>
      <c r="B620" s="7" t="str">
        <f>AMBIENTES!$A$7</f>
        <v>LAVABO S.PRESIDÊNCIA</v>
      </c>
      <c r="C620" s="25">
        <f>AMBIENTES!$B$7</f>
        <v>2.16</v>
      </c>
      <c r="D620" s="25">
        <f>AMBIENTES!$C$7</f>
        <v>5.93</v>
      </c>
      <c r="E620" s="25">
        <f>AMBIENTES!$D$7</f>
        <v>2.9</v>
      </c>
    </row>
    <row r="621" spans="1:5" s="11" customFormat="1" x14ac:dyDescent="0.2">
      <c r="A621" s="26"/>
      <c r="B621" s="7" t="str">
        <f>AMBIENTES!$A$8</f>
        <v>CIRCULAÇÃO 1</v>
      </c>
      <c r="C621" s="25">
        <f>AMBIENTES!$B$8</f>
        <v>5.65</v>
      </c>
      <c r="D621" s="25">
        <f>AMBIENTES!$C$8</f>
        <v>11.219999999999999</v>
      </c>
      <c r="E621" s="25">
        <f>AMBIENTES!$D$8</f>
        <v>2.7</v>
      </c>
    </row>
    <row r="622" spans="1:5" s="11" customFormat="1" x14ac:dyDescent="0.2">
      <c r="A622" s="26"/>
      <c r="B622" s="7" t="str">
        <f>AMBIENTES!$A$9</f>
        <v>ARQUIVO</v>
      </c>
      <c r="C622" s="25">
        <f>AMBIENTES!$B$9</f>
        <v>18.920000000000002</v>
      </c>
      <c r="D622" s="25">
        <f>AMBIENTES!$C$9</f>
        <v>17.760000000000002</v>
      </c>
      <c r="E622" s="25">
        <f>AMBIENTES!$D$9</f>
        <v>2.7</v>
      </c>
    </row>
    <row r="623" spans="1:5" s="11" customFormat="1" x14ac:dyDescent="0.2">
      <c r="A623" s="26"/>
      <c r="B623" s="7" t="str">
        <f>AMBIENTES!$A$10</f>
        <v>SECRETARIA</v>
      </c>
      <c r="C623" s="25">
        <f>AMBIENTES!$B$10</f>
        <v>35.130000000000003</v>
      </c>
      <c r="D623" s="25">
        <f>AMBIENTES!$C$10</f>
        <v>25.71</v>
      </c>
      <c r="E623" s="25">
        <f>AMBIENTES!$D$10</f>
        <v>2.7</v>
      </c>
    </row>
    <row r="624" spans="1:5" s="11" customFormat="1" x14ac:dyDescent="0.2">
      <c r="A624" s="26"/>
      <c r="B624" s="7" t="str">
        <f>AMBIENTES!$A$11</f>
        <v>CIRCULAÇÃO 2</v>
      </c>
      <c r="C624" s="25">
        <f>AMBIENTES!$B$11</f>
        <v>7.25</v>
      </c>
      <c r="D624" s="25">
        <f>AMBIENTES!$C$11</f>
        <v>12.469999999999999</v>
      </c>
      <c r="E624" s="25">
        <f>AMBIENTES!$D$11</f>
        <v>2.7</v>
      </c>
    </row>
    <row r="625" spans="1:5" s="11" customFormat="1" x14ac:dyDescent="0.2">
      <c r="A625" s="26"/>
      <c r="B625" s="7" t="str">
        <f>AMBIENTES!$A$12</f>
        <v>SALA ADMINISTRATIVA</v>
      </c>
      <c r="C625" s="25">
        <f>AMBIENTES!$B$12</f>
        <v>8.41</v>
      </c>
      <c r="D625" s="25">
        <f>AMBIENTES!$C$12</f>
        <v>11.61</v>
      </c>
      <c r="E625" s="25">
        <f>AMBIENTES!$D$12</f>
        <v>2.9</v>
      </c>
    </row>
    <row r="626" spans="1:5" s="11" customFormat="1" x14ac:dyDescent="0.2">
      <c r="A626" s="26"/>
      <c r="B626" s="7" t="str">
        <f>AMBIENTES!$A$13</f>
        <v xml:space="preserve">HALL BANHEIROS PcD </v>
      </c>
      <c r="C626" s="25">
        <f>AMBIENTES!$B$13</f>
        <v>3.6500000000000004</v>
      </c>
      <c r="D626" s="25">
        <f>AMBIENTES!$C$13</f>
        <v>11.1</v>
      </c>
      <c r="E626" s="25">
        <f>AMBIENTES!$D$13</f>
        <v>2.9</v>
      </c>
    </row>
    <row r="627" spans="1:5" s="11" customFormat="1" x14ac:dyDescent="0.2">
      <c r="A627" s="26"/>
      <c r="B627" s="7" t="str">
        <f>AMBIENTES!$A$14</f>
        <v>I.S. PcD MASCULINO</v>
      </c>
      <c r="C627" s="25">
        <f>AMBIENTES!$B$14</f>
        <v>3.12</v>
      </c>
      <c r="D627" s="25">
        <f>AMBIENTES!$C$14</f>
        <v>7.07</v>
      </c>
      <c r="E627" s="25">
        <f>AMBIENTES!$D$14</f>
        <v>2.9</v>
      </c>
    </row>
    <row r="628" spans="1:5" s="11" customFormat="1" x14ac:dyDescent="0.2">
      <c r="A628" s="26"/>
      <c r="B628" s="7" t="str">
        <f>AMBIENTES!$A$15</f>
        <v>I.S. PcD FEMININO</v>
      </c>
      <c r="C628" s="25">
        <f>AMBIENTES!$B$15</f>
        <v>3.17</v>
      </c>
      <c r="D628" s="25">
        <f>AMBIENTES!$C$15</f>
        <v>7.13</v>
      </c>
      <c r="E628" s="25">
        <f>AMBIENTES!$D$15</f>
        <v>2.9</v>
      </c>
    </row>
    <row r="629" spans="1:5" s="11" customFormat="1" x14ac:dyDescent="0.2">
      <c r="A629" s="26"/>
      <c r="B629" s="7" t="str">
        <f>AMBIENTES!$A$16</f>
        <v>COZINHA</v>
      </c>
      <c r="C629" s="25">
        <f>AMBIENTES!$B$16</f>
        <v>13.39</v>
      </c>
      <c r="D629" s="25">
        <f>AMBIENTES!$C$16</f>
        <v>15.2</v>
      </c>
      <c r="E629" s="25">
        <f>AMBIENTES!$D$16</f>
        <v>2.7</v>
      </c>
    </row>
    <row r="630" spans="1:5" s="11" customFormat="1" x14ac:dyDescent="0.2">
      <c r="A630" s="26"/>
      <c r="B630" s="7" t="str">
        <f>AMBIENTES!$A$17</f>
        <v>SALA DE REUNIÃO</v>
      </c>
      <c r="C630" s="25">
        <f>AMBIENTES!$B$17</f>
        <v>22.71</v>
      </c>
      <c r="D630" s="25">
        <f>AMBIENTES!$C$17</f>
        <v>18.649999999999999</v>
      </c>
      <c r="E630" s="25">
        <f>AMBIENTES!$D$17</f>
        <v>2.7</v>
      </c>
    </row>
    <row r="631" spans="1:5" s="11" customFormat="1" x14ac:dyDescent="0.2">
      <c r="A631" s="26"/>
      <c r="B631" s="7" t="str">
        <f>AMBIENTES!$A$18</f>
        <v>CIRCULAÇÃO 3</v>
      </c>
      <c r="C631" s="25">
        <f>AMBIENTES!$B$18</f>
        <v>6.06</v>
      </c>
      <c r="D631" s="25">
        <f>AMBIENTES!$C$18</f>
        <v>11.92</v>
      </c>
      <c r="E631" s="25">
        <f>AMBIENTES!$D$18</f>
        <v>2.7</v>
      </c>
    </row>
    <row r="632" spans="1:5" s="11" customFormat="1" x14ac:dyDescent="0.2">
      <c r="A632" s="26"/>
      <c r="B632" s="7" t="str">
        <f>AMBIENTES!$A$19</f>
        <v>DML</v>
      </c>
      <c r="C632" s="25">
        <f>AMBIENTES!$B$19</f>
        <v>3.25</v>
      </c>
      <c r="D632" s="25">
        <f>AMBIENTES!$C$19</f>
        <v>8.1</v>
      </c>
      <c r="E632" s="25">
        <f>AMBIENTES!$D$19</f>
        <v>2.9</v>
      </c>
    </row>
    <row r="633" spans="1:5" s="11" customFormat="1" x14ac:dyDescent="0.2">
      <c r="A633" s="26"/>
      <c r="B633" s="7" t="str">
        <f>AMBIENTES!$A$20</f>
        <v>POLÍCIA CIVIL</v>
      </c>
      <c r="C633" s="25">
        <f>AMBIENTES!$B$20</f>
        <v>8.4700000000000006</v>
      </c>
      <c r="D633" s="25">
        <f>AMBIENTES!$C$20</f>
        <v>1.19</v>
      </c>
      <c r="E633" s="25">
        <f>AMBIENTES!$D$20</f>
        <v>2.7</v>
      </c>
    </row>
    <row r="634" spans="1:5" s="11" customFormat="1" x14ac:dyDescent="0.2">
      <c r="A634" s="26"/>
      <c r="B634" s="7" t="str">
        <f>AMBIENTES!$A$21</f>
        <v>ATENDIMENTO CAC</v>
      </c>
      <c r="C634" s="25">
        <f>AMBIENTES!$B$21</f>
        <v>8.89</v>
      </c>
      <c r="D634" s="25">
        <f>AMBIENTES!$C$21</f>
        <v>12.11</v>
      </c>
      <c r="E634" s="25">
        <f>AMBIENTES!$D$21</f>
        <v>2.7</v>
      </c>
    </row>
    <row r="635" spans="1:5" s="11" customFormat="1" x14ac:dyDescent="0.2">
      <c r="A635" s="26"/>
      <c r="B635" s="7" t="str">
        <f>AMBIENTES!$A$22</f>
        <v>RECEPÇÃO CAC</v>
      </c>
      <c r="C635" s="25">
        <f>AMBIENTES!$B$22</f>
        <v>12.23</v>
      </c>
      <c r="D635" s="25">
        <f>AMBIENTES!$C$22</f>
        <v>14.8</v>
      </c>
      <c r="E635" s="25">
        <f>AMBIENTES!$D$22</f>
        <v>2.7</v>
      </c>
    </row>
    <row r="636" spans="1:5" s="11" customFormat="1" x14ac:dyDescent="0.2">
      <c r="A636" s="26"/>
      <c r="B636" s="7" t="str">
        <f>AMBIENTES!$A$23</f>
        <v>LAVABO CAC</v>
      </c>
      <c r="C636" s="25">
        <f>AMBIENTES!$B$23</f>
        <v>1.8</v>
      </c>
      <c r="D636" s="25">
        <f>AMBIENTES!$C$23</f>
        <v>5.78</v>
      </c>
      <c r="E636" s="25">
        <f>AMBIENTES!$D$23</f>
        <v>2.9</v>
      </c>
    </row>
    <row r="637" spans="1:5" s="11" customFormat="1" x14ac:dyDescent="0.2">
      <c r="A637" s="26"/>
      <c r="B637" s="7" t="str">
        <f>AMBIENTES!$A$27</f>
        <v>FACHADA</v>
      </c>
      <c r="C637" s="25">
        <f>AMBIENTES!$B$27</f>
        <v>92.45</v>
      </c>
      <c r="D637" s="25">
        <f>AMBIENTES!$C$27</f>
        <v>0</v>
      </c>
      <c r="E637" s="25">
        <f>AMBIENTES!$D$27</f>
        <v>4</v>
      </c>
    </row>
    <row r="638" spans="1:5" s="11" customFormat="1" x14ac:dyDescent="0.2">
      <c r="A638" s="26"/>
      <c r="B638" s="7" t="str">
        <f>AMBIENTES!$A$2</f>
        <v>PLENÁRIO</v>
      </c>
      <c r="C638" s="25">
        <f>AMBIENTES!$B$2</f>
        <v>103.3091</v>
      </c>
      <c r="D638" s="25">
        <f>AMBIENTES!$C$2</f>
        <v>42.38</v>
      </c>
      <c r="E638" s="25">
        <f>AMBIENTES!$D$2</f>
        <v>2.7</v>
      </c>
    </row>
    <row r="639" spans="1:5" s="11" customFormat="1" x14ac:dyDescent="0.2">
      <c r="A639" s="26"/>
      <c r="B639" s="7" t="str">
        <f>AMBIENTES!$A$3</f>
        <v>RECEPÇÃO</v>
      </c>
      <c r="C639" s="25">
        <f>AMBIENTES!$B$3</f>
        <v>41.92</v>
      </c>
      <c r="D639" s="25">
        <f>AMBIENTES!$C$3</f>
        <v>25.97</v>
      </c>
      <c r="E639" s="25">
        <f>AMBIENTES!$D$3</f>
        <v>2.7</v>
      </c>
    </row>
    <row r="640" spans="1:5" s="11" customFormat="1" x14ac:dyDescent="0.2">
      <c r="A640" s="26"/>
      <c r="B640" s="7" t="str">
        <f>AMBIENTES!$A$4</f>
        <v>HALL PRESIDÊNCIA</v>
      </c>
      <c r="C640" s="25">
        <f>AMBIENTES!$B$4</f>
        <v>1.6</v>
      </c>
      <c r="D640" s="25">
        <f>AMBIENTES!$C$4</f>
        <v>5.2</v>
      </c>
      <c r="E640" s="25">
        <f>AMBIENTES!$D$4</f>
        <v>2.7</v>
      </c>
    </row>
    <row r="641" spans="1:5" s="11" customFormat="1" x14ac:dyDescent="0.2">
      <c r="A641" s="26"/>
      <c r="B641" s="7" t="str">
        <f>AMBIENTES!$A$5</f>
        <v>SALA DE SOM</v>
      </c>
      <c r="C641" s="25">
        <f>AMBIENTES!$B$5</f>
        <v>4.9800000000000004</v>
      </c>
      <c r="D641" s="25">
        <f>AMBIENTES!$C$5</f>
        <v>8.99</v>
      </c>
      <c r="E641" s="25">
        <f>AMBIENTES!$D$5</f>
        <v>2.7</v>
      </c>
    </row>
    <row r="642" spans="1:5" s="11" customFormat="1" x14ac:dyDescent="0.2">
      <c r="A642" s="26"/>
      <c r="B642" s="7" t="str">
        <f>AMBIENTES!$A$6</f>
        <v>SALA DA PRESIDÊNCIA</v>
      </c>
      <c r="C642" s="25">
        <f>AMBIENTES!$B$6</f>
        <v>11.39</v>
      </c>
      <c r="D642" s="25">
        <f>AMBIENTES!$C$6</f>
        <v>16.489999999999998</v>
      </c>
      <c r="E642" s="25">
        <f>AMBIENTES!$D$6</f>
        <v>2.7</v>
      </c>
    </row>
    <row r="643" spans="1:5" s="11" customFormat="1" x14ac:dyDescent="0.2">
      <c r="A643" s="26"/>
      <c r="B643" s="7" t="str">
        <f>AMBIENTES!$A$7</f>
        <v>LAVABO S.PRESIDÊNCIA</v>
      </c>
      <c r="C643" s="25">
        <f>AMBIENTES!$B$7</f>
        <v>2.16</v>
      </c>
      <c r="D643" s="25">
        <f>AMBIENTES!$C$7</f>
        <v>5.93</v>
      </c>
      <c r="E643" s="25">
        <f>AMBIENTES!$D$7</f>
        <v>2.9</v>
      </c>
    </row>
    <row r="644" spans="1:5" s="11" customFormat="1" x14ac:dyDescent="0.2">
      <c r="A644" s="26"/>
      <c r="B644" s="7" t="str">
        <f>AMBIENTES!$A$8</f>
        <v>CIRCULAÇÃO 1</v>
      </c>
      <c r="C644" s="25">
        <f>AMBIENTES!$B$8</f>
        <v>5.65</v>
      </c>
      <c r="D644" s="25">
        <f>AMBIENTES!$C$8</f>
        <v>11.219999999999999</v>
      </c>
      <c r="E644" s="25">
        <f>AMBIENTES!$D$8</f>
        <v>2.7</v>
      </c>
    </row>
    <row r="645" spans="1:5" s="11" customFormat="1" x14ac:dyDescent="0.2">
      <c r="A645" s="26"/>
      <c r="B645" s="7" t="str">
        <f>AMBIENTES!$A$9</f>
        <v>ARQUIVO</v>
      </c>
      <c r="C645" s="25">
        <f>AMBIENTES!$B$9</f>
        <v>18.920000000000002</v>
      </c>
      <c r="D645" s="25">
        <f>AMBIENTES!$C$9</f>
        <v>17.760000000000002</v>
      </c>
      <c r="E645" s="25">
        <f>AMBIENTES!$D$9</f>
        <v>2.7</v>
      </c>
    </row>
    <row r="646" spans="1:5" s="11" customFormat="1" x14ac:dyDescent="0.2">
      <c r="A646" s="26"/>
      <c r="B646" s="7" t="str">
        <f>AMBIENTES!$A$10</f>
        <v>SECRETARIA</v>
      </c>
      <c r="C646" s="25">
        <f>AMBIENTES!$B$10</f>
        <v>35.130000000000003</v>
      </c>
      <c r="D646" s="25">
        <f>AMBIENTES!$C$10</f>
        <v>25.71</v>
      </c>
      <c r="E646" s="25">
        <f>AMBIENTES!$D$10</f>
        <v>2.7</v>
      </c>
    </row>
    <row r="647" spans="1:5" s="11" customFormat="1" x14ac:dyDescent="0.2">
      <c r="A647" s="26"/>
      <c r="B647" s="7" t="str">
        <f>AMBIENTES!$A$11</f>
        <v>CIRCULAÇÃO 2</v>
      </c>
      <c r="C647" s="25">
        <f>AMBIENTES!$B$11</f>
        <v>7.25</v>
      </c>
      <c r="D647" s="25">
        <f>AMBIENTES!$C$11</f>
        <v>12.469999999999999</v>
      </c>
      <c r="E647" s="25">
        <f>AMBIENTES!$D$11</f>
        <v>2.7</v>
      </c>
    </row>
    <row r="648" spans="1:5" s="11" customFormat="1" x14ac:dyDescent="0.2">
      <c r="A648" s="26"/>
      <c r="B648" s="7" t="str">
        <f>AMBIENTES!$A$12</f>
        <v>SALA ADMINISTRATIVA</v>
      </c>
      <c r="C648" s="25">
        <f>AMBIENTES!$B$12</f>
        <v>8.41</v>
      </c>
      <c r="D648" s="25">
        <f>AMBIENTES!$C$12</f>
        <v>11.61</v>
      </c>
      <c r="E648" s="25">
        <f>AMBIENTES!$D$12</f>
        <v>2.9</v>
      </c>
    </row>
    <row r="649" spans="1:5" s="11" customFormat="1" x14ac:dyDescent="0.2">
      <c r="A649" s="26"/>
      <c r="B649" s="7" t="str">
        <f>AMBIENTES!$A$13</f>
        <v xml:space="preserve">HALL BANHEIROS PcD </v>
      </c>
      <c r="C649" s="25">
        <f>AMBIENTES!$B$13</f>
        <v>3.6500000000000004</v>
      </c>
      <c r="D649" s="25">
        <f>AMBIENTES!$C$13</f>
        <v>11.1</v>
      </c>
      <c r="E649" s="25">
        <f>AMBIENTES!$D$13</f>
        <v>2.9</v>
      </c>
    </row>
    <row r="650" spans="1:5" s="11" customFormat="1" x14ac:dyDescent="0.2">
      <c r="A650" s="26"/>
      <c r="B650" s="7" t="str">
        <f>AMBIENTES!$A$14</f>
        <v>I.S. PcD MASCULINO</v>
      </c>
      <c r="C650" s="25">
        <f>AMBIENTES!$B$14</f>
        <v>3.12</v>
      </c>
      <c r="D650" s="25">
        <f>AMBIENTES!$C$14</f>
        <v>7.07</v>
      </c>
      <c r="E650" s="25">
        <f>AMBIENTES!$D$14</f>
        <v>2.9</v>
      </c>
    </row>
    <row r="651" spans="1:5" s="11" customFormat="1" x14ac:dyDescent="0.2">
      <c r="A651" s="26"/>
      <c r="B651" s="7" t="str">
        <f>AMBIENTES!$A$15</f>
        <v>I.S. PcD FEMININO</v>
      </c>
      <c r="C651" s="25">
        <f>AMBIENTES!$B$15</f>
        <v>3.17</v>
      </c>
      <c r="D651" s="25">
        <f>AMBIENTES!$C$15</f>
        <v>7.13</v>
      </c>
      <c r="E651" s="25">
        <f>AMBIENTES!$D$15</f>
        <v>2.9</v>
      </c>
    </row>
    <row r="652" spans="1:5" s="11" customFormat="1" x14ac:dyDescent="0.2">
      <c r="A652" s="26"/>
      <c r="B652" s="7" t="str">
        <f>AMBIENTES!$A$16</f>
        <v>COZINHA</v>
      </c>
      <c r="C652" s="25">
        <f>AMBIENTES!$B$16</f>
        <v>13.39</v>
      </c>
      <c r="D652" s="25">
        <f>AMBIENTES!$C$16</f>
        <v>15.2</v>
      </c>
      <c r="E652" s="25">
        <f>AMBIENTES!$D$16</f>
        <v>2.7</v>
      </c>
    </row>
    <row r="653" spans="1:5" s="11" customFormat="1" x14ac:dyDescent="0.2">
      <c r="A653" s="26"/>
      <c r="B653" s="7" t="str">
        <f>AMBIENTES!$A$17</f>
        <v>SALA DE REUNIÃO</v>
      </c>
      <c r="C653" s="25">
        <f>AMBIENTES!$B$17</f>
        <v>22.71</v>
      </c>
      <c r="D653" s="25">
        <f>AMBIENTES!$C$17</f>
        <v>18.649999999999999</v>
      </c>
      <c r="E653" s="25">
        <f>AMBIENTES!$D$17</f>
        <v>2.7</v>
      </c>
    </row>
    <row r="654" spans="1:5" s="11" customFormat="1" x14ac:dyDescent="0.2">
      <c r="A654" s="26"/>
      <c r="B654" s="7" t="str">
        <f>AMBIENTES!$A$18</f>
        <v>CIRCULAÇÃO 3</v>
      </c>
      <c r="C654" s="25">
        <f>AMBIENTES!$B$18</f>
        <v>6.06</v>
      </c>
      <c r="D654" s="25">
        <f>AMBIENTES!$C$18</f>
        <v>11.92</v>
      </c>
      <c r="E654" s="25">
        <f>AMBIENTES!$D$18</f>
        <v>2.7</v>
      </c>
    </row>
    <row r="655" spans="1:5" s="11" customFormat="1" x14ac:dyDescent="0.2">
      <c r="A655" s="26"/>
      <c r="B655" s="7" t="str">
        <f>AMBIENTES!$A$19</f>
        <v>DML</v>
      </c>
      <c r="C655" s="25">
        <f>AMBIENTES!$B$19</f>
        <v>3.25</v>
      </c>
      <c r="D655" s="25">
        <f>AMBIENTES!$C$19</f>
        <v>8.1</v>
      </c>
      <c r="E655" s="25">
        <f>AMBIENTES!$D$19</f>
        <v>2.9</v>
      </c>
    </row>
    <row r="656" spans="1:5" s="11" customFormat="1" x14ac:dyDescent="0.2">
      <c r="A656" s="26"/>
      <c r="B656" s="7" t="str">
        <f>AMBIENTES!$A$20</f>
        <v>POLÍCIA CIVIL</v>
      </c>
      <c r="C656" s="25">
        <f>AMBIENTES!$B$20</f>
        <v>8.4700000000000006</v>
      </c>
      <c r="D656" s="25">
        <f>AMBIENTES!$C$20</f>
        <v>1.19</v>
      </c>
      <c r="E656" s="25">
        <f>AMBIENTES!$D$20</f>
        <v>2.7</v>
      </c>
    </row>
    <row r="657" spans="1:5" s="11" customFormat="1" x14ac:dyDescent="0.2">
      <c r="A657" s="26"/>
      <c r="B657" s="7" t="str">
        <f>AMBIENTES!$A$21</f>
        <v>ATENDIMENTO CAC</v>
      </c>
      <c r="C657" s="25">
        <f>AMBIENTES!$B$21</f>
        <v>8.89</v>
      </c>
      <c r="D657" s="25">
        <f>AMBIENTES!$C$21</f>
        <v>12.11</v>
      </c>
      <c r="E657" s="25">
        <f>AMBIENTES!$D$21</f>
        <v>2.7</v>
      </c>
    </row>
    <row r="658" spans="1:5" s="11" customFormat="1" x14ac:dyDescent="0.2">
      <c r="A658" s="26"/>
      <c r="B658" s="7" t="str">
        <f>AMBIENTES!$A$22</f>
        <v>RECEPÇÃO CAC</v>
      </c>
      <c r="C658" s="25">
        <f>AMBIENTES!$B$22</f>
        <v>12.23</v>
      </c>
      <c r="D658" s="25">
        <f>AMBIENTES!$C$22</f>
        <v>14.8</v>
      </c>
      <c r="E658" s="25">
        <f>AMBIENTES!$D$22</f>
        <v>2.7</v>
      </c>
    </row>
    <row r="659" spans="1:5" s="11" customFormat="1" x14ac:dyDescent="0.2">
      <c r="A659" s="26"/>
      <c r="B659" s="7" t="str">
        <f>AMBIENTES!$A$23</f>
        <v>LAVABO CAC</v>
      </c>
      <c r="C659" s="25">
        <f>AMBIENTES!$B$23</f>
        <v>1.8</v>
      </c>
      <c r="D659" s="25">
        <f>AMBIENTES!$C$23</f>
        <v>5.78</v>
      </c>
      <c r="E659" s="25">
        <f>AMBIENTES!$D$23</f>
        <v>2.9</v>
      </c>
    </row>
    <row r="660" spans="1:5" ht="102" x14ac:dyDescent="0.2">
      <c r="A660" s="9" t="str">
        <f>'PLANILHA COM VALORES'!A279</f>
        <v>20.3.1</v>
      </c>
      <c r="B660" s="23" t="str">
        <f>'PLANILHA COM VALORES'!C279</f>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
      <c r="C660" s="9" t="str">
        <f>'PLANILHA COM VALORES'!D279</f>
        <v>un</v>
      </c>
    </row>
    <row r="661" spans="1:5" ht="51" x14ac:dyDescent="0.2">
      <c r="A661" s="9" t="str">
        <f>'PLANILHA COM VALORES'!A283</f>
        <v>21.1.1</v>
      </c>
      <c r="B661" s="23" t="str">
        <f>'PLANILHA COM VALORES'!C283</f>
        <v>ENCHIMENTO DE RASGO EM ALVENARIA/CONCRETO COM ARGAMASSA, DIÂMETRO DE 15MM A 25MM (1/2" A 1"), INCLUSIVE ARGAMASSA, TRAÇO 1:2:8 (CIMENTO, CAL E AREIA), COM PREPARO MECANIZADO</v>
      </c>
      <c r="C661" s="9" t="str">
        <f>'PLANILHA COM VALORES'!D283</f>
        <v>m</v>
      </c>
    </row>
    <row r="662" spans="1:5" ht="51" x14ac:dyDescent="0.2">
      <c r="A662" s="9" t="str">
        <f>'PLANILHA COM VALORES'!A284</f>
        <v>21.1.2</v>
      </c>
      <c r="B662" s="23" t="str">
        <f>'PLANILHA COM VALORES'!C284</f>
        <v>ENCHIMENTO DE RASGO EM ALVENARIA/CONCRETO COM ARGAMASSA, DIÂMETRO DE 32MM A 50MM (1.1/4" A 2"), INCLUSIVE ARGAMASSA, TRAÇO 1:2:8 (CIMENTO, CAL E AREIA), COM PREPARO MECANIZADO</v>
      </c>
      <c r="C662" s="9" t="str">
        <f>'PLANILHA COM VALORES'!D284</f>
        <v>m</v>
      </c>
    </row>
    <row r="663" spans="1:5" ht="38.25" x14ac:dyDescent="0.2">
      <c r="A663" s="9" t="str">
        <f>'PLANILHA COM VALORES'!A285</f>
        <v>21.1.3</v>
      </c>
      <c r="B663" s="23" t="str">
        <f>'PLANILHA COM VALORES'!C285</f>
        <v>RASGO EM ALVENARIA PARA PASSAGEM DE ELETRODUTO/TUBULAÇÃO, DIÂMETROS DE 15MM A 25MM (1/2" A 1"), EXCLUSIVE ENCHIMENTO</v>
      </c>
      <c r="C663" s="9" t="str">
        <f>'PLANILHA COM VALORES'!D285</f>
        <v>m</v>
      </c>
    </row>
    <row r="664" spans="1:5" ht="38.25" x14ac:dyDescent="0.2">
      <c r="A664" s="9" t="str">
        <f>'PLANILHA COM VALORES'!A286</f>
        <v>21.1.4</v>
      </c>
      <c r="B664" s="23" t="str">
        <f>'PLANILHA COM VALORES'!C286</f>
        <v>RASGO EM ALVENARIA PARA PASSAGEM DE ELETRODUTO/TUBULAÇÃO, DIÂMETROS DE 32MM A 50MM (1.1/4" A 2"), EXCLUSIVE ENCHIMENTO</v>
      </c>
      <c r="C664" s="9" t="str">
        <f>'PLANILHA COM VALORES'!D286</f>
        <v>m</v>
      </c>
    </row>
    <row r="665" spans="1:5" ht="38.25" x14ac:dyDescent="0.2">
      <c r="A665" s="9" t="str">
        <f>'PLANILHA COM VALORES'!A288</f>
        <v>21.2.1</v>
      </c>
      <c r="B665" s="23" t="str">
        <f>'PLANILHA COM VALORES'!C288</f>
        <v>RAMPA PARA ACESSO DE DEFICIENTE, EM CONCRETO SIMPLES FCK = 25 MPA, DESEMPENADA, COM PINTURA INDICATIVA, 02 DEMÃOS</v>
      </c>
      <c r="C665" s="9" t="str">
        <f>'PLANILHA COM VALORES'!D288</f>
        <v>U</v>
      </c>
      <c r="D665" s="8">
        <f>C666</f>
        <v>1</v>
      </c>
    </row>
    <row r="666" spans="1:5" s="11" customFormat="1" x14ac:dyDescent="0.2">
      <c r="A666" s="26"/>
      <c r="B666" s="7" t="str">
        <f>AMBIENTES!$A$24</f>
        <v>CALÇADA</v>
      </c>
      <c r="C666" s="25">
        <v>1</v>
      </c>
      <c r="D666" s="25"/>
      <c r="E666" s="25">
        <f>AMBIENTES!$D$24</f>
        <v>0</v>
      </c>
    </row>
    <row r="667" spans="1:5" s="11" customFormat="1" x14ac:dyDescent="0.2">
      <c r="A667" s="26"/>
      <c r="B667" s="7" t="str">
        <f>AMBIENTES!$A$2</f>
        <v>PLENÁRIO</v>
      </c>
      <c r="C667" s="25">
        <f>AMBIENTES!$B$2</f>
        <v>103.3091</v>
      </c>
      <c r="D667" s="25"/>
      <c r="E667" s="25"/>
    </row>
    <row r="668" spans="1:5" s="11" customFormat="1" x14ac:dyDescent="0.2">
      <c r="A668" s="26"/>
      <c r="B668" s="7" t="str">
        <f>AMBIENTES!$A$3</f>
        <v>RECEPÇÃO</v>
      </c>
      <c r="C668" s="25">
        <f>AMBIENTES!$B$3</f>
        <v>41.92</v>
      </c>
      <c r="D668" s="25"/>
      <c r="E668" s="25"/>
    </row>
    <row r="669" spans="1:5" s="11" customFormat="1" x14ac:dyDescent="0.2">
      <c r="A669" s="26"/>
      <c r="B669" s="7" t="str">
        <f>AMBIENTES!$A$4</f>
        <v>HALL PRESIDÊNCIA</v>
      </c>
      <c r="C669" s="25">
        <f>AMBIENTES!$B$4</f>
        <v>1.6</v>
      </c>
      <c r="D669" s="25"/>
      <c r="E669" s="25"/>
    </row>
    <row r="670" spans="1:5" s="11" customFormat="1" x14ac:dyDescent="0.2">
      <c r="A670" s="26"/>
      <c r="B670" s="7" t="str">
        <f>AMBIENTES!$A$5</f>
        <v>SALA DE SOM</v>
      </c>
      <c r="C670" s="25">
        <f>AMBIENTES!$B$5</f>
        <v>4.9800000000000004</v>
      </c>
      <c r="D670" s="25"/>
      <c r="E670" s="25"/>
    </row>
    <row r="671" spans="1:5" s="11" customFormat="1" x14ac:dyDescent="0.2">
      <c r="A671" s="26"/>
      <c r="B671" s="7" t="str">
        <f>AMBIENTES!$A$6</f>
        <v>SALA DA PRESIDÊNCIA</v>
      </c>
      <c r="C671" s="25">
        <f>AMBIENTES!$B$6</f>
        <v>11.39</v>
      </c>
      <c r="D671" s="25"/>
      <c r="E671" s="25"/>
    </row>
    <row r="672" spans="1:5" s="11" customFormat="1" x14ac:dyDescent="0.2">
      <c r="A672" s="26"/>
      <c r="B672" s="7" t="str">
        <f>AMBIENTES!$A$7</f>
        <v>LAVABO S.PRESIDÊNCIA</v>
      </c>
      <c r="C672" s="25">
        <f>AMBIENTES!$B$7</f>
        <v>2.16</v>
      </c>
      <c r="D672" s="25"/>
      <c r="E672" s="25"/>
    </row>
    <row r="673" spans="1:5" s="11" customFormat="1" x14ac:dyDescent="0.2">
      <c r="A673" s="26"/>
      <c r="B673" s="7" t="str">
        <f>AMBIENTES!$A$8</f>
        <v>CIRCULAÇÃO 1</v>
      </c>
      <c r="C673" s="25">
        <f>AMBIENTES!$B$8</f>
        <v>5.65</v>
      </c>
      <c r="D673" s="25"/>
      <c r="E673" s="25"/>
    </row>
    <row r="674" spans="1:5" s="11" customFormat="1" x14ac:dyDescent="0.2">
      <c r="A674" s="26"/>
      <c r="B674" s="7" t="str">
        <f>AMBIENTES!$A$9</f>
        <v>ARQUIVO</v>
      </c>
      <c r="C674" s="25">
        <f>AMBIENTES!$B$9</f>
        <v>18.920000000000002</v>
      </c>
      <c r="D674" s="25"/>
      <c r="E674" s="25"/>
    </row>
    <row r="675" spans="1:5" s="11" customFormat="1" x14ac:dyDescent="0.2">
      <c r="A675" s="26"/>
      <c r="B675" s="7" t="str">
        <f>AMBIENTES!$A$10</f>
        <v>SECRETARIA</v>
      </c>
      <c r="C675" s="25">
        <f>AMBIENTES!$B$10</f>
        <v>35.130000000000003</v>
      </c>
      <c r="D675" s="25"/>
      <c r="E675" s="25"/>
    </row>
    <row r="676" spans="1:5" s="11" customFormat="1" x14ac:dyDescent="0.2">
      <c r="A676" s="26"/>
      <c r="B676" s="7" t="str">
        <f>AMBIENTES!$A$11</f>
        <v>CIRCULAÇÃO 2</v>
      </c>
      <c r="C676" s="25">
        <f>AMBIENTES!$B$11</f>
        <v>7.25</v>
      </c>
      <c r="D676" s="25"/>
      <c r="E676" s="25"/>
    </row>
    <row r="677" spans="1:5" s="11" customFormat="1" x14ac:dyDescent="0.2">
      <c r="A677" s="26"/>
      <c r="B677" s="7" t="str">
        <f>AMBIENTES!$A$12</f>
        <v>SALA ADMINISTRATIVA</v>
      </c>
      <c r="C677" s="25">
        <f>AMBIENTES!$B$12</f>
        <v>8.41</v>
      </c>
      <c r="D677" s="25"/>
      <c r="E677" s="25"/>
    </row>
    <row r="678" spans="1:5" s="11" customFormat="1" x14ac:dyDescent="0.2">
      <c r="A678" s="26"/>
      <c r="B678" s="7" t="str">
        <f>AMBIENTES!$A$13</f>
        <v xml:space="preserve">HALL BANHEIROS PcD </v>
      </c>
      <c r="C678" s="25">
        <f>AMBIENTES!$B$13</f>
        <v>3.6500000000000004</v>
      </c>
      <c r="D678" s="25"/>
      <c r="E678" s="25"/>
    </row>
    <row r="679" spans="1:5" s="11" customFormat="1" x14ac:dyDescent="0.2">
      <c r="A679" s="26"/>
      <c r="B679" s="7" t="str">
        <f>AMBIENTES!$A$14</f>
        <v>I.S. PcD MASCULINO</v>
      </c>
      <c r="C679" s="25">
        <f>AMBIENTES!$B$14</f>
        <v>3.12</v>
      </c>
      <c r="D679" s="25"/>
      <c r="E679" s="25"/>
    </row>
    <row r="680" spans="1:5" s="11" customFormat="1" x14ac:dyDescent="0.2">
      <c r="A680" s="26"/>
      <c r="B680" s="7" t="str">
        <f>AMBIENTES!$A$15</f>
        <v>I.S. PcD FEMININO</v>
      </c>
      <c r="C680" s="25">
        <f>AMBIENTES!$B$15</f>
        <v>3.17</v>
      </c>
      <c r="D680" s="25"/>
      <c r="E680" s="25"/>
    </row>
    <row r="681" spans="1:5" s="11" customFormat="1" x14ac:dyDescent="0.2">
      <c r="A681" s="26"/>
      <c r="B681" s="7" t="str">
        <f>AMBIENTES!$A$16</f>
        <v>COZINHA</v>
      </c>
      <c r="C681" s="25">
        <f>AMBIENTES!$B$16</f>
        <v>13.39</v>
      </c>
      <c r="D681" s="25"/>
      <c r="E681" s="25"/>
    </row>
    <row r="682" spans="1:5" s="11" customFormat="1" x14ac:dyDescent="0.2">
      <c r="A682" s="26"/>
      <c r="B682" s="7" t="str">
        <f>AMBIENTES!$A$17</f>
        <v>SALA DE REUNIÃO</v>
      </c>
      <c r="C682" s="25">
        <f>AMBIENTES!$B$17</f>
        <v>22.71</v>
      </c>
      <c r="D682" s="25"/>
      <c r="E682" s="25"/>
    </row>
    <row r="683" spans="1:5" s="11" customFormat="1" x14ac:dyDescent="0.2">
      <c r="A683" s="26"/>
      <c r="B683" s="7" t="str">
        <f>AMBIENTES!$A$18</f>
        <v>CIRCULAÇÃO 3</v>
      </c>
      <c r="C683" s="25">
        <f>AMBIENTES!$B$18</f>
        <v>6.06</v>
      </c>
      <c r="D683" s="25"/>
      <c r="E683" s="25"/>
    </row>
    <row r="684" spans="1:5" s="11" customFormat="1" x14ac:dyDescent="0.2">
      <c r="A684" s="26"/>
      <c r="B684" s="7" t="str">
        <f>AMBIENTES!$A$19</f>
        <v>DML</v>
      </c>
      <c r="C684" s="25">
        <f>AMBIENTES!$B$19</f>
        <v>3.25</v>
      </c>
      <c r="D684" s="25"/>
      <c r="E684" s="25"/>
    </row>
    <row r="685" spans="1:5" s="11" customFormat="1" x14ac:dyDescent="0.2">
      <c r="A685" s="26"/>
      <c r="B685" s="7" t="str">
        <f>AMBIENTES!$A$20</f>
        <v>POLÍCIA CIVIL</v>
      </c>
      <c r="C685" s="25">
        <f>AMBIENTES!$B$20</f>
        <v>8.4700000000000006</v>
      </c>
      <c r="D685" s="25"/>
      <c r="E685" s="25"/>
    </row>
    <row r="686" spans="1:5" s="11" customFormat="1" x14ac:dyDescent="0.2">
      <c r="A686" s="26"/>
      <c r="B686" s="7" t="str">
        <f>AMBIENTES!$A$21</f>
        <v>ATENDIMENTO CAC</v>
      </c>
      <c r="C686" s="25">
        <f>AMBIENTES!$B$21</f>
        <v>8.89</v>
      </c>
      <c r="D686" s="25"/>
      <c r="E686" s="25"/>
    </row>
    <row r="687" spans="1:5" s="11" customFormat="1" x14ac:dyDescent="0.2">
      <c r="A687" s="26"/>
      <c r="B687" s="7" t="str">
        <f>AMBIENTES!$A$22</f>
        <v>RECEPÇÃO CAC</v>
      </c>
      <c r="C687" s="25">
        <f>AMBIENTES!$B$22</f>
        <v>12.23</v>
      </c>
      <c r="D687" s="25"/>
      <c r="E687" s="25"/>
    </row>
    <row r="688" spans="1:5" s="11" customFormat="1" x14ac:dyDescent="0.2">
      <c r="A688" s="26"/>
      <c r="B688" s="7" t="str">
        <f>AMBIENTES!$A$23</f>
        <v>LAVABO CAC</v>
      </c>
      <c r="C688" s="25">
        <f>AMBIENTES!$B$23</f>
        <v>1.8</v>
      </c>
      <c r="D688" s="25"/>
      <c r="E688" s="25"/>
    </row>
    <row r="689" spans="1:8" s="11" customFormat="1" x14ac:dyDescent="0.2">
      <c r="A689" s="26"/>
      <c r="B689" s="7" t="str">
        <f>AMBIENTES!$A$24</f>
        <v>CALÇADA</v>
      </c>
      <c r="C689" s="25">
        <f>AMBIENTES!$B$24</f>
        <v>72.790000000000006</v>
      </c>
      <c r="D689" s="25"/>
      <c r="E689" s="25"/>
    </row>
    <row r="690" spans="1:8" s="11" customFormat="1" x14ac:dyDescent="0.2">
      <c r="A690" s="26"/>
      <c r="B690" s="7" t="str">
        <f>AMBIENTES!$A$25</f>
        <v>PISO EXTERNO FRENTE</v>
      </c>
      <c r="C690" s="25">
        <f>AMBIENTES!$B$25</f>
        <v>131.97999999999999</v>
      </c>
      <c r="D690" s="25"/>
      <c r="E690" s="25"/>
    </row>
    <row r="691" spans="1:8" s="11" customFormat="1" x14ac:dyDescent="0.2">
      <c r="A691" s="26"/>
      <c r="B691" s="7" t="str">
        <f>AMBIENTES!$A$26</f>
        <v>PISO EXTERNO LATERAL DIREITA</v>
      </c>
      <c r="C691" s="25">
        <f>AMBIENTES!$B$26</f>
        <v>24.77</v>
      </c>
      <c r="D691" s="25"/>
      <c r="E691" s="25"/>
    </row>
    <row r="692" spans="1:8" ht="38.25" x14ac:dyDescent="0.2">
      <c r="A692" s="9" t="str">
        <f>'PLANILHA COM VALORES'!A292</f>
        <v>22.1.1</v>
      </c>
      <c r="B692" s="23" t="str">
        <f>'PLANILHA COM VALORES'!C292</f>
        <v>TRANSPORTE DE MATERIAL DE QUALQUER NATUREZA COM CARRINHO DE MÃO, COM DISTÂNCIAS MENORES OU IGUAIS A 50M, INCLUSIVE CARGA/DESCARGA</v>
      </c>
      <c r="C692" s="9" t="str">
        <f>'PLANILHA COM VALORES'!D292</f>
        <v>m3</v>
      </c>
      <c r="D692" s="8">
        <f>SUM(G693:G699)</f>
        <v>77.731450499999994</v>
      </c>
    </row>
    <row r="693" spans="1:8" s="11" customFormat="1" ht="63.75" x14ac:dyDescent="0.2">
      <c r="A693" s="26" t="str">
        <f>A73</f>
        <v>2.4.1</v>
      </c>
      <c r="B693" s="11" t="str">
        <f>B73</f>
        <v>REMOÇÃO MANUAL DE ESQUADRIA EM MADEIRA, COM REAPROVEITAMENTO, INCLUSIVE REMOÇÃO DE MARCO/ALIZAR/GUARNIÇÕES, AFASTAMENTO E EMPILHAMENTO, EXCLUSIVE TRANSPORTE E RETIRADA DO MATERIAL REMOVIDO NÃO REAPROVEITÁVEL</v>
      </c>
      <c r="C693" s="26" t="str">
        <f>C73</f>
        <v>m2</v>
      </c>
      <c r="D693" s="25">
        <f>D73</f>
        <v>5.0400000000000009</v>
      </c>
      <c r="E693" s="25">
        <v>0.04</v>
      </c>
      <c r="F693" s="25">
        <f>1.5</f>
        <v>1.5</v>
      </c>
      <c r="G693" s="25">
        <f>D693*E693*F693</f>
        <v>0.30240000000000006</v>
      </c>
    </row>
    <row r="694" spans="1:8" s="11" customFormat="1" ht="76.5" x14ac:dyDescent="0.2">
      <c r="A694" s="26" t="str">
        <f>A112</f>
        <v>2.6.1</v>
      </c>
      <c r="B694" s="11" t="str">
        <f>B112</f>
        <v>REMOÇÃO MANUAL DE BANCADA DE PEDRA (MÁRMORE, GRANITO, ARDÓSIA, MARMORITE, ETC.), COM REAPROVEITAMENTO, INCLUSIVE RASGO EM ALVENARIA, REMOÇÃO DE ACESSÓRIOS DE FIXAÇÃO, AFASTAMENTO E EMPILHAMENTO, EXCLUSIVE TRANSPORTE E RETIRADA DO MATERIAL REMOVIDO NÃO REAPROVEITÁVEL</v>
      </c>
      <c r="C694" s="26" t="str">
        <f>C112</f>
        <v>m2</v>
      </c>
      <c r="D694" s="25">
        <f>D112</f>
        <v>1.65</v>
      </c>
      <c r="E694" s="25">
        <v>7.0000000000000007E-2</v>
      </c>
      <c r="F694" s="25">
        <f t="shared" ref="F694:F699" si="20">1.5</f>
        <v>1.5</v>
      </c>
      <c r="G694" s="25">
        <f t="shared" ref="G694:G699" si="21">D694*E694*F694</f>
        <v>0.17325000000000002</v>
      </c>
    </row>
    <row r="695" spans="1:8" s="11" customFormat="1" ht="51" x14ac:dyDescent="0.2">
      <c r="A695" s="26" t="str">
        <f>A116</f>
        <v>2.7.1</v>
      </c>
      <c r="B695" s="11" t="str">
        <f>B116</f>
        <v>DEMOLIÇÃO MANUAL DE ALVENARIA DE TIJOLO CERÂMICO OU BLOCO DE CONCRETO, INCLUSIVE AFASTAMENTO E EMPILHAMENTO, EXCLUSIVE TRANSPORTE E RETIRADA DO MATERIAL DEMOLIDO</v>
      </c>
      <c r="C695" s="26" t="str">
        <f>C116</f>
        <v>m3</v>
      </c>
      <c r="D695" s="25">
        <f>D116</f>
        <v>1.4525000000000001</v>
      </c>
      <c r="E695" s="25">
        <v>1</v>
      </c>
      <c r="F695" s="25">
        <f t="shared" si="20"/>
        <v>1.5</v>
      </c>
      <c r="G695" s="25">
        <f t="shared" si="21"/>
        <v>2.17875</v>
      </c>
    </row>
    <row r="696" spans="1:8" s="11" customFormat="1" ht="38.25" x14ac:dyDescent="0.2">
      <c r="A696" s="26" t="str">
        <f>A120</f>
        <v>2.8.1</v>
      </c>
      <c r="B696" s="11" t="str">
        <f>B120</f>
        <v>DEMOLIÇÃO MANUAL DE CONCRETO, SEM ARMAÇÃO, INCLUSIVE AFASTAMENTO E EMPILHAMENTO, EXCLUSIVE TRANSPORTE E RETIRADA DO MATERIAL DEMOLIDO</v>
      </c>
      <c r="C696" s="26" t="str">
        <f>C120</f>
        <v>m3</v>
      </c>
      <c r="D696" s="25">
        <f>D120</f>
        <v>6.0994550000000007</v>
      </c>
      <c r="E696" s="25">
        <v>1</v>
      </c>
      <c r="F696" s="25">
        <f t="shared" si="20"/>
        <v>1.5</v>
      </c>
      <c r="G696" s="25">
        <f t="shared" si="21"/>
        <v>9.149182500000002</v>
      </c>
    </row>
    <row r="697" spans="1:8" s="11" customFormat="1" ht="51" x14ac:dyDescent="0.2">
      <c r="A697" s="26" t="str">
        <f>A125</f>
        <v>2.9.</v>
      </c>
      <c r="B697" s="11" t="str">
        <f>B125</f>
        <v>DEMOLIÇÃO MANUAL DE REVESTIMENTO CERÂMICO, AZULEJO OU LADRILHO HIDRÁULICO, INCLUSIVE AFASTAMENTO E EMPILHAMENTO, EXCLUSIVE DEMOLIÇÃO DO REBOCO OU EMBOÇO, TRANSPORTE E RETIRADA DO MATERIAL DEMOLIDO</v>
      </c>
      <c r="C697" s="26" t="str">
        <f>C125</f>
        <v>m2</v>
      </c>
      <c r="D697" s="25">
        <f>D125</f>
        <v>88.420999999999992</v>
      </c>
      <c r="E697" s="25">
        <v>0.02</v>
      </c>
      <c r="F697" s="25">
        <f t="shared" si="20"/>
        <v>1.5</v>
      </c>
      <c r="G697" s="25">
        <f t="shared" si="21"/>
        <v>2.6526299999999998</v>
      </c>
    </row>
    <row r="698" spans="1:8" s="11" customFormat="1" ht="51" x14ac:dyDescent="0.2">
      <c r="A698" s="26" t="str">
        <f>A129</f>
        <v>2.10.1</v>
      </c>
      <c r="B698" s="11" t="str">
        <f>B129</f>
        <v>DEMOLIÇÃO MANUAL DE PISO CERÂMICO OU LADRILHO HIDRÁULICO, INCLUSIVE AFASTAMENTO E EMPILHAMENTO, EXCLUSIVE DEMOLIÇÃO DE CONTRAPISO, TRANSPORTE E RETIRADA DO MATERIAL DEMOLIDO</v>
      </c>
      <c r="C698" s="26" t="str">
        <f>C129</f>
        <v>m2</v>
      </c>
      <c r="D698" s="25">
        <f>D129</f>
        <v>351.52909999999997</v>
      </c>
      <c r="E698" s="25">
        <v>0.02</v>
      </c>
      <c r="F698" s="25">
        <f t="shared" si="20"/>
        <v>1.5</v>
      </c>
      <c r="G698" s="25">
        <f t="shared" si="21"/>
        <v>10.545873</v>
      </c>
    </row>
    <row r="699" spans="1:8" s="11" customFormat="1" ht="51" x14ac:dyDescent="0.2">
      <c r="A699" s="26" t="str">
        <f>A137</f>
        <v>2.10.2</v>
      </c>
      <c r="B699" s="11" t="str">
        <f>B137</f>
        <v>DEMOLIÇÃO MANUAL DE PISO CIMENTADO OU CONTRAPISO DE ARGAMASSA, COM ESPESSURA MÁXIMA DE 10CM, INCLUSIVE AFASTAMENTO E EMPILHAMENTO, EXCLUSIVE TRANSPORTE E RETIRADA DO MATERIAL DEMOLIDO</v>
      </c>
      <c r="C699" s="26" t="str">
        <f>C137</f>
        <v>m2</v>
      </c>
      <c r="D699" s="25">
        <f>D137</f>
        <v>351.52909999999997</v>
      </c>
      <c r="E699" s="25">
        <v>0.1</v>
      </c>
      <c r="F699" s="25">
        <f t="shared" si="20"/>
        <v>1.5</v>
      </c>
      <c r="G699" s="25">
        <f t="shared" si="21"/>
        <v>52.729365000000001</v>
      </c>
    </row>
    <row r="700" spans="1:8" ht="25.5" x14ac:dyDescent="0.2">
      <c r="A700" s="9" t="str">
        <f>'PLANILHA COM VALORES'!A293</f>
        <v>22.1.2</v>
      </c>
      <c r="B700" s="23" t="str">
        <f>'PLANILHA COM VALORES'!C293</f>
        <v>TRANSPORTE DE MATERIAL DEMOLIDO EM CAÇAMBA, EXCLUSIVE CARGA MANUAL OU MECÂNICA</v>
      </c>
      <c r="C700" s="9" t="str">
        <f>'PLANILHA COM VALORES'!D293</f>
        <v>m3</v>
      </c>
      <c r="D700" s="8">
        <f>SUM(G701:G707)</f>
        <v>77.731450499999994</v>
      </c>
    </row>
    <row r="701" spans="1:8" ht="63.75" x14ac:dyDescent="0.2">
      <c r="A701" s="26" t="str">
        <f t="shared" ref="A701:H707" si="22">A693</f>
        <v>2.4.1</v>
      </c>
      <c r="B701" s="11" t="str">
        <f t="shared" si="22"/>
        <v>REMOÇÃO MANUAL DE ESQUADRIA EM MADEIRA, COM REAPROVEITAMENTO, INCLUSIVE REMOÇÃO DE MARCO/ALIZAR/GUARNIÇÕES, AFASTAMENTO E EMPILHAMENTO, EXCLUSIVE TRANSPORTE E RETIRADA DO MATERIAL REMOVIDO NÃO REAPROVEITÁVEL</v>
      </c>
      <c r="C701" s="26" t="str">
        <f t="shared" si="22"/>
        <v>m2</v>
      </c>
      <c r="D701" s="25">
        <f t="shared" si="22"/>
        <v>5.0400000000000009</v>
      </c>
      <c r="E701" s="25">
        <f t="shared" si="22"/>
        <v>0.04</v>
      </c>
      <c r="F701" s="25">
        <f t="shared" si="22"/>
        <v>1.5</v>
      </c>
      <c r="G701" s="25">
        <f t="shared" si="22"/>
        <v>0.30240000000000006</v>
      </c>
      <c r="H701" s="11">
        <f t="shared" si="22"/>
        <v>0</v>
      </c>
    </row>
    <row r="702" spans="1:8" ht="76.5" x14ac:dyDescent="0.2">
      <c r="A702" s="26" t="str">
        <f t="shared" si="22"/>
        <v>2.6.1</v>
      </c>
      <c r="B702" s="11" t="str">
        <f t="shared" si="22"/>
        <v>REMOÇÃO MANUAL DE BANCADA DE PEDRA (MÁRMORE, GRANITO, ARDÓSIA, MARMORITE, ETC.), COM REAPROVEITAMENTO, INCLUSIVE RASGO EM ALVENARIA, REMOÇÃO DE ACESSÓRIOS DE FIXAÇÃO, AFASTAMENTO E EMPILHAMENTO, EXCLUSIVE TRANSPORTE E RETIRADA DO MATERIAL REMOVIDO NÃO REAPROVEITÁVEL</v>
      </c>
      <c r="C702" s="26" t="str">
        <f t="shared" si="22"/>
        <v>m2</v>
      </c>
      <c r="D702" s="25">
        <f t="shared" si="22"/>
        <v>1.65</v>
      </c>
      <c r="E702" s="25">
        <f t="shared" si="22"/>
        <v>7.0000000000000007E-2</v>
      </c>
      <c r="F702" s="25">
        <f t="shared" si="22"/>
        <v>1.5</v>
      </c>
      <c r="G702" s="25">
        <f t="shared" si="22"/>
        <v>0.17325000000000002</v>
      </c>
      <c r="H702" s="11">
        <f t="shared" si="22"/>
        <v>0</v>
      </c>
    </row>
    <row r="703" spans="1:8" ht="51" x14ac:dyDescent="0.2">
      <c r="A703" s="26" t="str">
        <f t="shared" si="22"/>
        <v>2.7.1</v>
      </c>
      <c r="B703" s="11" t="str">
        <f t="shared" si="22"/>
        <v>DEMOLIÇÃO MANUAL DE ALVENARIA DE TIJOLO CERÂMICO OU BLOCO DE CONCRETO, INCLUSIVE AFASTAMENTO E EMPILHAMENTO, EXCLUSIVE TRANSPORTE E RETIRADA DO MATERIAL DEMOLIDO</v>
      </c>
      <c r="C703" s="26" t="str">
        <f t="shared" si="22"/>
        <v>m3</v>
      </c>
      <c r="D703" s="25">
        <f t="shared" si="22"/>
        <v>1.4525000000000001</v>
      </c>
      <c r="E703" s="25">
        <f t="shared" si="22"/>
        <v>1</v>
      </c>
      <c r="F703" s="25">
        <f t="shared" si="22"/>
        <v>1.5</v>
      </c>
      <c r="G703" s="25">
        <f t="shared" si="22"/>
        <v>2.17875</v>
      </c>
      <c r="H703" s="11">
        <f t="shared" si="22"/>
        <v>0</v>
      </c>
    </row>
    <row r="704" spans="1:8" ht="38.25" x14ac:dyDescent="0.2">
      <c r="A704" s="26" t="str">
        <f t="shared" si="22"/>
        <v>2.8.1</v>
      </c>
      <c r="B704" s="11" t="str">
        <f t="shared" si="22"/>
        <v>DEMOLIÇÃO MANUAL DE CONCRETO, SEM ARMAÇÃO, INCLUSIVE AFASTAMENTO E EMPILHAMENTO, EXCLUSIVE TRANSPORTE E RETIRADA DO MATERIAL DEMOLIDO</v>
      </c>
      <c r="C704" s="26" t="str">
        <f t="shared" si="22"/>
        <v>m3</v>
      </c>
      <c r="D704" s="25">
        <f t="shared" si="22"/>
        <v>6.0994550000000007</v>
      </c>
      <c r="E704" s="25">
        <f t="shared" si="22"/>
        <v>1</v>
      </c>
      <c r="F704" s="25">
        <f t="shared" si="22"/>
        <v>1.5</v>
      </c>
      <c r="G704" s="25">
        <f t="shared" si="22"/>
        <v>9.149182500000002</v>
      </c>
      <c r="H704" s="11">
        <f t="shared" si="22"/>
        <v>0</v>
      </c>
    </row>
    <row r="705" spans="1:8" ht="51" x14ac:dyDescent="0.2">
      <c r="A705" s="26" t="str">
        <f t="shared" si="22"/>
        <v>2.9.</v>
      </c>
      <c r="B705" s="11" t="str">
        <f t="shared" si="22"/>
        <v>DEMOLIÇÃO MANUAL DE REVESTIMENTO CERÂMICO, AZULEJO OU LADRILHO HIDRÁULICO, INCLUSIVE AFASTAMENTO E EMPILHAMENTO, EXCLUSIVE DEMOLIÇÃO DO REBOCO OU EMBOÇO, TRANSPORTE E RETIRADA DO MATERIAL DEMOLIDO</v>
      </c>
      <c r="C705" s="26" t="str">
        <f t="shared" si="22"/>
        <v>m2</v>
      </c>
      <c r="D705" s="25">
        <f t="shared" si="22"/>
        <v>88.420999999999992</v>
      </c>
      <c r="E705" s="25">
        <f t="shared" si="22"/>
        <v>0.02</v>
      </c>
      <c r="F705" s="25">
        <f t="shared" si="22"/>
        <v>1.5</v>
      </c>
      <c r="G705" s="25">
        <f t="shared" si="22"/>
        <v>2.6526299999999998</v>
      </c>
      <c r="H705" s="11">
        <f t="shared" si="22"/>
        <v>0</v>
      </c>
    </row>
    <row r="706" spans="1:8" ht="51" x14ac:dyDescent="0.2">
      <c r="A706" s="26" t="str">
        <f t="shared" si="22"/>
        <v>2.10.1</v>
      </c>
      <c r="B706" s="11" t="str">
        <f t="shared" si="22"/>
        <v>DEMOLIÇÃO MANUAL DE PISO CERÂMICO OU LADRILHO HIDRÁULICO, INCLUSIVE AFASTAMENTO E EMPILHAMENTO, EXCLUSIVE DEMOLIÇÃO DE CONTRAPISO, TRANSPORTE E RETIRADA DO MATERIAL DEMOLIDO</v>
      </c>
      <c r="C706" s="26" t="str">
        <f t="shared" si="22"/>
        <v>m2</v>
      </c>
      <c r="D706" s="25">
        <f t="shared" si="22"/>
        <v>351.52909999999997</v>
      </c>
      <c r="E706" s="25">
        <f t="shared" si="22"/>
        <v>0.02</v>
      </c>
      <c r="F706" s="25">
        <f t="shared" si="22"/>
        <v>1.5</v>
      </c>
      <c r="G706" s="25">
        <f t="shared" si="22"/>
        <v>10.545873</v>
      </c>
      <c r="H706" s="11">
        <f t="shared" si="22"/>
        <v>0</v>
      </c>
    </row>
    <row r="707" spans="1:8" ht="51" x14ac:dyDescent="0.2">
      <c r="A707" s="26" t="str">
        <f t="shared" si="22"/>
        <v>2.10.2</v>
      </c>
      <c r="B707" s="11" t="str">
        <f t="shared" si="22"/>
        <v>DEMOLIÇÃO MANUAL DE PISO CIMENTADO OU CONTRAPISO DE ARGAMASSA, COM ESPESSURA MÁXIMA DE 10CM, INCLUSIVE AFASTAMENTO E EMPILHAMENTO, EXCLUSIVE TRANSPORTE E RETIRADA DO MATERIAL DEMOLIDO</v>
      </c>
      <c r="C707" s="26" t="str">
        <f t="shared" si="22"/>
        <v>m2</v>
      </c>
      <c r="D707" s="25">
        <f t="shared" si="22"/>
        <v>351.52909999999997</v>
      </c>
      <c r="E707" s="25">
        <f t="shared" si="22"/>
        <v>0.1</v>
      </c>
      <c r="F707" s="25">
        <f t="shared" si="22"/>
        <v>1.5</v>
      </c>
      <c r="G707" s="25">
        <f t="shared" si="22"/>
        <v>52.729365000000001</v>
      </c>
      <c r="H707" s="11">
        <f t="shared" si="22"/>
        <v>0</v>
      </c>
    </row>
  </sheetData>
  <autoFilter ref="A29:H707" xr:uid="{3E973B3D-227D-4AA7-AFE1-90BADBC88283}"/>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7D12F-3BA4-4994-BA90-AB9B36A827B3}">
  <sheetPr>
    <pageSetUpPr fitToPage="1"/>
  </sheetPr>
  <dimension ref="A1:I144"/>
  <sheetViews>
    <sheetView showWhiteSpace="0" topLeftCell="A84" workbookViewId="0">
      <selection activeCell="F85" sqref="F85:H85"/>
    </sheetView>
  </sheetViews>
  <sheetFormatPr defaultRowHeight="14.25" x14ac:dyDescent="0.2"/>
  <cols>
    <col min="1" max="2" width="11.42578125" style="87" bestFit="1" customWidth="1"/>
    <col min="3" max="3" width="57.140625" style="87" bestFit="1" customWidth="1"/>
    <col min="4" max="4" width="11.42578125" style="102" bestFit="1" customWidth="1"/>
    <col min="5" max="5" width="11.42578125" style="87" bestFit="1" customWidth="1"/>
    <col min="6" max="10" width="13.7109375" style="87" bestFit="1" customWidth="1"/>
    <col min="11" max="16384" width="9.140625" style="87"/>
  </cols>
  <sheetData>
    <row r="1" spans="1:9" ht="15" x14ac:dyDescent="0.25">
      <c r="A1" s="169"/>
      <c r="B1" s="168"/>
      <c r="C1" s="168"/>
      <c r="D1" s="168"/>
      <c r="E1" s="168"/>
      <c r="F1" s="168"/>
      <c r="G1" s="168"/>
      <c r="H1" s="168"/>
      <c r="I1" s="168"/>
    </row>
    <row r="2" spans="1:9" x14ac:dyDescent="0.2">
      <c r="A2" s="166" t="s">
        <v>755</v>
      </c>
      <c r="B2" s="167"/>
      <c r="C2" s="167" t="s">
        <v>483</v>
      </c>
      <c r="D2" s="168"/>
      <c r="E2" s="168"/>
      <c r="F2" s="168"/>
      <c r="G2" s="168"/>
      <c r="H2" s="168"/>
      <c r="I2" s="168"/>
    </row>
    <row r="3" spans="1:9" x14ac:dyDescent="0.2">
      <c r="A3" s="166" t="s">
        <v>754</v>
      </c>
      <c r="B3" s="167"/>
      <c r="C3" s="167" t="s">
        <v>753</v>
      </c>
      <c r="D3" s="168"/>
      <c r="E3" s="168"/>
      <c r="F3" s="168"/>
      <c r="G3" s="168"/>
      <c r="H3" s="168"/>
      <c r="I3" s="168"/>
    </row>
    <row r="4" spans="1:9" ht="20.100000000000001" customHeight="1" x14ac:dyDescent="0.2">
      <c r="A4" s="156" t="s">
        <v>752</v>
      </c>
      <c r="B4" s="156"/>
      <c r="C4" s="156"/>
      <c r="D4" s="156"/>
      <c r="E4" s="156"/>
      <c r="F4" s="156"/>
      <c r="G4" s="156"/>
      <c r="H4" s="156"/>
      <c r="I4" s="88" t="s">
        <v>747</v>
      </c>
    </row>
    <row r="5" spans="1:9" ht="20.100000000000001" customHeight="1" x14ac:dyDescent="0.2">
      <c r="A5" s="156" t="s">
        <v>751</v>
      </c>
      <c r="B5" s="156"/>
      <c r="C5" s="156"/>
      <c r="D5" s="156"/>
      <c r="E5" s="156"/>
      <c r="F5" s="156"/>
      <c r="G5" s="156"/>
      <c r="H5" s="156"/>
      <c r="I5" s="88" t="s">
        <v>747</v>
      </c>
    </row>
    <row r="6" spans="1:9" ht="20.100000000000001" customHeight="1" x14ac:dyDescent="0.2">
      <c r="A6" s="156" t="s">
        <v>750</v>
      </c>
      <c r="B6" s="156"/>
      <c r="C6" s="156"/>
      <c r="D6" s="156"/>
      <c r="E6" s="156"/>
      <c r="F6" s="156"/>
      <c r="G6" s="156"/>
      <c r="H6" s="156"/>
      <c r="I6" s="88" t="s">
        <v>749</v>
      </c>
    </row>
    <row r="7" spans="1:9" ht="20.100000000000001" customHeight="1" x14ac:dyDescent="0.2">
      <c r="A7" s="156" t="s">
        <v>748</v>
      </c>
      <c r="B7" s="156"/>
      <c r="C7" s="156"/>
      <c r="D7" s="156"/>
      <c r="E7" s="156"/>
      <c r="F7" s="156"/>
      <c r="G7" s="156"/>
      <c r="H7" s="156"/>
      <c r="I7" s="88" t="s">
        <v>747</v>
      </c>
    </row>
    <row r="8" spans="1:9" ht="30" customHeight="1" x14ac:dyDescent="0.2">
      <c r="A8" s="93" t="s">
        <v>746</v>
      </c>
      <c r="B8" s="157" t="s">
        <v>745</v>
      </c>
      <c r="C8" s="157" t="s">
        <v>33</v>
      </c>
      <c r="D8" s="101" t="s">
        <v>735</v>
      </c>
      <c r="E8" s="92" t="s">
        <v>734</v>
      </c>
      <c r="F8" s="158" t="s">
        <v>733</v>
      </c>
      <c r="G8" s="159" t="s">
        <v>33</v>
      </c>
      <c r="H8" s="159" t="s">
        <v>33</v>
      </c>
      <c r="I8" s="91" t="s">
        <v>732</v>
      </c>
    </row>
    <row r="9" spans="1:9" ht="26.1" customHeight="1" x14ac:dyDescent="0.2">
      <c r="A9" s="95" t="s">
        <v>744</v>
      </c>
      <c r="B9" s="163" t="s">
        <v>743</v>
      </c>
      <c r="C9" s="164"/>
      <c r="D9" s="98" t="s">
        <v>742</v>
      </c>
      <c r="E9" s="94" t="s">
        <v>142</v>
      </c>
      <c r="F9" s="165">
        <v>13.95</v>
      </c>
      <c r="G9" s="165"/>
      <c r="H9" s="165"/>
      <c r="I9" s="100">
        <f>D9*F9</f>
        <v>27.9</v>
      </c>
    </row>
    <row r="10" spans="1:9" ht="39" customHeight="1" x14ac:dyDescent="0.2">
      <c r="A10" s="95" t="s">
        <v>741</v>
      </c>
      <c r="B10" s="163" t="s">
        <v>740</v>
      </c>
      <c r="C10" s="164"/>
      <c r="D10" s="98" t="s">
        <v>739</v>
      </c>
      <c r="E10" s="94" t="s">
        <v>142</v>
      </c>
      <c r="F10" s="165">
        <v>77.27</v>
      </c>
      <c r="G10" s="165"/>
      <c r="H10" s="165"/>
      <c r="I10" s="100">
        <f>D10*F10</f>
        <v>77.27</v>
      </c>
    </row>
    <row r="11" spans="1:9" ht="20.100000000000001" customHeight="1" x14ac:dyDescent="0.2">
      <c r="A11" s="156" t="s">
        <v>738</v>
      </c>
      <c r="B11" s="156"/>
      <c r="C11" s="156"/>
      <c r="D11" s="156"/>
      <c r="E11" s="156"/>
      <c r="F11" s="156"/>
      <c r="G11" s="156"/>
      <c r="H11" s="156"/>
      <c r="I11" s="97">
        <f>I9+I10</f>
        <v>105.16999999999999</v>
      </c>
    </row>
    <row r="12" spans="1:9" ht="30" customHeight="1" x14ac:dyDescent="0.2">
      <c r="A12" s="93" t="s">
        <v>737</v>
      </c>
      <c r="B12" s="157" t="s">
        <v>736</v>
      </c>
      <c r="C12" s="157" t="s">
        <v>33</v>
      </c>
      <c r="D12" s="101" t="s">
        <v>735</v>
      </c>
      <c r="E12" s="92" t="s">
        <v>734</v>
      </c>
      <c r="F12" s="158" t="s">
        <v>733</v>
      </c>
      <c r="G12" s="159" t="s">
        <v>33</v>
      </c>
      <c r="H12" s="159" t="s">
        <v>33</v>
      </c>
      <c r="I12" s="91" t="s">
        <v>732</v>
      </c>
    </row>
    <row r="13" spans="1:9" ht="26.1" customHeight="1" x14ac:dyDescent="0.2">
      <c r="A13" s="90" t="s">
        <v>476</v>
      </c>
      <c r="B13" s="160" t="s">
        <v>477</v>
      </c>
      <c r="C13" s="161"/>
      <c r="D13" s="99" t="s">
        <v>731</v>
      </c>
      <c r="E13" s="89" t="s">
        <v>475</v>
      </c>
      <c r="F13" s="162">
        <v>25.52</v>
      </c>
      <c r="G13" s="162"/>
      <c r="H13" s="162"/>
      <c r="I13" s="96">
        <f>D13*F13</f>
        <v>11.6965816</v>
      </c>
    </row>
    <row r="14" spans="1:9" ht="24" customHeight="1" x14ac:dyDescent="0.2">
      <c r="A14" s="90" t="s">
        <v>480</v>
      </c>
      <c r="B14" s="160" t="s">
        <v>481</v>
      </c>
      <c r="C14" s="161"/>
      <c r="D14" s="99" t="s">
        <v>731</v>
      </c>
      <c r="E14" s="89" t="s">
        <v>475</v>
      </c>
      <c r="F14" s="162">
        <v>31.64</v>
      </c>
      <c r="G14" s="162"/>
      <c r="H14" s="162"/>
      <c r="I14" s="96">
        <f>D14*F14</f>
        <v>14.501561200000001</v>
      </c>
    </row>
    <row r="15" spans="1:9" ht="20.100000000000001" customHeight="1" x14ac:dyDescent="0.2">
      <c r="A15" s="156" t="s">
        <v>730</v>
      </c>
      <c r="B15" s="156"/>
      <c r="C15" s="156"/>
      <c r="D15" s="156"/>
      <c r="E15" s="156"/>
      <c r="F15" s="156"/>
      <c r="G15" s="156"/>
      <c r="H15" s="156"/>
      <c r="I15" s="97">
        <f>I13+I14</f>
        <v>26.198142799999999</v>
      </c>
    </row>
    <row r="16" spans="1:9" ht="20.100000000000001" customHeight="1" x14ac:dyDescent="0.2">
      <c r="A16" s="156" t="s">
        <v>729</v>
      </c>
      <c r="B16" s="156"/>
      <c r="C16" s="156"/>
      <c r="D16" s="156"/>
      <c r="E16" s="156"/>
      <c r="F16" s="156"/>
      <c r="G16" s="156"/>
      <c r="H16" s="156"/>
      <c r="I16" s="97">
        <f>I11+I15</f>
        <v>131.36814279999999</v>
      </c>
    </row>
    <row r="18" spans="1:9" ht="15" x14ac:dyDescent="0.25">
      <c r="A18" s="169"/>
      <c r="B18" s="168"/>
      <c r="C18" s="168"/>
      <c r="D18" s="168"/>
      <c r="E18" s="168"/>
      <c r="F18" s="168"/>
      <c r="G18" s="168"/>
      <c r="H18" s="168"/>
      <c r="I18" s="168"/>
    </row>
    <row r="19" spans="1:9" x14ac:dyDescent="0.2">
      <c r="A19" s="166" t="s">
        <v>755</v>
      </c>
      <c r="B19" s="167"/>
      <c r="C19" s="167" t="s">
        <v>483</v>
      </c>
      <c r="D19" s="168"/>
      <c r="E19" s="168"/>
      <c r="F19" s="168"/>
      <c r="G19" s="168"/>
      <c r="H19" s="168"/>
      <c r="I19" s="168"/>
    </row>
    <row r="20" spans="1:9" x14ac:dyDescent="0.2">
      <c r="A20" s="166" t="s">
        <v>754</v>
      </c>
      <c r="B20" s="167"/>
      <c r="C20" s="167" t="s">
        <v>753</v>
      </c>
      <c r="D20" s="168"/>
      <c r="E20" s="168"/>
      <c r="F20" s="168"/>
      <c r="G20" s="168"/>
      <c r="H20" s="168"/>
      <c r="I20" s="168"/>
    </row>
    <row r="21" spans="1:9" x14ac:dyDescent="0.2">
      <c r="A21" s="156" t="s">
        <v>752</v>
      </c>
      <c r="B21" s="156"/>
      <c r="C21" s="156"/>
      <c r="D21" s="156"/>
      <c r="E21" s="156"/>
      <c r="F21" s="156"/>
      <c r="G21" s="156"/>
      <c r="H21" s="156"/>
      <c r="I21" s="88" t="s">
        <v>747</v>
      </c>
    </row>
    <row r="22" spans="1:9" x14ac:dyDescent="0.2">
      <c r="A22" s="156" t="s">
        <v>751</v>
      </c>
      <c r="B22" s="156"/>
      <c r="C22" s="156"/>
      <c r="D22" s="156"/>
      <c r="E22" s="156"/>
      <c r="F22" s="156"/>
      <c r="G22" s="156"/>
      <c r="H22" s="156"/>
      <c r="I22" s="88" t="s">
        <v>747</v>
      </c>
    </row>
    <row r="23" spans="1:9" x14ac:dyDescent="0.2">
      <c r="A23" s="156" t="s">
        <v>750</v>
      </c>
      <c r="B23" s="156"/>
      <c r="C23" s="156"/>
      <c r="D23" s="156"/>
      <c r="E23" s="156"/>
      <c r="F23" s="156"/>
      <c r="G23" s="156"/>
      <c r="H23" s="156"/>
      <c r="I23" s="88" t="s">
        <v>749</v>
      </c>
    </row>
    <row r="24" spans="1:9" x14ac:dyDescent="0.2">
      <c r="A24" s="156" t="s">
        <v>748</v>
      </c>
      <c r="B24" s="156"/>
      <c r="C24" s="156"/>
      <c r="D24" s="156"/>
      <c r="E24" s="156"/>
      <c r="F24" s="156"/>
      <c r="G24" s="156"/>
      <c r="H24" s="156"/>
      <c r="I24" s="88" t="s">
        <v>747</v>
      </c>
    </row>
    <row r="25" spans="1:9" ht="30" x14ac:dyDescent="0.2">
      <c r="A25" s="93" t="s">
        <v>737</v>
      </c>
      <c r="B25" s="157" t="s">
        <v>736</v>
      </c>
      <c r="C25" s="157" t="s">
        <v>33</v>
      </c>
      <c r="D25" s="101" t="s">
        <v>735</v>
      </c>
      <c r="E25" s="92" t="s">
        <v>734</v>
      </c>
      <c r="F25" s="158" t="s">
        <v>733</v>
      </c>
      <c r="G25" s="159" t="s">
        <v>33</v>
      </c>
      <c r="H25" s="159" t="s">
        <v>33</v>
      </c>
      <c r="I25" s="91" t="s">
        <v>732</v>
      </c>
    </row>
    <row r="26" spans="1:9" x14ac:dyDescent="0.2">
      <c r="A26" s="90" t="s">
        <v>476</v>
      </c>
      <c r="B26" s="160" t="s">
        <v>477</v>
      </c>
      <c r="C26" s="161"/>
      <c r="D26" s="99">
        <v>2</v>
      </c>
      <c r="E26" s="89" t="s">
        <v>475</v>
      </c>
      <c r="F26" s="162">
        <v>25.52</v>
      </c>
      <c r="G26" s="162"/>
      <c r="H26" s="162"/>
      <c r="I26" s="96">
        <f>D26*F26</f>
        <v>51.04</v>
      </c>
    </row>
    <row r="27" spans="1:9" x14ac:dyDescent="0.2">
      <c r="A27" s="90" t="s">
        <v>480</v>
      </c>
      <c r="B27" s="160" t="s">
        <v>481</v>
      </c>
      <c r="C27" s="161"/>
      <c r="D27" s="99">
        <v>2</v>
      </c>
      <c r="E27" s="89" t="s">
        <v>475</v>
      </c>
      <c r="F27" s="162">
        <v>31.64</v>
      </c>
      <c r="G27" s="162"/>
      <c r="H27" s="162"/>
      <c r="I27" s="96">
        <f>D27*F27</f>
        <v>63.28</v>
      </c>
    </row>
    <row r="28" spans="1:9" x14ac:dyDescent="0.2">
      <c r="A28" s="156" t="s">
        <v>730</v>
      </c>
      <c r="B28" s="156"/>
      <c r="C28" s="156"/>
      <c r="D28" s="156"/>
      <c r="E28" s="156"/>
      <c r="F28" s="156"/>
      <c r="G28" s="156"/>
      <c r="H28" s="156"/>
      <c r="I28" s="97">
        <f>I26+I27</f>
        <v>114.32</v>
      </c>
    </row>
    <row r="29" spans="1:9" x14ac:dyDescent="0.2">
      <c r="A29" s="156" t="s">
        <v>729</v>
      </c>
      <c r="B29" s="156"/>
      <c r="C29" s="156"/>
      <c r="D29" s="156"/>
      <c r="E29" s="156"/>
      <c r="F29" s="156"/>
      <c r="G29" s="156"/>
      <c r="H29" s="156"/>
      <c r="I29" s="97">
        <f>I24+I28</f>
        <v>114.32</v>
      </c>
    </row>
    <row r="31" spans="1:9" x14ac:dyDescent="0.2">
      <c r="A31" s="166" t="s">
        <v>755</v>
      </c>
      <c r="B31" s="167"/>
      <c r="C31" s="167" t="s">
        <v>484</v>
      </c>
      <c r="D31" s="168"/>
      <c r="E31" s="168"/>
      <c r="F31" s="168"/>
      <c r="G31" s="168"/>
      <c r="H31" s="168"/>
      <c r="I31" s="168"/>
    </row>
    <row r="32" spans="1:9" x14ac:dyDescent="0.2">
      <c r="A32" s="166" t="s">
        <v>754</v>
      </c>
      <c r="B32" s="167"/>
      <c r="C32" s="167" t="s">
        <v>753</v>
      </c>
      <c r="D32" s="168"/>
      <c r="E32" s="168"/>
      <c r="F32" s="168"/>
      <c r="G32" s="168"/>
      <c r="H32" s="168"/>
      <c r="I32" s="168"/>
    </row>
    <row r="33" spans="1:9" x14ac:dyDescent="0.2">
      <c r="A33" s="156" t="s">
        <v>752</v>
      </c>
      <c r="B33" s="156"/>
      <c r="C33" s="156"/>
      <c r="D33" s="156"/>
      <c r="E33" s="156"/>
      <c r="F33" s="156"/>
      <c r="G33" s="156"/>
      <c r="H33" s="156"/>
      <c r="I33" s="88" t="s">
        <v>747</v>
      </c>
    </row>
    <row r="34" spans="1:9" x14ac:dyDescent="0.2">
      <c r="A34" s="156" t="s">
        <v>751</v>
      </c>
      <c r="B34" s="156"/>
      <c r="C34" s="156"/>
      <c r="D34" s="156"/>
      <c r="E34" s="156"/>
      <c r="F34" s="156"/>
      <c r="G34" s="156"/>
      <c r="H34" s="156"/>
      <c r="I34" s="88" t="s">
        <v>747</v>
      </c>
    </row>
    <row r="35" spans="1:9" x14ac:dyDescent="0.2">
      <c r="A35" s="156" t="s">
        <v>750</v>
      </c>
      <c r="B35" s="156"/>
      <c r="C35" s="156"/>
      <c r="D35" s="156"/>
      <c r="E35" s="156"/>
      <c r="F35" s="156"/>
      <c r="G35" s="156"/>
      <c r="H35" s="156"/>
      <c r="I35" s="88" t="s">
        <v>749</v>
      </c>
    </row>
    <row r="36" spans="1:9" x14ac:dyDescent="0.2">
      <c r="A36" s="156" t="s">
        <v>748</v>
      </c>
      <c r="B36" s="156"/>
      <c r="C36" s="156"/>
      <c r="D36" s="156"/>
      <c r="E36" s="156"/>
      <c r="F36" s="156"/>
      <c r="G36" s="156"/>
      <c r="H36" s="156"/>
      <c r="I36" s="88" t="s">
        <v>747</v>
      </c>
    </row>
    <row r="37" spans="1:9" ht="30" x14ac:dyDescent="0.2">
      <c r="A37" s="93" t="s">
        <v>737</v>
      </c>
      <c r="B37" s="157" t="s">
        <v>736</v>
      </c>
      <c r="C37" s="157" t="s">
        <v>33</v>
      </c>
      <c r="D37" s="101" t="s">
        <v>735</v>
      </c>
      <c r="E37" s="92" t="s">
        <v>734</v>
      </c>
      <c r="F37" s="158" t="s">
        <v>733</v>
      </c>
      <c r="G37" s="159" t="s">
        <v>33</v>
      </c>
      <c r="H37" s="159" t="s">
        <v>33</v>
      </c>
      <c r="I37" s="91" t="s">
        <v>732</v>
      </c>
    </row>
    <row r="38" spans="1:9" x14ac:dyDescent="0.2">
      <c r="A38" s="90" t="s">
        <v>476</v>
      </c>
      <c r="B38" s="160" t="s">
        <v>477</v>
      </c>
      <c r="C38" s="161"/>
      <c r="D38" s="99">
        <v>0.12</v>
      </c>
      <c r="E38" s="89" t="s">
        <v>475</v>
      </c>
      <c r="F38" s="162">
        <v>25.52</v>
      </c>
      <c r="G38" s="162"/>
      <c r="H38" s="162"/>
      <c r="I38" s="96">
        <f>D38*F38</f>
        <v>3.0623999999999998</v>
      </c>
    </row>
    <row r="39" spans="1:9" x14ac:dyDescent="0.2">
      <c r="A39" s="90" t="s">
        <v>480</v>
      </c>
      <c r="B39" s="160" t="s">
        <v>481</v>
      </c>
      <c r="C39" s="161"/>
      <c r="D39" s="99">
        <v>0.12</v>
      </c>
      <c r="E39" s="89" t="s">
        <v>475</v>
      </c>
      <c r="F39" s="162">
        <v>31.64</v>
      </c>
      <c r="G39" s="162"/>
      <c r="H39" s="162"/>
      <c r="I39" s="96">
        <f>D39*F39</f>
        <v>3.7967999999999997</v>
      </c>
    </row>
    <row r="40" spans="1:9" x14ac:dyDescent="0.2">
      <c r="A40" s="90" t="s">
        <v>763</v>
      </c>
      <c r="B40" s="160" t="s">
        <v>764</v>
      </c>
      <c r="C40" s="161"/>
      <c r="D40" s="99">
        <v>2.5000000000000001E-2</v>
      </c>
      <c r="E40" s="89" t="s">
        <v>475</v>
      </c>
      <c r="F40" s="162">
        <v>30.49</v>
      </c>
      <c r="G40" s="162"/>
      <c r="H40" s="162"/>
      <c r="I40" s="96">
        <f>D40*F40</f>
        <v>0.76224999999999998</v>
      </c>
    </row>
    <row r="41" spans="1:9" ht="29.25" customHeight="1" x14ac:dyDescent="0.2">
      <c r="A41" s="90" t="s">
        <v>766</v>
      </c>
      <c r="B41" s="160" t="s">
        <v>765</v>
      </c>
      <c r="C41" s="161"/>
      <c r="D41" s="99">
        <v>2.5000000000000001E-2</v>
      </c>
      <c r="E41" s="89" t="s">
        <v>475</v>
      </c>
      <c r="F41" s="162">
        <v>24.49</v>
      </c>
      <c r="G41" s="162"/>
      <c r="H41" s="162"/>
      <c r="I41" s="96">
        <f>D41*F41</f>
        <v>0.61224999999999996</v>
      </c>
    </row>
    <row r="42" spans="1:9" x14ac:dyDescent="0.2">
      <c r="A42" s="156" t="s">
        <v>730</v>
      </c>
      <c r="B42" s="156"/>
      <c r="C42" s="156"/>
      <c r="D42" s="156"/>
      <c r="E42" s="156"/>
      <c r="F42" s="156"/>
      <c r="G42" s="156"/>
      <c r="H42" s="156"/>
      <c r="I42" s="97">
        <f>SUM(I38:I41)</f>
        <v>8.2336999999999989</v>
      </c>
    </row>
    <row r="43" spans="1:9" x14ac:dyDescent="0.2">
      <c r="A43" s="156" t="s">
        <v>729</v>
      </c>
      <c r="B43" s="156"/>
      <c r="C43" s="156"/>
      <c r="D43" s="156"/>
      <c r="E43" s="156"/>
      <c r="F43" s="156"/>
      <c r="G43" s="156"/>
      <c r="H43" s="156"/>
      <c r="I43" s="97">
        <f>I36+I42</f>
        <v>8.2336999999999989</v>
      </c>
    </row>
    <row r="45" spans="1:9" x14ac:dyDescent="0.2">
      <c r="A45" s="166" t="s">
        <v>755</v>
      </c>
      <c r="B45" s="167"/>
      <c r="C45" s="167" t="s">
        <v>489</v>
      </c>
      <c r="D45" s="168"/>
      <c r="E45" s="168"/>
      <c r="F45" s="168"/>
      <c r="G45" s="168"/>
      <c r="H45" s="168"/>
      <c r="I45" s="168"/>
    </row>
    <row r="46" spans="1:9" x14ac:dyDescent="0.2">
      <c r="A46" s="166" t="s">
        <v>754</v>
      </c>
      <c r="B46" s="167"/>
      <c r="C46" s="167" t="s">
        <v>753</v>
      </c>
      <c r="D46" s="168"/>
      <c r="E46" s="168"/>
      <c r="F46" s="168"/>
      <c r="G46" s="168"/>
      <c r="H46" s="168"/>
      <c r="I46" s="168"/>
    </row>
    <row r="47" spans="1:9" x14ac:dyDescent="0.2">
      <c r="A47" s="156" t="s">
        <v>752</v>
      </c>
      <c r="B47" s="156"/>
      <c r="C47" s="156"/>
      <c r="D47" s="156"/>
      <c r="E47" s="156"/>
      <c r="F47" s="156"/>
      <c r="G47" s="156"/>
      <c r="H47" s="156"/>
      <c r="I47" s="88" t="s">
        <v>747</v>
      </c>
    </row>
    <row r="48" spans="1:9" x14ac:dyDescent="0.2">
      <c r="A48" s="156" t="s">
        <v>751</v>
      </c>
      <c r="B48" s="156"/>
      <c r="C48" s="156"/>
      <c r="D48" s="156"/>
      <c r="E48" s="156"/>
      <c r="F48" s="156"/>
      <c r="G48" s="156"/>
      <c r="H48" s="156"/>
      <c r="I48" s="88" t="s">
        <v>747</v>
      </c>
    </row>
    <row r="49" spans="1:9" x14ac:dyDescent="0.2">
      <c r="A49" s="156" t="s">
        <v>750</v>
      </c>
      <c r="B49" s="156"/>
      <c r="C49" s="156"/>
      <c r="D49" s="156"/>
      <c r="E49" s="156"/>
      <c r="F49" s="156"/>
      <c r="G49" s="156"/>
      <c r="H49" s="156"/>
      <c r="I49" s="88" t="s">
        <v>749</v>
      </c>
    </row>
    <row r="50" spans="1:9" x14ac:dyDescent="0.2">
      <c r="A50" s="156" t="s">
        <v>748</v>
      </c>
      <c r="B50" s="156"/>
      <c r="C50" s="156"/>
      <c r="D50" s="156"/>
      <c r="E50" s="156"/>
      <c r="F50" s="156"/>
      <c r="G50" s="156"/>
      <c r="H50" s="156"/>
      <c r="I50" s="88" t="s">
        <v>747</v>
      </c>
    </row>
    <row r="51" spans="1:9" ht="30" x14ac:dyDescent="0.2">
      <c r="A51" s="93" t="s">
        <v>737</v>
      </c>
      <c r="B51" s="157" t="s">
        <v>736</v>
      </c>
      <c r="C51" s="157" t="s">
        <v>33</v>
      </c>
      <c r="D51" s="101" t="s">
        <v>735</v>
      </c>
      <c r="E51" s="92" t="s">
        <v>734</v>
      </c>
      <c r="F51" s="158" t="s">
        <v>733</v>
      </c>
      <c r="G51" s="159" t="s">
        <v>33</v>
      </c>
      <c r="H51" s="159" t="s">
        <v>33</v>
      </c>
      <c r="I51" s="91" t="s">
        <v>732</v>
      </c>
    </row>
    <row r="52" spans="1:9" x14ac:dyDescent="0.2">
      <c r="A52" s="90" t="s">
        <v>756</v>
      </c>
      <c r="B52" s="160" t="s">
        <v>757</v>
      </c>
      <c r="C52" s="161"/>
      <c r="D52" s="99">
        <v>0.15</v>
      </c>
      <c r="E52" s="89" t="s">
        <v>475</v>
      </c>
      <c r="F52" s="162">
        <v>22.66</v>
      </c>
      <c r="G52" s="162"/>
      <c r="H52" s="162"/>
      <c r="I52" s="96">
        <f>D52*F52</f>
        <v>3.399</v>
      </c>
    </row>
    <row r="53" spans="1:9" x14ac:dyDescent="0.2">
      <c r="A53" s="156" t="s">
        <v>730</v>
      </c>
      <c r="B53" s="156"/>
      <c r="C53" s="156"/>
      <c r="D53" s="156"/>
      <c r="E53" s="156"/>
      <c r="F53" s="156"/>
      <c r="G53" s="156"/>
      <c r="H53" s="156"/>
      <c r="I53" s="97">
        <f>I52</f>
        <v>3.399</v>
      </c>
    </row>
    <row r="54" spans="1:9" x14ac:dyDescent="0.2">
      <c r="A54" s="156" t="s">
        <v>729</v>
      </c>
      <c r="B54" s="156"/>
      <c r="C54" s="156"/>
      <c r="D54" s="156"/>
      <c r="E54" s="156"/>
      <c r="F54" s="156"/>
      <c r="G54" s="156"/>
      <c r="H54" s="156"/>
      <c r="I54" s="97">
        <f>I50+I53</f>
        <v>3.399</v>
      </c>
    </row>
    <row r="56" spans="1:9" x14ac:dyDescent="0.2">
      <c r="A56" s="166" t="s">
        <v>755</v>
      </c>
      <c r="B56" s="167"/>
      <c r="C56" s="167" t="s">
        <v>660</v>
      </c>
      <c r="D56" s="168"/>
      <c r="E56" s="168"/>
      <c r="F56" s="168"/>
      <c r="G56" s="168"/>
      <c r="H56" s="168"/>
      <c r="I56" s="168"/>
    </row>
    <row r="57" spans="1:9" x14ac:dyDescent="0.2">
      <c r="A57" s="166" t="s">
        <v>754</v>
      </c>
      <c r="B57" s="167"/>
      <c r="C57" s="167" t="s">
        <v>753</v>
      </c>
      <c r="D57" s="168"/>
      <c r="E57" s="168"/>
      <c r="F57" s="168"/>
      <c r="G57" s="168"/>
      <c r="H57" s="168"/>
      <c r="I57" s="168"/>
    </row>
    <row r="58" spans="1:9" x14ac:dyDescent="0.2">
      <c r="A58" s="156" t="s">
        <v>752</v>
      </c>
      <c r="B58" s="156"/>
      <c r="C58" s="156"/>
      <c r="D58" s="156"/>
      <c r="E58" s="156"/>
      <c r="F58" s="156"/>
      <c r="G58" s="156"/>
      <c r="H58" s="156"/>
      <c r="I58" s="88" t="s">
        <v>747</v>
      </c>
    </row>
    <row r="59" spans="1:9" x14ac:dyDescent="0.2">
      <c r="A59" s="156" t="s">
        <v>751</v>
      </c>
      <c r="B59" s="156"/>
      <c r="C59" s="156"/>
      <c r="D59" s="156"/>
      <c r="E59" s="156"/>
      <c r="F59" s="156"/>
      <c r="G59" s="156"/>
      <c r="H59" s="156"/>
      <c r="I59" s="88" t="s">
        <v>747</v>
      </c>
    </row>
    <row r="60" spans="1:9" x14ac:dyDescent="0.2">
      <c r="A60" s="156" t="s">
        <v>750</v>
      </c>
      <c r="B60" s="156"/>
      <c r="C60" s="156"/>
      <c r="D60" s="156"/>
      <c r="E60" s="156"/>
      <c r="F60" s="156"/>
      <c r="G60" s="156"/>
      <c r="H60" s="156"/>
      <c r="I60" s="88" t="s">
        <v>749</v>
      </c>
    </row>
    <row r="61" spans="1:9" x14ac:dyDescent="0.2">
      <c r="A61" s="156" t="s">
        <v>748</v>
      </c>
      <c r="B61" s="156"/>
      <c r="C61" s="156"/>
      <c r="D61" s="156"/>
      <c r="E61" s="156"/>
      <c r="F61" s="156"/>
      <c r="G61" s="156"/>
      <c r="H61" s="156"/>
      <c r="I61" s="88" t="s">
        <v>747</v>
      </c>
    </row>
    <row r="62" spans="1:9" ht="30" x14ac:dyDescent="0.2">
      <c r="A62" s="93" t="s">
        <v>737</v>
      </c>
      <c r="B62" s="157" t="s">
        <v>736</v>
      </c>
      <c r="C62" s="157" t="s">
        <v>33</v>
      </c>
      <c r="D62" s="101" t="s">
        <v>735</v>
      </c>
      <c r="E62" s="92" t="s">
        <v>734</v>
      </c>
      <c r="F62" s="158" t="s">
        <v>733</v>
      </c>
      <c r="G62" s="159" t="s">
        <v>33</v>
      </c>
      <c r="H62" s="159" t="s">
        <v>33</v>
      </c>
      <c r="I62" s="91" t="s">
        <v>732</v>
      </c>
    </row>
    <row r="63" spans="1:9" x14ac:dyDescent="0.2">
      <c r="A63" s="90" t="s">
        <v>756</v>
      </c>
      <c r="B63" s="160" t="s">
        <v>757</v>
      </c>
      <c r="C63" s="161"/>
      <c r="D63" s="99">
        <v>0.45</v>
      </c>
      <c r="E63" s="89" t="s">
        <v>475</v>
      </c>
      <c r="F63" s="162">
        <v>22.66</v>
      </c>
      <c r="G63" s="162"/>
      <c r="H63" s="162"/>
      <c r="I63" s="96">
        <f>D63*F63</f>
        <v>10.197000000000001</v>
      </c>
    </row>
    <row r="64" spans="1:9" x14ac:dyDescent="0.2">
      <c r="A64" s="156" t="s">
        <v>730</v>
      </c>
      <c r="B64" s="156"/>
      <c r="C64" s="156"/>
      <c r="D64" s="156"/>
      <c r="E64" s="156"/>
      <c r="F64" s="156"/>
      <c r="G64" s="156"/>
      <c r="H64" s="156"/>
      <c r="I64" s="97">
        <f>I63</f>
        <v>10.197000000000001</v>
      </c>
    </row>
    <row r="65" spans="1:9" x14ac:dyDescent="0.2">
      <c r="A65" s="156" t="s">
        <v>729</v>
      </c>
      <c r="B65" s="156"/>
      <c r="C65" s="156"/>
      <c r="D65" s="156"/>
      <c r="E65" s="156"/>
      <c r="F65" s="156"/>
      <c r="G65" s="156"/>
      <c r="H65" s="156"/>
      <c r="I65" s="97">
        <f>I61+I64</f>
        <v>10.197000000000001</v>
      </c>
    </row>
    <row r="67" spans="1:9" x14ac:dyDescent="0.2">
      <c r="A67" s="166" t="s">
        <v>755</v>
      </c>
      <c r="B67" s="167"/>
      <c r="C67" s="167" t="s">
        <v>661</v>
      </c>
      <c r="D67" s="168"/>
      <c r="E67" s="168"/>
      <c r="F67" s="168"/>
      <c r="G67" s="168"/>
      <c r="H67" s="168"/>
      <c r="I67" s="168"/>
    </row>
    <row r="68" spans="1:9" x14ac:dyDescent="0.2">
      <c r="A68" s="166" t="s">
        <v>754</v>
      </c>
      <c r="B68" s="167"/>
      <c r="C68" s="167" t="s">
        <v>753</v>
      </c>
      <c r="D68" s="168"/>
      <c r="E68" s="168"/>
      <c r="F68" s="168"/>
      <c r="G68" s="168"/>
      <c r="H68" s="168"/>
      <c r="I68" s="168"/>
    </row>
    <row r="69" spans="1:9" x14ac:dyDescent="0.2">
      <c r="A69" s="156" t="s">
        <v>752</v>
      </c>
      <c r="B69" s="156"/>
      <c r="C69" s="156"/>
      <c r="D69" s="156"/>
      <c r="E69" s="156"/>
      <c r="F69" s="156"/>
      <c r="G69" s="156"/>
      <c r="H69" s="156"/>
      <c r="I69" s="88" t="s">
        <v>747</v>
      </c>
    </row>
    <row r="70" spans="1:9" x14ac:dyDescent="0.2">
      <c r="A70" s="156" t="s">
        <v>751</v>
      </c>
      <c r="B70" s="156"/>
      <c r="C70" s="156"/>
      <c r="D70" s="156"/>
      <c r="E70" s="156"/>
      <c r="F70" s="156"/>
      <c r="G70" s="156"/>
      <c r="H70" s="156"/>
      <c r="I70" s="88" t="s">
        <v>747</v>
      </c>
    </row>
    <row r="71" spans="1:9" x14ac:dyDescent="0.2">
      <c r="A71" s="156" t="s">
        <v>750</v>
      </c>
      <c r="B71" s="156"/>
      <c r="C71" s="156"/>
      <c r="D71" s="156"/>
      <c r="E71" s="156"/>
      <c r="F71" s="156"/>
      <c r="G71" s="156"/>
      <c r="H71" s="156"/>
      <c r="I71" s="88" t="s">
        <v>749</v>
      </c>
    </row>
    <row r="72" spans="1:9" x14ac:dyDescent="0.2">
      <c r="A72" s="156" t="s">
        <v>748</v>
      </c>
      <c r="B72" s="156"/>
      <c r="C72" s="156"/>
      <c r="D72" s="156"/>
      <c r="E72" s="156"/>
      <c r="F72" s="156"/>
      <c r="G72" s="156"/>
      <c r="H72" s="156"/>
      <c r="I72" s="88" t="s">
        <v>747</v>
      </c>
    </row>
    <row r="73" spans="1:9" ht="30" x14ac:dyDescent="0.2">
      <c r="A73" s="93" t="s">
        <v>737</v>
      </c>
      <c r="B73" s="157" t="s">
        <v>736</v>
      </c>
      <c r="C73" s="157" t="s">
        <v>33</v>
      </c>
      <c r="D73" s="101" t="s">
        <v>735</v>
      </c>
      <c r="E73" s="92" t="s">
        <v>734</v>
      </c>
      <c r="F73" s="158" t="s">
        <v>733</v>
      </c>
      <c r="G73" s="159" t="s">
        <v>33</v>
      </c>
      <c r="H73" s="159" t="s">
        <v>33</v>
      </c>
      <c r="I73" s="91" t="s">
        <v>732</v>
      </c>
    </row>
    <row r="74" spans="1:9" ht="66" customHeight="1" x14ac:dyDescent="0.2">
      <c r="A74" s="90" t="s">
        <v>758</v>
      </c>
      <c r="B74" s="160" t="s">
        <v>759</v>
      </c>
      <c r="C74" s="161"/>
      <c r="D74" s="99">
        <v>1</v>
      </c>
      <c r="E74" s="89" t="s">
        <v>152</v>
      </c>
      <c r="F74" s="162">
        <v>1250</v>
      </c>
      <c r="G74" s="162"/>
      <c r="H74" s="162"/>
      <c r="I74" s="96">
        <f>D74*F74</f>
        <v>1250</v>
      </c>
    </row>
    <row r="75" spans="1:9" x14ac:dyDescent="0.2">
      <c r="A75" s="156" t="s">
        <v>730</v>
      </c>
      <c r="B75" s="156"/>
      <c r="C75" s="156"/>
      <c r="D75" s="156"/>
      <c r="E75" s="156"/>
      <c r="F75" s="156"/>
      <c r="G75" s="156"/>
      <c r="H75" s="156"/>
      <c r="I75" s="97">
        <f>I74</f>
        <v>1250</v>
      </c>
    </row>
    <row r="76" spans="1:9" x14ac:dyDescent="0.2">
      <c r="A76" s="156" t="s">
        <v>729</v>
      </c>
      <c r="B76" s="156"/>
      <c r="C76" s="156"/>
      <c r="D76" s="156"/>
      <c r="E76" s="156"/>
      <c r="F76" s="156"/>
      <c r="G76" s="156"/>
      <c r="H76" s="156"/>
      <c r="I76" s="97">
        <f>I72+I75</f>
        <v>1250</v>
      </c>
    </row>
    <row r="78" spans="1:9" x14ac:dyDescent="0.2">
      <c r="A78" s="166" t="s">
        <v>755</v>
      </c>
      <c r="B78" s="167"/>
      <c r="C78" s="167" t="s">
        <v>665</v>
      </c>
      <c r="D78" s="168"/>
      <c r="E78" s="168"/>
      <c r="F78" s="168"/>
      <c r="G78" s="168"/>
      <c r="H78" s="168"/>
      <c r="I78" s="168"/>
    </row>
    <row r="79" spans="1:9" x14ac:dyDescent="0.2">
      <c r="A79" s="166" t="s">
        <v>754</v>
      </c>
      <c r="B79" s="167"/>
      <c r="C79" s="167" t="s">
        <v>753</v>
      </c>
      <c r="D79" s="168"/>
      <c r="E79" s="168"/>
      <c r="F79" s="168"/>
      <c r="G79" s="168"/>
      <c r="H79" s="168"/>
      <c r="I79" s="168"/>
    </row>
    <row r="80" spans="1:9" x14ac:dyDescent="0.2">
      <c r="A80" s="156" t="s">
        <v>752</v>
      </c>
      <c r="B80" s="156"/>
      <c r="C80" s="156"/>
      <c r="D80" s="156"/>
      <c r="E80" s="156"/>
      <c r="F80" s="156"/>
      <c r="G80" s="156"/>
      <c r="H80" s="156"/>
      <c r="I80" s="88" t="s">
        <v>747</v>
      </c>
    </row>
    <row r="81" spans="1:9" x14ac:dyDescent="0.2">
      <c r="A81" s="156" t="s">
        <v>751</v>
      </c>
      <c r="B81" s="156"/>
      <c r="C81" s="156"/>
      <c r="D81" s="156"/>
      <c r="E81" s="156"/>
      <c r="F81" s="156"/>
      <c r="G81" s="156"/>
      <c r="H81" s="156"/>
      <c r="I81" s="88" t="s">
        <v>747</v>
      </c>
    </row>
    <row r="82" spans="1:9" x14ac:dyDescent="0.2">
      <c r="A82" s="156" t="s">
        <v>750</v>
      </c>
      <c r="B82" s="156"/>
      <c r="C82" s="156"/>
      <c r="D82" s="156"/>
      <c r="E82" s="156"/>
      <c r="F82" s="156"/>
      <c r="G82" s="156"/>
      <c r="H82" s="156"/>
      <c r="I82" s="88" t="s">
        <v>749</v>
      </c>
    </row>
    <row r="83" spans="1:9" x14ac:dyDescent="0.2">
      <c r="A83" s="156" t="s">
        <v>748</v>
      </c>
      <c r="B83" s="156"/>
      <c r="C83" s="156"/>
      <c r="D83" s="156"/>
      <c r="E83" s="156"/>
      <c r="F83" s="156"/>
      <c r="G83" s="156"/>
      <c r="H83" s="156"/>
      <c r="I83" s="88" t="s">
        <v>747</v>
      </c>
    </row>
    <row r="84" spans="1:9" ht="30" x14ac:dyDescent="0.2">
      <c r="A84" s="93" t="s">
        <v>737</v>
      </c>
      <c r="B84" s="157" t="s">
        <v>736</v>
      </c>
      <c r="C84" s="157" t="s">
        <v>33</v>
      </c>
      <c r="D84" s="101" t="s">
        <v>735</v>
      </c>
      <c r="E84" s="92" t="s">
        <v>734</v>
      </c>
      <c r="F84" s="158" t="s">
        <v>733</v>
      </c>
      <c r="G84" s="159" t="s">
        <v>33</v>
      </c>
      <c r="H84" s="159" t="s">
        <v>33</v>
      </c>
      <c r="I84" s="91" t="s">
        <v>732</v>
      </c>
    </row>
    <row r="85" spans="1:9" ht="65.25" customHeight="1" x14ac:dyDescent="0.2">
      <c r="A85" s="90" t="s">
        <v>758</v>
      </c>
      <c r="B85" s="160" t="s">
        <v>816</v>
      </c>
      <c r="C85" s="161"/>
      <c r="D85" s="99">
        <v>1</v>
      </c>
      <c r="E85" s="89" t="s">
        <v>152</v>
      </c>
      <c r="F85" s="162">
        <v>850</v>
      </c>
      <c r="G85" s="162"/>
      <c r="H85" s="162"/>
      <c r="I85" s="96">
        <f>D85*F85</f>
        <v>850</v>
      </c>
    </row>
    <row r="86" spans="1:9" x14ac:dyDescent="0.2">
      <c r="A86" s="90" t="s">
        <v>476</v>
      </c>
      <c r="B86" s="160" t="s">
        <v>477</v>
      </c>
      <c r="C86" s="161"/>
      <c r="D86" s="99">
        <v>0.5</v>
      </c>
      <c r="E86" s="89" t="s">
        <v>475</v>
      </c>
      <c r="F86" s="162">
        <v>25.52</v>
      </c>
      <c r="G86" s="162"/>
      <c r="H86" s="162"/>
      <c r="I86" s="96">
        <f>D86*F86</f>
        <v>12.76</v>
      </c>
    </row>
    <row r="87" spans="1:9" x14ac:dyDescent="0.2">
      <c r="A87" s="90" t="s">
        <v>480</v>
      </c>
      <c r="B87" s="160" t="s">
        <v>481</v>
      </c>
      <c r="C87" s="161"/>
      <c r="D87" s="99">
        <v>0.5</v>
      </c>
      <c r="E87" s="89" t="s">
        <v>475</v>
      </c>
      <c r="F87" s="162">
        <v>31.64</v>
      </c>
      <c r="G87" s="162"/>
      <c r="H87" s="162"/>
      <c r="I87" s="96">
        <f>D87*F87</f>
        <v>15.82</v>
      </c>
    </row>
    <row r="88" spans="1:9" x14ac:dyDescent="0.2">
      <c r="A88" s="156" t="s">
        <v>730</v>
      </c>
      <c r="B88" s="156"/>
      <c r="C88" s="156"/>
      <c r="D88" s="156"/>
      <c r="E88" s="156"/>
      <c r="F88" s="156"/>
      <c r="G88" s="156"/>
      <c r="H88" s="156"/>
      <c r="I88" s="97">
        <f>I85+I86+I87</f>
        <v>878.58</v>
      </c>
    </row>
    <row r="89" spans="1:9" x14ac:dyDescent="0.2">
      <c r="A89" s="156" t="s">
        <v>729</v>
      </c>
      <c r="B89" s="156"/>
      <c r="C89" s="156"/>
      <c r="D89" s="156"/>
      <c r="E89" s="156"/>
      <c r="F89" s="156"/>
      <c r="G89" s="156"/>
      <c r="H89" s="156"/>
      <c r="I89" s="97">
        <f>I83+I88</f>
        <v>878.58</v>
      </c>
    </row>
    <row r="91" spans="1:9" x14ac:dyDescent="0.2">
      <c r="A91" s="166" t="s">
        <v>755</v>
      </c>
      <c r="B91" s="167"/>
      <c r="C91" s="167" t="s">
        <v>678</v>
      </c>
      <c r="D91" s="168"/>
      <c r="E91" s="168"/>
      <c r="F91" s="168"/>
      <c r="G91" s="168"/>
      <c r="H91" s="168"/>
      <c r="I91" s="168"/>
    </row>
    <row r="92" spans="1:9" x14ac:dyDescent="0.2">
      <c r="A92" s="166" t="s">
        <v>754</v>
      </c>
      <c r="B92" s="167"/>
      <c r="C92" s="167" t="s">
        <v>753</v>
      </c>
      <c r="D92" s="168"/>
      <c r="E92" s="168"/>
      <c r="F92" s="168"/>
      <c r="G92" s="168"/>
      <c r="H92" s="168"/>
      <c r="I92" s="168"/>
    </row>
    <row r="93" spans="1:9" x14ac:dyDescent="0.2">
      <c r="A93" s="156" t="s">
        <v>752</v>
      </c>
      <c r="B93" s="156"/>
      <c r="C93" s="156"/>
      <c r="D93" s="156"/>
      <c r="E93" s="156"/>
      <c r="F93" s="156"/>
      <c r="G93" s="156"/>
      <c r="H93" s="156"/>
      <c r="I93" s="88" t="s">
        <v>747</v>
      </c>
    </row>
    <row r="94" spans="1:9" x14ac:dyDescent="0.2">
      <c r="A94" s="156" t="s">
        <v>751</v>
      </c>
      <c r="B94" s="156"/>
      <c r="C94" s="156"/>
      <c r="D94" s="156"/>
      <c r="E94" s="156"/>
      <c r="F94" s="156"/>
      <c r="G94" s="156"/>
      <c r="H94" s="156"/>
      <c r="I94" s="88" t="s">
        <v>747</v>
      </c>
    </row>
    <row r="95" spans="1:9" x14ac:dyDescent="0.2">
      <c r="A95" s="156" t="s">
        <v>750</v>
      </c>
      <c r="B95" s="156"/>
      <c r="C95" s="156"/>
      <c r="D95" s="156"/>
      <c r="E95" s="156"/>
      <c r="F95" s="156"/>
      <c r="G95" s="156"/>
      <c r="H95" s="156"/>
      <c r="I95" s="88" t="s">
        <v>749</v>
      </c>
    </row>
    <row r="96" spans="1:9" x14ac:dyDescent="0.2">
      <c r="A96" s="156" t="s">
        <v>748</v>
      </c>
      <c r="B96" s="156"/>
      <c r="C96" s="156"/>
      <c r="D96" s="156"/>
      <c r="E96" s="156"/>
      <c r="F96" s="156"/>
      <c r="G96" s="156"/>
      <c r="H96" s="156"/>
      <c r="I96" s="88" t="s">
        <v>747</v>
      </c>
    </row>
    <row r="97" spans="1:9" ht="30" x14ac:dyDescent="0.2">
      <c r="A97" s="93" t="s">
        <v>737</v>
      </c>
      <c r="B97" s="157" t="s">
        <v>736</v>
      </c>
      <c r="C97" s="157" t="s">
        <v>33</v>
      </c>
      <c r="D97" s="101" t="s">
        <v>735</v>
      </c>
      <c r="E97" s="92" t="s">
        <v>734</v>
      </c>
      <c r="F97" s="158" t="s">
        <v>733</v>
      </c>
      <c r="G97" s="159" t="s">
        <v>33</v>
      </c>
      <c r="H97" s="159" t="s">
        <v>33</v>
      </c>
      <c r="I97" s="91" t="s">
        <v>732</v>
      </c>
    </row>
    <row r="98" spans="1:9" x14ac:dyDescent="0.2">
      <c r="A98" s="90" t="s">
        <v>476</v>
      </c>
      <c r="B98" s="160" t="s">
        <v>477</v>
      </c>
      <c r="C98" s="161"/>
      <c r="D98" s="99">
        <v>1.0476190000000001</v>
      </c>
      <c r="E98" s="89" t="s">
        <v>475</v>
      </c>
      <c r="F98" s="162">
        <v>25.52</v>
      </c>
      <c r="G98" s="162"/>
      <c r="H98" s="162"/>
      <c r="I98" s="96">
        <f>D98*F98</f>
        <v>26.735236880000002</v>
      </c>
    </row>
    <row r="99" spans="1:9" x14ac:dyDescent="0.2">
      <c r="A99" s="90" t="s">
        <v>480</v>
      </c>
      <c r="B99" s="160" t="s">
        <v>481</v>
      </c>
      <c r="C99" s="161"/>
      <c r="D99" s="99">
        <v>1.0476190000000001</v>
      </c>
      <c r="E99" s="89" t="s">
        <v>475</v>
      </c>
      <c r="F99" s="162">
        <v>31.64</v>
      </c>
      <c r="G99" s="162"/>
      <c r="H99" s="162"/>
      <c r="I99" s="96">
        <f>D99*F99</f>
        <v>33.146665160000005</v>
      </c>
    </row>
    <row r="100" spans="1:9" x14ac:dyDescent="0.2">
      <c r="A100" s="156" t="s">
        <v>730</v>
      </c>
      <c r="B100" s="156"/>
      <c r="C100" s="156"/>
      <c r="D100" s="156"/>
      <c r="E100" s="156"/>
      <c r="F100" s="156"/>
      <c r="G100" s="156"/>
      <c r="H100" s="156"/>
      <c r="I100" s="97">
        <f>I98+I99</f>
        <v>59.881902040000007</v>
      </c>
    </row>
    <row r="101" spans="1:9" x14ac:dyDescent="0.2">
      <c r="A101" s="156" t="s">
        <v>729</v>
      </c>
      <c r="B101" s="156"/>
      <c r="C101" s="156"/>
      <c r="D101" s="156"/>
      <c r="E101" s="156"/>
      <c r="F101" s="156"/>
      <c r="G101" s="156"/>
      <c r="H101" s="156"/>
      <c r="I101" s="97">
        <f>I96+I100</f>
        <v>59.881902040000007</v>
      </c>
    </row>
    <row r="104" spans="1:9" x14ac:dyDescent="0.2">
      <c r="A104" s="166" t="s">
        <v>755</v>
      </c>
      <c r="B104" s="167"/>
      <c r="C104" s="167" t="s">
        <v>693</v>
      </c>
      <c r="D104" s="168"/>
      <c r="E104" s="168"/>
      <c r="F104" s="168"/>
      <c r="G104" s="168"/>
      <c r="H104" s="168"/>
      <c r="I104" s="168"/>
    </row>
    <row r="105" spans="1:9" x14ac:dyDescent="0.2">
      <c r="A105" s="166" t="s">
        <v>754</v>
      </c>
      <c r="B105" s="167"/>
      <c r="C105" s="167" t="s">
        <v>753</v>
      </c>
      <c r="D105" s="168"/>
      <c r="E105" s="168"/>
      <c r="F105" s="168"/>
      <c r="G105" s="168"/>
      <c r="H105" s="168"/>
      <c r="I105" s="168"/>
    </row>
    <row r="106" spans="1:9" x14ac:dyDescent="0.2">
      <c r="A106" s="156" t="s">
        <v>752</v>
      </c>
      <c r="B106" s="156"/>
      <c r="C106" s="156"/>
      <c r="D106" s="156"/>
      <c r="E106" s="156"/>
      <c r="F106" s="156"/>
      <c r="G106" s="156"/>
      <c r="H106" s="156"/>
      <c r="I106" s="88" t="s">
        <v>747</v>
      </c>
    </row>
    <row r="107" spans="1:9" x14ac:dyDescent="0.2">
      <c r="A107" s="156" t="s">
        <v>751</v>
      </c>
      <c r="B107" s="156"/>
      <c r="C107" s="156"/>
      <c r="D107" s="156"/>
      <c r="E107" s="156"/>
      <c r="F107" s="156"/>
      <c r="G107" s="156"/>
      <c r="H107" s="156"/>
      <c r="I107" s="88" t="s">
        <v>747</v>
      </c>
    </row>
    <row r="108" spans="1:9" x14ac:dyDescent="0.2">
      <c r="A108" s="156" t="s">
        <v>750</v>
      </c>
      <c r="B108" s="156"/>
      <c r="C108" s="156"/>
      <c r="D108" s="156"/>
      <c r="E108" s="156"/>
      <c r="F108" s="156"/>
      <c r="G108" s="156"/>
      <c r="H108" s="156"/>
      <c r="I108" s="88" t="s">
        <v>749</v>
      </c>
    </row>
    <row r="109" spans="1:9" x14ac:dyDescent="0.2">
      <c r="A109" s="156" t="s">
        <v>748</v>
      </c>
      <c r="B109" s="156"/>
      <c r="C109" s="156"/>
      <c r="D109" s="156"/>
      <c r="E109" s="156"/>
      <c r="F109" s="156"/>
      <c r="G109" s="156"/>
      <c r="H109" s="156"/>
      <c r="I109" s="88" t="s">
        <v>747</v>
      </c>
    </row>
    <row r="110" spans="1:9" ht="30" x14ac:dyDescent="0.2">
      <c r="A110" s="93" t="s">
        <v>737</v>
      </c>
      <c r="B110" s="157" t="s">
        <v>736</v>
      </c>
      <c r="C110" s="157" t="s">
        <v>33</v>
      </c>
      <c r="D110" s="101" t="s">
        <v>735</v>
      </c>
      <c r="E110" s="92" t="s">
        <v>734</v>
      </c>
      <c r="F110" s="158" t="s">
        <v>733</v>
      </c>
      <c r="G110" s="159" t="s">
        <v>33</v>
      </c>
      <c r="H110" s="159" t="s">
        <v>33</v>
      </c>
      <c r="I110" s="91" t="s">
        <v>732</v>
      </c>
    </row>
    <row r="111" spans="1:9" x14ac:dyDescent="0.2">
      <c r="A111" s="90" t="s">
        <v>476</v>
      </c>
      <c r="B111" s="160" t="s">
        <v>477</v>
      </c>
      <c r="C111" s="161"/>
      <c r="D111" s="99">
        <v>0.2291666</v>
      </c>
      <c r="E111" s="89" t="s">
        <v>475</v>
      </c>
      <c r="F111" s="162">
        <v>25.52</v>
      </c>
      <c r="G111" s="162"/>
      <c r="H111" s="162"/>
      <c r="I111" s="96">
        <f>D111*F111</f>
        <v>5.8483316319999998</v>
      </c>
    </row>
    <row r="112" spans="1:9" x14ac:dyDescent="0.2">
      <c r="A112" s="90" t="s">
        <v>480</v>
      </c>
      <c r="B112" s="160" t="s">
        <v>481</v>
      </c>
      <c r="C112" s="161"/>
      <c r="D112" s="99">
        <v>0.4583333</v>
      </c>
      <c r="E112" s="89" t="s">
        <v>475</v>
      </c>
      <c r="F112" s="162">
        <v>31.64</v>
      </c>
      <c r="G112" s="162"/>
      <c r="H112" s="162"/>
      <c r="I112" s="96">
        <f>D112*F112</f>
        <v>14.501665612</v>
      </c>
    </row>
    <row r="113" spans="1:9" x14ac:dyDescent="0.2">
      <c r="A113" s="156" t="s">
        <v>730</v>
      </c>
      <c r="B113" s="156"/>
      <c r="C113" s="156"/>
      <c r="D113" s="156"/>
      <c r="E113" s="156"/>
      <c r="F113" s="156"/>
      <c r="G113" s="156"/>
      <c r="H113" s="156"/>
      <c r="I113" s="97">
        <f>I111+I112</f>
        <v>20.349997244000001</v>
      </c>
    </row>
    <row r="114" spans="1:9" x14ac:dyDescent="0.2">
      <c r="A114" s="156" t="s">
        <v>729</v>
      </c>
      <c r="B114" s="156"/>
      <c r="C114" s="156"/>
      <c r="D114" s="156"/>
      <c r="E114" s="156"/>
      <c r="F114" s="156"/>
      <c r="G114" s="156"/>
      <c r="H114" s="156"/>
      <c r="I114" s="97">
        <f>I109+I113</f>
        <v>20.349997244000001</v>
      </c>
    </row>
    <row r="117" spans="1:9" x14ac:dyDescent="0.2">
      <c r="A117" s="166" t="s">
        <v>755</v>
      </c>
      <c r="B117" s="167"/>
      <c r="C117" s="167" t="s">
        <v>696</v>
      </c>
      <c r="D117" s="168"/>
      <c r="E117" s="168"/>
      <c r="F117" s="168"/>
      <c r="G117" s="168"/>
      <c r="H117" s="168"/>
      <c r="I117" s="168"/>
    </row>
    <row r="118" spans="1:9" x14ac:dyDescent="0.2">
      <c r="A118" s="166" t="s">
        <v>754</v>
      </c>
      <c r="B118" s="167"/>
      <c r="C118" s="167" t="s">
        <v>753</v>
      </c>
      <c r="D118" s="168"/>
      <c r="E118" s="168"/>
      <c r="F118" s="168"/>
      <c r="G118" s="168"/>
      <c r="H118" s="168"/>
      <c r="I118" s="168"/>
    </row>
    <row r="119" spans="1:9" ht="20.100000000000001" customHeight="1" x14ac:dyDescent="0.2">
      <c r="A119" s="156" t="s">
        <v>752</v>
      </c>
      <c r="B119" s="156"/>
      <c r="C119" s="156"/>
      <c r="D119" s="156"/>
      <c r="E119" s="156"/>
      <c r="F119" s="156"/>
      <c r="G119" s="156"/>
      <c r="H119" s="156"/>
      <c r="I119" s="88" t="s">
        <v>747</v>
      </c>
    </row>
    <row r="120" spans="1:9" ht="20.100000000000001" customHeight="1" x14ac:dyDescent="0.2">
      <c r="A120" s="156" t="s">
        <v>751</v>
      </c>
      <c r="B120" s="156"/>
      <c r="C120" s="156"/>
      <c r="D120" s="156"/>
      <c r="E120" s="156"/>
      <c r="F120" s="156"/>
      <c r="G120" s="156"/>
      <c r="H120" s="156"/>
      <c r="I120" s="88" t="s">
        <v>747</v>
      </c>
    </row>
    <row r="121" spans="1:9" ht="20.100000000000001" customHeight="1" x14ac:dyDescent="0.2">
      <c r="A121" s="156" t="s">
        <v>750</v>
      </c>
      <c r="B121" s="156"/>
      <c r="C121" s="156"/>
      <c r="D121" s="156"/>
      <c r="E121" s="156"/>
      <c r="F121" s="156"/>
      <c r="G121" s="156"/>
      <c r="H121" s="156"/>
      <c r="I121" s="88" t="s">
        <v>749</v>
      </c>
    </row>
    <row r="122" spans="1:9" ht="20.100000000000001" customHeight="1" x14ac:dyDescent="0.2">
      <c r="A122" s="156" t="s">
        <v>748</v>
      </c>
      <c r="B122" s="156"/>
      <c r="C122" s="156"/>
      <c r="D122" s="156"/>
      <c r="E122" s="156"/>
      <c r="F122" s="156"/>
      <c r="G122" s="156"/>
      <c r="H122" s="156"/>
      <c r="I122" s="88" t="s">
        <v>747</v>
      </c>
    </row>
    <row r="123" spans="1:9" ht="30" customHeight="1" x14ac:dyDescent="0.2">
      <c r="A123" s="93" t="s">
        <v>746</v>
      </c>
      <c r="B123" s="157" t="s">
        <v>745</v>
      </c>
      <c r="C123" s="157" t="s">
        <v>33</v>
      </c>
      <c r="D123" s="101" t="s">
        <v>735</v>
      </c>
      <c r="E123" s="92" t="s">
        <v>734</v>
      </c>
      <c r="F123" s="158" t="s">
        <v>733</v>
      </c>
      <c r="G123" s="159" t="s">
        <v>33</v>
      </c>
      <c r="H123" s="159" t="s">
        <v>33</v>
      </c>
      <c r="I123" s="91" t="s">
        <v>732</v>
      </c>
    </row>
    <row r="124" spans="1:9" ht="39" customHeight="1" x14ac:dyDescent="0.2">
      <c r="A124" s="95" t="s">
        <v>758</v>
      </c>
      <c r="B124" s="163" t="s">
        <v>768</v>
      </c>
      <c r="C124" s="164"/>
      <c r="D124" s="98">
        <v>1</v>
      </c>
      <c r="E124" s="89" t="s">
        <v>142</v>
      </c>
      <c r="F124" s="165">
        <v>1978.2</v>
      </c>
      <c r="G124" s="165"/>
      <c r="H124" s="165"/>
      <c r="I124" s="100">
        <f>D124*F124</f>
        <v>1978.2</v>
      </c>
    </row>
    <row r="125" spans="1:9" ht="20.100000000000001" customHeight="1" x14ac:dyDescent="0.2">
      <c r="A125" s="156" t="s">
        <v>738</v>
      </c>
      <c r="B125" s="156"/>
      <c r="C125" s="156"/>
      <c r="D125" s="156"/>
      <c r="E125" s="156"/>
      <c r="F125" s="156"/>
      <c r="G125" s="156"/>
      <c r="H125" s="156"/>
      <c r="I125" s="97">
        <f>I124</f>
        <v>1978.2</v>
      </c>
    </row>
    <row r="126" spans="1:9" ht="30" customHeight="1" x14ac:dyDescent="0.2">
      <c r="A126" s="93" t="s">
        <v>737</v>
      </c>
      <c r="B126" s="157" t="s">
        <v>736</v>
      </c>
      <c r="C126" s="157" t="s">
        <v>33</v>
      </c>
      <c r="D126" s="101" t="s">
        <v>735</v>
      </c>
      <c r="E126" s="92" t="s">
        <v>734</v>
      </c>
      <c r="F126" s="158" t="s">
        <v>733</v>
      </c>
      <c r="G126" s="159" t="s">
        <v>33</v>
      </c>
      <c r="H126" s="159" t="s">
        <v>33</v>
      </c>
      <c r="I126" s="91" t="s">
        <v>732</v>
      </c>
    </row>
    <row r="127" spans="1:9" ht="26.1" customHeight="1" x14ac:dyDescent="0.2">
      <c r="A127" s="90" t="s">
        <v>758</v>
      </c>
      <c r="B127" s="160" t="s">
        <v>769</v>
      </c>
      <c r="C127" s="161"/>
      <c r="D127" s="99">
        <v>1</v>
      </c>
      <c r="E127" s="89" t="s">
        <v>760</v>
      </c>
      <c r="F127" s="162">
        <v>700</v>
      </c>
      <c r="G127" s="162"/>
      <c r="H127" s="162"/>
      <c r="I127" s="96">
        <f>D127*F127</f>
        <v>700</v>
      </c>
    </row>
    <row r="128" spans="1:9" ht="20.100000000000001" customHeight="1" x14ac:dyDescent="0.2">
      <c r="A128" s="156" t="s">
        <v>730</v>
      </c>
      <c r="B128" s="156"/>
      <c r="C128" s="156"/>
      <c r="D128" s="156"/>
      <c r="E128" s="156"/>
      <c r="F128" s="156"/>
      <c r="G128" s="156"/>
      <c r="H128" s="156"/>
      <c r="I128" s="97">
        <f>I127</f>
        <v>700</v>
      </c>
    </row>
    <row r="129" spans="1:9" ht="20.100000000000001" customHeight="1" x14ac:dyDescent="0.2">
      <c r="A129" s="156" t="s">
        <v>729</v>
      </c>
      <c r="B129" s="156"/>
      <c r="C129" s="156"/>
      <c r="D129" s="156"/>
      <c r="E129" s="156"/>
      <c r="F129" s="156"/>
      <c r="G129" s="156"/>
      <c r="H129" s="156"/>
      <c r="I129" s="97">
        <f>I125+I128</f>
        <v>2678.2</v>
      </c>
    </row>
    <row r="131" spans="1:9" x14ac:dyDescent="0.2">
      <c r="A131" s="166" t="s">
        <v>755</v>
      </c>
      <c r="B131" s="167"/>
      <c r="C131" s="167" t="s">
        <v>725</v>
      </c>
      <c r="D131" s="168"/>
      <c r="E131" s="168"/>
      <c r="F131" s="168"/>
      <c r="G131" s="168"/>
      <c r="H131" s="168"/>
      <c r="I131" s="168"/>
    </row>
    <row r="132" spans="1:9" x14ac:dyDescent="0.2">
      <c r="A132" s="166" t="s">
        <v>754</v>
      </c>
      <c r="B132" s="167"/>
      <c r="C132" s="167" t="s">
        <v>753</v>
      </c>
      <c r="D132" s="168"/>
      <c r="E132" s="168"/>
      <c r="F132" s="168"/>
      <c r="G132" s="168"/>
      <c r="H132" s="168"/>
      <c r="I132" s="168"/>
    </row>
    <row r="133" spans="1:9" ht="20.100000000000001" customHeight="1" x14ac:dyDescent="0.2">
      <c r="A133" s="156" t="s">
        <v>752</v>
      </c>
      <c r="B133" s="156"/>
      <c r="C133" s="156"/>
      <c r="D133" s="156"/>
      <c r="E133" s="156"/>
      <c r="F133" s="156"/>
      <c r="G133" s="156"/>
      <c r="H133" s="156"/>
      <c r="I133" s="88" t="s">
        <v>747</v>
      </c>
    </row>
    <row r="134" spans="1:9" ht="20.100000000000001" customHeight="1" x14ac:dyDescent="0.2">
      <c r="A134" s="156" t="s">
        <v>751</v>
      </c>
      <c r="B134" s="156"/>
      <c r="C134" s="156"/>
      <c r="D134" s="156"/>
      <c r="E134" s="156"/>
      <c r="F134" s="156"/>
      <c r="G134" s="156"/>
      <c r="H134" s="156"/>
      <c r="I134" s="88" t="s">
        <v>747</v>
      </c>
    </row>
    <row r="135" spans="1:9" ht="20.100000000000001" customHeight="1" x14ac:dyDescent="0.2">
      <c r="A135" s="156" t="s">
        <v>750</v>
      </c>
      <c r="B135" s="156"/>
      <c r="C135" s="156"/>
      <c r="D135" s="156"/>
      <c r="E135" s="156"/>
      <c r="F135" s="156"/>
      <c r="G135" s="156"/>
      <c r="H135" s="156"/>
      <c r="I135" s="88" t="s">
        <v>749</v>
      </c>
    </row>
    <row r="136" spans="1:9" ht="20.100000000000001" customHeight="1" x14ac:dyDescent="0.2">
      <c r="A136" s="156" t="s">
        <v>748</v>
      </c>
      <c r="B136" s="156"/>
      <c r="C136" s="156"/>
      <c r="D136" s="156"/>
      <c r="E136" s="156"/>
      <c r="F136" s="156"/>
      <c r="G136" s="156"/>
      <c r="H136" s="156"/>
      <c r="I136" s="88" t="s">
        <v>747</v>
      </c>
    </row>
    <row r="137" spans="1:9" ht="30" customHeight="1" x14ac:dyDescent="0.2">
      <c r="A137" s="93" t="s">
        <v>746</v>
      </c>
      <c r="B137" s="157" t="s">
        <v>745</v>
      </c>
      <c r="C137" s="157" t="s">
        <v>33</v>
      </c>
      <c r="D137" s="101" t="s">
        <v>735</v>
      </c>
      <c r="E137" s="92" t="s">
        <v>734</v>
      </c>
      <c r="F137" s="158" t="s">
        <v>733</v>
      </c>
      <c r="G137" s="159" t="s">
        <v>33</v>
      </c>
      <c r="H137" s="159" t="s">
        <v>33</v>
      </c>
      <c r="I137" s="91" t="s">
        <v>732</v>
      </c>
    </row>
    <row r="138" spans="1:9" ht="39" customHeight="1" x14ac:dyDescent="0.2">
      <c r="A138" s="95" t="s">
        <v>758</v>
      </c>
      <c r="B138" s="163" t="s">
        <v>411</v>
      </c>
      <c r="C138" s="164"/>
      <c r="D138" s="98">
        <v>1</v>
      </c>
      <c r="E138" s="89" t="s">
        <v>142</v>
      </c>
      <c r="F138" s="165">
        <v>29.35</v>
      </c>
      <c r="G138" s="165"/>
      <c r="H138" s="165"/>
      <c r="I138" s="100">
        <f>D138*F138</f>
        <v>29.35</v>
      </c>
    </row>
    <row r="139" spans="1:9" ht="20.100000000000001" customHeight="1" x14ac:dyDescent="0.2">
      <c r="A139" s="156" t="s">
        <v>738</v>
      </c>
      <c r="B139" s="156"/>
      <c r="C139" s="156"/>
      <c r="D139" s="156"/>
      <c r="E139" s="156"/>
      <c r="F139" s="156"/>
      <c r="G139" s="156"/>
      <c r="H139" s="156"/>
      <c r="I139" s="97">
        <f>I138</f>
        <v>29.35</v>
      </c>
    </row>
    <row r="140" spans="1:9" ht="30" customHeight="1" x14ac:dyDescent="0.2">
      <c r="A140" s="93" t="s">
        <v>737</v>
      </c>
      <c r="B140" s="157" t="s">
        <v>736</v>
      </c>
      <c r="C140" s="157" t="s">
        <v>33</v>
      </c>
      <c r="D140" s="101" t="s">
        <v>735</v>
      </c>
      <c r="E140" s="92" t="s">
        <v>734</v>
      </c>
      <c r="F140" s="158" t="s">
        <v>733</v>
      </c>
      <c r="G140" s="159" t="s">
        <v>33</v>
      </c>
      <c r="H140" s="159" t="s">
        <v>33</v>
      </c>
      <c r="I140" s="91" t="s">
        <v>732</v>
      </c>
    </row>
    <row r="141" spans="1:9" ht="26.1" customHeight="1" x14ac:dyDescent="0.2">
      <c r="A141" s="90" t="s">
        <v>476</v>
      </c>
      <c r="B141" s="160" t="s">
        <v>477</v>
      </c>
      <c r="C141" s="161"/>
      <c r="D141" s="99">
        <v>3.3333000000000002E-2</v>
      </c>
      <c r="E141" s="89" t="s">
        <v>475</v>
      </c>
      <c r="F141" s="162">
        <v>25.52</v>
      </c>
      <c r="G141" s="162"/>
      <c r="H141" s="162"/>
      <c r="I141" s="96">
        <f>D141*F141</f>
        <v>0.85065816000000005</v>
      </c>
    </row>
    <row r="142" spans="1:9" ht="24" customHeight="1" x14ac:dyDescent="0.2">
      <c r="A142" s="90" t="s">
        <v>480</v>
      </c>
      <c r="B142" s="160" t="s">
        <v>481</v>
      </c>
      <c r="C142" s="161"/>
      <c r="D142" s="99">
        <f>D141*2</f>
        <v>6.6666000000000003E-2</v>
      </c>
      <c r="E142" s="89" t="s">
        <v>475</v>
      </c>
      <c r="F142" s="162">
        <v>31.64</v>
      </c>
      <c r="G142" s="162"/>
      <c r="H142" s="162"/>
      <c r="I142" s="96">
        <f>D142*F142</f>
        <v>2.1093122399999999</v>
      </c>
    </row>
    <row r="143" spans="1:9" ht="20.100000000000001" customHeight="1" x14ac:dyDescent="0.2">
      <c r="A143" s="156" t="s">
        <v>730</v>
      </c>
      <c r="B143" s="156"/>
      <c r="C143" s="156"/>
      <c r="D143" s="156"/>
      <c r="E143" s="156"/>
      <c r="F143" s="156"/>
      <c r="G143" s="156"/>
      <c r="H143" s="156"/>
      <c r="I143" s="97">
        <f>I141+I142</f>
        <v>2.9599704</v>
      </c>
    </row>
    <row r="144" spans="1:9" ht="20.100000000000001" customHeight="1" x14ac:dyDescent="0.2">
      <c r="A144" s="156" t="s">
        <v>729</v>
      </c>
      <c r="B144" s="156"/>
      <c r="C144" s="156"/>
      <c r="D144" s="156"/>
      <c r="E144" s="156"/>
      <c r="F144" s="156"/>
      <c r="G144" s="156"/>
      <c r="H144" s="156"/>
      <c r="I144" s="97">
        <f>I139+I143</f>
        <v>32.309970400000005</v>
      </c>
    </row>
  </sheetData>
  <mergeCells count="193">
    <mergeCell ref="A11:H11"/>
    <mergeCell ref="B12:C12"/>
    <mergeCell ref="F12:H12"/>
    <mergeCell ref="A7:H7"/>
    <mergeCell ref="B8:C8"/>
    <mergeCell ref="F8:H8"/>
    <mergeCell ref="B9:C9"/>
    <mergeCell ref="F9:H9"/>
    <mergeCell ref="A16:H16"/>
    <mergeCell ref="B13:C13"/>
    <mergeCell ref="F13:H13"/>
    <mergeCell ref="B14:C14"/>
    <mergeCell ref="F14:H14"/>
    <mergeCell ref="A15:H15"/>
    <mergeCell ref="A1:I1"/>
    <mergeCell ref="A2:B2"/>
    <mergeCell ref="C2:I2"/>
    <mergeCell ref="A3:B3"/>
    <mergeCell ref="C3:I3"/>
    <mergeCell ref="A4:H4"/>
    <mergeCell ref="A5:H5"/>
    <mergeCell ref="A6:H6"/>
    <mergeCell ref="B10:C10"/>
    <mergeCell ref="F10:H10"/>
    <mergeCell ref="A18:I18"/>
    <mergeCell ref="A19:B19"/>
    <mergeCell ref="C19:I19"/>
    <mergeCell ref="A33:H33"/>
    <mergeCell ref="B26:C26"/>
    <mergeCell ref="F26:H26"/>
    <mergeCell ref="B27:C27"/>
    <mergeCell ref="F27:H27"/>
    <mergeCell ref="A34:H34"/>
    <mergeCell ref="A28:H28"/>
    <mergeCell ref="A29:H29"/>
    <mergeCell ref="B25:C25"/>
    <mergeCell ref="F25:H25"/>
    <mergeCell ref="A21:H21"/>
    <mergeCell ref="A22:H22"/>
    <mergeCell ref="A23:H23"/>
    <mergeCell ref="A24:H24"/>
    <mergeCell ref="A20:B20"/>
    <mergeCell ref="C20:I20"/>
    <mergeCell ref="A35:H35"/>
    <mergeCell ref="A36:H36"/>
    <mergeCell ref="B37:C37"/>
    <mergeCell ref="F37:H37"/>
    <mergeCell ref="A32:B32"/>
    <mergeCell ref="C32:I32"/>
    <mergeCell ref="A31:B31"/>
    <mergeCell ref="C31:I31"/>
    <mergeCell ref="B38:C38"/>
    <mergeCell ref="F38:H38"/>
    <mergeCell ref="B39:C39"/>
    <mergeCell ref="F39:H39"/>
    <mergeCell ref="A42:H42"/>
    <mergeCell ref="A43:H43"/>
    <mergeCell ref="B40:C40"/>
    <mergeCell ref="F40:H40"/>
    <mergeCell ref="B41:C41"/>
    <mergeCell ref="F41:H41"/>
    <mergeCell ref="A49:H49"/>
    <mergeCell ref="A50:H50"/>
    <mergeCell ref="B51:C51"/>
    <mergeCell ref="F51:H51"/>
    <mergeCell ref="B52:C52"/>
    <mergeCell ref="F52:H52"/>
    <mergeCell ref="A45:B45"/>
    <mergeCell ref="C45:I45"/>
    <mergeCell ref="A46:B46"/>
    <mergeCell ref="C46:I46"/>
    <mergeCell ref="A47:H47"/>
    <mergeCell ref="A48:H48"/>
    <mergeCell ref="A57:B57"/>
    <mergeCell ref="C57:I57"/>
    <mergeCell ref="A58:H58"/>
    <mergeCell ref="A59:H59"/>
    <mergeCell ref="A60:H60"/>
    <mergeCell ref="A61:H61"/>
    <mergeCell ref="A53:H53"/>
    <mergeCell ref="A54:H54"/>
    <mergeCell ref="A56:B56"/>
    <mergeCell ref="C56:I56"/>
    <mergeCell ref="A67:B67"/>
    <mergeCell ref="C67:I67"/>
    <mergeCell ref="A68:B68"/>
    <mergeCell ref="C68:I68"/>
    <mergeCell ref="A69:H69"/>
    <mergeCell ref="A70:H70"/>
    <mergeCell ref="B62:C62"/>
    <mergeCell ref="F62:H62"/>
    <mergeCell ref="B63:C63"/>
    <mergeCell ref="F63:H63"/>
    <mergeCell ref="A64:H64"/>
    <mergeCell ref="A65:H65"/>
    <mergeCell ref="B85:C85"/>
    <mergeCell ref="F85:H85"/>
    <mergeCell ref="A88:H88"/>
    <mergeCell ref="A89:H89"/>
    <mergeCell ref="A71:H71"/>
    <mergeCell ref="A72:H72"/>
    <mergeCell ref="B73:C73"/>
    <mergeCell ref="F73:H73"/>
    <mergeCell ref="B74:C74"/>
    <mergeCell ref="F74:H74"/>
    <mergeCell ref="A80:H80"/>
    <mergeCell ref="A81:H81"/>
    <mergeCell ref="A82:H82"/>
    <mergeCell ref="A83:H83"/>
    <mergeCell ref="B84:C84"/>
    <mergeCell ref="F84:H84"/>
    <mergeCell ref="A75:H75"/>
    <mergeCell ref="A76:H76"/>
    <mergeCell ref="A78:B78"/>
    <mergeCell ref="C78:I78"/>
    <mergeCell ref="A79:B79"/>
    <mergeCell ref="C79:I79"/>
    <mergeCell ref="B86:C86"/>
    <mergeCell ref="F86:H86"/>
    <mergeCell ref="B87:C87"/>
    <mergeCell ref="F87:H87"/>
    <mergeCell ref="A95:H95"/>
    <mergeCell ref="A96:H96"/>
    <mergeCell ref="B97:C97"/>
    <mergeCell ref="F97:H97"/>
    <mergeCell ref="B98:C98"/>
    <mergeCell ref="F98:H98"/>
    <mergeCell ref="A91:B91"/>
    <mergeCell ref="C91:I91"/>
    <mergeCell ref="A92:B92"/>
    <mergeCell ref="C92:I92"/>
    <mergeCell ref="A93:H93"/>
    <mergeCell ref="A94:H94"/>
    <mergeCell ref="A105:B105"/>
    <mergeCell ref="C105:I105"/>
    <mergeCell ref="A106:H106"/>
    <mergeCell ref="A107:H107"/>
    <mergeCell ref="A108:H108"/>
    <mergeCell ref="A109:H109"/>
    <mergeCell ref="B99:C99"/>
    <mergeCell ref="F99:H99"/>
    <mergeCell ref="A100:H100"/>
    <mergeCell ref="A101:H101"/>
    <mergeCell ref="A104:B104"/>
    <mergeCell ref="C104:I104"/>
    <mergeCell ref="A117:B117"/>
    <mergeCell ref="C117:I117"/>
    <mergeCell ref="A118:B118"/>
    <mergeCell ref="C118:I118"/>
    <mergeCell ref="A113:H113"/>
    <mergeCell ref="A114:H114"/>
    <mergeCell ref="B110:C110"/>
    <mergeCell ref="F110:H110"/>
    <mergeCell ref="B111:C111"/>
    <mergeCell ref="F111:H111"/>
    <mergeCell ref="B112:C112"/>
    <mergeCell ref="F112:H112"/>
    <mergeCell ref="F127:H127"/>
    <mergeCell ref="A144:H144"/>
    <mergeCell ref="B138:C138"/>
    <mergeCell ref="F138:H138"/>
    <mergeCell ref="A139:H139"/>
    <mergeCell ref="B140:C140"/>
    <mergeCell ref="F140:H140"/>
    <mergeCell ref="B141:C141"/>
    <mergeCell ref="F141:H141"/>
    <mergeCell ref="B137:C137"/>
    <mergeCell ref="F137:H137"/>
    <mergeCell ref="A143:H143"/>
    <mergeCell ref="A119:H119"/>
    <mergeCell ref="A120:H120"/>
    <mergeCell ref="A121:H121"/>
    <mergeCell ref="A122:H122"/>
    <mergeCell ref="B123:C123"/>
    <mergeCell ref="F123:H123"/>
    <mergeCell ref="B142:C142"/>
    <mergeCell ref="F142:H142"/>
    <mergeCell ref="A128:H128"/>
    <mergeCell ref="A129:H129"/>
    <mergeCell ref="B124:C124"/>
    <mergeCell ref="F124:H124"/>
    <mergeCell ref="A125:H125"/>
    <mergeCell ref="B126:C126"/>
    <mergeCell ref="F126:H126"/>
    <mergeCell ref="A131:B131"/>
    <mergeCell ref="C131:I131"/>
    <mergeCell ref="A132:B132"/>
    <mergeCell ref="C132:I132"/>
    <mergeCell ref="A136:H136"/>
    <mergeCell ref="A133:H133"/>
    <mergeCell ref="A134:H134"/>
    <mergeCell ref="A135:H135"/>
    <mergeCell ref="B127:C127"/>
  </mergeCells>
  <pageMargins left="0.51181102362204722" right="0.51181102362204722" top="0.98425196850393704" bottom="0.98425196850393704" header="0.51181102362204722" footer="0.51181102362204722"/>
  <pageSetup paperSize="9" scale="88" fitToHeight="0" orientation="landscape" r:id="rId1"/>
  <headerFooter>
    <oddHeader xml:space="preserve">Minha Empresa
CNPJ: </oddHeader>
    <oddFooter>Página &amp;P de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D3568-9B63-41D3-8EA5-B5036A4BA38F}">
  <dimension ref="A1:H61"/>
  <sheetViews>
    <sheetView showZeros="0" view="pageBreakPreview" topLeftCell="A17" zoomScale="145" zoomScaleNormal="100" zoomScaleSheetLayoutView="145" workbookViewId="0">
      <selection activeCell="E34" sqref="E34"/>
    </sheetView>
  </sheetViews>
  <sheetFormatPr defaultRowHeight="12.75" x14ac:dyDescent="0.2"/>
  <cols>
    <col min="1" max="1" width="13.42578125" style="4" bestFit="1" customWidth="1"/>
    <col min="2" max="2" width="11.85546875" style="16" bestFit="1" customWidth="1"/>
    <col min="3" max="3" width="78.42578125" style="4" customWidth="1"/>
    <col min="4" max="4" width="14.28515625" style="29" bestFit="1" customWidth="1"/>
    <col min="5" max="6" width="14.5703125" style="29" bestFit="1" customWidth="1"/>
    <col min="7" max="16384" width="9.140625" style="4"/>
  </cols>
  <sheetData>
    <row r="1" spans="1:8" ht="39.950000000000003" customHeight="1" x14ac:dyDescent="0.2">
      <c r="A1" s="122" t="s">
        <v>711</v>
      </c>
      <c r="B1" s="123"/>
      <c r="C1" s="123"/>
      <c r="D1" s="123"/>
      <c r="E1" s="123"/>
      <c r="F1" s="124"/>
    </row>
    <row r="2" spans="1:8" ht="30" customHeight="1" x14ac:dyDescent="0.2">
      <c r="A2" s="1" t="s">
        <v>1</v>
      </c>
      <c r="B2" s="143" t="s">
        <v>103</v>
      </c>
      <c r="C2" s="143"/>
      <c r="D2" s="27" t="s">
        <v>31</v>
      </c>
      <c r="E2" s="13">
        <v>2</v>
      </c>
      <c r="F2" s="30" t="s">
        <v>30</v>
      </c>
      <c r="H2" s="17"/>
    </row>
    <row r="3" spans="1:8" ht="30" customHeight="1" x14ac:dyDescent="0.2">
      <c r="A3" s="1" t="s">
        <v>0</v>
      </c>
      <c r="B3" s="144" t="s">
        <v>107</v>
      </c>
      <c r="C3" s="144"/>
      <c r="D3" s="27" t="s">
        <v>104</v>
      </c>
      <c r="E3" s="125">
        <v>0.23280639600158101</v>
      </c>
      <c r="F3" s="126"/>
      <c r="H3" s="17"/>
    </row>
    <row r="4" spans="1:8" ht="30" customHeight="1" thickBot="1" x14ac:dyDescent="0.25">
      <c r="A4" s="3" t="s">
        <v>105</v>
      </c>
      <c r="B4" s="145" t="s">
        <v>108</v>
      </c>
      <c r="C4" s="145"/>
      <c r="D4" s="28" t="s">
        <v>133</v>
      </c>
      <c r="E4" s="14">
        <v>1.1663000000000001</v>
      </c>
      <c r="F4" s="31" t="s">
        <v>132</v>
      </c>
    </row>
    <row r="5" spans="1:8" s="17" customFormat="1" ht="13.5" thickBot="1" x14ac:dyDescent="0.25">
      <c r="A5" s="127" t="s">
        <v>2</v>
      </c>
      <c r="B5" s="130" t="s">
        <v>106</v>
      </c>
      <c r="C5" s="127" t="s">
        <v>3</v>
      </c>
      <c r="D5" s="38" t="s">
        <v>703</v>
      </c>
      <c r="E5" s="170" t="s">
        <v>699</v>
      </c>
      <c r="F5" s="170" t="s">
        <v>700</v>
      </c>
    </row>
    <row r="6" spans="1:8" s="17" customFormat="1" ht="13.5" thickBot="1" x14ac:dyDescent="0.25">
      <c r="A6" s="127"/>
      <c r="B6" s="130"/>
      <c r="C6" s="127"/>
      <c r="D6" s="39" t="s">
        <v>704</v>
      </c>
      <c r="E6" s="171"/>
      <c r="F6" s="171"/>
    </row>
    <row r="7" spans="1:8" ht="15.75" thickBot="1" x14ac:dyDescent="0.25">
      <c r="A7" s="2"/>
      <c r="B7" s="15"/>
    </row>
    <row r="8" spans="1:8" s="17" customFormat="1" x14ac:dyDescent="0.2">
      <c r="A8" s="172">
        <v>1</v>
      </c>
      <c r="B8" s="174">
        <v>8662</v>
      </c>
      <c r="C8" s="176" t="s">
        <v>134</v>
      </c>
      <c r="D8" s="32">
        <f>'PLANILHA COM VALORES'!I11</f>
        <v>0</v>
      </c>
      <c r="E8" s="33">
        <f>$D8*E$9</f>
        <v>0</v>
      </c>
      <c r="F8" s="33">
        <f>$D8*F$9</f>
        <v>0</v>
      </c>
    </row>
    <row r="9" spans="1:8" s="17" customFormat="1" ht="13.5" thickBot="1" x14ac:dyDescent="0.25">
      <c r="A9" s="173"/>
      <c r="B9" s="175"/>
      <c r="C9" s="177"/>
      <c r="D9" s="35" t="e">
        <f>D8/$D$56</f>
        <v>#DIV/0!</v>
      </c>
      <c r="E9" s="36">
        <v>0.5</v>
      </c>
      <c r="F9" s="37">
        <v>0.5</v>
      </c>
    </row>
    <row r="10" spans="1:8" s="17" customFormat="1" x14ac:dyDescent="0.2">
      <c r="A10" s="172">
        <v>2</v>
      </c>
      <c r="B10" s="174">
        <v>8663</v>
      </c>
      <c r="C10" s="176" t="s">
        <v>51</v>
      </c>
      <c r="D10" s="32">
        <f>'PLANILHA COM VALORES'!I45</f>
        <v>0</v>
      </c>
      <c r="E10" s="33">
        <f>E11*D10</f>
        <v>0</v>
      </c>
      <c r="F10" s="34">
        <f>D10*F11</f>
        <v>0</v>
      </c>
    </row>
    <row r="11" spans="1:8" s="17" customFormat="1" ht="13.5" thickBot="1" x14ac:dyDescent="0.25">
      <c r="A11" s="173"/>
      <c r="B11" s="175"/>
      <c r="C11" s="177"/>
      <c r="D11" s="35" t="e">
        <f>D10/$D$56</f>
        <v>#DIV/0!</v>
      </c>
      <c r="E11" s="36">
        <v>0.55000000000000004</v>
      </c>
      <c r="F11" s="37">
        <v>0.45</v>
      </c>
    </row>
    <row r="12" spans="1:8" s="17" customFormat="1" x14ac:dyDescent="0.2">
      <c r="A12" s="172">
        <v>3</v>
      </c>
      <c r="B12" s="174">
        <v>8664</v>
      </c>
      <c r="C12" s="176" t="s">
        <v>178</v>
      </c>
      <c r="D12" s="32">
        <f>'PLANILHA COM VALORES'!I57</f>
        <v>0</v>
      </c>
      <c r="E12" s="33">
        <f>D12*E13</f>
        <v>0</v>
      </c>
      <c r="F12" s="34">
        <f>D12*F13</f>
        <v>0</v>
      </c>
    </row>
    <row r="13" spans="1:8" s="17" customFormat="1" ht="13.5" thickBot="1" x14ac:dyDescent="0.25">
      <c r="A13" s="173"/>
      <c r="B13" s="175"/>
      <c r="C13" s="177"/>
      <c r="D13" s="35" t="e">
        <f>D12/$D$56</f>
        <v>#DIV/0!</v>
      </c>
      <c r="E13" s="36">
        <f>1-F13</f>
        <v>0.85392155539987957</v>
      </c>
      <c r="F13" s="37">
        <v>0.14607844460012037</v>
      </c>
      <c r="H13" s="104"/>
    </row>
    <row r="14" spans="1:8" s="17" customFormat="1" x14ac:dyDescent="0.2">
      <c r="A14" s="172">
        <v>4</v>
      </c>
      <c r="B14" s="174">
        <v>8665</v>
      </c>
      <c r="C14" s="176" t="s">
        <v>195</v>
      </c>
      <c r="D14" s="32">
        <f>'PLANILHA COM VALORES'!I61</f>
        <v>0</v>
      </c>
      <c r="E14" s="33">
        <f>D14*E15</f>
        <v>0</v>
      </c>
      <c r="F14" s="34">
        <f>D14*F15</f>
        <v>0</v>
      </c>
    </row>
    <row r="15" spans="1:8" s="17" customFormat="1" ht="13.5" thickBot="1" x14ac:dyDescent="0.25">
      <c r="A15" s="173"/>
      <c r="B15" s="175"/>
      <c r="C15" s="177"/>
      <c r="D15" s="35" t="e">
        <f>D14/$D$56</f>
        <v>#DIV/0!</v>
      </c>
      <c r="E15" s="36">
        <v>1</v>
      </c>
      <c r="F15" s="37"/>
    </row>
    <row r="16" spans="1:8" s="17" customFormat="1" x14ac:dyDescent="0.2">
      <c r="A16" s="172">
        <v>5</v>
      </c>
      <c r="B16" s="174">
        <v>8669</v>
      </c>
      <c r="C16" s="176" t="s">
        <v>199</v>
      </c>
      <c r="D16" s="32">
        <f>'PLANILHA COM VALORES'!I69</f>
        <v>0</v>
      </c>
      <c r="E16" s="33">
        <f>D16*E17</f>
        <v>0</v>
      </c>
      <c r="F16" s="34">
        <f>D16*F17</f>
        <v>0</v>
      </c>
    </row>
    <row r="17" spans="1:8" s="17" customFormat="1" ht="13.5" thickBot="1" x14ac:dyDescent="0.25">
      <c r="A17" s="173"/>
      <c r="B17" s="175"/>
      <c r="C17" s="177"/>
      <c r="D17" s="35" t="e">
        <f>D16/$D$56</f>
        <v>#DIV/0!</v>
      </c>
      <c r="E17" s="36">
        <v>0.5</v>
      </c>
      <c r="F17" s="37">
        <v>0.5</v>
      </c>
    </row>
    <row r="18" spans="1:8" s="17" customFormat="1" x14ac:dyDescent="0.2">
      <c r="A18" s="172">
        <v>6</v>
      </c>
      <c r="B18" s="174">
        <v>8670</v>
      </c>
      <c r="C18" s="176" t="s">
        <v>52</v>
      </c>
      <c r="D18" s="32">
        <f>'PLANILHA COM VALORES'!I77</f>
        <v>0</v>
      </c>
      <c r="E18" s="33">
        <f>D18*E19</f>
        <v>0</v>
      </c>
      <c r="F18" s="34">
        <f>D18*F19</f>
        <v>0</v>
      </c>
    </row>
    <row r="19" spans="1:8" s="17" customFormat="1" ht="13.5" thickBot="1" x14ac:dyDescent="0.25">
      <c r="A19" s="173"/>
      <c r="B19" s="175"/>
      <c r="C19" s="177"/>
      <c r="D19" s="35" t="e">
        <f>D18/$D$56</f>
        <v>#DIV/0!</v>
      </c>
      <c r="E19" s="36"/>
      <c r="F19" s="37">
        <v>1</v>
      </c>
    </row>
    <row r="20" spans="1:8" s="17" customFormat="1" x14ac:dyDescent="0.2">
      <c r="A20" s="172">
        <v>7</v>
      </c>
      <c r="B20" s="174">
        <v>8673</v>
      </c>
      <c r="C20" s="176" t="s">
        <v>218</v>
      </c>
      <c r="D20" s="32">
        <f>'PLANILHA COM VALORES'!I96</f>
        <v>0</v>
      </c>
      <c r="E20" s="33">
        <f>D20*E21</f>
        <v>0</v>
      </c>
      <c r="F20" s="34">
        <f>D20*F21</f>
        <v>0</v>
      </c>
    </row>
    <row r="21" spans="1:8" s="17" customFormat="1" ht="13.5" thickBot="1" x14ac:dyDescent="0.25">
      <c r="A21" s="173"/>
      <c r="B21" s="175"/>
      <c r="C21" s="177"/>
      <c r="D21" s="35" t="e">
        <f>D20/$D$56</f>
        <v>#DIV/0!</v>
      </c>
      <c r="E21" s="36">
        <v>0.35</v>
      </c>
      <c r="F21" s="37">
        <v>0.65</v>
      </c>
    </row>
    <row r="22" spans="1:8" s="17" customFormat="1" x14ac:dyDescent="0.2">
      <c r="A22" s="172">
        <v>8</v>
      </c>
      <c r="B22" s="174">
        <v>8674</v>
      </c>
      <c r="C22" s="176" t="s">
        <v>238</v>
      </c>
      <c r="D22" s="32">
        <f>'PLANILHA COM VALORES'!I102</f>
        <v>0</v>
      </c>
      <c r="E22" s="33">
        <f>D22*E23</f>
        <v>0</v>
      </c>
      <c r="F22" s="34">
        <f>D22*F23</f>
        <v>0</v>
      </c>
    </row>
    <row r="23" spans="1:8" s="17" customFormat="1" ht="13.5" thickBot="1" x14ac:dyDescent="0.25">
      <c r="A23" s="173"/>
      <c r="B23" s="175"/>
      <c r="C23" s="177"/>
      <c r="D23" s="35" t="e">
        <f>D22/$D$56</f>
        <v>#DIV/0!</v>
      </c>
      <c r="E23" s="36"/>
      <c r="F23" s="37">
        <v>1</v>
      </c>
    </row>
    <row r="24" spans="1:8" s="17" customFormat="1" x14ac:dyDescent="0.2">
      <c r="A24" s="172">
        <v>9</v>
      </c>
      <c r="B24" s="174">
        <v>8675</v>
      </c>
      <c r="C24" s="176" t="s">
        <v>245</v>
      </c>
      <c r="D24" s="32">
        <f>'PLANILHA COM VALORES'!I113</f>
        <v>0</v>
      </c>
      <c r="E24" s="33">
        <f>D24*E25</f>
        <v>0</v>
      </c>
      <c r="F24" s="34">
        <f>D24*F25</f>
        <v>0</v>
      </c>
    </row>
    <row r="25" spans="1:8" s="17" customFormat="1" ht="13.5" thickBot="1" x14ac:dyDescent="0.25">
      <c r="A25" s="173"/>
      <c r="B25" s="175"/>
      <c r="C25" s="177"/>
      <c r="D25" s="35" t="e">
        <f>D24/$D$56</f>
        <v>#DIV/0!</v>
      </c>
      <c r="E25" s="36">
        <v>0.35</v>
      </c>
      <c r="F25" s="37">
        <v>0.65</v>
      </c>
    </row>
    <row r="26" spans="1:8" s="17" customFormat="1" x14ac:dyDescent="0.2">
      <c r="A26" s="172">
        <v>10</v>
      </c>
      <c r="B26" s="174">
        <v>8676</v>
      </c>
      <c r="C26" s="176" t="s">
        <v>257</v>
      </c>
      <c r="D26" s="32">
        <f>'PLANILHA COM VALORES'!I120</f>
        <v>0</v>
      </c>
      <c r="E26" s="33">
        <f>D26*E27</f>
        <v>0</v>
      </c>
      <c r="F26" s="34">
        <f>D26*F27</f>
        <v>0</v>
      </c>
    </row>
    <row r="27" spans="1:8" s="17" customFormat="1" ht="13.5" thickBot="1" x14ac:dyDescent="0.25">
      <c r="A27" s="173"/>
      <c r="B27" s="175"/>
      <c r="C27" s="177"/>
      <c r="D27" s="35" t="e">
        <f>D26/$D$56</f>
        <v>#DIV/0!</v>
      </c>
      <c r="E27" s="36">
        <v>1</v>
      </c>
      <c r="F27" s="37"/>
    </row>
    <row r="28" spans="1:8" s="17" customFormat="1" x14ac:dyDescent="0.2">
      <c r="A28" s="172">
        <v>11</v>
      </c>
      <c r="B28" s="174">
        <v>8677</v>
      </c>
      <c r="C28" s="176" t="s">
        <v>263</v>
      </c>
      <c r="D28" s="32">
        <f>'PLANILHA COM VALORES'!I130</f>
        <v>0</v>
      </c>
      <c r="E28" s="33">
        <f>D28*E29</f>
        <v>0</v>
      </c>
      <c r="F28" s="34">
        <f>D28*F29</f>
        <v>0</v>
      </c>
      <c r="H28" s="104"/>
    </row>
    <row r="29" spans="1:8" s="17" customFormat="1" ht="13.5" thickBot="1" x14ac:dyDescent="0.25">
      <c r="A29" s="173"/>
      <c r="B29" s="175"/>
      <c r="C29" s="177"/>
      <c r="D29" s="35" t="e">
        <f>D28/$D$56</f>
        <v>#DIV/0!</v>
      </c>
      <c r="E29" s="36">
        <f>1-F29</f>
        <v>0.85906359112674124</v>
      </c>
      <c r="F29" s="37">
        <v>0.1409364088732587</v>
      </c>
    </row>
    <row r="30" spans="1:8" s="17" customFormat="1" x14ac:dyDescent="0.2">
      <c r="A30" s="172">
        <v>12</v>
      </c>
      <c r="B30" s="174">
        <v>8678</v>
      </c>
      <c r="C30" s="176" t="s">
        <v>32</v>
      </c>
      <c r="D30" s="32">
        <f>'PLANILHA COM VALORES'!I153</f>
        <v>0</v>
      </c>
      <c r="E30" s="33">
        <f>D30*E31</f>
        <v>0</v>
      </c>
      <c r="F30" s="34">
        <f>D30*F31</f>
        <v>0</v>
      </c>
    </row>
    <row r="31" spans="1:8" s="17" customFormat="1" ht="13.5" thickBot="1" x14ac:dyDescent="0.25">
      <c r="A31" s="173"/>
      <c r="B31" s="175"/>
      <c r="C31" s="177"/>
      <c r="D31" s="35" t="e">
        <f>D30/$D$56</f>
        <v>#DIV/0!</v>
      </c>
      <c r="E31" s="36">
        <v>0.35</v>
      </c>
      <c r="F31" s="37">
        <v>0.65</v>
      </c>
    </row>
    <row r="32" spans="1:8" s="17" customFormat="1" x14ac:dyDescent="0.2">
      <c r="A32" s="172">
        <v>13</v>
      </c>
      <c r="B32" s="174">
        <v>8679</v>
      </c>
      <c r="C32" s="176" t="s">
        <v>301</v>
      </c>
      <c r="D32" s="32">
        <f>'PLANILHA COM VALORES'!I173</f>
        <v>0</v>
      </c>
      <c r="E32" s="33">
        <f>D32*E33</f>
        <v>0</v>
      </c>
      <c r="F32" s="34">
        <f>D32*F33</f>
        <v>0</v>
      </c>
    </row>
    <row r="33" spans="1:6" s="17" customFormat="1" ht="13.5" thickBot="1" x14ac:dyDescent="0.25">
      <c r="A33" s="173"/>
      <c r="B33" s="175"/>
      <c r="C33" s="177"/>
      <c r="D33" s="35" t="e">
        <f>D32/$D$56</f>
        <v>#DIV/0!</v>
      </c>
      <c r="E33" s="36"/>
      <c r="F33" s="37">
        <v>1</v>
      </c>
    </row>
    <row r="34" spans="1:6" s="17" customFormat="1" x14ac:dyDescent="0.2">
      <c r="A34" s="172">
        <v>14</v>
      </c>
      <c r="B34" s="174">
        <v>8681</v>
      </c>
      <c r="C34" s="176" t="s">
        <v>330</v>
      </c>
      <c r="D34" s="32">
        <f>'PLANILHA COM VALORES'!I229</f>
        <v>0</v>
      </c>
      <c r="E34" s="33">
        <f>D34*E35</f>
        <v>0</v>
      </c>
      <c r="F34" s="34">
        <f>D34*F35</f>
        <v>0</v>
      </c>
    </row>
    <row r="35" spans="1:6" s="17" customFormat="1" ht="13.5" thickBot="1" x14ac:dyDescent="0.25">
      <c r="A35" s="173"/>
      <c r="B35" s="175"/>
      <c r="C35" s="177"/>
      <c r="D35" s="35" t="e">
        <f>D34/$D$56</f>
        <v>#DIV/0!</v>
      </c>
      <c r="E35" s="36">
        <v>0.5</v>
      </c>
      <c r="F35" s="37">
        <v>0.5</v>
      </c>
    </row>
    <row r="36" spans="1:6" s="17" customFormat="1" x14ac:dyDescent="0.2">
      <c r="A36" s="172">
        <v>15</v>
      </c>
      <c r="B36" s="174">
        <v>8682</v>
      </c>
      <c r="C36" s="176" t="s">
        <v>400</v>
      </c>
      <c r="D36" s="32">
        <f>'PLANILHA COM VALORES'!I238</f>
        <v>0</v>
      </c>
      <c r="E36" s="33">
        <f>D36*E37</f>
        <v>0</v>
      </c>
      <c r="F36" s="34">
        <f>D36*F37</f>
        <v>0</v>
      </c>
    </row>
    <row r="37" spans="1:6" s="17" customFormat="1" ht="13.5" thickBot="1" x14ac:dyDescent="0.25">
      <c r="A37" s="173"/>
      <c r="B37" s="175"/>
      <c r="C37" s="177"/>
      <c r="D37" s="35" t="e">
        <f>D36/$D$56</f>
        <v>#DIV/0!</v>
      </c>
      <c r="E37" s="36">
        <v>0.5</v>
      </c>
      <c r="F37" s="37">
        <v>0.5</v>
      </c>
    </row>
    <row r="38" spans="1:6" s="17" customFormat="1" x14ac:dyDescent="0.2">
      <c r="A38" s="172">
        <v>16</v>
      </c>
      <c r="B38" s="174">
        <v>8684</v>
      </c>
      <c r="C38" s="176" t="s">
        <v>409</v>
      </c>
      <c r="D38" s="32">
        <f>'PLANILHA COM VALORES'!I242</f>
        <v>0</v>
      </c>
      <c r="E38" s="33">
        <f>D38*E39</f>
        <v>0</v>
      </c>
      <c r="F38" s="34">
        <f>D38*F39</f>
        <v>0</v>
      </c>
    </row>
    <row r="39" spans="1:6" s="17" customFormat="1" ht="13.5" thickBot="1" x14ac:dyDescent="0.25">
      <c r="A39" s="173"/>
      <c r="B39" s="175"/>
      <c r="C39" s="177"/>
      <c r="D39" s="35" t="e">
        <f>D38/$D$56</f>
        <v>#DIV/0!</v>
      </c>
      <c r="E39" s="36"/>
      <c r="F39" s="37">
        <v>1</v>
      </c>
    </row>
    <row r="40" spans="1:6" s="17" customFormat="1" x14ac:dyDescent="0.2">
      <c r="A40" s="172">
        <v>17</v>
      </c>
      <c r="B40" s="174">
        <v>8685</v>
      </c>
      <c r="C40" s="176" t="s">
        <v>412</v>
      </c>
      <c r="D40" s="32">
        <f>'PLANILHA COM VALORES'!I253</f>
        <v>0</v>
      </c>
      <c r="E40" s="33">
        <f>D40*E41</f>
        <v>0</v>
      </c>
      <c r="F40" s="34">
        <f>D40*F41</f>
        <v>0</v>
      </c>
    </row>
    <row r="41" spans="1:6" s="17" customFormat="1" ht="13.5" thickBot="1" x14ac:dyDescent="0.25">
      <c r="A41" s="173"/>
      <c r="B41" s="175"/>
      <c r="C41" s="177"/>
      <c r="D41" s="35" t="e">
        <f>D40/$D$56</f>
        <v>#DIV/0!</v>
      </c>
      <c r="E41" s="36">
        <v>1</v>
      </c>
      <c r="F41" s="37"/>
    </row>
    <row r="42" spans="1:6" s="17" customFormat="1" x14ac:dyDescent="0.2">
      <c r="A42" s="172">
        <v>18</v>
      </c>
      <c r="B42" s="174">
        <v>8687</v>
      </c>
      <c r="C42" s="176" t="s">
        <v>424</v>
      </c>
      <c r="D42" s="32">
        <f>'PLANILHA COM VALORES'!I263</f>
        <v>0</v>
      </c>
      <c r="E42" s="33">
        <f>D42*E43</f>
        <v>0</v>
      </c>
      <c r="F42" s="34">
        <f>D42*F43</f>
        <v>0</v>
      </c>
    </row>
    <row r="43" spans="1:6" s="17" customFormat="1" ht="13.5" thickBot="1" x14ac:dyDescent="0.25">
      <c r="A43" s="173"/>
      <c r="B43" s="175"/>
      <c r="C43" s="177"/>
      <c r="D43" s="35" t="e">
        <f>D42/$D$56</f>
        <v>#DIV/0!</v>
      </c>
      <c r="E43" s="36"/>
      <c r="F43" s="37">
        <v>1</v>
      </c>
    </row>
    <row r="44" spans="1:6" s="17" customFormat="1" x14ac:dyDescent="0.2">
      <c r="A44" s="172">
        <v>19</v>
      </c>
      <c r="B44" s="174">
        <v>8689</v>
      </c>
      <c r="C44" s="176" t="s">
        <v>439</v>
      </c>
      <c r="D44" s="32">
        <f>'PLANILHA COM VALORES'!I270</f>
        <v>0</v>
      </c>
      <c r="E44" s="33">
        <f>D44*E45</f>
        <v>0</v>
      </c>
      <c r="F44" s="34">
        <f>D44*F45</f>
        <v>0</v>
      </c>
    </row>
    <row r="45" spans="1:6" s="17" customFormat="1" ht="13.5" thickBot="1" x14ac:dyDescent="0.25">
      <c r="A45" s="173"/>
      <c r="B45" s="175"/>
      <c r="C45" s="177"/>
      <c r="D45" s="35" t="e">
        <f>D44/$D$56</f>
        <v>#DIV/0!</v>
      </c>
      <c r="E45" s="36"/>
      <c r="F45" s="37">
        <v>1</v>
      </c>
    </row>
    <row r="46" spans="1:6" s="17" customFormat="1" x14ac:dyDescent="0.2">
      <c r="A46" s="172">
        <v>20</v>
      </c>
      <c r="B46" s="174">
        <v>8691</v>
      </c>
      <c r="C46" s="176" t="s">
        <v>445</v>
      </c>
      <c r="D46" s="32">
        <f>'PLANILHA COM VALORES'!I280</f>
        <v>0</v>
      </c>
      <c r="E46" s="33">
        <f>D46*E47</f>
        <v>0</v>
      </c>
      <c r="F46" s="34">
        <f>D46*F47</f>
        <v>0</v>
      </c>
    </row>
    <row r="47" spans="1:6" s="17" customFormat="1" ht="13.5" thickBot="1" x14ac:dyDescent="0.25">
      <c r="A47" s="173"/>
      <c r="B47" s="175"/>
      <c r="C47" s="177"/>
      <c r="D47" s="35" t="e">
        <f>D46/$D$56</f>
        <v>#DIV/0!</v>
      </c>
      <c r="E47" s="36">
        <v>0.5</v>
      </c>
      <c r="F47" s="37">
        <v>0.5</v>
      </c>
    </row>
    <row r="48" spans="1:6" s="17" customFormat="1" x14ac:dyDescent="0.2">
      <c r="A48" s="172">
        <v>21</v>
      </c>
      <c r="B48" s="174">
        <v>8693</v>
      </c>
      <c r="C48" s="176" t="s">
        <v>455</v>
      </c>
      <c r="D48" s="32">
        <f>'PLANILHA COM VALORES'!I289</f>
        <v>0</v>
      </c>
      <c r="E48" s="33">
        <f>D48*E49</f>
        <v>0</v>
      </c>
      <c r="F48" s="34">
        <f>D48*F49</f>
        <v>0</v>
      </c>
    </row>
    <row r="49" spans="1:7" s="17" customFormat="1" ht="13.5" thickBot="1" x14ac:dyDescent="0.25">
      <c r="A49" s="173"/>
      <c r="B49" s="175"/>
      <c r="C49" s="177"/>
      <c r="D49" s="35" t="e">
        <f>D48/$D$56</f>
        <v>#DIV/0!</v>
      </c>
      <c r="E49" s="36">
        <v>0.8</v>
      </c>
      <c r="F49" s="37">
        <v>0.2</v>
      </c>
    </row>
    <row r="50" spans="1:7" s="17" customFormat="1" x14ac:dyDescent="0.2">
      <c r="A50" s="172">
        <v>22</v>
      </c>
      <c r="B50" s="174">
        <v>8697</v>
      </c>
      <c r="C50" s="176" t="s">
        <v>468</v>
      </c>
      <c r="D50" s="32">
        <f>'PLANILHA COM VALORES'!I294</f>
        <v>0</v>
      </c>
      <c r="E50" s="33">
        <f>D50*E51</f>
        <v>0</v>
      </c>
      <c r="F50" s="34">
        <f>D50*F51</f>
        <v>0</v>
      </c>
      <c r="G50" s="104"/>
    </row>
    <row r="51" spans="1:7" s="17" customFormat="1" ht="13.5" thickBot="1" x14ac:dyDescent="0.25">
      <c r="A51" s="173"/>
      <c r="B51" s="175"/>
      <c r="C51" s="177"/>
      <c r="D51" s="35" t="e">
        <f>D50/$D$56</f>
        <v>#DIV/0!</v>
      </c>
      <c r="E51" s="36">
        <v>1</v>
      </c>
      <c r="F51" s="37"/>
    </row>
    <row r="52" spans="1:7" s="17" customFormat="1" x14ac:dyDescent="0.2">
      <c r="A52" s="172">
        <v>23</v>
      </c>
      <c r="B52" s="174">
        <v>50</v>
      </c>
      <c r="C52" s="176" t="s">
        <v>472</v>
      </c>
      <c r="D52" s="32">
        <f>'PLANILHA COM VALORES'!I301</f>
        <v>0</v>
      </c>
      <c r="E52" s="33">
        <f>D52*E53</f>
        <v>0</v>
      </c>
      <c r="F52" s="34">
        <f>D52*F53</f>
        <v>0</v>
      </c>
    </row>
    <row r="53" spans="1:7" s="17" customFormat="1" ht="13.5" thickBot="1" x14ac:dyDescent="0.25">
      <c r="A53" s="173"/>
      <c r="B53" s="175"/>
      <c r="C53" s="177"/>
      <c r="D53" s="35" t="e">
        <f>D52/$D$56</f>
        <v>#DIV/0!</v>
      </c>
      <c r="E53" s="36">
        <v>1</v>
      </c>
      <c r="F53" s="37"/>
    </row>
    <row r="54" spans="1:7" s="17" customFormat="1" x14ac:dyDescent="0.2">
      <c r="A54" s="172">
        <v>24</v>
      </c>
      <c r="B54" s="174">
        <v>38</v>
      </c>
      <c r="C54" s="176" t="s">
        <v>617</v>
      </c>
      <c r="D54" s="32">
        <f>'PLANILHA COM VALORES'!I304</f>
        <v>0</v>
      </c>
      <c r="E54" s="33">
        <f>D54*E55</f>
        <v>0</v>
      </c>
      <c r="F54" s="34">
        <f>D54*F55</f>
        <v>0</v>
      </c>
    </row>
    <row r="55" spans="1:7" s="17" customFormat="1" ht="13.5" thickBot="1" x14ac:dyDescent="0.25">
      <c r="A55" s="173"/>
      <c r="B55" s="175"/>
      <c r="C55" s="177"/>
      <c r="D55" s="35" t="e">
        <f>D54/$D$56</f>
        <v>#DIV/0!</v>
      </c>
      <c r="E55" s="36"/>
      <c r="F55" s="37">
        <v>1</v>
      </c>
    </row>
    <row r="56" spans="1:7" s="10" customFormat="1" ht="15" hidden="1" customHeight="1" x14ac:dyDescent="0.2">
      <c r="A56" s="188" t="s">
        <v>709</v>
      </c>
      <c r="B56" s="189"/>
      <c r="C56" s="189"/>
      <c r="D56" s="178">
        <f>D8+D10+D12+D14+D16+D18+D20+D22+D24+D26+D28+D30+D32+D34+D36+D38+D40+D42+D44+D46+D48+D50+D52+D54</f>
        <v>0</v>
      </c>
      <c r="E56" s="178"/>
      <c r="F56" s="181"/>
    </row>
    <row r="57" spans="1:7" s="10" customFormat="1" ht="15" hidden="1" customHeight="1" thickBot="1" x14ac:dyDescent="0.25">
      <c r="A57" s="190" t="s">
        <v>710</v>
      </c>
      <c r="B57" s="191"/>
      <c r="C57" s="191"/>
      <c r="D57" s="182" t="e">
        <f>D9+D11+D13+D15+D17+D19+D21+D23+D25+D27+D29+D31+D33+D35+D37+D39+D41+D43+D45+D47+D49+D51+D53+D55</f>
        <v>#DIV/0!</v>
      </c>
      <c r="E57" s="182"/>
      <c r="F57" s="183"/>
    </row>
    <row r="58" spans="1:7" s="10" customFormat="1" ht="15" customHeight="1" x14ac:dyDescent="0.2">
      <c r="A58" s="172" t="s">
        <v>707</v>
      </c>
      <c r="B58" s="184"/>
      <c r="C58" s="184"/>
      <c r="D58" s="178">
        <f>D8+D10+D12+D14+D16+D18+D20+D22+D24+D26+D28+D30+D32+D34+D36+D38+D40+D42+D44+D46+D48+D50+D52+D54</f>
        <v>0</v>
      </c>
      <c r="E58" s="40">
        <f>E8+E10+E12+E14+E16+E18+E20+E22+E24+E26+E28+E30+E32+E34+E36+E38+E40+E42+E44+E46+E48+E50+E52+E54</f>
        <v>0</v>
      </c>
      <c r="F58" s="41">
        <f>F8+F10+F12+F14+F16+F18+F20+F22+F24+F26+F28+F30+F32+F34+F36+F38+F40+F42+F44+F46+F48+F50+F52+F54</f>
        <v>0</v>
      </c>
    </row>
    <row r="59" spans="1:7" s="10" customFormat="1" ht="15" customHeight="1" x14ac:dyDescent="0.2">
      <c r="A59" s="185" t="s">
        <v>708</v>
      </c>
      <c r="B59" s="186"/>
      <c r="C59" s="186"/>
      <c r="D59" s="179"/>
      <c r="E59" s="42">
        <f>E58</f>
        <v>0</v>
      </c>
      <c r="F59" s="43">
        <f>E59+F58</f>
        <v>0</v>
      </c>
    </row>
    <row r="60" spans="1:7" s="10" customFormat="1" ht="15" customHeight="1" x14ac:dyDescent="0.2">
      <c r="A60" s="185" t="s">
        <v>705</v>
      </c>
      <c r="B60" s="186"/>
      <c r="C60" s="186"/>
      <c r="D60" s="179"/>
      <c r="E60" s="44" t="e">
        <f>E58/D56</f>
        <v>#DIV/0!</v>
      </c>
      <c r="F60" s="45" t="e">
        <f>F58/D56</f>
        <v>#DIV/0!</v>
      </c>
    </row>
    <row r="61" spans="1:7" s="10" customFormat="1" ht="15" customHeight="1" thickBot="1" x14ac:dyDescent="0.25">
      <c r="A61" s="173" t="s">
        <v>706</v>
      </c>
      <c r="B61" s="187"/>
      <c r="C61" s="187"/>
      <c r="D61" s="180"/>
      <c r="E61" s="46" t="e">
        <f>E60</f>
        <v>#DIV/0!</v>
      </c>
      <c r="F61" s="47" t="e">
        <f>E61+F60</f>
        <v>#DIV/0!</v>
      </c>
    </row>
  </sheetData>
  <autoFilter ref="A6:F54" xr:uid="{00000000-0001-0000-0000-000000000000}"/>
  <mergeCells count="91">
    <mergeCell ref="D58:D61"/>
    <mergeCell ref="D56:F56"/>
    <mergeCell ref="D57:F57"/>
    <mergeCell ref="A58:C58"/>
    <mergeCell ref="A52:A53"/>
    <mergeCell ref="B52:B53"/>
    <mergeCell ref="C52:C53"/>
    <mergeCell ref="A54:A55"/>
    <mergeCell ref="B54:B55"/>
    <mergeCell ref="C54:C55"/>
    <mergeCell ref="A59:C59"/>
    <mergeCell ref="A60:C60"/>
    <mergeCell ref="A61:C61"/>
    <mergeCell ref="A56:C56"/>
    <mergeCell ref="A57:C57"/>
    <mergeCell ref="A50:A51"/>
    <mergeCell ref="B50:B51"/>
    <mergeCell ref="C50:C51"/>
    <mergeCell ref="A42:A43"/>
    <mergeCell ref="B42:B43"/>
    <mergeCell ref="C42:C43"/>
    <mergeCell ref="A44:A45"/>
    <mergeCell ref="B44:B45"/>
    <mergeCell ref="C44:C45"/>
    <mergeCell ref="A46:A47"/>
    <mergeCell ref="B46:B47"/>
    <mergeCell ref="C46:C47"/>
    <mergeCell ref="A48:A49"/>
    <mergeCell ref="B48:B49"/>
    <mergeCell ref="C48:C49"/>
    <mergeCell ref="A38:A39"/>
    <mergeCell ref="B38:B39"/>
    <mergeCell ref="C38:C39"/>
    <mergeCell ref="A40:A41"/>
    <mergeCell ref="B40:B41"/>
    <mergeCell ref="C40:C41"/>
    <mergeCell ref="A34:A35"/>
    <mergeCell ref="B34:B35"/>
    <mergeCell ref="C34:C35"/>
    <mergeCell ref="A36:A37"/>
    <mergeCell ref="B36:B37"/>
    <mergeCell ref="C36:C37"/>
    <mergeCell ref="A30:A31"/>
    <mergeCell ref="B30:B31"/>
    <mergeCell ref="C30:C31"/>
    <mergeCell ref="A32:A33"/>
    <mergeCell ref="B32:B33"/>
    <mergeCell ref="C32:C33"/>
    <mergeCell ref="A26:A27"/>
    <mergeCell ref="B26:B27"/>
    <mergeCell ref="C26:C27"/>
    <mergeCell ref="A28:A29"/>
    <mergeCell ref="B28:B29"/>
    <mergeCell ref="C28:C29"/>
    <mergeCell ref="A22:A23"/>
    <mergeCell ref="B22:B23"/>
    <mergeCell ref="C22:C23"/>
    <mergeCell ref="A24:A25"/>
    <mergeCell ref="B24:B25"/>
    <mergeCell ref="C24:C25"/>
    <mergeCell ref="C16:C17"/>
    <mergeCell ref="B18:B19"/>
    <mergeCell ref="C18:C19"/>
    <mergeCell ref="A20:A21"/>
    <mergeCell ref="B20:B21"/>
    <mergeCell ref="C20:C21"/>
    <mergeCell ref="A12:A13"/>
    <mergeCell ref="B12:B13"/>
    <mergeCell ref="C12:C13"/>
    <mergeCell ref="A18:A19"/>
    <mergeCell ref="E5:E6"/>
    <mergeCell ref="A10:A11"/>
    <mergeCell ref="B10:B11"/>
    <mergeCell ref="C10:C11"/>
    <mergeCell ref="A8:A9"/>
    <mergeCell ref="B8:B9"/>
    <mergeCell ref="C8:C9"/>
    <mergeCell ref="A14:A15"/>
    <mergeCell ref="B14:B15"/>
    <mergeCell ref="C14:C15"/>
    <mergeCell ref="A16:A17"/>
    <mergeCell ref="B16:B17"/>
    <mergeCell ref="F5:F6"/>
    <mergeCell ref="A1:F1"/>
    <mergeCell ref="B2:C2"/>
    <mergeCell ref="B3:C3"/>
    <mergeCell ref="E3:F3"/>
    <mergeCell ref="B4:C4"/>
    <mergeCell ref="A5:A6"/>
    <mergeCell ref="B5:B6"/>
    <mergeCell ref="C5:C6"/>
  </mergeCells>
  <printOptions horizontalCentered="1" verticalCentered="1"/>
  <pageMargins left="0.19685039370078741" right="0.19685039370078741" top="0.19685039370078741" bottom="0.59055118110236227" header="0.31496062992125984" footer="0.31496062992125984"/>
  <pageSetup paperSize="9" scale="75" orientation="landscape" horizontalDpi="360" verticalDpi="360" r:id="rId1"/>
  <headerFooter>
    <oddFooter>Página &amp;P de &amp;N</oddFooter>
  </headerFooter>
  <rowBreaks count="1" manualBreakCount="1">
    <brk id="37"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A59C4-90DE-4C8D-97FC-4F4BB65CD463}">
  <dimension ref="A1:H27"/>
  <sheetViews>
    <sheetView showZeros="0" view="pageBreakPreview" zoomScale="175" zoomScaleNormal="115" zoomScaleSheetLayoutView="175" workbookViewId="0">
      <selection activeCell="F2" sqref="F2:F21"/>
    </sheetView>
  </sheetViews>
  <sheetFormatPr defaultColWidth="24.140625" defaultRowHeight="12.75" x14ac:dyDescent="0.2"/>
  <cols>
    <col min="1" max="1" width="38.140625" style="6" customWidth="1"/>
    <col min="2" max="2" width="6.7109375" style="12" bestFit="1" customWidth="1"/>
    <col min="3" max="4" width="6.140625" style="12" customWidth="1"/>
    <col min="5" max="5" width="6.7109375" style="12" bestFit="1" customWidth="1"/>
    <col min="6" max="16384" width="24.140625" style="5"/>
  </cols>
  <sheetData>
    <row r="1" spans="1:6" s="9" customFormat="1" x14ac:dyDescent="0.2">
      <c r="A1" s="18" t="s">
        <v>726</v>
      </c>
      <c r="B1" s="18" t="s">
        <v>35</v>
      </c>
      <c r="C1" s="18" t="s">
        <v>121</v>
      </c>
      <c r="D1" s="18" t="s">
        <v>120</v>
      </c>
      <c r="E1" s="18" t="s">
        <v>673</v>
      </c>
    </row>
    <row r="2" spans="1:6" x14ac:dyDescent="0.2">
      <c r="A2" s="19" t="s">
        <v>109</v>
      </c>
      <c r="B2" s="20">
        <v>103.3091</v>
      </c>
      <c r="C2" s="20">
        <v>42.38</v>
      </c>
      <c r="D2" s="20">
        <v>2.7</v>
      </c>
      <c r="E2" s="20">
        <f>C2*D2</f>
        <v>114.42600000000002</v>
      </c>
      <c r="F2" s="5">
        <f>12</f>
        <v>12</v>
      </c>
    </row>
    <row r="3" spans="1:6" x14ac:dyDescent="0.2">
      <c r="A3" s="21" t="s">
        <v>110</v>
      </c>
      <c r="B3" s="22">
        <v>41.92</v>
      </c>
      <c r="C3" s="22">
        <v>25.97</v>
      </c>
      <c r="D3" s="22">
        <v>2.7</v>
      </c>
      <c r="E3" s="22">
        <f t="shared" ref="E3:E23" si="0">C3*D3</f>
        <v>70.119</v>
      </c>
      <c r="F3" s="5">
        <f>1</f>
        <v>1</v>
      </c>
    </row>
    <row r="4" spans="1:6" x14ac:dyDescent="0.2">
      <c r="A4" s="21" t="s">
        <v>111</v>
      </c>
      <c r="B4" s="22">
        <v>1.6</v>
      </c>
      <c r="C4" s="22">
        <v>5.2</v>
      </c>
      <c r="D4" s="22">
        <v>2.7</v>
      </c>
      <c r="E4" s="22">
        <f t="shared" si="0"/>
        <v>14.040000000000001</v>
      </c>
    </row>
    <row r="5" spans="1:6" x14ac:dyDescent="0.2">
      <c r="A5" s="21" t="s">
        <v>112</v>
      </c>
      <c r="B5" s="22">
        <v>4.9800000000000004</v>
      </c>
      <c r="C5" s="22">
        <v>8.99</v>
      </c>
      <c r="D5" s="22">
        <v>2.7</v>
      </c>
      <c r="E5" s="22">
        <f t="shared" si="0"/>
        <v>24.273000000000003</v>
      </c>
      <c r="F5" s="5">
        <f>2</f>
        <v>2</v>
      </c>
    </row>
    <row r="6" spans="1:6" x14ac:dyDescent="0.2">
      <c r="A6" s="21" t="s">
        <v>113</v>
      </c>
      <c r="B6" s="22">
        <v>11.39</v>
      </c>
      <c r="C6" s="22">
        <v>16.489999999999998</v>
      </c>
      <c r="D6" s="22">
        <v>2.7</v>
      </c>
      <c r="E6" s="22">
        <f t="shared" si="0"/>
        <v>44.522999999999996</v>
      </c>
      <c r="F6" s="5">
        <f>2</f>
        <v>2</v>
      </c>
    </row>
    <row r="7" spans="1:6" x14ac:dyDescent="0.2">
      <c r="A7" s="21" t="s">
        <v>127</v>
      </c>
      <c r="B7" s="22">
        <v>2.16</v>
      </c>
      <c r="C7" s="22">
        <v>5.93</v>
      </c>
      <c r="D7" s="22">
        <v>2.9</v>
      </c>
      <c r="E7" s="22">
        <f t="shared" si="0"/>
        <v>17.196999999999999</v>
      </c>
    </row>
    <row r="8" spans="1:6" x14ac:dyDescent="0.2">
      <c r="A8" s="21" t="s">
        <v>114</v>
      </c>
      <c r="B8" s="22">
        <v>5.65</v>
      </c>
      <c r="C8" s="22">
        <f>12.34-1.12</f>
        <v>11.219999999999999</v>
      </c>
      <c r="D8" s="22">
        <v>2.7</v>
      </c>
      <c r="E8" s="22">
        <f t="shared" si="0"/>
        <v>30.294</v>
      </c>
    </row>
    <row r="9" spans="1:6" x14ac:dyDescent="0.2">
      <c r="A9" s="21" t="s">
        <v>115</v>
      </c>
      <c r="B9" s="22">
        <v>18.920000000000002</v>
      </c>
      <c r="C9" s="22">
        <v>17.760000000000002</v>
      </c>
      <c r="D9" s="22">
        <v>2.7</v>
      </c>
      <c r="E9" s="22">
        <f t="shared" si="0"/>
        <v>47.952000000000005</v>
      </c>
      <c r="F9" s="5">
        <f>2</f>
        <v>2</v>
      </c>
    </row>
    <row r="10" spans="1:6" x14ac:dyDescent="0.2">
      <c r="A10" s="21" t="s">
        <v>116</v>
      </c>
      <c r="B10" s="22">
        <v>35.130000000000003</v>
      </c>
      <c r="C10" s="22">
        <v>25.71</v>
      </c>
      <c r="D10" s="22">
        <v>2.7</v>
      </c>
      <c r="E10" s="22">
        <f t="shared" si="0"/>
        <v>69.417000000000002</v>
      </c>
      <c r="F10" s="5">
        <f>6+4</f>
        <v>10</v>
      </c>
    </row>
    <row r="11" spans="1:6" x14ac:dyDescent="0.2">
      <c r="A11" s="21" t="s">
        <v>117</v>
      </c>
      <c r="B11" s="22">
        <v>7.25</v>
      </c>
      <c r="C11" s="22">
        <f>15.69-1.07-1.07-1.08</f>
        <v>12.469999999999999</v>
      </c>
      <c r="D11" s="22">
        <v>2.7</v>
      </c>
      <c r="E11" s="22">
        <f t="shared" si="0"/>
        <v>33.668999999999997</v>
      </c>
    </row>
    <row r="12" spans="1:6" x14ac:dyDescent="0.2">
      <c r="A12" s="21" t="s">
        <v>118</v>
      </c>
      <c r="B12" s="22">
        <v>8.41</v>
      </c>
      <c r="C12" s="22">
        <v>11.61</v>
      </c>
      <c r="D12" s="22">
        <v>2.9</v>
      </c>
      <c r="E12" s="22">
        <f t="shared" si="0"/>
        <v>33.668999999999997</v>
      </c>
      <c r="F12" s="5">
        <f>1</f>
        <v>1</v>
      </c>
    </row>
    <row r="13" spans="1:6" x14ac:dyDescent="0.2">
      <c r="A13" s="21" t="s">
        <v>776</v>
      </c>
      <c r="B13" s="22">
        <f>(1.84+1.81)</f>
        <v>3.6500000000000004</v>
      </c>
      <c r="C13" s="22">
        <f>(5.58+5.52)</f>
        <v>11.1</v>
      </c>
      <c r="D13" s="22">
        <v>2.9</v>
      </c>
      <c r="E13" s="22">
        <f t="shared" si="0"/>
        <v>32.19</v>
      </c>
    </row>
    <row r="14" spans="1:6" x14ac:dyDescent="0.2">
      <c r="A14" s="21" t="s">
        <v>774</v>
      </c>
      <c r="B14" s="22">
        <v>3.12</v>
      </c>
      <c r="C14" s="22">
        <v>7.07</v>
      </c>
      <c r="D14" s="22">
        <v>2.9</v>
      </c>
      <c r="E14" s="22">
        <f t="shared" si="0"/>
        <v>20.503</v>
      </c>
    </row>
    <row r="15" spans="1:6" x14ac:dyDescent="0.2">
      <c r="A15" s="21" t="s">
        <v>775</v>
      </c>
      <c r="B15" s="22">
        <v>3.17</v>
      </c>
      <c r="C15" s="22">
        <v>7.13</v>
      </c>
      <c r="D15" s="22">
        <v>2.9</v>
      </c>
      <c r="E15" s="22">
        <f t="shared" si="0"/>
        <v>20.677</v>
      </c>
    </row>
    <row r="16" spans="1:6" x14ac:dyDescent="0.2">
      <c r="A16" s="21" t="s">
        <v>36</v>
      </c>
      <c r="B16" s="22">
        <v>13.39</v>
      </c>
      <c r="C16" s="22">
        <v>15.2</v>
      </c>
      <c r="D16" s="22">
        <v>2.7</v>
      </c>
      <c r="E16" s="22">
        <f t="shared" si="0"/>
        <v>41.04</v>
      </c>
    </row>
    <row r="17" spans="1:8" x14ac:dyDescent="0.2">
      <c r="A17" s="21" t="s">
        <v>128</v>
      </c>
      <c r="B17" s="22">
        <v>22.71</v>
      </c>
      <c r="C17" s="22">
        <v>18.649999999999999</v>
      </c>
      <c r="D17" s="22">
        <v>2.7</v>
      </c>
      <c r="E17" s="22">
        <f t="shared" si="0"/>
        <v>50.354999999999997</v>
      </c>
      <c r="F17" s="5">
        <f>8</f>
        <v>8</v>
      </c>
    </row>
    <row r="18" spans="1:8" x14ac:dyDescent="0.2">
      <c r="A18" s="21" t="s">
        <v>119</v>
      </c>
      <c r="B18" s="22">
        <v>6.06</v>
      </c>
      <c r="C18" s="22">
        <f>13-1.08</f>
        <v>11.92</v>
      </c>
      <c r="D18" s="22">
        <v>2.7</v>
      </c>
      <c r="E18" s="22">
        <f t="shared" si="0"/>
        <v>32.184000000000005</v>
      </c>
    </row>
    <row r="19" spans="1:8" x14ac:dyDescent="0.2">
      <c r="A19" s="21" t="s">
        <v>122</v>
      </c>
      <c r="B19" s="22">
        <v>3.25</v>
      </c>
      <c r="C19" s="22">
        <v>8.1</v>
      </c>
      <c r="D19" s="22">
        <v>2.9</v>
      </c>
      <c r="E19" s="22">
        <f t="shared" si="0"/>
        <v>23.49</v>
      </c>
    </row>
    <row r="20" spans="1:8" x14ac:dyDescent="0.2">
      <c r="A20" s="21" t="s">
        <v>123</v>
      </c>
      <c r="B20" s="22">
        <v>8.4700000000000006</v>
      </c>
      <c r="C20" s="22">
        <v>1.19</v>
      </c>
      <c r="D20" s="22">
        <v>2.7</v>
      </c>
      <c r="E20" s="22">
        <f t="shared" si="0"/>
        <v>3.2130000000000001</v>
      </c>
      <c r="F20" s="5">
        <f>2</f>
        <v>2</v>
      </c>
    </row>
    <row r="21" spans="1:8" x14ac:dyDescent="0.2">
      <c r="A21" s="21" t="s">
        <v>124</v>
      </c>
      <c r="B21" s="22">
        <v>8.89</v>
      </c>
      <c r="C21" s="22">
        <f>12.11</f>
        <v>12.11</v>
      </c>
      <c r="D21" s="22">
        <v>2.7</v>
      </c>
      <c r="E21" s="22">
        <f t="shared" si="0"/>
        <v>32.697000000000003</v>
      </c>
      <c r="F21" s="5">
        <f>2</f>
        <v>2</v>
      </c>
    </row>
    <row r="22" spans="1:8" x14ac:dyDescent="0.2">
      <c r="A22" s="21" t="s">
        <v>125</v>
      </c>
      <c r="B22" s="22">
        <v>12.23</v>
      </c>
      <c r="C22" s="22">
        <v>14.8</v>
      </c>
      <c r="D22" s="22">
        <v>2.7</v>
      </c>
      <c r="E22" s="22">
        <f t="shared" si="0"/>
        <v>39.960000000000008</v>
      </c>
    </row>
    <row r="23" spans="1:8" x14ac:dyDescent="0.2">
      <c r="A23" s="21" t="s">
        <v>126</v>
      </c>
      <c r="B23" s="22">
        <v>1.8</v>
      </c>
      <c r="C23" s="22">
        <v>5.78</v>
      </c>
      <c r="D23" s="22">
        <v>2.9</v>
      </c>
      <c r="E23" s="22">
        <f t="shared" si="0"/>
        <v>16.762</v>
      </c>
    </row>
    <row r="24" spans="1:8" x14ac:dyDescent="0.2">
      <c r="A24" s="21" t="s">
        <v>686</v>
      </c>
      <c r="B24" s="22">
        <v>72.790000000000006</v>
      </c>
      <c r="C24" s="22">
        <f>33.51+16.32</f>
        <v>49.83</v>
      </c>
      <c r="D24" s="22"/>
      <c r="E24" s="22"/>
    </row>
    <row r="25" spans="1:8" x14ac:dyDescent="0.2">
      <c r="A25" s="21" t="s">
        <v>687</v>
      </c>
      <c r="B25" s="22">
        <v>131.97999999999999</v>
      </c>
      <c r="C25" s="22">
        <v>89.44</v>
      </c>
      <c r="D25" s="22"/>
      <c r="E25" s="22"/>
      <c r="H25" s="11"/>
    </row>
    <row r="26" spans="1:8" x14ac:dyDescent="0.2">
      <c r="A26" s="21" t="s">
        <v>727</v>
      </c>
      <c r="B26" s="22">
        <v>24.77</v>
      </c>
      <c r="C26" s="22">
        <v>27.85</v>
      </c>
      <c r="D26" s="22"/>
      <c r="E26" s="22"/>
    </row>
    <row r="27" spans="1:8" x14ac:dyDescent="0.2">
      <c r="A27" s="21" t="s">
        <v>688</v>
      </c>
      <c r="B27" s="22">
        <v>92.45</v>
      </c>
      <c r="C27" s="22"/>
      <c r="D27" s="22">
        <f>3+1</f>
        <v>4</v>
      </c>
      <c r="E27" s="2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PLANILHA COM VALORES</vt:lpstr>
      <vt:lpstr>CURVA ABC SERVIÇOS</vt:lpstr>
      <vt:lpstr>MEMÓRIA DE CÁLCULO</vt:lpstr>
      <vt:lpstr>CPU's</vt:lpstr>
      <vt:lpstr>CRONOGRAMA FÍSICO-FINANCEIRO</vt:lpstr>
      <vt:lpstr>AMBIENTES</vt:lpstr>
      <vt:lpstr>AMBIENTES!Area_de_impressao</vt:lpstr>
      <vt:lpstr>'CRONOGRAMA FÍSICO-FINANCEIRO'!Area_de_impressao</vt:lpstr>
      <vt:lpstr>'CURVA ABC SERVIÇOS'!Area_de_impressao</vt:lpstr>
      <vt:lpstr>'MEMÓRIA DE CÁLCULO'!Area_de_impressao</vt:lpstr>
      <vt:lpstr>'PLANILHA COM VALORES'!Area_de_impressao</vt:lpstr>
      <vt:lpstr>'CRONOGRAMA FÍSICO-FINANCEIRO'!Titulos_de_impressao</vt:lpstr>
      <vt:lpstr>'CURVA ABC SERVIÇOS'!Titulos_de_impressao</vt:lpstr>
      <vt:lpstr>'PLANILHA COM VALORES'!Titulos_de_impressao</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dc:creator>
  <cp:lastModifiedBy>CLIENTE</cp:lastModifiedBy>
  <cp:lastPrinted>2026-02-19T17:36:44Z</cp:lastPrinted>
  <dcterms:created xsi:type="dcterms:W3CDTF">2006-09-15T13:26:51Z</dcterms:created>
  <dcterms:modified xsi:type="dcterms:W3CDTF">2026-03-18T18:44:21Z</dcterms:modified>
</cp:coreProperties>
</file>