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Josiane\Desktop\PROJETOS 2025\ESCOLA PALMITAL\"/>
    </mc:Choice>
  </mc:AlternateContent>
  <xr:revisionPtr revIDLastSave="0" documentId="13_ncr:1_{DD4A35DE-7AD2-4E44-995C-4004F7150FE4}" xr6:coauthVersionLast="47" xr6:coauthVersionMax="47" xr10:uidLastSave="{00000000-0000-0000-0000-000000000000}"/>
  <bookViews>
    <workbookView xWindow="-120" yWindow="-120" windowWidth="24240" windowHeight="13140" xr2:uid="{00000000-000D-0000-FFFF-FFFF00000000}"/>
  </bookViews>
  <sheets>
    <sheet name="PLAN ORÇ" sheetId="6" r:id="rId1"/>
    <sheet name="MM CALC" sheetId="21" r:id="rId2"/>
    <sheet name="CRON" sheetId="7" r:id="rId3"/>
  </sheets>
  <externalReferences>
    <externalReference r:id="rId4"/>
  </externalReferences>
  <definedNames>
    <definedName name="_xlnm._FilterDatabase" localSheetId="2" hidden="1">CRON!$N$1:$N$55</definedName>
    <definedName name="_xlnm._FilterDatabase" localSheetId="1" hidden="1">'MM CALC'!$A$8:$G$24</definedName>
    <definedName name="_xlnm._FilterDatabase" localSheetId="0" hidden="1">'PLAN ORÇ'!$A$11:$O$29</definedName>
    <definedName name="_xlnm.Print_Area" localSheetId="2">CRON!$A$1:$N$55</definedName>
    <definedName name="_xlnm.Print_Area" localSheetId="1">'MM CALC'!$A$1:$G$201</definedName>
    <definedName name="_xlnm.Print_Area" localSheetId="0">'PLAN ORÇ'!$A$1:$I$203</definedName>
    <definedName name="_xlnm.Database">TEXT([1]Dados!$G$29,"mm-aaaa")</definedName>
    <definedName name="Fonte" localSheetId="1">'MM CALC'!#REF!</definedName>
    <definedName name="Fonte">'PLAN ORÇ'!$I1</definedName>
    <definedName name="nao" localSheetId="1">#REF!</definedName>
    <definedName name="nao">#REF!</definedName>
    <definedName name="_xlnm.Print_Titles" localSheetId="1">'MM CALC'!$2:$8</definedName>
    <definedName name="_xlnm.Print_Titles" localSheetId="0">'PLAN ORÇ'!$1:$11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8" i="7" l="1"/>
  <c r="P44" i="7"/>
  <c r="P42" i="7"/>
  <c r="P40" i="7"/>
  <c r="P36" i="7"/>
  <c r="P30" i="7"/>
  <c r="P16" i="7"/>
  <c r="P14" i="7"/>
  <c r="P12" i="7"/>
  <c r="P10" i="7"/>
  <c r="N44" i="7"/>
  <c r="N42" i="7"/>
  <c r="N40" i="7"/>
  <c r="N38" i="7"/>
  <c r="P38" i="7" s="1"/>
  <c r="N36" i="7"/>
  <c r="N34" i="7"/>
  <c r="P34" i="7" s="1"/>
  <c r="N32" i="7"/>
  <c r="P32" i="7" s="1"/>
  <c r="N30" i="7"/>
  <c r="N28" i="7"/>
  <c r="N26" i="7"/>
  <c r="P26" i="7" s="1"/>
  <c r="N24" i="7"/>
  <c r="P24" i="7" s="1"/>
  <c r="N22" i="7"/>
  <c r="P22" i="7" s="1"/>
  <c r="N20" i="7"/>
  <c r="P20" i="7" s="1"/>
  <c r="N18" i="7"/>
  <c r="P18" i="7" s="1"/>
  <c r="N16" i="7"/>
  <c r="N14" i="7"/>
  <c r="N12" i="7"/>
  <c r="N10" i="7"/>
  <c r="H152" i="6"/>
  <c r="F152" i="6"/>
  <c r="E152" i="6"/>
  <c r="D152" i="6"/>
  <c r="C152" i="6"/>
  <c r="B152" i="6"/>
  <c r="A152" i="6"/>
  <c r="H151" i="6"/>
  <c r="F151" i="6"/>
  <c r="E151" i="6"/>
  <c r="D151" i="6"/>
  <c r="C151" i="6"/>
  <c r="B151" i="6"/>
  <c r="A151" i="6"/>
  <c r="H187" i="6"/>
  <c r="H186" i="6"/>
  <c r="H185" i="6"/>
  <c r="H184" i="6"/>
  <c r="H183" i="6"/>
  <c r="H182" i="6"/>
  <c r="H181" i="6"/>
  <c r="H180" i="6"/>
  <c r="H179" i="6"/>
  <c r="H178" i="6"/>
  <c r="H189" i="6"/>
  <c r="H126" i="6"/>
  <c r="H125" i="6"/>
  <c r="H124" i="6"/>
  <c r="H123" i="6"/>
  <c r="H122" i="6"/>
  <c r="H121" i="6"/>
  <c r="H120" i="6"/>
  <c r="H119" i="6"/>
  <c r="H118" i="6"/>
  <c r="H117" i="6"/>
  <c r="H116" i="6"/>
  <c r="H115" i="6"/>
  <c r="H114" i="6"/>
  <c r="H113" i="6"/>
  <c r="H112" i="6"/>
  <c r="H111" i="6"/>
  <c r="H110" i="6"/>
  <c r="H109" i="6"/>
  <c r="H108" i="6"/>
  <c r="H107" i="6"/>
  <c r="H106" i="6"/>
  <c r="H105" i="6"/>
  <c r="H104" i="6"/>
  <c r="H103" i="6"/>
  <c r="H101" i="6"/>
  <c r="H100" i="6"/>
  <c r="H99" i="6"/>
  <c r="H98" i="6"/>
  <c r="I98" i="6" s="1"/>
  <c r="H97" i="6"/>
  <c r="H96" i="6"/>
  <c r="H95" i="6"/>
  <c r="H94" i="6"/>
  <c r="I94" i="6" s="1"/>
  <c r="H93" i="6"/>
  <c r="H92" i="6"/>
  <c r="H91" i="6"/>
  <c r="H90" i="6"/>
  <c r="I90" i="6" s="1"/>
  <c r="H89" i="6"/>
  <c r="H88" i="6"/>
  <c r="H87" i="6"/>
  <c r="H86" i="6"/>
  <c r="I86" i="6" s="1"/>
  <c r="H85" i="6"/>
  <c r="H84" i="6"/>
  <c r="H83" i="6"/>
  <c r="H82" i="6"/>
  <c r="I82" i="6" s="1"/>
  <c r="H81" i="6"/>
  <c r="H80" i="6"/>
  <c r="H79" i="6"/>
  <c r="H78" i="6"/>
  <c r="I78" i="6" s="1"/>
  <c r="H77" i="6"/>
  <c r="H76" i="6"/>
  <c r="H75" i="6"/>
  <c r="H74" i="6"/>
  <c r="H73" i="6"/>
  <c r="H72" i="6"/>
  <c r="H71" i="6"/>
  <c r="H70" i="6"/>
  <c r="H69" i="6"/>
  <c r="H67" i="6"/>
  <c r="H66" i="6"/>
  <c r="H65" i="6"/>
  <c r="H64" i="6"/>
  <c r="H63" i="6"/>
  <c r="H62" i="6"/>
  <c r="H61" i="6"/>
  <c r="H60" i="6"/>
  <c r="H59" i="6"/>
  <c r="H58" i="6"/>
  <c r="H57" i="6"/>
  <c r="H56" i="6"/>
  <c r="H55" i="6"/>
  <c r="H54" i="6"/>
  <c r="H53" i="6"/>
  <c r="H52" i="6"/>
  <c r="H51" i="6"/>
  <c r="H49" i="6"/>
  <c r="H48" i="6"/>
  <c r="H47" i="6"/>
  <c r="H46" i="6"/>
  <c r="H45" i="6"/>
  <c r="H43" i="6"/>
  <c r="H42" i="6"/>
  <c r="H40" i="6"/>
  <c r="H39" i="6"/>
  <c r="H38" i="6"/>
  <c r="H37" i="6"/>
  <c r="H36" i="6"/>
  <c r="H35" i="6"/>
  <c r="H34" i="6"/>
  <c r="H33" i="6"/>
  <c r="H32" i="6"/>
  <c r="H30" i="6"/>
  <c r="H29" i="6"/>
  <c r="H28" i="6"/>
  <c r="H27" i="6"/>
  <c r="H26" i="6"/>
  <c r="H25" i="6"/>
  <c r="H23" i="6"/>
  <c r="I23" i="6" s="1"/>
  <c r="H22" i="6"/>
  <c r="H21" i="6"/>
  <c r="H19" i="6"/>
  <c r="I19" i="6" s="1"/>
  <c r="H18" i="6"/>
  <c r="I18" i="6" s="1"/>
  <c r="H17" i="6"/>
  <c r="H16" i="6"/>
  <c r="F16" i="6"/>
  <c r="F17" i="6"/>
  <c r="F18" i="6"/>
  <c r="F19" i="6"/>
  <c r="F21" i="6"/>
  <c r="F22" i="6"/>
  <c r="F23" i="6"/>
  <c r="H15" i="6"/>
  <c r="H162" i="6"/>
  <c r="F162" i="6"/>
  <c r="E162" i="6"/>
  <c r="D162" i="6"/>
  <c r="C162" i="6"/>
  <c r="B162" i="6"/>
  <c r="A162" i="6"/>
  <c r="F67" i="6"/>
  <c r="E67" i="6"/>
  <c r="D67" i="6"/>
  <c r="C67" i="6"/>
  <c r="B67" i="6"/>
  <c r="A67" i="6"/>
  <c r="F14" i="6"/>
  <c r="F120" i="6"/>
  <c r="E120" i="6"/>
  <c r="D120" i="6"/>
  <c r="C120" i="6"/>
  <c r="B120" i="6"/>
  <c r="A120" i="6"/>
  <c r="F187" i="6"/>
  <c r="E187" i="6"/>
  <c r="D187" i="6"/>
  <c r="C187" i="6"/>
  <c r="B187" i="6"/>
  <c r="A187" i="6"/>
  <c r="F186" i="6"/>
  <c r="E186" i="6"/>
  <c r="D186" i="6"/>
  <c r="C186" i="6"/>
  <c r="B186" i="6"/>
  <c r="F185" i="6"/>
  <c r="E185" i="6"/>
  <c r="D185" i="6"/>
  <c r="C185" i="6"/>
  <c r="B185" i="6"/>
  <c r="F184" i="6"/>
  <c r="E184" i="6"/>
  <c r="D184" i="6"/>
  <c r="C184" i="6"/>
  <c r="B184" i="6"/>
  <c r="F183" i="6"/>
  <c r="E183" i="6"/>
  <c r="D183" i="6"/>
  <c r="C183" i="6"/>
  <c r="B183" i="6"/>
  <c r="F182" i="6"/>
  <c r="E182" i="6"/>
  <c r="D182" i="6"/>
  <c r="C182" i="6"/>
  <c r="B182" i="6"/>
  <c r="A182" i="6"/>
  <c r="A183" i="6"/>
  <c r="A184" i="6"/>
  <c r="A185" i="6"/>
  <c r="A186" i="6"/>
  <c r="F181" i="6"/>
  <c r="E181" i="6"/>
  <c r="D181" i="6"/>
  <c r="C181" i="6"/>
  <c r="B181" i="6"/>
  <c r="A181" i="6"/>
  <c r="H145" i="6"/>
  <c r="F145" i="6"/>
  <c r="E145" i="6"/>
  <c r="D145" i="6"/>
  <c r="C145" i="6"/>
  <c r="B145" i="6"/>
  <c r="A145" i="6"/>
  <c r="H139" i="6"/>
  <c r="I139" i="6" s="1"/>
  <c r="F139" i="6"/>
  <c r="E139" i="6"/>
  <c r="D139" i="6"/>
  <c r="C139" i="6"/>
  <c r="B139" i="6"/>
  <c r="A139" i="6"/>
  <c r="F101" i="6"/>
  <c r="F100" i="6"/>
  <c r="F99" i="6"/>
  <c r="F98" i="6"/>
  <c r="F97" i="6"/>
  <c r="F96" i="6"/>
  <c r="F95" i="6"/>
  <c r="F94" i="6"/>
  <c r="F93" i="6"/>
  <c r="F92" i="6"/>
  <c r="F91" i="6"/>
  <c r="F90" i="6"/>
  <c r="F89" i="6"/>
  <c r="F88" i="6"/>
  <c r="F87" i="6"/>
  <c r="F86" i="6"/>
  <c r="F85" i="6"/>
  <c r="F84" i="6"/>
  <c r="F83" i="6"/>
  <c r="F82" i="6"/>
  <c r="F81" i="6"/>
  <c r="F80" i="6"/>
  <c r="F79" i="6"/>
  <c r="F78" i="6"/>
  <c r="E101" i="6"/>
  <c r="D101" i="6"/>
  <c r="C101" i="6"/>
  <c r="B101" i="6"/>
  <c r="A101" i="6"/>
  <c r="E100" i="6"/>
  <c r="D100" i="6"/>
  <c r="C100" i="6"/>
  <c r="B100" i="6"/>
  <c r="A100" i="6"/>
  <c r="E99" i="6"/>
  <c r="D99" i="6"/>
  <c r="C99" i="6"/>
  <c r="B99" i="6"/>
  <c r="A99" i="6"/>
  <c r="E98" i="6"/>
  <c r="D98" i="6"/>
  <c r="C98" i="6"/>
  <c r="B98" i="6"/>
  <c r="A98" i="6"/>
  <c r="E97" i="6"/>
  <c r="D97" i="6"/>
  <c r="C97" i="6"/>
  <c r="B97" i="6"/>
  <c r="A97" i="6"/>
  <c r="E96" i="6"/>
  <c r="D96" i="6"/>
  <c r="C96" i="6"/>
  <c r="B96" i="6"/>
  <c r="A96" i="6"/>
  <c r="E95" i="6"/>
  <c r="D95" i="6"/>
  <c r="C95" i="6"/>
  <c r="B95" i="6"/>
  <c r="A95" i="6"/>
  <c r="E94" i="6"/>
  <c r="D94" i="6"/>
  <c r="C94" i="6"/>
  <c r="B94" i="6"/>
  <c r="A94" i="6"/>
  <c r="E93" i="6"/>
  <c r="D93" i="6"/>
  <c r="C93" i="6"/>
  <c r="B93" i="6"/>
  <c r="A93" i="6"/>
  <c r="E92" i="6"/>
  <c r="D92" i="6"/>
  <c r="C92" i="6"/>
  <c r="B92" i="6"/>
  <c r="A92" i="6"/>
  <c r="E91" i="6"/>
  <c r="D91" i="6"/>
  <c r="C91" i="6"/>
  <c r="B91" i="6"/>
  <c r="A91" i="6"/>
  <c r="E90" i="6"/>
  <c r="D90" i="6"/>
  <c r="C90" i="6"/>
  <c r="B90" i="6"/>
  <c r="A90" i="6"/>
  <c r="E89" i="6"/>
  <c r="D89" i="6"/>
  <c r="C89" i="6"/>
  <c r="B89" i="6"/>
  <c r="A89" i="6"/>
  <c r="E88" i="6"/>
  <c r="D88" i="6"/>
  <c r="C88" i="6"/>
  <c r="B88" i="6"/>
  <c r="A88" i="6"/>
  <c r="E87" i="6"/>
  <c r="D87" i="6"/>
  <c r="C87" i="6"/>
  <c r="B87" i="6"/>
  <c r="A87" i="6"/>
  <c r="E86" i="6"/>
  <c r="D86" i="6"/>
  <c r="C86" i="6"/>
  <c r="B86" i="6"/>
  <c r="A86" i="6"/>
  <c r="E85" i="6"/>
  <c r="D85" i="6"/>
  <c r="C85" i="6"/>
  <c r="B85" i="6"/>
  <c r="A85" i="6"/>
  <c r="E84" i="6"/>
  <c r="D84" i="6"/>
  <c r="C84" i="6"/>
  <c r="B84" i="6"/>
  <c r="A84" i="6"/>
  <c r="E83" i="6"/>
  <c r="D83" i="6"/>
  <c r="C83" i="6"/>
  <c r="B83" i="6"/>
  <c r="A83" i="6"/>
  <c r="E82" i="6"/>
  <c r="D82" i="6"/>
  <c r="C82" i="6"/>
  <c r="B82" i="6"/>
  <c r="A82" i="6"/>
  <c r="E81" i="6"/>
  <c r="D81" i="6"/>
  <c r="C81" i="6"/>
  <c r="B81" i="6"/>
  <c r="A81" i="6"/>
  <c r="E80" i="6"/>
  <c r="D80" i="6"/>
  <c r="C80" i="6"/>
  <c r="B80" i="6"/>
  <c r="A80" i="6"/>
  <c r="E79" i="6"/>
  <c r="D79" i="6"/>
  <c r="C79" i="6"/>
  <c r="B79" i="6"/>
  <c r="A79" i="6"/>
  <c r="I185" i="6" l="1"/>
  <c r="I152" i="6"/>
  <c r="I79" i="6"/>
  <c r="I83" i="6"/>
  <c r="I87" i="6"/>
  <c r="I91" i="6"/>
  <c r="I95" i="6"/>
  <c r="I99" i="6"/>
  <c r="I120" i="6"/>
  <c r="I182" i="6"/>
  <c r="I186" i="6"/>
  <c r="I162" i="6"/>
  <c r="I16" i="6"/>
  <c r="I21" i="6"/>
  <c r="I151" i="6"/>
  <c r="I145" i="6"/>
  <c r="I17" i="6"/>
  <c r="I22" i="6"/>
  <c r="I20" i="6" s="1"/>
  <c r="C13" i="7" s="1"/>
  <c r="I67" i="6"/>
  <c r="I80" i="6"/>
  <c r="I84" i="6"/>
  <c r="I88" i="6"/>
  <c r="I92" i="6"/>
  <c r="I96" i="6"/>
  <c r="I100" i="6"/>
  <c r="I183" i="6"/>
  <c r="I187" i="6"/>
  <c r="I181" i="6"/>
  <c r="I81" i="6"/>
  <c r="I85" i="6"/>
  <c r="I89" i="6"/>
  <c r="I93" i="6"/>
  <c r="I97" i="6"/>
  <c r="I101" i="6"/>
  <c r="I184" i="6"/>
  <c r="C77" i="6"/>
  <c r="D13" i="7" l="1"/>
  <c r="H137" i="6"/>
  <c r="F137" i="6"/>
  <c r="E137" i="6"/>
  <c r="D137" i="6"/>
  <c r="C137" i="6"/>
  <c r="B137" i="6"/>
  <c r="A137" i="6"/>
  <c r="H136" i="6"/>
  <c r="F136" i="6"/>
  <c r="E136" i="6"/>
  <c r="D136" i="6"/>
  <c r="C136" i="6"/>
  <c r="B136" i="6"/>
  <c r="A136" i="6"/>
  <c r="D130" i="6"/>
  <c r="F43" i="6"/>
  <c r="I43" i="6" s="1"/>
  <c r="E43" i="6"/>
  <c r="D43" i="6"/>
  <c r="C43" i="6"/>
  <c r="B43" i="6"/>
  <c r="A43" i="6"/>
  <c r="F114" i="6"/>
  <c r="I114" i="6" s="1"/>
  <c r="E114" i="6"/>
  <c r="D114" i="6"/>
  <c r="C114" i="6"/>
  <c r="B114" i="6"/>
  <c r="A114" i="6"/>
  <c r="F108" i="6"/>
  <c r="I108" i="6" s="1"/>
  <c r="E108" i="6"/>
  <c r="D108" i="6"/>
  <c r="C108" i="6"/>
  <c r="B108" i="6"/>
  <c r="A108" i="6"/>
  <c r="F107" i="6"/>
  <c r="I107" i="6" s="1"/>
  <c r="E107" i="6"/>
  <c r="D107" i="6"/>
  <c r="C107" i="6"/>
  <c r="B107" i="6"/>
  <c r="A107" i="6"/>
  <c r="D188" i="6"/>
  <c r="B44" i="7" s="1"/>
  <c r="A188" i="6"/>
  <c r="D177" i="6"/>
  <c r="B42" i="7" s="1"/>
  <c r="A177" i="6"/>
  <c r="F189" i="6"/>
  <c r="E189" i="6"/>
  <c r="D189" i="6"/>
  <c r="C189" i="6"/>
  <c r="B189" i="6"/>
  <c r="A189" i="6"/>
  <c r="F180" i="6"/>
  <c r="I180" i="6" s="1"/>
  <c r="E180" i="6"/>
  <c r="D180" i="6"/>
  <c r="C180" i="6"/>
  <c r="B180" i="6"/>
  <c r="A180" i="6"/>
  <c r="F179" i="6"/>
  <c r="I179" i="6" s="1"/>
  <c r="E179" i="6"/>
  <c r="D179" i="6"/>
  <c r="C179" i="6"/>
  <c r="B179" i="6"/>
  <c r="A179" i="6"/>
  <c r="F178" i="6"/>
  <c r="I178" i="6" s="1"/>
  <c r="E178" i="6"/>
  <c r="D178" i="6"/>
  <c r="C178" i="6"/>
  <c r="B178" i="6"/>
  <c r="A178" i="6"/>
  <c r="D170" i="6"/>
  <c r="B40" i="7" s="1"/>
  <c r="A170" i="6"/>
  <c r="D158" i="6"/>
  <c r="B38" i="7" s="1"/>
  <c r="A158" i="6"/>
  <c r="D156" i="6"/>
  <c r="B36" i="7" s="1"/>
  <c r="A156" i="6"/>
  <c r="D146" i="6"/>
  <c r="B34" i="7" s="1"/>
  <c r="A146" i="6"/>
  <c r="D138" i="6"/>
  <c r="B32" i="7" s="1"/>
  <c r="A138" i="6"/>
  <c r="D127" i="6"/>
  <c r="B28" i="7" s="1"/>
  <c r="A127" i="6"/>
  <c r="D102" i="6"/>
  <c r="B26" i="7" s="1"/>
  <c r="A102" i="6"/>
  <c r="D68" i="6"/>
  <c r="B24" i="7" s="1"/>
  <c r="A68" i="6"/>
  <c r="F45" i="6"/>
  <c r="I45" i="6" s="1"/>
  <c r="F46" i="6"/>
  <c r="I46" i="6" s="1"/>
  <c r="F47" i="6"/>
  <c r="I47" i="6" s="1"/>
  <c r="F48" i="6"/>
  <c r="I48" i="6" s="1"/>
  <c r="F49" i="6"/>
  <c r="I49" i="6" s="1"/>
  <c r="D50" i="6"/>
  <c r="B22" i="7" s="1"/>
  <c r="A50" i="6"/>
  <c r="D44" i="6"/>
  <c r="B20" i="7" s="1"/>
  <c r="A44" i="6"/>
  <c r="H176" i="6"/>
  <c r="F176" i="6"/>
  <c r="E176" i="6"/>
  <c r="D176" i="6"/>
  <c r="C176" i="6"/>
  <c r="B176" i="6"/>
  <c r="A176" i="6"/>
  <c r="H175" i="6"/>
  <c r="F175" i="6"/>
  <c r="E175" i="6"/>
  <c r="D175" i="6"/>
  <c r="C175" i="6"/>
  <c r="B175" i="6"/>
  <c r="A175" i="6"/>
  <c r="H174" i="6"/>
  <c r="I174" i="6" s="1"/>
  <c r="F174" i="6"/>
  <c r="E174" i="6"/>
  <c r="D174" i="6"/>
  <c r="C174" i="6"/>
  <c r="B174" i="6"/>
  <c r="A174" i="6"/>
  <c r="H173" i="6"/>
  <c r="F173" i="6"/>
  <c r="E173" i="6"/>
  <c r="D173" i="6"/>
  <c r="C173" i="6"/>
  <c r="B173" i="6"/>
  <c r="A173" i="6"/>
  <c r="H172" i="6"/>
  <c r="F172" i="6"/>
  <c r="E172" i="6"/>
  <c r="D172" i="6"/>
  <c r="C172" i="6"/>
  <c r="B172" i="6"/>
  <c r="A172" i="6"/>
  <c r="H171" i="6"/>
  <c r="F171" i="6"/>
  <c r="E171" i="6"/>
  <c r="D171" i="6"/>
  <c r="C171" i="6"/>
  <c r="B171" i="6"/>
  <c r="A171" i="6"/>
  <c r="H169" i="6"/>
  <c r="I169" i="6" s="1"/>
  <c r="F169" i="6"/>
  <c r="E169" i="6"/>
  <c r="D169" i="6"/>
  <c r="C169" i="6"/>
  <c r="B169" i="6"/>
  <c r="A169" i="6"/>
  <c r="H168" i="6"/>
  <c r="F168" i="6"/>
  <c r="E168" i="6"/>
  <c r="D168" i="6"/>
  <c r="C168" i="6"/>
  <c r="B168" i="6"/>
  <c r="A168" i="6"/>
  <c r="H167" i="6"/>
  <c r="F167" i="6"/>
  <c r="E167" i="6"/>
  <c r="D167" i="6"/>
  <c r="C167" i="6"/>
  <c r="B167" i="6"/>
  <c r="A167" i="6"/>
  <c r="H166" i="6"/>
  <c r="F166" i="6"/>
  <c r="E166" i="6"/>
  <c r="D166" i="6"/>
  <c r="C166" i="6"/>
  <c r="B166" i="6"/>
  <c r="A166" i="6"/>
  <c r="H165" i="6"/>
  <c r="I165" i="6" s="1"/>
  <c r="F165" i="6"/>
  <c r="E165" i="6"/>
  <c r="D165" i="6"/>
  <c r="C165" i="6"/>
  <c r="B165" i="6"/>
  <c r="A165" i="6"/>
  <c r="H164" i="6"/>
  <c r="F164" i="6"/>
  <c r="E164" i="6"/>
  <c r="D164" i="6"/>
  <c r="C164" i="6"/>
  <c r="B164" i="6"/>
  <c r="A164" i="6"/>
  <c r="H163" i="6"/>
  <c r="F163" i="6"/>
  <c r="E163" i="6"/>
  <c r="D163" i="6"/>
  <c r="C163" i="6"/>
  <c r="B163" i="6"/>
  <c r="A163" i="6"/>
  <c r="H161" i="6"/>
  <c r="F161" i="6"/>
  <c r="E161" i="6"/>
  <c r="D161" i="6"/>
  <c r="C161" i="6"/>
  <c r="B161" i="6"/>
  <c r="A161" i="6"/>
  <c r="H160" i="6"/>
  <c r="I160" i="6" s="1"/>
  <c r="F160" i="6"/>
  <c r="E160" i="6"/>
  <c r="D160" i="6"/>
  <c r="C160" i="6"/>
  <c r="B160" i="6"/>
  <c r="A160" i="6"/>
  <c r="H159" i="6"/>
  <c r="F159" i="6"/>
  <c r="E159" i="6"/>
  <c r="D159" i="6"/>
  <c r="C159" i="6"/>
  <c r="B159" i="6"/>
  <c r="A159" i="6"/>
  <c r="H157" i="6"/>
  <c r="F157" i="6"/>
  <c r="E157" i="6"/>
  <c r="D157" i="6"/>
  <c r="C157" i="6"/>
  <c r="B157" i="6"/>
  <c r="A157" i="6"/>
  <c r="H155" i="6"/>
  <c r="F155" i="6"/>
  <c r="E155" i="6"/>
  <c r="D155" i="6"/>
  <c r="C155" i="6"/>
  <c r="B155" i="6"/>
  <c r="A155" i="6"/>
  <c r="H154" i="6"/>
  <c r="I154" i="6" s="1"/>
  <c r="F154" i="6"/>
  <c r="E154" i="6"/>
  <c r="D154" i="6"/>
  <c r="C154" i="6"/>
  <c r="B154" i="6"/>
  <c r="A154" i="6"/>
  <c r="H153" i="6"/>
  <c r="F153" i="6"/>
  <c r="E153" i="6"/>
  <c r="D153" i="6"/>
  <c r="C153" i="6"/>
  <c r="B153" i="6"/>
  <c r="A153" i="6"/>
  <c r="H150" i="6"/>
  <c r="F150" i="6"/>
  <c r="E150" i="6"/>
  <c r="D150" i="6"/>
  <c r="C150" i="6"/>
  <c r="B150" i="6"/>
  <c r="A150" i="6"/>
  <c r="H149" i="6"/>
  <c r="F149" i="6"/>
  <c r="E149" i="6"/>
  <c r="D149" i="6"/>
  <c r="C149" i="6"/>
  <c r="B149" i="6"/>
  <c r="A149" i="6"/>
  <c r="H148" i="6"/>
  <c r="I148" i="6" s="1"/>
  <c r="F148" i="6"/>
  <c r="E148" i="6"/>
  <c r="D148" i="6"/>
  <c r="C148" i="6"/>
  <c r="B148" i="6"/>
  <c r="A148" i="6"/>
  <c r="H147" i="6"/>
  <c r="F147" i="6"/>
  <c r="E147" i="6"/>
  <c r="D147" i="6"/>
  <c r="C147" i="6"/>
  <c r="B147" i="6"/>
  <c r="A147" i="6"/>
  <c r="H144" i="6"/>
  <c r="F144" i="6"/>
  <c r="E144" i="6"/>
  <c r="D144" i="6"/>
  <c r="C144" i="6"/>
  <c r="B144" i="6"/>
  <c r="A144" i="6"/>
  <c r="H143" i="6"/>
  <c r="F143" i="6"/>
  <c r="E143" i="6"/>
  <c r="D143" i="6"/>
  <c r="C143" i="6"/>
  <c r="B143" i="6"/>
  <c r="A143" i="6"/>
  <c r="H142" i="6"/>
  <c r="I142" i="6" s="1"/>
  <c r="F142" i="6"/>
  <c r="E142" i="6"/>
  <c r="D142" i="6"/>
  <c r="C142" i="6"/>
  <c r="B142" i="6"/>
  <c r="A142" i="6"/>
  <c r="H141" i="6"/>
  <c r="F141" i="6"/>
  <c r="E141" i="6"/>
  <c r="D141" i="6"/>
  <c r="C141" i="6"/>
  <c r="B141" i="6"/>
  <c r="A141" i="6"/>
  <c r="H140" i="6"/>
  <c r="F140" i="6"/>
  <c r="E140" i="6"/>
  <c r="D140" i="6"/>
  <c r="C140" i="6"/>
  <c r="B140" i="6"/>
  <c r="A140" i="6"/>
  <c r="H135" i="6"/>
  <c r="F135" i="6"/>
  <c r="E135" i="6"/>
  <c r="D135" i="6"/>
  <c r="C135" i="6"/>
  <c r="B135" i="6"/>
  <c r="A135" i="6"/>
  <c r="H134" i="6"/>
  <c r="I134" i="6" s="1"/>
  <c r="F134" i="6"/>
  <c r="E134" i="6"/>
  <c r="D134" i="6"/>
  <c r="C134" i="6"/>
  <c r="B134" i="6"/>
  <c r="A134" i="6"/>
  <c r="H133" i="6"/>
  <c r="F133" i="6"/>
  <c r="E133" i="6"/>
  <c r="D133" i="6"/>
  <c r="C133" i="6"/>
  <c r="B133" i="6"/>
  <c r="A133" i="6"/>
  <c r="H132" i="6"/>
  <c r="F132" i="6"/>
  <c r="E132" i="6"/>
  <c r="D132" i="6"/>
  <c r="C132" i="6"/>
  <c r="B132" i="6"/>
  <c r="A132" i="6"/>
  <c r="D131" i="6"/>
  <c r="B30" i="7" s="1"/>
  <c r="A131" i="6"/>
  <c r="H130" i="6"/>
  <c r="F130" i="6"/>
  <c r="E130" i="6"/>
  <c r="C130" i="6"/>
  <c r="B130" i="6"/>
  <c r="A130" i="6"/>
  <c r="H129" i="6"/>
  <c r="F129" i="6"/>
  <c r="E129" i="6"/>
  <c r="D129" i="6"/>
  <c r="C129" i="6"/>
  <c r="B129" i="6"/>
  <c r="A129" i="6"/>
  <c r="H128" i="6"/>
  <c r="I128" i="6" s="1"/>
  <c r="F128" i="6"/>
  <c r="E128" i="6"/>
  <c r="D128" i="6"/>
  <c r="C128" i="6"/>
  <c r="B128" i="6"/>
  <c r="A128" i="6"/>
  <c r="F126" i="6"/>
  <c r="I126" i="6" s="1"/>
  <c r="E126" i="6"/>
  <c r="D126" i="6"/>
  <c r="C126" i="6"/>
  <c r="B126" i="6"/>
  <c r="A126" i="6"/>
  <c r="F125" i="6"/>
  <c r="I125" i="6" s="1"/>
  <c r="E125" i="6"/>
  <c r="D125" i="6"/>
  <c r="C125" i="6"/>
  <c r="B125" i="6"/>
  <c r="A125" i="6"/>
  <c r="F124" i="6"/>
  <c r="I124" i="6" s="1"/>
  <c r="E124" i="6"/>
  <c r="D124" i="6"/>
  <c r="C124" i="6"/>
  <c r="B124" i="6"/>
  <c r="A124" i="6"/>
  <c r="F123" i="6"/>
  <c r="I123" i="6" s="1"/>
  <c r="E123" i="6"/>
  <c r="D123" i="6"/>
  <c r="C123" i="6"/>
  <c r="B123" i="6"/>
  <c r="A123" i="6"/>
  <c r="F122" i="6"/>
  <c r="I122" i="6" s="1"/>
  <c r="E122" i="6"/>
  <c r="D122" i="6"/>
  <c r="C122" i="6"/>
  <c r="B122" i="6"/>
  <c r="A122" i="6"/>
  <c r="F121" i="6"/>
  <c r="I121" i="6" s="1"/>
  <c r="E121" i="6"/>
  <c r="D121" i="6"/>
  <c r="C121" i="6"/>
  <c r="B121" i="6"/>
  <c r="A121" i="6"/>
  <c r="F119" i="6"/>
  <c r="I119" i="6" s="1"/>
  <c r="E119" i="6"/>
  <c r="D119" i="6"/>
  <c r="C119" i="6"/>
  <c r="B119" i="6"/>
  <c r="A119" i="6"/>
  <c r="F118" i="6"/>
  <c r="I118" i="6" s="1"/>
  <c r="E118" i="6"/>
  <c r="D118" i="6"/>
  <c r="C118" i="6"/>
  <c r="B118" i="6"/>
  <c r="A118" i="6"/>
  <c r="F117" i="6"/>
  <c r="I117" i="6" s="1"/>
  <c r="E117" i="6"/>
  <c r="D117" i="6"/>
  <c r="C117" i="6"/>
  <c r="B117" i="6"/>
  <c r="A117" i="6"/>
  <c r="F116" i="6"/>
  <c r="I116" i="6" s="1"/>
  <c r="E116" i="6"/>
  <c r="D116" i="6"/>
  <c r="C116" i="6"/>
  <c r="B116" i="6"/>
  <c r="A116" i="6"/>
  <c r="F115" i="6"/>
  <c r="I115" i="6" s="1"/>
  <c r="E115" i="6"/>
  <c r="D115" i="6"/>
  <c r="C115" i="6"/>
  <c r="B115" i="6"/>
  <c r="A115" i="6"/>
  <c r="F113" i="6"/>
  <c r="I113" i="6" s="1"/>
  <c r="E113" i="6"/>
  <c r="D113" i="6"/>
  <c r="C113" i="6"/>
  <c r="B113" i="6"/>
  <c r="A113" i="6"/>
  <c r="F112" i="6"/>
  <c r="I112" i="6" s="1"/>
  <c r="E112" i="6"/>
  <c r="D112" i="6"/>
  <c r="C112" i="6"/>
  <c r="B112" i="6"/>
  <c r="A112" i="6"/>
  <c r="F111" i="6"/>
  <c r="I111" i="6" s="1"/>
  <c r="E111" i="6"/>
  <c r="D111" i="6"/>
  <c r="C111" i="6"/>
  <c r="B111" i="6"/>
  <c r="A111" i="6"/>
  <c r="F110" i="6"/>
  <c r="I110" i="6" s="1"/>
  <c r="E110" i="6"/>
  <c r="D110" i="6"/>
  <c r="C110" i="6"/>
  <c r="B110" i="6"/>
  <c r="A110" i="6"/>
  <c r="F109" i="6"/>
  <c r="I109" i="6" s="1"/>
  <c r="E109" i="6"/>
  <c r="D109" i="6"/>
  <c r="C109" i="6"/>
  <c r="B109" i="6"/>
  <c r="A109" i="6"/>
  <c r="F106" i="6"/>
  <c r="I106" i="6" s="1"/>
  <c r="E106" i="6"/>
  <c r="D106" i="6"/>
  <c r="C106" i="6"/>
  <c r="B106" i="6"/>
  <c r="A106" i="6"/>
  <c r="F105" i="6"/>
  <c r="I105" i="6" s="1"/>
  <c r="E105" i="6"/>
  <c r="D105" i="6"/>
  <c r="C105" i="6"/>
  <c r="B105" i="6"/>
  <c r="A105" i="6"/>
  <c r="F104" i="6"/>
  <c r="I104" i="6" s="1"/>
  <c r="E104" i="6"/>
  <c r="D104" i="6"/>
  <c r="C104" i="6"/>
  <c r="B104" i="6"/>
  <c r="A104" i="6"/>
  <c r="F103" i="6"/>
  <c r="E103" i="6"/>
  <c r="D103" i="6"/>
  <c r="C103" i="6"/>
  <c r="B103" i="6"/>
  <c r="A103" i="6"/>
  <c r="E78" i="6"/>
  <c r="D78" i="6"/>
  <c r="C78" i="6"/>
  <c r="B78" i="6"/>
  <c r="A78" i="6"/>
  <c r="F77" i="6"/>
  <c r="I77" i="6" s="1"/>
  <c r="E77" i="6"/>
  <c r="D77" i="6"/>
  <c r="B77" i="6"/>
  <c r="A77" i="6"/>
  <c r="F76" i="6"/>
  <c r="I76" i="6" s="1"/>
  <c r="E76" i="6"/>
  <c r="D76" i="6"/>
  <c r="C76" i="6"/>
  <c r="B76" i="6"/>
  <c r="A76" i="6"/>
  <c r="F75" i="6"/>
  <c r="I75" i="6" s="1"/>
  <c r="E75" i="6"/>
  <c r="D75" i="6"/>
  <c r="C75" i="6"/>
  <c r="B75" i="6"/>
  <c r="A75" i="6"/>
  <c r="F74" i="6"/>
  <c r="I74" i="6" s="1"/>
  <c r="E74" i="6"/>
  <c r="D74" i="6"/>
  <c r="C74" i="6"/>
  <c r="B74" i="6"/>
  <c r="A74" i="6"/>
  <c r="F73" i="6"/>
  <c r="I73" i="6" s="1"/>
  <c r="E73" i="6"/>
  <c r="D73" i="6"/>
  <c r="C73" i="6"/>
  <c r="B73" i="6"/>
  <c r="A73" i="6"/>
  <c r="F72" i="6"/>
  <c r="I72" i="6" s="1"/>
  <c r="E72" i="6"/>
  <c r="D72" i="6"/>
  <c r="C72" i="6"/>
  <c r="B72" i="6"/>
  <c r="A72" i="6"/>
  <c r="F71" i="6"/>
  <c r="I71" i="6" s="1"/>
  <c r="E71" i="6"/>
  <c r="D71" i="6"/>
  <c r="C71" i="6"/>
  <c r="B71" i="6"/>
  <c r="A71" i="6"/>
  <c r="F70" i="6"/>
  <c r="I70" i="6" s="1"/>
  <c r="E70" i="6"/>
  <c r="D70" i="6"/>
  <c r="C70" i="6"/>
  <c r="B70" i="6"/>
  <c r="A70" i="6"/>
  <c r="F69" i="6"/>
  <c r="I69" i="6" s="1"/>
  <c r="E69" i="6"/>
  <c r="D69" i="6"/>
  <c r="C69" i="6"/>
  <c r="B69" i="6"/>
  <c r="A69" i="6"/>
  <c r="F66" i="6"/>
  <c r="I66" i="6" s="1"/>
  <c r="E66" i="6"/>
  <c r="D66" i="6"/>
  <c r="C66" i="6"/>
  <c r="B66" i="6"/>
  <c r="A66" i="6"/>
  <c r="F65" i="6"/>
  <c r="I65" i="6" s="1"/>
  <c r="E65" i="6"/>
  <c r="D65" i="6"/>
  <c r="C65" i="6"/>
  <c r="B65" i="6"/>
  <c r="A65" i="6"/>
  <c r="F64" i="6"/>
  <c r="I64" i="6" s="1"/>
  <c r="E64" i="6"/>
  <c r="D64" i="6"/>
  <c r="C64" i="6"/>
  <c r="B64" i="6"/>
  <c r="A64" i="6"/>
  <c r="F63" i="6"/>
  <c r="I63" i="6" s="1"/>
  <c r="E63" i="6"/>
  <c r="D63" i="6"/>
  <c r="C63" i="6"/>
  <c r="B63" i="6"/>
  <c r="A63" i="6"/>
  <c r="F62" i="6"/>
  <c r="I62" i="6" s="1"/>
  <c r="E62" i="6"/>
  <c r="D62" i="6"/>
  <c r="C62" i="6"/>
  <c r="B62" i="6"/>
  <c r="A62" i="6"/>
  <c r="F61" i="6"/>
  <c r="I61" i="6" s="1"/>
  <c r="E61" i="6"/>
  <c r="D61" i="6"/>
  <c r="C61" i="6"/>
  <c r="B61" i="6"/>
  <c r="A61" i="6"/>
  <c r="F60" i="6"/>
  <c r="I60" i="6" s="1"/>
  <c r="E60" i="6"/>
  <c r="D60" i="6"/>
  <c r="C60" i="6"/>
  <c r="B60" i="6"/>
  <c r="A60" i="6"/>
  <c r="F59" i="6"/>
  <c r="I59" i="6" s="1"/>
  <c r="E59" i="6"/>
  <c r="D59" i="6"/>
  <c r="C59" i="6"/>
  <c r="B59" i="6"/>
  <c r="A59" i="6"/>
  <c r="F58" i="6"/>
  <c r="I58" i="6" s="1"/>
  <c r="E58" i="6"/>
  <c r="D58" i="6"/>
  <c r="C58" i="6"/>
  <c r="B58" i="6"/>
  <c r="A58" i="6"/>
  <c r="F57" i="6"/>
  <c r="I57" i="6" s="1"/>
  <c r="E57" i="6"/>
  <c r="D57" i="6"/>
  <c r="C57" i="6"/>
  <c r="B57" i="6"/>
  <c r="A57" i="6"/>
  <c r="F56" i="6"/>
  <c r="I56" i="6" s="1"/>
  <c r="E56" i="6"/>
  <c r="D56" i="6"/>
  <c r="C56" i="6"/>
  <c r="B56" i="6"/>
  <c r="A56" i="6"/>
  <c r="F55" i="6"/>
  <c r="I55" i="6" s="1"/>
  <c r="E55" i="6"/>
  <c r="D55" i="6"/>
  <c r="C55" i="6"/>
  <c r="B55" i="6"/>
  <c r="A55" i="6"/>
  <c r="F54" i="6"/>
  <c r="I54" i="6" s="1"/>
  <c r="E54" i="6"/>
  <c r="D54" i="6"/>
  <c r="C54" i="6"/>
  <c r="B54" i="6"/>
  <c r="A54" i="6"/>
  <c r="F53" i="6"/>
  <c r="I53" i="6" s="1"/>
  <c r="E53" i="6"/>
  <c r="D53" i="6"/>
  <c r="C53" i="6"/>
  <c r="B53" i="6"/>
  <c r="A53" i="6"/>
  <c r="F52" i="6"/>
  <c r="I52" i="6" s="1"/>
  <c r="E52" i="6"/>
  <c r="D52" i="6"/>
  <c r="C52" i="6"/>
  <c r="B52" i="6"/>
  <c r="A52" i="6"/>
  <c r="F51" i="6"/>
  <c r="I51" i="6" s="1"/>
  <c r="E51" i="6"/>
  <c r="D51" i="6"/>
  <c r="C51" i="6"/>
  <c r="B51" i="6"/>
  <c r="A51" i="6"/>
  <c r="E49" i="6"/>
  <c r="D49" i="6"/>
  <c r="C49" i="6"/>
  <c r="B49" i="6"/>
  <c r="A49" i="6"/>
  <c r="E48" i="6"/>
  <c r="D48" i="6"/>
  <c r="C48" i="6"/>
  <c r="B48" i="6"/>
  <c r="A48" i="6"/>
  <c r="E47" i="6"/>
  <c r="D47" i="6"/>
  <c r="C47" i="6"/>
  <c r="B47" i="6"/>
  <c r="A47" i="6"/>
  <c r="E46" i="6"/>
  <c r="D46" i="6"/>
  <c r="C46" i="6"/>
  <c r="B46" i="6"/>
  <c r="A46" i="6"/>
  <c r="E45" i="6"/>
  <c r="D45" i="6"/>
  <c r="C45" i="6"/>
  <c r="B45" i="6"/>
  <c r="A45" i="6"/>
  <c r="F42" i="6"/>
  <c r="I42" i="6" s="1"/>
  <c r="E42" i="6"/>
  <c r="D42" i="6"/>
  <c r="C42" i="6"/>
  <c r="B42" i="6"/>
  <c r="A42" i="6"/>
  <c r="D41" i="6"/>
  <c r="B18" i="7" s="1"/>
  <c r="A41" i="6"/>
  <c r="F40" i="6"/>
  <c r="I40" i="6" s="1"/>
  <c r="E40" i="6"/>
  <c r="D40" i="6"/>
  <c r="C40" i="6"/>
  <c r="B40" i="6"/>
  <c r="A40" i="6"/>
  <c r="F39" i="6"/>
  <c r="I39" i="6" s="1"/>
  <c r="E39" i="6"/>
  <c r="D39" i="6"/>
  <c r="C39" i="6"/>
  <c r="B39" i="6"/>
  <c r="A39" i="6"/>
  <c r="F38" i="6"/>
  <c r="I38" i="6" s="1"/>
  <c r="E38" i="6"/>
  <c r="D38" i="6"/>
  <c r="C38" i="6"/>
  <c r="B38" i="6"/>
  <c r="A38" i="6"/>
  <c r="F37" i="6"/>
  <c r="I37" i="6" s="1"/>
  <c r="E37" i="6"/>
  <c r="D37" i="6"/>
  <c r="C37" i="6"/>
  <c r="B37" i="6"/>
  <c r="A37" i="6"/>
  <c r="F36" i="6"/>
  <c r="I36" i="6" s="1"/>
  <c r="E36" i="6"/>
  <c r="D36" i="6"/>
  <c r="C36" i="6"/>
  <c r="B36" i="6"/>
  <c r="A36" i="6"/>
  <c r="F35" i="6"/>
  <c r="I35" i="6" s="1"/>
  <c r="E35" i="6"/>
  <c r="D35" i="6"/>
  <c r="C35" i="6"/>
  <c r="B35" i="6"/>
  <c r="A35" i="6"/>
  <c r="F34" i="6"/>
  <c r="I34" i="6" s="1"/>
  <c r="E34" i="6"/>
  <c r="D34" i="6"/>
  <c r="C34" i="6"/>
  <c r="B34" i="6"/>
  <c r="A34" i="6"/>
  <c r="F33" i="6"/>
  <c r="I33" i="6" s="1"/>
  <c r="E33" i="6"/>
  <c r="D33" i="6"/>
  <c r="C33" i="6"/>
  <c r="B33" i="6"/>
  <c r="A33" i="6"/>
  <c r="F32" i="6"/>
  <c r="I32" i="6" s="1"/>
  <c r="E32" i="6"/>
  <c r="D32" i="6"/>
  <c r="C32" i="6"/>
  <c r="B32" i="6"/>
  <c r="A32" i="6"/>
  <c r="F25" i="6"/>
  <c r="I25" i="6" s="1"/>
  <c r="F26" i="6"/>
  <c r="I26" i="6" s="1"/>
  <c r="F27" i="6"/>
  <c r="I27" i="6" s="1"/>
  <c r="F28" i="6"/>
  <c r="I28" i="6" s="1"/>
  <c r="F29" i="6"/>
  <c r="I29" i="6" s="1"/>
  <c r="F30" i="6"/>
  <c r="I30" i="6" s="1"/>
  <c r="D31" i="6"/>
  <c r="B16" i="7" s="1"/>
  <c r="A31" i="6"/>
  <c r="E30" i="6"/>
  <c r="D30" i="6"/>
  <c r="C30" i="6"/>
  <c r="B30" i="6"/>
  <c r="A30" i="6"/>
  <c r="D24" i="6"/>
  <c r="B14" i="7" s="1"/>
  <c r="A24" i="6"/>
  <c r="E29" i="6"/>
  <c r="D29" i="6"/>
  <c r="C29" i="6"/>
  <c r="B29" i="6"/>
  <c r="A29" i="6"/>
  <c r="E28" i="6"/>
  <c r="D28" i="6"/>
  <c r="C28" i="6"/>
  <c r="B28" i="6"/>
  <c r="A28" i="6"/>
  <c r="E27" i="6"/>
  <c r="D27" i="6"/>
  <c r="C27" i="6"/>
  <c r="B27" i="6"/>
  <c r="A27" i="6"/>
  <c r="E26" i="6"/>
  <c r="D26" i="6"/>
  <c r="C26" i="6"/>
  <c r="B26" i="6"/>
  <c r="A26" i="6"/>
  <c r="E25" i="6"/>
  <c r="D25" i="6"/>
  <c r="C25" i="6"/>
  <c r="B25" i="6"/>
  <c r="A25" i="6"/>
  <c r="E23" i="6"/>
  <c r="D23" i="6"/>
  <c r="C23" i="6"/>
  <c r="B23" i="6"/>
  <c r="A23" i="6"/>
  <c r="E22" i="6"/>
  <c r="D22" i="6"/>
  <c r="C22" i="6"/>
  <c r="B22" i="6"/>
  <c r="A22" i="6"/>
  <c r="E21" i="6"/>
  <c r="D21" i="6"/>
  <c r="C21" i="6"/>
  <c r="B21" i="6"/>
  <c r="A21" i="6"/>
  <c r="F13" i="6"/>
  <c r="F15" i="6"/>
  <c r="D20" i="6"/>
  <c r="B12" i="7" s="1"/>
  <c r="A20" i="6"/>
  <c r="E19" i="6"/>
  <c r="D19" i="6"/>
  <c r="C19" i="6"/>
  <c r="B19" i="6"/>
  <c r="A19" i="6"/>
  <c r="E18" i="6"/>
  <c r="D18" i="6"/>
  <c r="C18" i="6"/>
  <c r="B18" i="6"/>
  <c r="A18" i="6"/>
  <c r="E17" i="6"/>
  <c r="D17" i="6"/>
  <c r="C17" i="6"/>
  <c r="B17" i="6"/>
  <c r="A17" i="6"/>
  <c r="E16" i="6"/>
  <c r="D16" i="6"/>
  <c r="C16" i="6"/>
  <c r="B16" i="6"/>
  <c r="A16" i="6"/>
  <c r="E15" i="6"/>
  <c r="D15" i="6"/>
  <c r="C15" i="6"/>
  <c r="B15" i="6"/>
  <c r="A15" i="6"/>
  <c r="E14" i="6"/>
  <c r="D14" i="6"/>
  <c r="C14" i="6"/>
  <c r="B14" i="6"/>
  <c r="A14" i="6"/>
  <c r="C13" i="6"/>
  <c r="E13" i="6"/>
  <c r="B13" i="6"/>
  <c r="A13" i="6"/>
  <c r="D13" i="6"/>
  <c r="D12" i="6"/>
  <c r="B10" i="7" s="1"/>
  <c r="A12" i="6"/>
  <c r="I166" i="6" l="1"/>
  <c r="I171" i="6"/>
  <c r="I175" i="6"/>
  <c r="I133" i="6"/>
  <c r="I131" i="6" s="1"/>
  <c r="C31" i="7" s="1"/>
  <c r="I141" i="6"/>
  <c r="I147" i="6"/>
  <c r="I159" i="6"/>
  <c r="I168" i="6"/>
  <c r="I132" i="6"/>
  <c r="I140" i="6"/>
  <c r="I144" i="6"/>
  <c r="I150" i="6"/>
  <c r="I157" i="6"/>
  <c r="I163" i="6"/>
  <c r="I167" i="6"/>
  <c r="I172" i="6"/>
  <c r="I170" i="6" s="1"/>
  <c r="C41" i="7" s="1"/>
  <c r="M41" i="7" s="1"/>
  <c r="I176" i="6"/>
  <c r="I137" i="6"/>
  <c r="I15" i="6"/>
  <c r="I12" i="6" s="1"/>
  <c r="C11" i="7" s="1"/>
  <c r="D11" i="7" s="1"/>
  <c r="I130" i="6"/>
  <c r="I153" i="6"/>
  <c r="I156" i="6"/>
  <c r="C37" i="7" s="1"/>
  <c r="M37" i="7" s="1"/>
  <c r="I164" i="6"/>
  <c r="I173" i="6"/>
  <c r="I103" i="6"/>
  <c r="I102" i="6" s="1"/>
  <c r="C27" i="7" s="1"/>
  <c r="M27" i="7" s="1"/>
  <c r="I129" i="6"/>
  <c r="I127" i="6" s="1"/>
  <c r="C29" i="7" s="1"/>
  <c r="I135" i="6"/>
  <c r="I143" i="6"/>
  <c r="I149" i="6"/>
  <c r="I155" i="6"/>
  <c r="I161" i="6"/>
  <c r="I189" i="6"/>
  <c r="I188" i="6" s="1"/>
  <c r="C45" i="7" s="1"/>
  <c r="M45" i="7" s="1"/>
  <c r="N45" i="7" s="1"/>
  <c r="I136" i="6"/>
  <c r="I24" i="6"/>
  <c r="C15" i="7" s="1"/>
  <c r="D15" i="7" s="1"/>
  <c r="I44" i="6"/>
  <c r="C21" i="7" s="1"/>
  <c r="I50" i="6"/>
  <c r="C23" i="7" s="1"/>
  <c r="M23" i="7" s="1"/>
  <c r="I68" i="6"/>
  <c r="C25" i="7" s="1"/>
  <c r="M25" i="7" s="1"/>
  <c r="I146" i="6"/>
  <c r="C35" i="7" s="1"/>
  <c r="I31" i="6"/>
  <c r="C17" i="7" s="1"/>
  <c r="D17" i="7" s="1"/>
  <c r="I41" i="6"/>
  <c r="C19" i="7" s="1"/>
  <c r="I138" i="6"/>
  <c r="C33" i="7" s="1"/>
  <c r="I177" i="6"/>
  <c r="C43" i="7" s="1"/>
  <c r="I158" i="6" l="1"/>
  <c r="C39" i="7" s="1"/>
  <c r="M39" i="7" s="1"/>
  <c r="J29" i="7"/>
  <c r="I29" i="7"/>
  <c r="M43" i="7"/>
  <c r="M47" i="7" s="1"/>
  <c r="I43" i="7"/>
  <c r="E43" i="7"/>
  <c r="L43" i="7"/>
  <c r="J43" i="7"/>
  <c r="F43" i="7"/>
  <c r="H43" i="7"/>
  <c r="D43" i="7"/>
  <c r="G43" i="7"/>
  <c r="K43" i="7"/>
  <c r="K39" i="7"/>
  <c r="L39" i="7"/>
  <c r="H35" i="7"/>
  <c r="K35" i="7"/>
  <c r="I35" i="7"/>
  <c r="M35" i="7"/>
  <c r="J35" i="7"/>
  <c r="L35" i="7"/>
  <c r="K33" i="7"/>
  <c r="I33" i="7"/>
  <c r="L33" i="7"/>
  <c r="H33" i="7"/>
  <c r="J33" i="7"/>
  <c r="G33" i="7"/>
  <c r="K31" i="7"/>
  <c r="L31" i="7"/>
  <c r="G21" i="7"/>
  <c r="I21" i="7"/>
  <c r="G19" i="7"/>
  <c r="H19" i="7"/>
  <c r="K25" i="7"/>
  <c r="L25" i="7"/>
  <c r="J25" i="7"/>
  <c r="J23" i="7"/>
  <c r="K23" i="7"/>
  <c r="K47" i="7" s="1"/>
  <c r="L23" i="7"/>
  <c r="H21" i="7"/>
  <c r="E17" i="7"/>
  <c r="F17" i="7"/>
  <c r="C47" i="7"/>
  <c r="N11" i="7"/>
  <c r="O11" i="7" s="1"/>
  <c r="I206" i="6"/>
  <c r="I191" i="6"/>
  <c r="J208" i="6" s="1"/>
  <c r="N43" i="7" l="1"/>
  <c r="I47" i="7"/>
  <c r="L47" i="7"/>
  <c r="L46" i="7" s="1"/>
  <c r="C28" i="7"/>
  <c r="D5" i="7"/>
  <c r="C42" i="7"/>
  <c r="J47" i="7"/>
  <c r="J46" i="7" s="1"/>
  <c r="C12" i="7"/>
  <c r="C16" i="7"/>
  <c r="C14" i="7"/>
  <c r="C40" i="7"/>
  <c r="C10" i="7"/>
  <c r="C24" i="7"/>
  <c r="C18" i="7"/>
  <c r="C26" i="7"/>
  <c r="C32" i="7"/>
  <c r="K46" i="7"/>
  <c r="C22" i="7"/>
  <c r="C38" i="7"/>
  <c r="C36" i="7"/>
  <c r="C34" i="7"/>
  <c r="M46" i="7"/>
  <c r="C44" i="7"/>
  <c r="C20" i="7"/>
  <c r="C30" i="7"/>
  <c r="N37" i="7"/>
  <c r="N39" i="7"/>
  <c r="N35" i="7"/>
  <c r="O35" i="7" s="1"/>
  <c r="N25" i="7"/>
  <c r="O25" i="7" s="1"/>
  <c r="N23" i="7"/>
  <c r="O23" i="7" s="1"/>
  <c r="N21" i="7"/>
  <c r="O21" i="7" s="1"/>
  <c r="N19" i="7"/>
  <c r="O19" i="7" s="1"/>
  <c r="N17" i="7"/>
  <c r="O17" i="7" s="1"/>
  <c r="N15" i="7"/>
  <c r="O15" i="7" s="1"/>
  <c r="E47" i="7"/>
  <c r="E46" i="7" s="1"/>
  <c r="N29" i="7"/>
  <c r="O29" i="7" s="1"/>
  <c r="C46" i="7" l="1"/>
  <c r="N41" i="7"/>
  <c r="G47" i="7"/>
  <c r="G46" i="7" s="1"/>
  <c r="F47" i="7"/>
  <c r="F46" i="7" s="1"/>
  <c r="H47" i="7"/>
  <c r="H46" i="7" s="1"/>
  <c r="I46" i="7"/>
  <c r="N33" i="7"/>
  <c r="O33" i="7" s="1"/>
  <c r="N31" i="7"/>
  <c r="O31" i="7" s="1"/>
  <c r="N13" i="7"/>
  <c r="O13" i="7" s="1"/>
  <c r="N27" i="7"/>
  <c r="O27" i="7" s="1"/>
  <c r="O45" i="7" l="1"/>
  <c r="O46" i="7" s="1"/>
  <c r="D47" i="7"/>
  <c r="E201" i="6"/>
  <c r="E200" i="6"/>
  <c r="C201" i="6"/>
  <c r="C200" i="6"/>
  <c r="B53" i="7"/>
  <c r="B52" i="7"/>
  <c r="E53" i="7"/>
  <c r="E52" i="7"/>
  <c r="N47" i="7" l="1"/>
  <c r="D46" i="7"/>
  <c r="N46" i="7" s="1"/>
  <c r="A6" i="7"/>
  <c r="E5" i="6" l="1"/>
  <c r="N5" i="7" l="1"/>
  <c r="A7" i="6" l="1"/>
  <c r="A6" i="6"/>
  <c r="A5" i="6"/>
  <c r="A7" i="7"/>
  <c r="A5" i="7" l="1"/>
  <c r="K202" i="6" l="1"/>
</calcChain>
</file>

<file path=xl/sharedStrings.xml><?xml version="1.0" encoding="utf-8"?>
<sst xmlns="http://schemas.openxmlformats.org/spreadsheetml/2006/main" count="1037" uniqueCount="668">
  <si>
    <t>ITEM</t>
  </si>
  <si>
    <t>DESCRIÇÃO</t>
  </si>
  <si>
    <t>CÓDIGO</t>
  </si>
  <si>
    <t>DIRETA</t>
  </si>
  <si>
    <t>INDIRETA</t>
  </si>
  <si>
    <t>(    )</t>
  </si>
  <si>
    <t>UND.</t>
  </si>
  <si>
    <t>QUANT.</t>
  </si>
  <si>
    <t>TOTAL</t>
  </si>
  <si>
    <t>FONTE</t>
  </si>
  <si>
    <t>VALOR TOTAL:</t>
  </si>
  <si>
    <t>(  X  )</t>
  </si>
  <si>
    <t xml:space="preserve">FORMA DE
EXECUÇÃO: </t>
  </si>
  <si>
    <t>UNITÁRIO
 S/ BDI</t>
  </si>
  <si>
    <t>FÓRMULA/MEMÓRIA</t>
  </si>
  <si>
    <t>MÊS 01</t>
  </si>
  <si>
    <t>MÊS 02</t>
  </si>
  <si>
    <t>MÊS 03</t>
  </si>
  <si>
    <t xml:space="preserve">BDI = </t>
  </si>
  <si>
    <t>-</t>
  </si>
  <si>
    <t>FÍSICO/
FINANCEIRO</t>
  </si>
  <si>
    <t>MEMÓRIA DE CÁLCULO DE QUANTITATIVOS</t>
  </si>
  <si>
    <t>CRONOGRAMA FÍSICO-FINANCEIRO</t>
  </si>
  <si>
    <t>SERVIÇOS PRELIMINARES</t>
  </si>
  <si>
    <t>1.1</t>
  </si>
  <si>
    <t>2.1</t>
  </si>
  <si>
    <t>3.1</t>
  </si>
  <si>
    <t>PREFEITURA MUNICIPAL DE MINAS NOVAS</t>
  </si>
  <si>
    <t>ISS
3,00%</t>
  </si>
  <si>
    <t>Prefeito Municipal de Minas Novas</t>
  </si>
  <si>
    <t>valor da indicação</t>
  </si>
  <si>
    <t>valor da contrapartida</t>
  </si>
  <si>
    <t>Josiane Ferreira Soares</t>
  </si>
  <si>
    <t>2.2</t>
  </si>
  <si>
    <t>4.1</t>
  </si>
  <si>
    <t>4.2</t>
  </si>
  <si>
    <t>Engenheira Civil - CREA MG 48289</t>
  </si>
  <si>
    <t>MÊS 04</t>
  </si>
  <si>
    <t xml:space="preserve">PLANILHA ORÇAMENTÁRIA DE CUSTOS - MÃO DE OBRA </t>
  </si>
  <si>
    <t>UNITÁRIO
 C/ BDI</t>
  </si>
  <si>
    <t>MÊS 05</t>
  </si>
  <si>
    <t>MÊS 06</t>
  </si>
  <si>
    <t xml:space="preserve">
PREFEITURA MUNICIPAL DE MINAS NOVAS
Praça Sebastião Leme do Prado, 15 - Centro
      CEP: 39.650-000 – Minas Novas (MG)
    Fone: (33) 3764-1147 – (33) 3764-2641
          E-mail: pmmn@uai.com.br / conveniosminasnovas@yahoo.com.br
</t>
  </si>
  <si>
    <t xml:space="preserve">
PREFEITURA MUNICIPAL DE MINAS NOVAS
Praça Sebastião Leme do Prado, 15 - Centro
      CEP: 39.650-000 – Minas Novas (MG)
    Fone: (33) 3764-1147 – (33) 3764-2641
          E-mail: convenios@minasnovas.mg.gov.br
</t>
  </si>
  <si>
    <t xml:space="preserve">OBRA: CONSTRUÇÃO DE ESCOLA MUNICIPAL DE PALMITAL </t>
  </si>
  <si>
    <t>DATA:28/07/2025</t>
  </si>
  <si>
    <t>REGIÃO/MÊS DE REFERÊNCIA: SICOR ABRIL/2025, NÃO DESONERADO</t>
  </si>
  <si>
    <t>Limpeza mecanizada da camada vegetal</t>
  </si>
  <si>
    <t>RO-01091</t>
  </si>
  <si>
    <t>m²</t>
  </si>
  <si>
    <t>SICOR-MG</t>
  </si>
  <si>
    <t>Regularização de superfície com motoniveladora</t>
  </si>
  <si>
    <t>RO-00232</t>
  </si>
  <si>
    <t>1.2</t>
  </si>
  <si>
    <t>ED-28427</t>
  </si>
  <si>
    <t>und</t>
  </si>
  <si>
    <t>BARRACÃO DE OBRA, EM CHAPA DE COMPENSADO RESINADO,
INCLUSIVE INSTALAÇÕES SANITÁRIAS E MOBILIÁRIO - PADRÃO
DER-MG</t>
  </si>
  <si>
    <t>ED-50135</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</si>
  <si>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</si>
  <si>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LOCAÇÃO DE OBRA COM GABARITO DE TÁBUAS CORRIDAS
PONTALETADAS A CADA 2,00M, REAPROVEITAMENTO (2X),
INCLUSIVE ACOMPANHAMENTO DE EQUIPE TOPOGRÁFICA PARA
MARCAÇÃO DE PONTO TOPOGRÁFICO</t>
  </si>
  <si>
    <t>ED-17989</t>
  </si>
  <si>
    <t>m</t>
  </si>
  <si>
    <t>1.3</t>
  </si>
  <si>
    <t>1.4</t>
  </si>
  <si>
    <t>1.5</t>
  </si>
  <si>
    <t>TAPUME FIXO DE PROTEÇÃO PARA FECHAMENTO DE OBRA EM
TELHA METÁLICA GALVANIZADA, TIPO TRAPEZOIDAL, ESP. 0,5MM,
COM MÓDULO NA DIMENSÃO DE (300X220)CM, COM
REAPROVEITAMENTO, EXCLUSIVE PINTURA ESMALTE, INCLUSIVE
PONTALETE E FIXAÇÃO</t>
  </si>
  <si>
    <t>ED-29823</t>
  </si>
  <si>
    <t>ENTRADA DE ENERGIA AÉREA, TIPO B1, PADRÃO CEMIG, CARGA
INSTALADA DE ATÉ 10KW, BIFÁSICO, COM SAÍDA SUBTERRÂNEA,
INCLUSIVE POSTE, CAIXA PARA MEDIDOR, DISJUNTOR,
BARRAMENTO, ATERRAMENTO E ACESSÓRIOS</t>
  </si>
  <si>
    <t>ED-20579</t>
  </si>
  <si>
    <t>1.6</t>
  </si>
  <si>
    <t>1.7</t>
  </si>
  <si>
    <t>TRABALHOS EM TERRA</t>
  </si>
  <si>
    <t>m³</t>
  </si>
  <si>
    <t>ESCAVAÇÃO MANUAL DE VALA COM PROFUNDIDADE MENOR OU
IGUAL A 1,5M, INCLUSIVE DESCARGA LATERAL</t>
  </si>
  <si>
    <t>ED-51107</t>
  </si>
  <si>
    <t>APILOAMENTO MANUAL EM FUNDO DE VALA COM SOQUETE,
EXCLUSIVE ESCAVAÇÃO</t>
  </si>
  <si>
    <t>ED-51093</t>
  </si>
  <si>
    <t>COMPACTAÇÃO MECANIZADA DE ATERRO COM PLACA
VIBRATÓRIA, INCLUSIVE ESPALHAMENTO MANUAL</t>
  </si>
  <si>
    <t>ED-51096</t>
  </si>
  <si>
    <t>2.3</t>
  </si>
  <si>
    <t>FUNDAÇÕES</t>
  </si>
  <si>
    <t>PERFURAÇÃO MANUAL DE ESTACA TIPO BROCA A TRADO,
INCLUSIVE AFASTAMENTO, EXCLUSIVE ARMAÇÃO, CONCRETO
ESTRUTURAL, TRANSPORTE E RETIRADA DO MATERIAL
ESCAVADO</t>
  </si>
  <si>
    <t>ED-29801</t>
  </si>
  <si>
    <t>FÔRMA E DESFORMA PARA VIGA-CINTA/BLOCO COM
COMPENSADO RESINADO, ESP. 12MM, REAPROVEITAMENTO (3X)
(FUNDAÇÃO)</t>
  </si>
  <si>
    <t>ED-49811</t>
  </si>
  <si>
    <t>FORNECIMENTO DE CONCRETO ESTRUTURAL, USINADO, COM
FCK 30MPA, INCLUSIVE LANÇAMENTO, ADENSAMENTO E
ACABAMENTO (FUNDAÇÃO)</t>
  </si>
  <si>
    <t>ED-49799</t>
  </si>
  <si>
    <t>CORTE, DOBRA E MONTAGEM DE AÇO CA-50/60, INCLUSIVE
ESPAÇADOR</t>
  </si>
  <si>
    <t>ED-48298</t>
  </si>
  <si>
    <t>kg</t>
  </si>
  <si>
    <t>LASTRO DE CONCRETO MAGRO, INCLUSIVE TRANSPORTE,
LANÇAMENTO E ADENSAMENTO</t>
  </si>
  <si>
    <t>ED-49812</t>
  </si>
  <si>
    <t>ED-50174</t>
  </si>
  <si>
    <t>IMPERMEABILIZAÇÃO COM EMULSÃO ASFÁLTICA, DUAS (2)
DEMÃOS</t>
  </si>
  <si>
    <t xml:space="preserve">ESTRUTURA </t>
  </si>
  <si>
    <t>3.2</t>
  </si>
  <si>
    <t>3.3</t>
  </si>
  <si>
    <t>3.4</t>
  </si>
  <si>
    <t>3.5</t>
  </si>
  <si>
    <t>3.6</t>
  </si>
  <si>
    <t>MURO DIVISÓRIO DE TIJOLO FURADO COM ALTURA 220CM, COM
PILARETES DE 16X9CM A CADA 250CM, SAPATA DE CONCRETO
ARMADO 30X20CM E PINGADEIRA, REBOCADO E PINTADO A
LÁTEX, INCLUSIVE ESCAVAÇÃO, APILOAMENTO E LASTRO</t>
  </si>
  <si>
    <t>ED-16319</t>
  </si>
  <si>
    <t>FÔRMA E DESFORMA DE COMPENSADO PLASTIFICADO, ESP.
12MM, REAPROVEITAMENTO (5X), EXCLUSIVE ESCORAMENTO</t>
  </si>
  <si>
    <t>ED-49647</t>
  </si>
  <si>
    <t>FORNECIMENTO DE CONCRETO ESTRUTURAL, USINADO
BOMBEADO, COM FCK 25MPA, INCLUSIVE LANÇAMENTO,
ADENSAMENTO E ACABAMENTO</t>
  </si>
  <si>
    <t>ED-49638</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</si>
  <si>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</si>
  <si>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ED-50253</t>
  </si>
  <si>
    <t>CIMBRAMENTO PARA LAJE PRÉ-MOLDADA COM ESCORAMENTO
METÁLICO, TIPO "A", ALTURA DE (200 ATÉ 310)CM, INCLUSIVE
DESCARGA, MONTAGEM, DESMONTAGEM E CARGA</t>
  </si>
  <si>
    <t>ED-19637</t>
  </si>
  <si>
    <t>m2xmês</t>
  </si>
  <si>
    <t>ARMADURA DE TELA DE AÇO CA-60, SOLDADA TIPO Q-61,
DIÂMETRO Ø3,4MM, TRAMA COM DIMENSÃO (150X150)MM,
INCLUSIVE ESPAÇADOR, EXCLUSIVE CONCRETO</t>
  </si>
  <si>
    <t>ED-29563</t>
  </si>
  <si>
    <t>4.3</t>
  </si>
  <si>
    <t>4.4</t>
  </si>
  <si>
    <t>4.5</t>
  </si>
  <si>
    <t>4.6</t>
  </si>
  <si>
    <t>4.7</t>
  </si>
  <si>
    <t>VERGA OU CONTRAVERGA EM CONCRETO ESTRUTURAL PARA
VÃOS ACIMA DE 150CM, PREPARADO EM OBRA COM BETONEIRA,
CONTROLE "A", COM FCK 20 MPA, MOLDADA IN LOCO, INCLUSIVE
ARMAÇÃO</t>
  </si>
  <si>
    <t>VERGA OU CONTRAVERGA EM CONCRETO ESTRUTURAL PARA
VÃOS DE ATÉ 150CM, PREPARADO EM OBRA COM BETONEIRA,
CONTROLE "A", COM FCK 20 MPA, MOLDADA IN LOCO, INCLUSIVE
ARMAÇÃO</t>
  </si>
  <si>
    <t>ED-9906</t>
  </si>
  <si>
    <t>ED-9903</t>
  </si>
  <si>
    <t>4.8</t>
  </si>
  <si>
    <t>4.9</t>
  </si>
  <si>
    <t xml:space="preserve">ALVENARIA </t>
  </si>
  <si>
    <t>ALVENARIA DE VEDAÇÃO COM TIJOLO CERÂMICO FURADO, ESP.
14CM, PARA REVESTIMENTO, INCLUSIVE ARGAMASSA PARA
ASSENTAMENTO</t>
  </si>
  <si>
    <t>ED-48232</t>
  </si>
  <si>
    <t>5.1</t>
  </si>
  <si>
    <t>COBERTURA E FORRO</t>
  </si>
  <si>
    <t>ENGRADAMENTO EM MADEIRA PARAJU OU EQUIVALENTE, PARA
TELHAS CERÂMICAS OU DE CONCRETO, EXCLUSIVE TELHAS</t>
  </si>
  <si>
    <t>ED-48407</t>
  </si>
  <si>
    <t>COBERTURA EM TELHA CERÂMICA, TIPO PLAN, INCLUSIVE
FIXAÇÃO, EXCLUSIVE ENGRADAMENTO E MANTA ISOLANTE/
TÉRMICA</t>
  </si>
  <si>
    <t>ED-48420</t>
  </si>
  <si>
    <t>6.1</t>
  </si>
  <si>
    <t>6.2</t>
  </si>
  <si>
    <t>CUMEEIRA PARA TELHA CERÂMICA, INCLUSIVE EMBOÇAMENTO
COM ARGAMASSA, TRAÇO 1:2:9 (CIMENTO, CAL E AREIA), COM
PREPARO MECANIZADO</t>
  </si>
  <si>
    <t>ED-48400</t>
  </si>
  <si>
    <t>CALHA EM CHAPA GALVANIZADA, ESP. 0,5MM (GSG-26), COM
DESENVOLVIMENTO DE 50CM, INCLUSIVE IÇAMENTO MANUAL
VERTICAL</t>
  </si>
  <si>
    <t xml:space="preserve">
ED-50663</t>
  </si>
  <si>
    <t>CONDUTOR CIRCULAR DE ÁGUA PLUVIAL PARA DO TELHADO EM
TUBO DE PVC, DIÂMETRO DE 75MM, INCLUSIVE CONEXÕES E
SUPORTES</t>
  </si>
  <si>
    <t>ED-50669</t>
  </si>
  <si>
    <t>6.3</t>
  </si>
  <si>
    <t>6.4</t>
  </si>
  <si>
    <t>6.5</t>
  </si>
  <si>
    <t>TORNEIRA METÁLICA PARA IRRIGAÇÃO/JARDIM, ACABAMENTO
CROMADO, APLICAÇÃO DE PAREDE</t>
  </si>
  <si>
    <t>ED-50323</t>
  </si>
  <si>
    <t xml:space="preserve">und </t>
  </si>
  <si>
    <t>7.1</t>
  </si>
  <si>
    <t>TORNEIRA METÁLICA PARA TANQUE, ACABAMENTO CROMADO,
BICO COM ROSCA</t>
  </si>
  <si>
    <t>ED-50331</t>
  </si>
  <si>
    <t xml:space="preserve">INSTALAÇÃO ELÉTRICA </t>
  </si>
  <si>
    <t xml:space="preserve">LOUÇAS E METAIS </t>
  </si>
  <si>
    <t>INSTALAÇÕES HIDROSSANITÁRIAS</t>
  </si>
  <si>
    <t>9.1</t>
  </si>
  <si>
    <t>PONTO DE EMBUTIR PARA ÁGUA FRIA EM TUBO DE PVC RÍGIDO
SOLDÁVEL, DN 20MM (1/2"), EMBUTIDO NA ALVENARIA COM
DISTÂNCIA DE ATÉ CINCO (5) METROS DA TOMADA DE ÁGUA,
INCLUSIVE CONEXÕES E FIXAÇÃO DO TUBO COM ENCHIMENTO
DO RASGO NA ALVENARIA/CONCRETO COM ARGAMASSA</t>
  </si>
  <si>
    <t>ED-50221</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</si>
  <si>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</si>
  <si>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</si>
  <si>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ED-50223</t>
  </si>
  <si>
    <t>ED-50225</t>
  </si>
  <si>
    <t>FORNECIMENTO E ASSENTAMENTO DE TUBO PVC RÍGIDO,
COLETOR DE ESGOTO LISO (JEI), DN 100 MM (4"), INCLUSIVE
CONEXÕES</t>
  </si>
  <si>
    <t>FORNECIMENTO E ASSENTAMENTO DE TUBO PVC RÍGIDO,
COLETOR DE ESGOTO LISO (JEI), DN 150 MM (6"), INCLUSIVE
CONEXÕES</t>
  </si>
  <si>
    <t>ED-50105</t>
  </si>
  <si>
    <t>ED-50106</t>
  </si>
  <si>
    <t>FORNECIMENTO E ASSENTAMENTO DE TUBO PVC RÍGIDO
SOLDÁVEL, ÁGUA FRIA, DN 20 MM (1/2"), INCLUSIVE CONEXÕES</t>
  </si>
  <si>
    <t>ED-50018</t>
  </si>
  <si>
    <t>ED-50019</t>
  </si>
  <si>
    <t>FORNECIMENTO E ASSENTAMENTO DE TUBO PVC RÍGIDO
SOLDÁVEL, ÁGUA FRIA, DN 40 MM (1.1/4"), INCLUSIVE CONEXÕES</t>
  </si>
  <si>
    <t>ED-50021</t>
  </si>
  <si>
    <t>FORNECIMENTO E ASSENTAMENTO DE TUBO PVC RÍGIDO
SOLDÁVEL, ÁGUA FRIA, DN 25 MM (1/2"), INCLUSIVE CONEXÕES</t>
  </si>
  <si>
    <t>CAIXA DE ESGOTO DE INSPEÇÃO/PASSAGEM EM ALVENARIA (
50X50X60CM), REVESTIMENTO EM ARGAMASSA COM ADITIVO
IMPERMEABILIZANTE, COM TAMPA DE CONCRETO, INCLUSIVE
ESCAVAÇÃO, REATERRO E TRANSPORTE COM RETIRADA DO
MATERIAL ESCAVADO (EM CAÇAMBA)</t>
  </si>
  <si>
    <t>ED-49879</t>
  </si>
  <si>
    <t>CAIXA DE DRENAGEM DE INSPEÇÃO/PASSAGEM EM ALVENARIA (
40X40X60CM), REVESTIMENTO EM ARGAMASSA COM ADITIVO
IMPERMEABILIZANTE, COM TAMPA EM GRELHA, INCLUSIVE
ESCAVAÇÃO, REATERRO E TRANSPORTE COM RETIRADA DO
MATERIAL ESCAVADO (EM CAÇAMBA)</t>
  </si>
  <si>
    <t>ED-49909</t>
  </si>
  <si>
    <t>TORNEIRA CHAVE BOIA AUTOMÁTICA PARA RESERVATÓRIO</t>
  </si>
  <si>
    <t>ED-50302</t>
  </si>
  <si>
    <t>FORNECIMENTO E ASSENTAMENTO DE TUBO PVC RÍGIDO,
DRENAGEM/PLUVIAL, PBV - SÉRIE NORMAL, DN 150 MM (6"),
INCLUSIVE CONEXÕES</t>
  </si>
  <si>
    <t>ED-48670</t>
  </si>
  <si>
    <t>CAIXA SIFONADA EM PVC COM GRELHA QUADRADA150 X 150 X 50
MM</t>
  </si>
  <si>
    <t>ED-50007</t>
  </si>
  <si>
    <t>CAIXA DE GORDURA SIMPLES (CGS), CIRCULAR, EM CONCRETO
PRÉ-MOLDADO, CAPACIDADE DE 31L, INCLUSIVE ESCAVAÇÃO,
REATERRO, TRANSPORTE E RETIRADA DO MATERIAL ESCAVADO
(EM CAÇAMBA)</t>
  </si>
  <si>
    <t>ED-49939</t>
  </si>
  <si>
    <t>7.3</t>
  </si>
  <si>
    <t>7.2</t>
  </si>
  <si>
    <t>7.4</t>
  </si>
  <si>
    <t>7.5</t>
  </si>
  <si>
    <t>7.6</t>
  </si>
  <si>
    <t>7.7</t>
  </si>
  <si>
    <t>7.8</t>
  </si>
  <si>
    <t>7.9</t>
  </si>
  <si>
    <t>7.10</t>
  </si>
  <si>
    <t>7.11</t>
  </si>
  <si>
    <t>7.12</t>
  </si>
  <si>
    <t>7.13</t>
  </si>
  <si>
    <t>7.14</t>
  </si>
  <si>
    <t>7.15</t>
  </si>
  <si>
    <t>7.16</t>
  </si>
  <si>
    <t>7.17</t>
  </si>
  <si>
    <t>PONTO DE EMBUTIR PARA UM (1) INTERRUPTOR SIMPLES (10A-
250V), COM PLACA 4"X2" DE UM (1) POSTO, COM ELETRODUTO
FLEXÍVEL CORRUGADO, ANTI-CHAMA, DN 25MM (3/4"), EMBUTIDO
NA ALVENARIA E CABO DE COBRE FLEXÍVEL, CLASSE 5,
ISOLAMENTO TIPO LSHF/ATOX, NÃO HALOGENADO, SEÇÃO 1,
5MM2 (70°C-450/750V), COM DISTÂNCIA DE ATÉ DEZ (10) METROS
DO PONTO DE DERIVAÇÃO, INCLUSIVE CAIXA DE LIGAÇÃO,
SUPORTE E FIXAÇÃO DO ELETRODUTO COM ENCHIMENTO DO
RASGO NA ALVENARIA/CONCRETO COM ARGAMASSA</t>
  </si>
  <si>
    <t>PONTO DE EMBUTIR PARA UMA (1) LUMINÁRIA,COM ELETRODUTO
DE PVC RÍGIDO ROSCÁVEL, DN 20MM (3/4"), EMBUTIDO NA LAJE E
CABO DE COBRE FLEXÍVEL, CLASSE 5, ISOLAMENTO TIPO LSHF/
ATOX, NÃO HALOGENADO, SEÇÃO 1,5MM2 (70°C-450/750V), COM
DISTÂNCIA DE ATÉ CINCO (5) METROS DO PONTO DE DERIVAÇÃO,
EXCLUSIVE LUMINÁRIA, INCLUSIVE CAIXA DE LIGAÇÃO
OCTOGONAL, SUPORTE E FIXAÇÃO DO ELETRODUTO</t>
  </si>
  <si>
    <t>ED-50227</t>
  </si>
  <si>
    <t>ED-50228</t>
  </si>
  <si>
    <t>PONTO DE EMBUTIR PARA UMA (1) TOMADA PADRÃO, TRÊS (3)
POLOS (2P+T/10A-250V), COM PLACA 4"X2" DE UM (1) POSTO, COM
ELETRODUTO FLEXÍVEL CORRUGADO, ANTI-CHAMA, DN 25MM (3/
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</si>
  <si>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</si>
  <si>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LUMINÁRIA COMERCIAL CHANFRADA DE SOBREPOR COMPLETA,
PARA DUAS (2) LÂMPADAS TUBULARES LED 2X18W-ØT8,
TEMPERATURA DA COR 6500K, FORNECIMENTO E INSTALAÇÃO,
INCLUSIVE BASE E LÂMPADAS</t>
  </si>
  <si>
    <t>ED-13338</t>
  </si>
  <si>
    <t>QUADRO DE DISTRIBUIÇÃO DE EMBUTIR EM PVC, PARA 12
DISJUNTORES DIN, INCLUSIVE BARRAMENTOS NEUTRO/TERRA,
EXCLUSIVE BARRAMENTO DE FASE</t>
  </si>
  <si>
    <t>ED-14181</t>
  </si>
  <si>
    <t>9.2</t>
  </si>
  <si>
    <t>9.3</t>
  </si>
  <si>
    <t>9.4</t>
  </si>
  <si>
    <t>9.5</t>
  </si>
  <si>
    <t>9.6</t>
  </si>
  <si>
    <t>9.7</t>
  </si>
  <si>
    <t>9.8</t>
  </si>
  <si>
    <t>9.9</t>
  </si>
  <si>
    <t>9.10</t>
  </si>
  <si>
    <t>9.11</t>
  </si>
  <si>
    <t>9.12</t>
  </si>
  <si>
    <t>9.13</t>
  </si>
  <si>
    <t>9.14</t>
  </si>
  <si>
    <t>9.15</t>
  </si>
  <si>
    <t>9.16</t>
  </si>
  <si>
    <t>CUBA EM AÇO INOXIDÁVEL DE EMBUTIR, AISI 304, APLICAÇÃO
PARA PIA (465X330X115)MM, NÚMERO 1, ASSENTAMENTO EM
BANCADA, INCLUSIVE VÁLVULA DE ESCOAMENTO DE METAL COM
ACABAMENTO CROMADO, SIFÃO DE METAL TIPO COPO COM
ACABAMENTO CROMADO</t>
  </si>
  <si>
    <t>ED-50277</t>
  </si>
  <si>
    <t>CUBA EM AÇO INOXIDÁVEL DE EMBUTIR, AISI 304, APLICAÇÃO
PARA PIA (560X330X115)MM, NÚMERO 2, ASSENTAMENTO EM
BANCADA, INCLUSIVE VÁLVULA DE ESCOAMENTO DE METAL COM
ACABAMENTO CROMADO, SIFÃO DE METAL TIPO COPO COM
ACABAMENTO CROMADO</t>
  </si>
  <si>
    <t>ED-50278</t>
  </si>
  <si>
    <t>CUBA DE LOUÇA BRANCA DE EMBUTIR, FORMATO OVAL,
INCLUSIVE VÁLVULA DE ESCOAMENTO DE METAL COM
ACABAMENTO CROMADO, SIFÃO DE METAL TIPO COPO COM
ACABAMENTO CROMADO</t>
  </si>
  <si>
    <t>ED-50279</t>
  </si>
  <si>
    <t>TANQUE DE LOUÇA BRANCA COM COLUNA, CAPACIDADE 22
LITROS, INCLUSIVE ACESSÓRIOS DE FIXAÇÃO, VÁLVULA DE
ESCOAMENTO DE METAL COM ACABAMENTO CROMADO, SIFÃO
DE METAL TIPO COPO COM ACABAMENTO CROMADO E
REJUNTAMENTO, EXCLUSIVE TORNEIRA</t>
  </si>
  <si>
    <t>ED-50290</t>
  </si>
  <si>
    <t>TORNEIRA METÁLICA PARA LAVATÓRIO, ABERTURA 1/4 DE VOLTA,
ACABAMENTO CROMADO, COM AREJADOR, APLICAÇÃO DE MESA
, INCLUSIVE ENGATE FLEXÍVEL METÁLICO</t>
  </si>
  <si>
    <t>ED-50330</t>
  </si>
  <si>
    <t>TORNEIRA METÁLICA PARA PIA, BICA MÓVEL, ABERTURA 1/4 DE
VOLTA, ACABAMENTO CROMADO, COM AREJADOR, APLICAÇÃO
DE MESA, INCLUSIVE ENGATE FLEXÍVEL METÁLICO</t>
  </si>
  <si>
    <t>ED-50324</t>
  </si>
  <si>
    <t>BACIA SANITÁRIA (VASO) DE LOUÇA COM CAIXA ACOPLADA, COR
BRANCA, INCLUSIVE ACESSÓRIOS DE FIXAÇÃO/VEDAÇÃO,
ENGATE FLEXÍVEL METÁLICO E REJUNTAMENTO, EXCLUSIVE
ASSENTO</t>
  </si>
  <si>
    <t>ED-50297</t>
  </si>
  <si>
    <t>CHUVEIRO ELÉTRICO BRANCO, TENSÃO 127V/220V, POTÊNCIA
4600W/5500W, INCLUSIVE BRAÇO/CANO</t>
  </si>
  <si>
    <t>ED-16344</t>
  </si>
  <si>
    <t>BRAÇO PARA CHUVEIRO, COMPRIMENTO 40 CM, DIÂMETRO
NOMINAL DE 1/2" (20MM), INCLUSIVE ACABAMENTO</t>
  </si>
  <si>
    <t>ED-50310</t>
  </si>
  <si>
    <t>ASSENTO PLÁSTICO PARA BACIA SANITÁRIA, NA COR BRANCA,
PADRÃO POPULAR, INCLUSIVE ACESSÓRIOS PARA FIXAÇÃO</t>
  </si>
  <si>
    <t>ED-48156</t>
  </si>
  <si>
    <t>SABONETEIRA EM AÇO INOX, ACABAMENTO POLIDO, TIPO
CONCHA, DE SOBREPOR, INCLUSIVE ACESSÓRIOS PARA FIXAÇÃO</t>
  </si>
  <si>
    <t>ED-48187</t>
  </si>
  <si>
    <t>DISTRIBUIDOR/DISPENSER PARA ÁLCOOL EM GEL OU SABONETE
LÍQUIDO, EM PLÁSTICO, CAPACIDADE RESERVATÓRIO 1500ML,
INCLUSIVE ACESSÓRIOS PARA FIXAÇÃO</t>
  </si>
  <si>
    <t>ED-48189</t>
  </si>
  <si>
    <t>DISTRIBUIDOR/DISPENSER PARA PORTA PAPEL TOALHA PARA
INTERFOLHAS DE DUAS (2) OU TRÊS (3) DOBRAS, EM PLÁSTICO,
INCLUSIVE ACESSÓRIOS PARA FIXAÇÃO</t>
  </si>
  <si>
    <t>ED-48182</t>
  </si>
  <si>
    <t>BARRA DE APOIO EM AÇO INOX POLIDO RETA, DIÂMETRO DE 1.1/
4", PARA ACESSIBILIDADE (PMR/PCR), COMPRIMENTO 40CM,
INSTALADO EM PORTA/PAREDE, INCLUSIVE ACESSÓRIOS PARA
FIXAÇÃO</t>
  </si>
  <si>
    <t>ED-48163</t>
  </si>
  <si>
    <t>BARRA DE APOIO EM AÇO INOX POLIDO RETA, DIÂMETRO DE 1.1/
4", PARA ACESSIBILIDADE (PMR/PCR), COMPRIMENTO 70CM,
INSTALADO EM PAREDE, INCLUSIVE ACESSÓRIOS PARA FIXAÇÃO</t>
  </si>
  <si>
    <t>ED-48164</t>
  </si>
  <si>
    <t>9.18</t>
  </si>
  <si>
    <t>9.19</t>
  </si>
  <si>
    <t>9.20</t>
  </si>
  <si>
    <t>9.21</t>
  </si>
  <si>
    <t>9.22</t>
  </si>
  <si>
    <t xml:space="preserve">ESQUADRIAS DE MADEIRA </t>
  </si>
  <si>
    <t>ESQUADRIAS METÁLICAS</t>
  </si>
  <si>
    <t>JANELA EM ALUMÍNIO DE CORRER COM 2 FOLHAS, LINHA 25/
SUPREMA, ACABAMENTO ANODIZADO NATURAL, INCLUSIVE
PERFIS, VIDRO 4MM E INSTALAÇÃO, EXCLUSIVE FERRAGENS
PARA JANELA DE ALUMÍNIO DE CORRER</t>
  </si>
  <si>
    <t xml:space="preserve">ED-29484 </t>
  </si>
  <si>
    <t>JANELA EM ALUMÍNIO FIXA COMPLETA, LINHA 25/SUPREMA,
ACABAMENTO ANODIZADO NATURAL, INCLUSIVE PERFIS E VIDRO
LISO 4MM E INSTALAÇÃO</t>
  </si>
  <si>
    <t>ED-29483</t>
  </si>
  <si>
    <t>PORTA EM ALUMÍNIO COMPLETA, DIMENSÃO (120X210)CM, TIPO
DE CORRER, COM DUAS (2) FOLHAS, LINHA 25/SUPREMA,
ACABAMENTO ANODIZADO NATURAL, INCLUSIVE PERFIS, VIDRO,
FERRAGENS E INSTALAÇÃO</t>
  </si>
  <si>
    <t>ED-29485</t>
  </si>
  <si>
    <t>PORTA VENEZIANA EM ALUMÍNIO COMPLETA, DIMENSÃO (60X210)
CM, TIPO DE ABRIR, COM UMA (1) FOLHA, LINHA 25/SUPREMA,
ACABAMENTO ANODIZADO NATURAL, INCLUSIVE PERFIS,
FERRAGENS E INSTALAÇÃO</t>
  </si>
  <si>
    <t>ED-29477</t>
  </si>
  <si>
    <t>REVESTIMENTO</t>
  </si>
  <si>
    <t>CHAPISCO COM ARGAMASSA, TRAÇO 1:3 (CIMENTO E AREIA), ESP
. 5MM, APLICADO EM ALVENARIA/ESTRUTURA DE CONCRETO
COM COLHER, INCLUSIVE ARGAMASSA COM PREPARO
MECANIZADO</t>
  </si>
  <si>
    <t>ED-50727</t>
  </si>
  <si>
    <t>EMBOÇO COM ARGAMASSA, TRAÇO 1:6 (CIMENTO E AREIA), ESP.
20MM, APLICAÇÃO MANUAL, INCLUSIVE ARGAMASSA COM
PREPARO MECANIZADO, EXCLUSIVE CHAPISCO</t>
  </si>
  <si>
    <t>ED-50732</t>
  </si>
  <si>
    <t>REBOCO COM ARGAMASSA, TRAÇO 1:2:8 (CIMENTO, CAL E AREIA)
, ESP. 30MM, APLICAÇÃO MANUAL, INCLUSIVE ARGAMASSA COM
PREPARO MECANIZADO</t>
  </si>
  <si>
    <t>ED-6284</t>
  </si>
  <si>
    <t>REVESTIMENTO DE GESSO EM TETO, ESP. 5MM, APLICAÇÃO
MANUAL, INCLUSIVE ACABAMENTO SARRAFEADO</t>
  </si>
  <si>
    <t>ED-9066</t>
  </si>
  <si>
    <t>REVESTIMENTO COM CERÂMICA APLICADO EM PAREDE,
ACABAMENTO ESMALTADO, AMBIENTE INTERNO/EXTERNO,
PADRÃO EXTRA, DIMENSÃO DA PEÇA ATÉ 2025 CM2, PEI III,
ASSENTAMENTO COM ARGAMASSA INDUSTRIALIZADA, INCLUSIVE
REJUNTAMENTO</t>
  </si>
  <si>
    <t>ED-9081</t>
  </si>
  <si>
    <t>PISOS E RODAPÉS</t>
  </si>
  <si>
    <t>PISO EM CONCRETO PREPARADO EM OBRA COM BETONEIRA
COM FCK DE 10MPA, SEM ARMAÇÃO, ACABAMENTO RÚSTICO,
ESP. 5CM, INCLUSIVE FORNECIMENTO, LANÇAMENTO,
ADENSAMENTO, SARRAFEAMENTO, EXCLUSIVE JUNTA DE
DILATAÇÃO</t>
  </si>
  <si>
    <t>ED-9317</t>
  </si>
  <si>
    <t>CONTRAPISO DESEMPENADO COM ARGAMASSA, TRAÇO 1:3 (
CIMENTO E AREIA), ESP. 30MM, INCLUSIVE ARGAMASSA COM
PREPARO MECANIZADO</t>
  </si>
  <si>
    <t>ED-50568</t>
  </si>
  <si>
    <t>REVESTIMENTO COM PORCELANATO APLICADO EM PISO,
ACABAMENTO ESMALTADO ACETINADO, AMBIENTE INTERNO/
EXTERNO, PADRÃO EXTRA, BORDA RETIFICADA, DIMENSÃO DA
PEÇA (45X45)CM, ASSENTAMENTO COM ARGAMASSA
INDUSTRIALIZADA, INCLUSIVE REJUNTAMENTO</t>
  </si>
  <si>
    <t>ED-50753</t>
  </si>
  <si>
    <t>EXECUÇÃO DE PAVIMENTO COM PISO INTERTRAVADO, TIPO
RETANGULAR, ESP. 6CM, COM FCK DE 35MPA, INCLUSIVE
COLCHÃO DE AREIA, ESP. 6CM, PARA ASSENTAMENTO,
COMPACTAÇÃO MECANIZADA, CARGA E DESCARGA MECÂNICA
EM CAMINHÃO, EXCLUSIVE TRANSPORTE DE PISO
INTERTRAVADO</t>
  </si>
  <si>
    <t>ED-8915</t>
  </si>
  <si>
    <t>PASSEIOS DE CONCRETO E = 6 CM, FCK = 10 MPA, JUNTA SECA</t>
  </si>
  <si>
    <t>ED-51145</t>
  </si>
  <si>
    <t>PISO EM CONCRETO USINADO CONVENCIONAL COM DE FCK
15MPA, COM TELA SOLDADA NERVURADA TIPO Q-138,
ACABAMENTO POLÍDO EM NÍVEL ZERO, ESP. 10CM, INCLUSIVE
FORNECIMENTO, LANÇAMENTO, ADENSAMENTO, EXCLUSIVE
JUNTA DE DILATAÇÃO</t>
  </si>
  <si>
    <t>ED-9320</t>
  </si>
  <si>
    <t>SÓCULO COM ENCHIMENTO EM TIJOLOS MACIÇOS, ALTURA DE
10CM À 12CM, INCLUSIVE ACABAMENTO EM REVESTIMENTO DE
ARGAMASSA, ESP. 20MM, COM APLICAÇÃO MANUAL</t>
  </si>
  <si>
    <t>ED-50621</t>
  </si>
  <si>
    <t>13.1</t>
  </si>
  <si>
    <t>13.2</t>
  </si>
  <si>
    <t>13.3</t>
  </si>
  <si>
    <t>13.4</t>
  </si>
  <si>
    <t>13.5</t>
  </si>
  <si>
    <t>13.6</t>
  </si>
  <si>
    <t>13.7</t>
  </si>
  <si>
    <t>11.1</t>
  </si>
  <si>
    <t>11.2</t>
  </si>
  <si>
    <t>11.3</t>
  </si>
  <si>
    <t>11.4</t>
  </si>
  <si>
    <t>12.1</t>
  </si>
  <si>
    <t>12.2</t>
  </si>
  <si>
    <t>12.3</t>
  </si>
  <si>
    <t>12.4</t>
  </si>
  <si>
    <t>12.6</t>
  </si>
  <si>
    <t xml:space="preserve">PINTURA </t>
  </si>
  <si>
    <t>BANCADAS, PRATELEIRAS E DIVISÓRIAS</t>
  </si>
  <si>
    <t>DIVERSOS</t>
  </si>
  <si>
    <t>14.1</t>
  </si>
  <si>
    <t>ESPELHO CRISTAL, DIMENSÃO (60X90)CM, COM ESP. 4MM, EM
ACABAMENTO LAPIDADO, INCLUSIVE FIXAÇÃO COM PARAFUSO
TIPO FINESSON, FORNECIMENTO E INSTALAÇÃO</t>
  </si>
  <si>
    <t>ED-51150</t>
  </si>
  <si>
    <t>ED-50514</t>
  </si>
  <si>
    <t>ED-50515</t>
  </si>
  <si>
    <t>PREPARAÇÃO PARA EMASSAMENTO OU PINTURA (LÁTEX/ ACRÍLICA) EM PAREDE, INCLUSIVE UMA (1) DEMÃO DE SELADOR ACRÍLICO</t>
  </si>
  <si>
    <t>PREPARAÇÃO PARA EMASSAMENTO OU PINTURA (LÁTEX/ ACRÍLICA) EM TETO, INCLUSIVE UMA (1) DEMÃO DE SELADOR ACRÍLICO</t>
  </si>
  <si>
    <t>15.1</t>
  </si>
  <si>
    <t>15.2</t>
  </si>
  <si>
    <t>ED-50478</t>
  </si>
  <si>
    <t>ED-50480</t>
  </si>
  <si>
    <t>ED-50498</t>
  </si>
  <si>
    <t>ED-50499</t>
  </si>
  <si>
    <t>15.3</t>
  </si>
  <si>
    <t>15.4</t>
  </si>
  <si>
    <t>15.5</t>
  </si>
  <si>
    <t>15.6</t>
  </si>
  <si>
    <t>15.7</t>
  </si>
  <si>
    <t>15.8</t>
  </si>
  <si>
    <t>15.9</t>
  </si>
  <si>
    <t>15.10</t>
  </si>
  <si>
    <t>ED-28438</t>
  </si>
  <si>
    <t>PINTURA ESMALTE BASE SOLVENTE EM SUPERFÍCIE DE MADEIRA, DUAS (2) DEMÃOS, COM APLICAÇÃO MANUAL, INCLUSIVE PREPARAÇÃO DA SUPERFÍCIE COM LIXAMENTO, EXCLUSIVE FUNDO NIVELADOR E MASSA A ÓLEO</t>
  </si>
  <si>
    <t>PINTURA LÁTEX (PVA) EM TETO, DUAS (2) DEMÃOS, COM APLICAÇÃO MANUAL, EXCLUSIVE SELADOR ACRÍLICO E MASSA ACRÍLICA/CORRIDA (PVA)</t>
  </si>
  <si>
    <t>PINTURA LÁTEX (PVA) EM PAREDE, DUAS (2) DEMÃOS, COM APLICAÇÃO MANUAL, EXCLUSIVE SELADOR ACRÍLICO E MASSA ACRÍLICA/CORRIDA (PVA)</t>
  </si>
  <si>
    <t>EMASSAMENTO EM TETO COM MASSA CORRIDA (PVA), DUAS (2) DEMÃOS, INCLUSIVE LIXAMENTO PARA PINTURA</t>
  </si>
  <si>
    <t>EMASSAMENTO EM PAREDE COM MASSA CORRIDA (PVA), DUAS (2) DEMÃOS, INCLUSIVE LIXAMENTO PARA PINTURA</t>
  </si>
  <si>
    <t>ED-50495</t>
  </si>
  <si>
    <t>PINTURA ESMALTE BASE SOLVENTE EM SUPERFÍCIES METÁLICAS, DUAS (2) DEMÃOS, COM APLICAÇÃO MANUAL, INCLUSIVE UMA (1) DEMÃO DE FUNDO ANTICORROSIVO</t>
  </si>
  <si>
    <t>CONJUNTO DE MESA E BANCOS DE CONCRETO PARA JOGOS (02
BANCOS EM ARCO COM D INTERNO = 130 CM E H = 43 CM E MESA
COM D = 80 CM, E = 8 CM E H = 75 CM)</t>
  </si>
  <si>
    <t>ED-48360</t>
  </si>
  <si>
    <t>cj</t>
  </si>
  <si>
    <t>ED-50692</t>
  </si>
  <si>
    <t>PRATELEIRA EM GRANITO, COR CINZA ANDORINHA, ESP. 2CM, ACABAMENTO POLIDO, APOIADA EM CONSOLE DE METALON (30X20)MM, INCLUSIVE FIXAÇÃO</t>
  </si>
  <si>
    <t>BANCADA EM GRANITO, COR CINZA ANDORINHA, ESP. 3CM,
ACABAMENTO POLIDO, APOIADA EM CONSOLE DE METALON (
50X30)MM, EXCLUSIVE RODABANCA/FRONTÃO, TESTEIRA/FAIXA,
FURO EM BANCADA, CUBA METÁLICA, SIFÃO, TORNEIRA E
ENGATE FLEXÍVEL</t>
  </si>
  <si>
    <t>ED-21095</t>
  </si>
  <si>
    <t>RODABANCA/FRONTÃO PARA BANCADA EM GRANITO, COR CINZA
ANDORINHA, ESP. 2CM, ALTURA DE 7CM, INCLUSIVE
REJUNTAMENTO EM MASSA PLÁSTICA NA COR DA PEDRA</t>
  </si>
  <si>
    <t>ED-48347</t>
  </si>
  <si>
    <t>TESTEIRA PARA BANCADA EM GRANITO, COR CINZA ANDORINHA,
ESP. 2CM, ALTURA DE 3CM, INCLUSIVE POLIMENTO, CORTE/
COLAGEM EM MEIA ESQUADRIA E MASSA PLÁSTICA NA COR DA
PEDRA</t>
  </si>
  <si>
    <t>ED-21634</t>
  </si>
  <si>
    <t>DIVISÓRIA EM GRANITO CINZA ANDORINHA, ESP. 3CM, INCLUSIVE
INSTALAÇÃO, FERRAGENS EM LATÃO CROMADO E ACESSÓRIOS</t>
  </si>
  <si>
    <t>ED-48533</t>
  </si>
  <si>
    <t>16.1</t>
  </si>
  <si>
    <t>16.2</t>
  </si>
  <si>
    <t>16.3</t>
  </si>
  <si>
    <t>16.4</t>
  </si>
  <si>
    <t>16.5</t>
  </si>
  <si>
    <t>16.6</t>
  </si>
  <si>
    <t>DEPÓSITO PARA CILINDRO DE GÁS (GLP), INCLUSIVE ALVENARIA
DE VEDAÇÃO COM ESP. 14CM, CHAPISCO COM ARGAMASSA (
TRAÇO 1:3), ESP. 5MM, REBOCO COM ARGAMASSA (TRAÇO 1:2:8),
ESP. 20MM, PINTURA ACRÍLICA EM DUAS (2) DEMÃOS, LAJE
IMPERMEABILIZADA E PORTÃO EM TELA GALVANIZADA FIO 12
COM CADEADO, EXCLUSIVE CILINDROS - PADRÃO DER-MG</t>
  </si>
  <si>
    <t>ED-15716</t>
  </si>
  <si>
    <t>un</t>
  </si>
  <si>
    <t>CILINDRO DE AÇO COM GÁS GLP CAPACIDADE 45 KG</t>
  </si>
  <si>
    <t>ED-49817</t>
  </si>
  <si>
    <t>u</t>
  </si>
  <si>
    <t>PONTO DE EMBUTIR PARA GÁS EM TUBO DE COBRE CLASSE "A"
SEM COSTURA SOLDÁVEL, DN 1/2" (15MM), EMBUTIDO NA
ALVENARIA COM DISTÂNCIA DE ATÉ CINCO (5) METROS DO
RAMAL DE ABASTECIMENTO, INCLUSIVE CONEXÕES E FIXAÇÃO
DO TUBO COM ENCHIMENTO DO RASGO NA ALVENARIA/
CONCRETO COM ARGAMASSA</t>
  </si>
  <si>
    <t>ED-18181</t>
  </si>
  <si>
    <t>17.1</t>
  </si>
  <si>
    <t>17.2</t>
  </si>
  <si>
    <t>17.3</t>
  </si>
  <si>
    <t xml:space="preserve">4 unid </t>
  </si>
  <si>
    <t xml:space="preserve">LIMPEZA </t>
  </si>
  <si>
    <t>LIMPEZA FINAL PARA ENTREGA DA OBRA</t>
  </si>
  <si>
    <t>ED-50266</t>
  </si>
  <si>
    <t xml:space="preserve">Alessandro Mota Barbosa </t>
  </si>
  <si>
    <t>18.1</t>
  </si>
  <si>
    <t xml:space="preserve">Placa de obra: 1 unid </t>
  </si>
  <si>
    <t xml:space="preserve">Bloco Administrativo: (6,25 +  6,25 + 1,00 + 1,00) + ( 17,30 + 17,30 + 1,00 + 1,00)  =  51,10m
Bloco de Serviço:(6,25 +  6,25 + 1,00 + 1,00) + ( 16,20 + 16,20 + 1,00 + 1,00)  =  48,85m
Pátio Coberto: (6,56 x 4) + ( 2,14 x 2) + (7,80 x 2) = 46,12m
Bloco Pedagógico: (7,80 +  7,80 + 1,00 + 1,00) + ( 35,75 + 35,75 + 1,00 + 1,00)  =  91,10m
Bloco Multiuso: (7,80 +  7,80 + 1,00 + 1,00) + ( 35,75 + 35,75 + 1,00 + 1,00)  =  91,10m
</t>
  </si>
  <si>
    <t>1 unidade</t>
  </si>
  <si>
    <t xml:space="preserve">Bloco Administrativo: 5,95 x 16,40 x 0,10 = 9,75m³
Bloco de Serviço: 5,95 x 15,30 x 0,10 = 9,10m³
Pátio Coberto: 134,42m² x 0,10 = 13,44m³
Bloco Pedagógico: 7,35 x 32,85 x 0,10 = 24,14m³
Bloco Multiuso: 7,35 x 32,85 x 0,10 = 24,14m³
</t>
  </si>
  <si>
    <t xml:space="preserve">Bloco Administrativo: 18 und x 1 x 1,50 = 27,00m
Bloco de Serviço: 18 und x 1 x 1,50 = 27,00m
Pátio Coberto: 18 und x 1 x 1,50 = 27,00m
Bloco Pedagógico: 38 und x 1 x 1,50 = 57,00m
Bloco Multiuso: 36 und x 1 x 1,50 = 54,00m
Passarelas: 24 unid x 1 = 24,00m
Total: 216m x (π x 0,10²) = 6,78m³
</t>
  </si>
  <si>
    <r>
      <rPr>
        <b/>
        <sz val="8"/>
        <rFont val="Arial"/>
        <family val="2"/>
      </rPr>
      <t>Vigas Baldrames:</t>
    </r>
    <r>
      <rPr>
        <sz val="8"/>
        <rFont val="Arial"/>
        <family val="2"/>
      </rPr>
      <t xml:space="preserve">
Bloco Administrativo: (6,25 x 6) + (17,30 x 3) x (0,10 + 0,10)  = 17,88m²
Bloco de Serviço: (6,25 x 6) + (16,20 x 3) x (0,10 + 0,10)  = 17,22m²
Pátio Coberto: (42,74 + 14,92 + 15,82) x (0,10 + 0,10)  = 14,69m²
Bloco Pedagógico: (7,80 x 11) + ( 35,75 x 3) x (0,10 + 0,10)  = 38,61m²
Bloco Multiuso: (7,80 x 10) + ( 35,75 x 3) x (0,10 + 0,10)  = 37,05m²
Passarelas: (11,70 x 2) + ( 8,00 x 2) + (7,57 x 2) x (0,10 + 0,10)  = 10,91m²
</t>
    </r>
    <r>
      <rPr>
        <b/>
        <sz val="8"/>
        <rFont val="Arial"/>
        <family val="2"/>
      </rPr>
      <t>Blocos de fundação:</t>
    </r>
    <r>
      <rPr>
        <sz val="8"/>
        <rFont val="Arial"/>
        <family val="2"/>
      </rPr>
      <t xml:space="preserve">
Bloco Administrativo: 18 und x (0,50 + 0,50 + 0,50 + 0,50) x 0,10 = 3,60m²
Bloco de Serviço: 18 und x (0,50 + 0,50 + 0,50 + 0,50) x 0,10 = 3,60m²
Pátio Coberto: 18 und x (0,50 + 0,50 + 0,50 + 0,50) x 0,10 = 3,60m²
Bloco Pedagógico: 38 und x (0,50 + 0,50 + 0,50 + 0,50) x 0,10 = 7,60m²
Bloco Multiuso: 36 undx (0,50 + 0,50 + 0,50 + 0,50) x 0,10 = 7,20m²</t>
    </r>
  </si>
  <si>
    <r>
      <rPr>
        <b/>
        <sz val="8"/>
        <rFont val="Arial"/>
        <family val="2"/>
      </rPr>
      <t xml:space="preserve">Vigas Baldrames
</t>
    </r>
    <r>
      <rPr>
        <sz val="8"/>
        <rFont val="Arial"/>
        <family val="2"/>
      </rPr>
      <t xml:space="preserve">Bloco Administrativo: (6,25 x 6) + (17,30 x 3) x 0,15 x 0,30 = 4,02m³
Bloco de Serviço: (6,25 x 6) + (16,20 x 3) x 0,15 x 0,30 = 3,87m³
Pátio Coberto: (42,74 + 14,92 + 15,82) x 0,15 x 0,30 = 3,31m³
Bloco Pedagógico: (7,80 x 11) + ( 35,75 x 3) x 0,15 x 0,30 = 8,69m³
Bloco Multiuso: (7,80 x 10) + ( 35,75 x 3) x 0,15 x 0,30 = 8,34m³
Passarelas: (11,70 x 2) + ( 8,00 x 2) + (7,57 x 2) x 0,15 x 0,20 = 1,64m³
Lixeira: 5,30 x 0,15 x 0,20 = 0,11m³
</t>
    </r>
    <r>
      <rPr>
        <b/>
        <sz val="8"/>
        <rFont val="Arial"/>
        <family val="2"/>
      </rPr>
      <t xml:space="preserve">Blocos de fundação
</t>
    </r>
    <r>
      <rPr>
        <sz val="8"/>
        <rFont val="Arial"/>
        <family val="2"/>
      </rPr>
      <t>Bloco Administrativo: 18 und x 0,50 x 0,50 x 0,50 = 2,25m³
Bloco de Serviço: 18 und x 0,50 x 0,50 x 0,50 = 2,25m³
Pátio Coberto: 18 und x 0,50 x 0,50 x 0,50 = 2,25m³
Bloco Pedagógico: 38 und x 0,50 x 0,50 x 0,50 = 4,75m³
Bloco Multiuso: 36 und x 0,50 x 0,50 x 0,50 = 4,50m³</t>
    </r>
  </si>
  <si>
    <r>
      <rPr>
        <b/>
        <sz val="8"/>
        <rFont val="Arial"/>
        <family val="2"/>
      </rPr>
      <t xml:space="preserve">Vigas Baldrames
</t>
    </r>
    <r>
      <rPr>
        <sz val="8"/>
        <rFont val="Arial"/>
        <family val="2"/>
      </rPr>
      <t xml:space="preserve">Bloco Administrativo: (6,25 x 6) + (17,30 x 3) x 0,15 = 13,41m²
Bloco de Serviço: (6,25 x 6) + (16,20 x 3) x 0,15 = 12,91m²
Pátio Coberto: (42,74 + 14,92 + 15,82) x 0,15 = 11,02m²
Bloco Pedagógico: (7,80 x 11) + ( 35,75 x 3) x 0,15 = 28,96m²
Bloco Multiuso: (7,80 x 10) + ( 35,75 x 3) x 0,15 =27,78m²
Passarelas: (11,70 x 2) + ( 8,00 x 2) + (7,57 x 2) x 0,15 = 8,18m²
Lixeira: 5,30 x 0,15 = 0,79m²
</t>
    </r>
    <r>
      <rPr>
        <b/>
        <sz val="8"/>
        <rFont val="Arial"/>
        <family val="2"/>
      </rPr>
      <t xml:space="preserve">Blocos de fundação
</t>
    </r>
    <r>
      <rPr>
        <sz val="8"/>
        <rFont val="Arial"/>
        <family val="2"/>
      </rPr>
      <t>Bloco Administrativo: 18 und x 0,50 x 0,50 = 4,50m²
Bloco de Serviço: 18 und x 0,50 x 0,50 = 4,50m²
Pátio Coberto: 18 und x 0,50 x 0,50 = 4,50m²
Bloco Pedagógico: 38 und x 0,50 x 0,50 = 9,50m²
Bloco Multiuso: 36 und x 0,50 x 0,50 = 9,00m²</t>
    </r>
  </si>
  <si>
    <r>
      <rPr>
        <b/>
        <sz val="8"/>
        <rFont val="Arial"/>
        <family val="2"/>
      </rPr>
      <t xml:space="preserve">Vigas Baldrames
</t>
    </r>
    <r>
      <rPr>
        <sz val="8"/>
        <rFont val="Arial"/>
        <family val="2"/>
      </rPr>
      <t xml:space="preserve">Bloco Administrativo: (6,25 x 6) + (17,30 x 3) x 0,15 x 0,30 = 4,02m³
Bloco de Serviço: (6,25 x 6) + (16,20 x 3) x 0,15 x 0,30 = 3,87m³
Pátio Coberto: (42,74 + 14,92 + 15,82) x 0,15 x 0,30 = 3,31m³
Bloco Pedagógico: (7,80 x 11) + ( 35,75 x 3) x 0,15 x 0,30 = 8,69m³
Bloco Multiuso: (7,80 x 10) + ( 35,75 x 3) x 0,15 x 0,30 = 8,34m³
Passarelas: (11,70 x 2) + ( 8,00 x 2) + (7,57 x 2) x 0,15 x 0,20 = 1,64m³
Lixeira: 5,30 x 0,15 x 0,20 = 0,11m³
</t>
    </r>
    <r>
      <rPr>
        <b/>
        <sz val="8"/>
        <rFont val="Arial"/>
        <family val="2"/>
      </rPr>
      <t xml:space="preserve">
Blocos de fundação
</t>
    </r>
    <r>
      <rPr>
        <sz val="8"/>
        <rFont val="Arial"/>
        <family val="2"/>
      </rPr>
      <t xml:space="preserve">Bloco Administrativo: 18 und x 0,50 x 0,50 x 0,50 = 2,25m³
Bloco de Serviço: 18 und x 0,50 x 0,50 x 0,50 = 2,25m³
Pátio Coberto: 18 und x 0,50 x 0,50 x 0,50 = 2,25m³
Bloco Pedagógico: 38 und x 0,50 x 0,50 x 0,50 = 4,75m³
Bloco Multiuso: 36 und x 0,50 x 0,50 x 0,50 = 4,50m³
</t>
    </r>
    <r>
      <rPr>
        <b/>
        <sz val="8"/>
        <rFont val="Arial"/>
        <family val="2"/>
      </rPr>
      <t>Total:</t>
    </r>
    <r>
      <rPr>
        <sz val="8"/>
        <rFont val="Arial"/>
        <family val="2"/>
      </rPr>
      <t xml:space="preserve"> 45,96 x 60kg/m³ = 2757,60kg</t>
    </r>
  </si>
  <si>
    <r>
      <rPr>
        <b/>
        <sz val="8"/>
        <rFont val="Arial"/>
        <family val="2"/>
      </rPr>
      <t xml:space="preserve">Vigas Baldrames
</t>
    </r>
    <r>
      <rPr>
        <sz val="8"/>
        <rFont val="Arial"/>
        <family val="2"/>
      </rPr>
      <t xml:space="preserve">Bloco Administrativo: (6,25 x 6) + (17,30 x 3) x 0,15 x 0,05 = 0,67m³
Bloco de Serviço: (6,25 x 6) + (16,20 x 3) x 0,15 x 0,05 = 0,65m³
Pátio Coberto: (42,74 + 14,92 + 15,82) x 0,15 x 0,05 = 0,55m³
Bloco Pedagógico: (7,80 x 11) + ( 35,75 x 3) x 0,15 x 0,05 = 1,45m³
Bloco Multiuso: (7,80 x 10) + ( 35,75 x 3) x 0,15 x 0,05 = 0,86m³
Passarelas: (11,70 x 2) + ( 8,00 x 2) + (7,57 x 2) x 0,15 x 0,05 = 0,41m³
Lixeira: 5,30 x 0,15 x 0,05 = 0,04m³
</t>
    </r>
    <r>
      <rPr>
        <b/>
        <sz val="8"/>
        <rFont val="Arial"/>
        <family val="2"/>
      </rPr>
      <t xml:space="preserve">Blocos de fundação
</t>
    </r>
    <r>
      <rPr>
        <sz val="8"/>
        <rFont val="Arial"/>
        <family val="2"/>
      </rPr>
      <t>Bloco Administrativo: 18 und x 0,50 x 0,50 x 0,05 = 0,22m³
Bloco de Serviço: 18 und x 0,50 x 0,50 x 0,05 = 0,22m³
Pátio Coberto: 18 und x 0,50 x 0,50 x 0,05 = 0,22m³
Bloco Pedagógico: 38 und x 0,50 x 0,50 x 0,05 = 0,47m³
Bloco Multiuso: 36 und x 0,50 x 0,50 x 0,05 = 0,45m³</t>
    </r>
  </si>
  <si>
    <r>
      <rPr>
        <b/>
        <sz val="8"/>
        <rFont val="Arial"/>
        <family val="2"/>
      </rPr>
      <t>Vigas Baldrames:</t>
    </r>
    <r>
      <rPr>
        <sz val="8"/>
        <rFont val="Arial"/>
        <family val="2"/>
      </rPr>
      <t xml:space="preserve">
Bloco Administrativo: (6,25 x 6) + (17,30 x 3) x (0,10 + 0,10 + 0,15)  = 31,29m²
Bloco de Serviço: (6,25 x 6) + (16,20 x 3) x (0,10 + 0,10 + 0,15)  = 30,13m²
Pátio Coberto: (42,74 + 14,92 + 15,82) x (0,10 + 0,10 + 0,15)  = 25,71m²
Bloco Pedagógico: (7,80 x 11) + ( 35,75 x 3) x (0,10 + 0,10 + 0,15)  = 67,56m²
Bloco Multiuso: (7,80 x 10) + ( 35,75 x 3) x (0,10 + 0,10 + 0,15)  = 64,84m²
Passarelas: (11,70 x 2) + ( 8,00 x 2) + (7,57 x 2) x (0,10 + 0,10 +0,15)  = 19,09m²
</t>
    </r>
    <r>
      <rPr>
        <b/>
        <sz val="8"/>
        <rFont val="Arial"/>
        <family val="2"/>
      </rPr>
      <t>Blocos de fundação:</t>
    </r>
    <r>
      <rPr>
        <sz val="8"/>
        <rFont val="Arial"/>
        <family val="2"/>
      </rPr>
      <t xml:space="preserve">
Bloco Administrativo: 18 und x (0,50 + 0,50 + 0,50 + 0,50) x 0,10 + ( 0,50 x 0,50) = 3,85m²
Bloco de Serviço: 18 und x (0,50 + 0,50 + 0,50 + 0,50) x 0,10 + ( 0,50 x 0,50) = 3,85m²
Pátio Coberto: 18 und x (0,50 + 0,50 + 0,50 + 0,50) x 0,10 + ( 0,50 x 0,50) = 3,85m²
Bloco Pedagógico: 38 und x (0,50 + 0,50 + 0,50 + 0,50) x 0,10 + ( 0,50 x 0,50) = 7,85m²
Bloco Multiuso: 36 und x (0,50 + 0,50 + 0,50 + 0,50) x 0,10 + ( 0,50 x 0,50) = 7,45m²</t>
    </r>
  </si>
  <si>
    <r>
      <rPr>
        <b/>
        <sz val="8"/>
        <rFont val="Arial"/>
        <family val="2"/>
      </rPr>
      <t>Pilares</t>
    </r>
    <r>
      <rPr>
        <sz val="8"/>
        <rFont val="Arial"/>
        <family val="2"/>
      </rPr>
      <t xml:space="preserve">
Bloco Administrativo: ( 8 x 0,45 x 2,90) + ( 4 x 0,60 x 2,90)  + ( 2 x 3,14 x 0,10 x 6 x 2,90) = 28,33m²
Bloco de Serviço: ( 8 x 0,45 x 2,90) + ( 8 x 0,60 x 2,90)  + ( 2 x 3,14 x 0,10 x 6 x 2,90) = 28,33m²
Pátio Coberto: ( 2 x 3,14 x 0,15 x 12 x 2,90)  + ( 2 x 3,14 x 0,15 x 6 x 5,90) = 66,16m²
Bloco Pedagógico: ( 4 x 0,45 x 2,90) + ( 13 x 0,60 x 2,90)  + ( 6 x 0,45 x 2,90) + ( 2 x 3,14 x 0,10 x 15 x 2,90) = 63,00m²
Bloco Multiuso: ( 4 x 0,45 x 2,90) + ( 14 x 0,60 x 2,90)  + ( 8 x 0,45 x 2,90) + ( 2 x 3,14 x 0,10 x 10 x 2,90) = 58,24m²
Passarelas: ( 2 x 3,14 x 0,10 x 24 x 2,50) = 37,70m²
</t>
    </r>
    <r>
      <rPr>
        <b/>
        <sz val="8"/>
        <rFont val="Arial"/>
        <family val="2"/>
      </rPr>
      <t>Vigas</t>
    </r>
    <r>
      <rPr>
        <sz val="8"/>
        <rFont val="Arial"/>
        <family val="2"/>
      </rPr>
      <t xml:space="preserve">
Bloco Administrativo: (5 x 4,45 x 0,60) + ( 4,45 x 0,75) + ( 2 x 8,00 x 0,60) + (2 x 7,30 x 0,60) + (2 x 2,00 x 0,75) + ( 6 x 1,50 x 0,75) + ( 17,30 x 0,75)  = 57,77m²
Bloco de Serviço: (4 x 4,45 x 0,60) + ( 2 x 4,45 x 0,75) + ( 2 x 16,20 x 0,60) + ( 6 x 1,50 x 0,75) + ( 16,20 x 0,75)  = 55,69m²
Pátio Coberto: (42,74 + 14,23) x (1,00)  + (2 x 14,23 x 0,75)  = 78,31m²
Bloco Pedagógico: (5 x 6,30 x 0,60) + ( 4 x 6,30 x 1,00) + ( 2 x 32,75 x 0,60) + (2 x 7,80 x 0,75) + (35,75 x 0,75) + (6 x 1,50 x 0,75) = 128,66m²</t>
    </r>
    <r>
      <rPr>
        <sz val="8"/>
        <color rgb="FFFF0000"/>
        <rFont val="Arial"/>
        <family val="2"/>
      </rPr>
      <t xml:space="preserve">
</t>
    </r>
    <r>
      <rPr>
        <sz val="8"/>
        <rFont val="Arial"/>
        <family val="2"/>
      </rPr>
      <t>Bloco Multiuso: ( 6 x 6,30 x 0,60) + ( 4 x 6,30 x 1,00) + (2 x 32,75 x 0,60) + (10 x 1,50 x 0,75) + (35,75 x 0,75) = 125,24m²</t>
    </r>
    <r>
      <rPr>
        <sz val="8"/>
        <color rgb="FFFF0000"/>
        <rFont val="Arial"/>
        <family val="2"/>
      </rPr>
      <t xml:space="preserve">
</t>
    </r>
  </si>
  <si>
    <r>
      <rPr>
        <b/>
        <sz val="8"/>
        <rFont val="Arial"/>
        <family val="2"/>
      </rPr>
      <t>Pilares</t>
    </r>
    <r>
      <rPr>
        <sz val="8"/>
        <rFont val="Arial"/>
        <family val="2"/>
      </rPr>
      <t xml:space="preserve">
Bloco Administrativo: ( 12 x 0,15 x 0,30 x 2,90) + ( 3,14 x 0,10² x 6 x 2,90) = 2,11m³
Bloco de Serviço: ( 12 x 0,15 x 0,30 x 2,90) + ( 3,14 x 0,10² x 6 x 2,90) = 2,11m³
Pátio Coberto: ( 3,14 x 0,15² x 12 x 2,90) + ( 3,14 x 0,15² x 6 x 5,90) = 4,96m³
Bloco Pedagógico: ( 23 x 0,15 x 0,30 x 2,90) + ( 3,14 x 0,10² x 15 x 2,90) =4,09m³
Bloco Multiuso:( 25 x 0,15 x 0,30 x 2,90) + ( 3,14 x 0,10² x 10 x 2,90) = 4,17m³
Passarelas: ( 3,14 x 0,10² x 24 x 2,50) = 1,88m³
</t>
    </r>
    <r>
      <rPr>
        <b/>
        <sz val="8"/>
        <rFont val="Arial"/>
        <family val="2"/>
      </rPr>
      <t>Vigas</t>
    </r>
    <r>
      <rPr>
        <sz val="8"/>
        <rFont val="Arial"/>
        <family val="2"/>
      </rPr>
      <t xml:space="preserve">
Bloco Administrativo: (6,25 x 6) + (17,30 x 3) x 0,15 x 0,30 = 4,02m³
Bloco de Serviço: (6,25 x 6) + (16,20 x 3) x 0,15 x 0,30 = 3,87m³
Pátio Coberto: (42,74 + 14,23) x 0,20 x 040 + (2 x 14,23) x 0,15 x 0,30 = 5,83m³
Bloco Pedagógico: (7,80 x 7 x 0,15 x 0,30) + (35,75 x 3 x 0,15 x 0,30) + (6,30 x 4 x 0,20 x 0,40) + (4 x 1,50 x 0,15 x 0,30) = 11,99m³
Bloco Multiuso:  (7,80 x 6 x 0,15 x 0,30) + (35,75 x 3 x 0,15 x 0,30) + (6,30 x 4 x 0,20 x 0,40) + (4 x 1,50 x 0,15 x 0,30) = 11,64m³
</t>
    </r>
    <r>
      <rPr>
        <b/>
        <sz val="8"/>
        <rFont val="Arial"/>
        <family val="2"/>
      </rPr>
      <t>Total:</t>
    </r>
    <r>
      <rPr>
        <sz val="8"/>
        <rFont val="Arial"/>
        <family val="2"/>
      </rPr>
      <t xml:space="preserve"> 56,67m³ x 65kg = 3683,55kg</t>
    </r>
  </si>
  <si>
    <r>
      <rPr>
        <b/>
        <sz val="8"/>
        <rFont val="Arial"/>
        <family val="2"/>
      </rPr>
      <t>Pilares</t>
    </r>
    <r>
      <rPr>
        <sz val="8"/>
        <rFont val="Arial"/>
        <family val="2"/>
      </rPr>
      <t xml:space="preserve">
Bloco Administrativo: ( 12 x 0,15 x 0,30 x 2,90) + ( 3,14 x 0,10² x 6 x 2,90) = 2,11m³
Bloco de Serviço: ( 12 x 0,15 x 0,30 x 2,90) + ( 3,14 x 0,10² x 6 x 2,90) = 2,11m³
Pátio Coberto: ( 3,14 x 0,15² x 12 x 2,90) + ( 3,14 x 0,15² x 6 x 5,90) = 4,96m³
Bloco Pedagógico: ( 23 x 0,15 x 0,30 x 2,90) + ( 3,14 x 0,10² x 15 x 2,90) =4,09m³
Bloco Multiuso:( 25 x 0,15 x 0,30 x 2,90) + ( 3,14 x 0,10² x 10 x 2,90) = 4,17m³
Passarelas: ( 3,14 x 0,10² x 24 x 2,50) = 1,88m³
</t>
    </r>
    <r>
      <rPr>
        <b/>
        <sz val="8"/>
        <rFont val="Arial"/>
        <family val="2"/>
      </rPr>
      <t xml:space="preserve">
Vigas
</t>
    </r>
    <r>
      <rPr>
        <sz val="8"/>
        <rFont val="Arial"/>
        <family val="2"/>
      </rPr>
      <t>Bloco Administrativo: (6,25 x 6) + (17,30 x 3) x 0,15 x 0,30 = 4,02m³
Bloco de Serviço: (6,25 x 6) + (16,20 x 3) x 0,15 x 0,30 = 3,87m³
Pátio Coberto: (42,74 + 14,23) x 0,20 x 040 + (2 x 14,23) x 0,15 x 0,30 = 5,83m³
Bloco Pedagógico: (7,80 x 7 x 0,15 x 0,30) + (35,75 x 3 x 0,15 x 0,30) + (6,30 x 4 x 0,20 x 0,40) + (4 x 1,50 x 0,15 x 0,30) = 11,99m³
Bloco Multiuso:  (7,80 x 6 x 0,15 x 0,30) + (35,75 x 3 x 0,15 x 0,30) + (6,30 x 4 x 0,20 x 0,40) + (4 x 1,50 x 0,15 x 0,30) = 11,64m³
Total: 56,67m³</t>
    </r>
  </si>
  <si>
    <t>Bloco Administrativo: 6,25 x 17,30 =  108,12m²
Bloco de Serviço: 6,25 x 16,20 = 101,25m²
Bloco Pedagógico: 7,80 x 35,75 = 278,85m²
Bloco Multiuso: 7,80 x 35,75 = 278,85m²</t>
  </si>
  <si>
    <t>Bloco Administrativo: 6,25 x 17,30 =  108,12m²
Bloco de Serviço: 6,25 x 16,20 = 101,25m²
Bloco Pedagógico: 7,80 x 35,75 = 278,85m²
Bloco Multiuso: 7,80 x 35,75 = 278,85m²
767,07m² + 10% traspasse = 843,77m²</t>
  </si>
  <si>
    <t>767,07m² x 4 = 3068,28m²xmês</t>
  </si>
  <si>
    <r>
      <rPr>
        <b/>
        <sz val="8"/>
        <rFont val="Arial"/>
        <family val="2"/>
      </rPr>
      <t xml:space="preserve">Portas: </t>
    </r>
    <r>
      <rPr>
        <sz val="8"/>
        <rFont val="Arial"/>
        <family val="2"/>
      </rPr>
      <t xml:space="preserve">
Bloco administrativo: (5 x 1,00) +  (2 x  0,80)  x 0,15 x 0,10 = 0,09m³
Bloco serviço: (4 x 1,10) +  (1 x 1,00) + ( 1 x 0,80)  x 0,15 x 0,10 = 0,09m³
Bloco pedagógico: 4 x 1,00 x 0,15 x 0,10 =  0,06m³
Bloco multiuso: 4 x 1,00 x 0,15 x 0,10 =  0,06m³
</t>
    </r>
    <r>
      <rPr>
        <b/>
        <sz val="8"/>
        <rFont val="Arial"/>
        <family val="2"/>
      </rPr>
      <t xml:space="preserve">Janelas: 
</t>
    </r>
    <r>
      <rPr>
        <sz val="8"/>
        <rFont val="Arial"/>
        <family val="2"/>
      </rPr>
      <t xml:space="preserve">Bloco serviço: (1 x 1,10)  x 0,15 x 0,10 = 0,02m³ x  2 =0,04m³ 
Bloco serviço: (5 x 1,10) + (1 x 0,70)  x 0,15 x 0,10 = 0,10m³ x 2 = 0,20m³
</t>
    </r>
  </si>
  <si>
    <r>
      <rPr>
        <b/>
        <sz val="8"/>
        <rFont val="Arial"/>
        <family val="2"/>
      </rPr>
      <t>Porta:</t>
    </r>
    <r>
      <rPr>
        <sz val="8"/>
        <rFont val="Arial"/>
        <family val="2"/>
      </rPr>
      <t xml:space="preserve">
Bloco serviço: (1 x 1,60) x 0,15 x 0,10 = 0,02m³
</t>
    </r>
    <r>
      <rPr>
        <b/>
        <sz val="8"/>
        <rFont val="Arial"/>
        <family val="2"/>
      </rPr>
      <t xml:space="preserve">Janelas: 
</t>
    </r>
    <r>
      <rPr>
        <sz val="8"/>
        <rFont val="Arial"/>
        <family val="2"/>
      </rPr>
      <t xml:space="preserve">Bloco administrativo: (4 x 1,70) +  (1 x 2,10)  x 0,15 x 0,10 = 0,13m³ x 2 = 0,26m³
Bloco serviço: (4 x 1,70)  x 0,15 x 0,10 = 0,05m³ x 2 = 0,10m³
Bloco pedagógico: 16 x 2,5 x 0,15 x 0,10 =  0,6m³ x 2 = 1,20m³
Bloco multiuso: 17 x 2,5 x 0,15 x 0,10 =  0,64m³ x 2 = 1,28m³
</t>
    </r>
  </si>
  <si>
    <t>Bloco administrativo: (6 x 4,45) + (2 x 15,30) + 2,65 + 1,65 + 3,60  x 2,90 = 189,08m² 
Bloco serviço: (4 x 4,45) + (2 x 16,20) + 2,30 + 2,30 + 2,30 + 5,65  x 2,90 = 181,97m² 
Pátio coberto: 14,23 x 1,50 = 21,35m²
Bloco pedagógico: (5 x 6,00) + ( 2 x 32,75) x 2,90 =  276,95m² 
Desconto vãos janela: (16 x 2,2 x 1,10)/2 - 19,36m²
276,95 - 19,36 = 257,59m²
Bloco multiuso: (6 x 6,00) + ( 2 x 35,75) x 2,90 =  311,75m² 
Desconto vãos janela: (16 x 2,2 x 1,10)/2 - 19,36m²
311,75 - 19,36 = 292,39m²
Lixeira: 2,65 x 1,60 = 4,24m²</t>
  </si>
  <si>
    <t>Bloco administrativo: 7,45 x 18,50 =  137,83m²
Bloco serviço:  7,45 x 17,40 = 129,63m²
Pátio coberto: 171,86m²
Bloco pedagógico: 9,00 x 36,95 = 332,55m²
Bloco multiuso:  9,00 x 36,95 = 332,55m²
Passarelas: 
8,50 x 3,90 x 2 = 66,30m²
2,30 x 2,90 x 2 = 13,34m²
2,30 x 2,70 x 2 = 12,42m²</t>
  </si>
  <si>
    <t>Bloco administrativo: 7,45 x 18,50 =  137,83m²
Bloco serviço:  7,45 x 17,40 = 129,63m²
Pátio coberto: 171,86m²
Bloco pedagógico: 9,00 x 36,95 = 332,55m²
Bloco multiuso:  9,00 x 36,95 = 332,55m²
Passarelas: 
3,10 x 3,90 x 2 = 24,18m²
2,30 x 2,90 x 2 = 13,34m²
2,30 x 2,70 x 2 = 12,42m²
Total: 1154,36m² x 12% inclinação telha = 1292,88m²</t>
  </si>
  <si>
    <t>Bloco administrativo: 31,60m
Bloco serviço: 30,40m
Pátio coberto: 30,36 + 18,36 = 48,72m
Bloco pedagógico: 53,00m
Bloco multiuso:53,00m
Passarelas:  3,90 + 2,90 + 2,70 = 9,50m</t>
  </si>
  <si>
    <t xml:space="preserve">Bloco administrativo: (7,45 + 18,50) x 2 = 51,90m
Bloco serviço: (7,45 + 18,50) x 2 = 51,90m
Pátio coberto: 48,80m
Bloco pedagógico: (9,00 + 36,95) x 2 = 91,90m
Bloco multiuso: (9,00 + 36,95) x 2 = 91,90m
</t>
  </si>
  <si>
    <t xml:space="preserve">Bloco administrativo: 8und x 2,90 = 23,20m
Bloco serviço: 8und x 2,90 = 23,20m
Pátio coberto: 6 x 2,90 = 17,40m
Bloco pedagógico: 10und x 2,90 = 29,00m
Bloco multiuso: 10und x 2,90 = 29,00m
</t>
  </si>
  <si>
    <t>8.1</t>
  </si>
  <si>
    <t>8.2</t>
  </si>
  <si>
    <t>8.3</t>
  </si>
  <si>
    <t>8.4</t>
  </si>
  <si>
    <t>8.5</t>
  </si>
  <si>
    <t>8.6</t>
  </si>
  <si>
    <t>8.7</t>
  </si>
  <si>
    <t>8.8</t>
  </si>
  <si>
    <t>8.9</t>
  </si>
  <si>
    <t>8.10</t>
  </si>
  <si>
    <t>8.11</t>
  </si>
  <si>
    <t>8.12</t>
  </si>
  <si>
    <t>8.13</t>
  </si>
  <si>
    <t xml:space="preserve">Bloco administrativo: 4 und 
Bloco serviço: 23 unid 
Pátio coberto: 1
Bloco multiuso: 2 unid </t>
  </si>
  <si>
    <t>CAIXA D'ÁGUA DE POLIETILENO, CAPACIDADE DE 500L, INCLUSIVE
TAMPA, TORNEIRA DE BOIA, EXTRAVASOR, TUBO DE LIMPEZA E
ACESSÓRIOS, EXCLUSIVE TUBULAÇÃO DE ENTRADA/SAÍDA DE
ÁGUA</t>
  </si>
  <si>
    <t>ED-49935</t>
  </si>
  <si>
    <t xml:space="preserve">Bloco administrativo: 1 und 
Bloco de serviço: 4 und 
Bloco multiuso: 1 unid </t>
  </si>
  <si>
    <t>Bloco de serviço</t>
  </si>
  <si>
    <t xml:space="preserve">Bloco de serviço: 
Cozinha: 1 und
</t>
  </si>
  <si>
    <t>Bloco de serviço: 6 und</t>
  </si>
  <si>
    <t>Bloco de serviço: 1 und</t>
  </si>
  <si>
    <t>LAVATÓRIO DE LOUÇA BRANCA COM COLUNA, TAMANHO MÉDIO,
INCLUSIVE ACESSÓRIOS DE FIXAÇÃO, VÁLVULA DE ESCOAMENTO
DE METAL COM ACABAMENTO CROMADO, SIFÃO DE METAL TIPO
COPO COM ACABAMENTO CROMADO E REJUNTAMENTO,
EXCLUSIVE TORNEIRA E ENGATE FLEXÍVEL</t>
  </si>
  <si>
    <t>ED-50282</t>
  </si>
  <si>
    <t xml:space="preserve">Bloco administrativo: 2 und 
Bloco de serviço: 2 und </t>
  </si>
  <si>
    <t>LAVATÓRIO DE LOUÇA BRANCA SEM COLUNA, TAMANHO MÉDIO,
INCLUSIVE ACESSÓRIOS DE FIXAÇÃO, VÁLVULA DE ESCOAMENTO
DE METAL COM ACABAMENTO CROMADO, SIFÃO DE METAL TIPO
COPO COM ACABAMENTO CROMADO E REJUNTAMENTO,
EXCLUSIVE TORNEIRA E ENGATE FLEXÍVE</t>
  </si>
  <si>
    <t>ED-50283</t>
  </si>
  <si>
    <t xml:space="preserve">Bloco de serviço: 2 und </t>
  </si>
  <si>
    <t>9.23</t>
  </si>
  <si>
    <t>9.24</t>
  </si>
  <si>
    <t xml:space="preserve">Circulação externa </t>
  </si>
  <si>
    <t xml:space="preserve">Bloco de serviço: 1 und </t>
  </si>
  <si>
    <t xml:space="preserve">Bloco administrativo: 2 und 
Bloco de serviço: 1 und </t>
  </si>
  <si>
    <t>ED-50301</t>
  </si>
  <si>
    <t>ED-50298</t>
  </si>
  <si>
    <t xml:space="preserve">
Bloco de serviço: 4 und </t>
  </si>
  <si>
    <t xml:space="preserve">Bloco administrativo: 2 und 
Bloco de serviço: 7 und </t>
  </si>
  <si>
    <t xml:space="preserve">Bloco de serviço: 4 und </t>
  </si>
  <si>
    <t xml:space="preserve">Bloco administrativo: 2 unid 
Bloco de serviço: 6 und </t>
  </si>
  <si>
    <t xml:space="preserve">Bloco de serviço: 01 und </t>
  </si>
  <si>
    <t xml:space="preserve">Bloco de serviço:
04 und x 0,60 x 1,50 = 3,60m²
02 unid x 0,90 x 1,50 = 2,70m²
Total: 6,30m²
6,30 / (0,6 x 2,1) = 5 und </t>
  </si>
  <si>
    <r>
      <rPr>
        <b/>
        <sz val="8"/>
        <rFont val="Arial"/>
        <family val="2"/>
      </rPr>
      <t xml:space="preserve">Bloco administrativo: </t>
    </r>
    <r>
      <rPr>
        <sz val="8"/>
        <rFont val="Arial"/>
        <family val="2"/>
      </rPr>
      <t xml:space="preserve">
Interno: 
Teto: 14,46 + 9,35 + 9,35 + 20,25 + 4,82 + 2,39 + 2,39) = 53,66m² 
Externo: 
Teto: 9,50 + 11,03 = 20,53m²
</t>
    </r>
    <r>
      <rPr>
        <b/>
        <sz val="8"/>
        <rFont val="Arial"/>
        <family val="2"/>
      </rPr>
      <t xml:space="preserve">Bloco de serviço: </t>
    </r>
    <r>
      <rPr>
        <sz val="8"/>
        <rFont val="Arial"/>
        <family val="2"/>
      </rPr>
      <t xml:space="preserve">
Interno: 
Teto: 3,45 + 2,76 + 5,75 + 27,54 + 14,02 + 14,02 = 67,54m² 
Externo: 
Teto: 20,56m²
</t>
    </r>
    <r>
      <rPr>
        <b/>
        <sz val="8"/>
        <rFont val="Arial"/>
        <family val="2"/>
      </rPr>
      <t xml:space="preserve">Bloco pedagógico: 
</t>
    </r>
    <r>
      <rPr>
        <sz val="8"/>
        <rFont val="Arial"/>
        <family val="2"/>
      </rPr>
      <t xml:space="preserve">Interno: 
Teto: 48 x 4 = 192m²
Externo: 
Teto: 61,81m²
</t>
    </r>
    <r>
      <rPr>
        <b/>
        <sz val="8"/>
        <rFont val="Arial"/>
        <family val="2"/>
      </rPr>
      <t xml:space="preserve">Bloco multiuso:
</t>
    </r>
    <r>
      <rPr>
        <sz val="8"/>
        <rFont val="Arial"/>
        <family val="2"/>
      </rPr>
      <t>Interno: 
Teto: 17,09 + (48,00 x 4) = 209,09m²
Externo:
Teto: 45,95m²</t>
    </r>
    <r>
      <rPr>
        <b/>
        <sz val="8"/>
        <rFont val="Arial"/>
        <family val="2"/>
      </rPr>
      <t xml:space="preserve">
</t>
    </r>
    <r>
      <rPr>
        <sz val="8"/>
        <rFont val="Arial"/>
        <family val="2"/>
      </rPr>
      <t xml:space="preserve">
</t>
    </r>
  </si>
  <si>
    <t xml:space="preserve">Bloco administrativo: 1 und x 1,40 x 1,30 = 1,82m²
Bloco de serviço: 1 und x 1,40 x 1,30 = 1,82m²
</t>
  </si>
  <si>
    <r>
      <rPr>
        <b/>
        <sz val="8"/>
        <rFont val="Arial"/>
        <family val="2"/>
      </rPr>
      <t xml:space="preserve">Bloco administrativo: </t>
    </r>
    <r>
      <rPr>
        <sz val="8"/>
        <rFont val="Arial"/>
        <family val="2"/>
      </rPr>
      <t xml:space="preserve">
3 und x 1,40 x 1,10 =4,62m²
1 und x 1,00 x 0,40 = 0,40m²
2 und x 1,80 x 1,10 = 3,96m²
</t>
    </r>
    <r>
      <rPr>
        <b/>
        <sz val="8"/>
        <rFont val="Arial"/>
        <family val="2"/>
      </rPr>
      <t xml:space="preserve">Bloco de serviço:  </t>
    </r>
    <r>
      <rPr>
        <sz val="8"/>
        <rFont val="Arial"/>
        <family val="2"/>
      </rPr>
      <t xml:space="preserve">
1 und x 0,50 x 0,40 = 0,20m²
5 und x 1,00 x 0,40 = 2,00m²
3 und x 1,40 x 1,10 = 4,62m²
</t>
    </r>
    <r>
      <rPr>
        <b/>
        <sz val="8"/>
        <rFont val="Arial"/>
        <family val="2"/>
      </rPr>
      <t xml:space="preserve">Bloco pedagógico: </t>
    </r>
    <r>
      <rPr>
        <sz val="8"/>
        <rFont val="Arial"/>
        <family val="2"/>
      </rPr>
      <t xml:space="preserve">
16 und x 2,20 x 1,10 = 38,72m²
</t>
    </r>
    <r>
      <rPr>
        <b/>
        <sz val="8"/>
        <rFont val="Arial"/>
        <family val="2"/>
      </rPr>
      <t xml:space="preserve">Bloco multiuso: </t>
    </r>
    <r>
      <rPr>
        <sz val="8"/>
        <rFont val="Arial"/>
        <family val="2"/>
      </rPr>
      <t xml:space="preserve">
16 und x 2,20 x 1,10 = 38,72m²
1 und x 2,20 x 0,40 = 0,88m²</t>
    </r>
  </si>
  <si>
    <r>
      <rPr>
        <b/>
        <sz val="8"/>
        <rFont val="Arial"/>
        <family val="2"/>
      </rPr>
      <t xml:space="preserve">Bloco administrativo: </t>
    </r>
    <r>
      <rPr>
        <sz val="8"/>
        <rFont val="Arial"/>
        <family val="2"/>
      </rPr>
      <t xml:space="preserve">
Interno: 
14,46 + 9,35 + 9,35 + 20,25 + 4,82 + 2,39 + 2,39) = 53,66m² 
Externo: 35,45m²  
</t>
    </r>
    <r>
      <rPr>
        <b/>
        <sz val="8"/>
        <rFont val="Arial"/>
        <family val="2"/>
      </rPr>
      <t xml:space="preserve">Bloco de serviço: </t>
    </r>
    <r>
      <rPr>
        <sz val="8"/>
        <rFont val="Arial"/>
        <family val="2"/>
      </rPr>
      <t xml:space="preserve">
Interno: 
3,45 + 2,76 + 5,75 + 27,54 + 14,02 + 14,02 = 67,54m² 
Externo:24,30m²
</t>
    </r>
    <r>
      <rPr>
        <b/>
        <sz val="8"/>
        <rFont val="Arial"/>
        <family val="2"/>
      </rPr>
      <t xml:space="preserve">Bloco pedagógico: 
</t>
    </r>
    <r>
      <rPr>
        <sz val="8"/>
        <rFont val="Arial"/>
        <family val="2"/>
      </rPr>
      <t xml:space="preserve">Interno: 
48 x 4 = 192m²
Externo: 72,52m²
</t>
    </r>
    <r>
      <rPr>
        <b/>
        <sz val="8"/>
        <rFont val="Arial"/>
        <family val="2"/>
      </rPr>
      <t xml:space="preserve">Bloco multiuso:
</t>
    </r>
    <r>
      <rPr>
        <sz val="8"/>
        <rFont val="Arial"/>
        <family val="2"/>
      </rPr>
      <t xml:space="preserve">Interno: 
17,09 + (48,00 x 4) = 209,09m²
Externo: 53,63m²
</t>
    </r>
    <r>
      <rPr>
        <b/>
        <sz val="8"/>
        <rFont val="Arial"/>
        <family val="2"/>
      </rPr>
      <t xml:space="preserve">Passarelas: 
</t>
    </r>
    <r>
      <rPr>
        <sz val="8"/>
        <rFont val="Arial"/>
        <family val="2"/>
      </rPr>
      <t xml:space="preserve">2,50 x 3,85 x 2 = 19,25m²
3,50 x 1,70 x 2 = 11,90m²
3,30 x 1,70 x 2 = 11,22m²
</t>
    </r>
  </si>
  <si>
    <t>Cozinha</t>
  </si>
  <si>
    <t>Bloco serviço</t>
  </si>
  <si>
    <t>Pátio escoberto</t>
  </si>
  <si>
    <t>ALVENARIA DE VEDAÇÃO COM TIJOLO CERÂMICO FURADO, ESP.
9CM, PARA REVESTIMENTO, INCLUSIVE ARGAMASSA PARA
ASSENTAMENTO</t>
  </si>
  <si>
    <t>ED-48231</t>
  </si>
  <si>
    <t>5.2</t>
  </si>
  <si>
    <t>Divisórias banheiros: (3,15 + 1,35) x 1,70  x 2 =  15,30m²</t>
  </si>
  <si>
    <r>
      <rPr>
        <b/>
        <sz val="8"/>
        <rFont val="Arial"/>
        <family val="2"/>
      </rPr>
      <t xml:space="preserve">Bloco administrativo: </t>
    </r>
    <r>
      <rPr>
        <sz val="8"/>
        <rFont val="Arial"/>
        <family val="2"/>
      </rPr>
      <t xml:space="preserve">
Interno: 6,20 x 2,90 x 2 = 35,96m²
Externo: (25,50 + 24,14) x 0,90 = 44,67m²
</t>
    </r>
    <r>
      <rPr>
        <b/>
        <sz val="8"/>
        <rFont val="Arial"/>
        <family val="2"/>
      </rPr>
      <t xml:space="preserve">Bloco de serviço: </t>
    </r>
    <r>
      <rPr>
        <sz val="8"/>
        <rFont val="Arial"/>
        <family val="2"/>
      </rPr>
      <t xml:space="preserve">
Interno: (7,60 + 27,50 + 15,20 + 15,20) x 2,90 = 189,95m²
Divisória banheiros: (3,15 + 1,35) x 1,70 x 2 x 2 = 30,60m²
Externo: (41,90 x 0,90)  = 37,71m²
</t>
    </r>
    <r>
      <rPr>
        <b/>
        <sz val="8"/>
        <rFont val="Arial"/>
        <family val="2"/>
      </rPr>
      <t xml:space="preserve">Bloco pedagógico: 
</t>
    </r>
    <r>
      <rPr>
        <sz val="8"/>
        <rFont val="Arial"/>
        <family val="2"/>
      </rPr>
      <t xml:space="preserve">Externo: (78,10 x 0,90) = 70,29 m²
</t>
    </r>
    <r>
      <rPr>
        <b/>
        <sz val="8"/>
        <rFont val="Arial"/>
        <family val="2"/>
      </rPr>
      <t xml:space="preserve">Bloco multiuso:
</t>
    </r>
    <r>
      <rPr>
        <sz val="8"/>
        <rFont val="Arial"/>
        <family val="2"/>
      </rPr>
      <t xml:space="preserve">Externo: (84,10 x 0,90)  = 75,69 m²
</t>
    </r>
  </si>
  <si>
    <t xml:space="preserve">Bloco administrativo: 2 unid
Bloco de serviço: 9 unid </t>
  </si>
  <si>
    <r>
      <rPr>
        <b/>
        <sz val="8"/>
        <rFont val="Arial"/>
        <family val="2"/>
      </rPr>
      <t>Bloco administrativo:</t>
    </r>
    <r>
      <rPr>
        <sz val="8"/>
        <rFont val="Arial"/>
        <family val="2"/>
      </rPr>
      <t xml:space="preserve"> 0,80 x 2,10 x 7 und x 3 = 35,28m²
</t>
    </r>
    <r>
      <rPr>
        <b/>
        <sz val="8"/>
        <rFont val="Arial"/>
        <family val="2"/>
      </rPr>
      <t xml:space="preserve">Bloco de serviço: </t>
    </r>
    <r>
      <rPr>
        <sz val="8"/>
        <rFont val="Arial"/>
        <family val="2"/>
      </rPr>
      <t xml:space="preserve">
0,80 x 2,10 x 1 und x 3 = 5,04m²
0,60 x 2,10 x 1 und x 3 = 3,78m²
0,90 x 2,10 x 4 und x 3 = 22,68m²
</t>
    </r>
    <r>
      <rPr>
        <b/>
        <sz val="8"/>
        <rFont val="Arial"/>
        <family val="2"/>
      </rPr>
      <t xml:space="preserve">Bloco pedagógico:  </t>
    </r>
    <r>
      <rPr>
        <sz val="8"/>
        <rFont val="Arial"/>
        <family val="2"/>
      </rPr>
      <t xml:space="preserve">
0,80 x 2,10 x 4 und x 3 = 20,16m²
</t>
    </r>
    <r>
      <rPr>
        <b/>
        <sz val="8"/>
        <rFont val="Arial"/>
        <family val="2"/>
      </rPr>
      <t>Bloco multiuso:</t>
    </r>
    <r>
      <rPr>
        <sz val="8"/>
        <rFont val="Arial"/>
        <family val="2"/>
      </rPr>
      <t xml:space="preserve">
0,80 x 2,10 x 5 und x 3 = 25,20m²
</t>
    </r>
  </si>
  <si>
    <t>Despensa: 2,30 x 0,40 x 4 = 3,68m²
DML: 2,30 x 0,40 x 4 = 3,68m²</t>
  </si>
  <si>
    <t xml:space="preserve">Banheiro masc: 2,85m
Banheiro fem: 2,85m
Cozinha: 6,50m
Área de serviço: 3,40m
</t>
  </si>
  <si>
    <t xml:space="preserve">Banheiro masc: 2,85m
Banheiro fem: 2,85m
Cozinha: 5,90m
Área de serviço: 2,20m
</t>
  </si>
  <si>
    <t xml:space="preserve">Banheiro masc: (1,30 + 1,63) x 1,70 =4,98m²
Banheiro fem: (1,30 + 1,63) x 1,70 = 4,98m²
</t>
  </si>
  <si>
    <t xml:space="preserve">Banheiro masc: 2,85 x 0,60 = 1,71m²
Banheiro fem: 2,85 x 0,60 = 1,71m²
Cozinha: 5,90 x 0,60 = 3,54m²
Área de serviço: 2,20 x 0,60 = 1,32m²
</t>
  </si>
  <si>
    <t xml:space="preserve">Banheiro masc: 2,85 x 0,55 = 1,57m²
Banheiro fem: 2,85 x 0,55 = 1,57m²
Cozinha: 5,90 x 0,55 = 3,25m²
Área de serviço: 2,20 x 0,55 = 1,21m²
</t>
  </si>
  <si>
    <t xml:space="preserve">Base caixa d'água: 4,00 x 4,00 =  16,00m²
</t>
  </si>
  <si>
    <t>Barracão de obra: 4,00 x 8,00 = 32,00m²</t>
  </si>
  <si>
    <t>12,90 x 2,20 =  28,40m²</t>
  </si>
  <si>
    <t>149,30m</t>
  </si>
  <si>
    <t xml:space="preserve">Bloco administrativo: 2 und 
Bloco serviço: 15 unid 
Pátio coberto: 1 und 
Bloco multiuso: 2 unid </t>
  </si>
  <si>
    <t xml:space="preserve">Bloco administrativo: 4 und 
Bloco serviço: 12 unid 
</t>
  </si>
  <si>
    <t>Rede de esgoto: 70m</t>
  </si>
  <si>
    <t>Rede de esgoto: 24m</t>
  </si>
  <si>
    <t>Abastecimento e distribuição</t>
  </si>
  <si>
    <t>Esgoto</t>
  </si>
  <si>
    <t xml:space="preserve">Drenagem </t>
  </si>
  <si>
    <t xml:space="preserve">Bloco administrativo: 13 und 
Bloco de serviço: 16und 
Pátio coberto: 6 unid 
Bloco pedagógico: 28 unid 
Bloco multiuso: 26 unid
</t>
  </si>
  <si>
    <t xml:space="preserve">Bloco administrativo: 1 und
Bloco de serviço: 1 und
Bloco pedagógico: 1 und
Bloco multiuso:1 und
</t>
  </si>
  <si>
    <t>SINAPI</t>
  </si>
  <si>
    <t>PORTA DE MADEIRA COMPLETA, DIMENSÃO (60X210)CM, TIPO DE
ABRIR, UMA (1) FOLHA, ACABAMENTO NATURAL PARA PINTURA/
VERNIZ, TIPO PRANCHETA/SARRAFEADA, INCLUSIVE MARCO,
ALIZAR E FERRAGENS, EXCLUSIVE PINTURA/VERNIZ</t>
  </si>
  <si>
    <t>ED-49600</t>
  </si>
  <si>
    <t xml:space="preserve">Bloco de serviço:  4 und </t>
  </si>
  <si>
    <t xml:space="preserve">Bloco de serviço:  2 und 
Bloco de serviço:  1 und </t>
  </si>
  <si>
    <t>Bloco administrativo:  5 und 
Bloco de serviço:  1 und 
Bloco pedagógico: 4 und 
Bloco multiuso: 5 und</t>
  </si>
  <si>
    <t>PORTA DE MADEIRA, MACIÇA (PESADA OU SUPERPESADA), 90X210CM, ESPESSURA DE 3,5CM, INCLUSO DOBRADIÇAS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</si>
  <si>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</si>
  <si>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10.1</t>
  </si>
  <si>
    <t>10.2</t>
  </si>
  <si>
    <t>10.3</t>
  </si>
  <si>
    <t>PORTÃO DE GRADE EM BARRA REDONDA 1/2" E REQUADRO EM
BARRA CHATA 1.1/4"X3/16", EXCLUSIVE CADEADO E PINTURA</t>
  </si>
  <si>
    <t>ED-50983</t>
  </si>
  <si>
    <t>11.5</t>
  </si>
  <si>
    <t>PORTÃO EM CHAPA DE AÇO, TIPO DIAMANTE, ESP. 1,20MM (MSG-
18), COM REQUADRO EM CANTONEIRA DE AÇO 1.1/4¿X1/8¿,
EXCLUSIVE CADEADO E PINTURA</t>
  </si>
  <si>
    <t>ED-50985</t>
  </si>
  <si>
    <t>Lixeira: 1,50 x 1,70 = 2,55m²</t>
  </si>
  <si>
    <t>11.6</t>
  </si>
  <si>
    <t>LUMINÁRIA ARANDELA TIPO TARTARUGA, PARA UMA (1) LÂMPADA
BASE E-27, POTÊNCIA MÁXIMA 60W, FORNECIMENTO E
INSTALAÇÃO, EXCLUSIVE BASE E LÂMPADA</t>
  </si>
  <si>
    <t>ED-49402</t>
  </si>
  <si>
    <t xml:space="preserve">Pátio externo: 8 und
Bloco de serviço: 2 und </t>
  </si>
  <si>
    <t>ENTRADA DE ENERGIA AÉREA, TIPO B2, PADRÃO CEMIG, CARGA
INSTALADA DE 10,1KW ATÉ 15KW, BIFÁSICO, COM SAÍDA
SUBTERRÂNEA, INCLUSIVE POSTE, CAIXA PARA MEDIDOR,
DISJUNTOR, BARRAMENTO, ATERRAMENTO E ACESSÓRIOS</t>
  </si>
  <si>
    <t>ED-20580</t>
  </si>
  <si>
    <t>Padrão de entrada</t>
  </si>
  <si>
    <t>CONJUNTO DE UMA (1) TOMADA DE DADOS (CONECTOR RJ45 CAT
.6E), COM PLACA 4"X2" DE UM (1) POSTO, INCLUSIVE FORNECIMENTO, INSTALAÇÃO, SUPORTE, MÓDULO E PLACA</t>
  </si>
  <si>
    <t>ED-15752</t>
  </si>
  <si>
    <t>CABO UTP COM QUATRO (4) PARES, CATEGORIA 6,
CLASSIFICAÇÃO LSZH, COM ISOLAMENTO NÃO HALOGENADO E
ANTICHAMA, EXCLUSIVE CONECTOR/PLUG MACHO RJ45 E
CRIMPAGEM</t>
  </si>
  <si>
    <t>ED-9194</t>
  </si>
  <si>
    <t xml:space="preserve">25 unid </t>
  </si>
  <si>
    <t xml:space="preserve">500m </t>
  </si>
  <si>
    <t xml:space="preserve">Bloco administrativo: 18 und 
Bloco de serviço: 11und 
Pátio coberto: 4 unid 
Bloco pedagógico: 43 unid 
Bloco multiuso: 25 unid
</t>
  </si>
  <si>
    <t>DISJUNTOR MONOPOLAR TIPO DIN, CORRENTE NOMINAL DE 10A,
FORNECIMENTO E INSTALAÇÃO, INCLUSIVE TERMINAL ILHÓS</t>
  </si>
  <si>
    <t>ED-34460</t>
  </si>
  <si>
    <t>DISJUNTOR MONOPOLAR TIPO DIN, CORRENTE NOMINAL DE 16A,
FORNECIMENTO E INSTALAÇÃO, INCLUSIVE TERMINAL ILHÓS</t>
  </si>
  <si>
    <t>ED-34461</t>
  </si>
  <si>
    <t>DISJUNTOR MONOPOLAR TIPO DIN, CORRENTE NOMINAL DE 20A,
FORNECIMENTO E INSTALAÇÃO, INCLUSIVE TERMINAL ILHÓS</t>
  </si>
  <si>
    <t>ED-34462</t>
  </si>
  <si>
    <t>DISJUNTOR MONOPOLAR TIPO DIN, CORRENTE NOMINAL DE 25A,
FORNECIMENTO E INSTALAÇÃO, INCLUSIVE TERMINAL ILHÓS</t>
  </si>
  <si>
    <t>ED-34463</t>
  </si>
  <si>
    <t>DISJUNTOR MONOPOLAR TIPO DIN, CORRENTE NOMINAL DE 32A,
FORNECIMENTO E INSTALAÇÃO, INCLUSIVE TERMINAL ILHÓS</t>
  </si>
  <si>
    <t>ED-34464</t>
  </si>
  <si>
    <t>DISJUNTOR MONOPOLAR TIPO DIN, CORRENTE NOMINAL DE 50A,
FORNECIMENTO E INSTALAÇÃO, INCLUSIVE TERMINAL ILHÓS</t>
  </si>
  <si>
    <t>ED-34466</t>
  </si>
  <si>
    <t>DISJUNTOR BIPOLAR TIPO DIN, CORRENTE NOMINAL DE 10A,
FORNECIMENTO E INSTALAÇÃO, INCLUSIVE TERMINAL ILHÓS</t>
  </si>
  <si>
    <t>ED-34473</t>
  </si>
  <si>
    <t>DISJUNTOR BIPOLAR TIPO DIN, CORRENTE NOMINAL DE 16A,
FORNECIMENTO E INSTALAÇÃO, INCLUSIVE TERMINAL ILHÓS</t>
  </si>
  <si>
    <t>DISJUNTOR BIPOLAR TIPO DIN, CORRENTE NOMINAL DE 20A,
FORNECIMENTO E INSTALAÇÃO, INCLUSIVE TERMINAL ILHÓS</t>
  </si>
  <si>
    <t>DISJUNTOR BIPOLAR TIPO DIN, CORRENTE NOMINAL DE 25A,
FORNECIMENTO E INSTALAÇÃO, INCLUSIVE TERMINAL ILHÓS</t>
  </si>
  <si>
    <t>DISJUNTOR BIPOLAR TIPO DIN, CORRENTE NOMINAL DE 32A,
FORNECIMENTO E INSTALAÇÃO, INCLUSIVE TERMINAL ILHÓS</t>
  </si>
  <si>
    <t>DISJUNTOR BIPOLAR TIPO DIN, CORRENTE NOMINAL DE 50A,
FORNECIMENTO E INSTALAÇÃO, INCLUSIVE TERMINAL ILHÓS</t>
  </si>
  <si>
    <t>DISJUNTOR BIPOLAR TIPO DIN, CORRENTE NOMINAL DE 63A,
FORNECIMENTO E INSTALAÇÃO, INCLUSIVE TERMINAL ILHÓS</t>
  </si>
  <si>
    <t>DISJUNTOR BIPOLAR TIPO DIN, CORRENTE NOMINAL DE 100A,
FORNECIMENTO E INSTALAÇÃO, INCLUSIVE TERMINAL ILHÓS</t>
  </si>
  <si>
    <t>ED-34483</t>
  </si>
  <si>
    <t>ED-34480</t>
  </si>
  <si>
    <t>ED-34479</t>
  </si>
  <si>
    <t>ED-34477</t>
  </si>
  <si>
    <t>ED-34476</t>
  </si>
  <si>
    <t>ED-34475</t>
  </si>
  <si>
    <t>ED-34474</t>
  </si>
  <si>
    <t>ED-16601</t>
  </si>
  <si>
    <t>DISPOSITIVO DE PROTEÇÃO CONTRA SURTOS (DPS) MONOPOLAR, CORRENTE DE INTERRUPÇÃO 45KA, INCLUSIVE TERMINAL ILHÓS</t>
  </si>
  <si>
    <t>CABO DE COBRE FLEXÍVEL, CLASSE 5, ISOLAMENTO TIPO LSHF/
ATOX, NÃO HALOGENADO, ANTICHAMA, TERMOPLÁSTICO,
UNIPOLAR, SEÇÃO 16 MM2, 70°C, 450/750V</t>
  </si>
  <si>
    <t>ED-48971</t>
  </si>
  <si>
    <t>CABO DE COBRE FLEXÍVEL, CLASSE 5, ISOLAMENTO TIPO LSHF/
ATOX, NÃO HALOGENADO, ANTICHAMA, TERMOPLÁSTICO,
UNIPOLAR, SEÇÃO 6 MM2, 70°C, 450/750V</t>
  </si>
  <si>
    <t>CABO DE COBRE FLEXÍVEL, CLASSE 5, ISOLAMENTO TIPO LSHF/
ATOX, NÃO HALOGENADO, ANTICHAMA, TERMOPLÁSTICO,
UNIPOLAR, SEÇÃO 4 MM2, 70°C, 450/750V</t>
  </si>
  <si>
    <t>ED-48961</t>
  </si>
  <si>
    <t>ED-48956</t>
  </si>
  <si>
    <t>CABO DE COBRE FLEXÍVEL, CLASSE 5, ISOLAMENTO TIPO LSHF/
ATOX, NÃO HALOGENADO, ANTICHAMA, TERMOPLÁSTICO,
UNIPOLAR, SEÇÃO 2,5 MM2, 70°C, 450/750V</t>
  </si>
  <si>
    <t>CABO DE COBRE FLEXÍVEL, CLASSE 5, ISOLAMENTO TIPO LSHF/
ATOX, NÃO HALOGENADO, ANTICHAMA, TERMOPLÁSTICO,
UNIPOLAR, SEÇÃO 1,5 MM2, 70°C, 450/750V</t>
  </si>
  <si>
    <t>ED-48946</t>
  </si>
  <si>
    <t>ED-48951</t>
  </si>
  <si>
    <t>SIRENE PARA ALCANCE ATÉ 500 M REF. RT-10</t>
  </si>
  <si>
    <t>ED-49525</t>
  </si>
  <si>
    <t>BOMBA CENTRÍFUGA MONOFÁSICA DE 0,5CV, INCLUSIVE
FORNECIMENTO E INSTALAÇÃO</t>
  </si>
  <si>
    <t>ED-49863</t>
  </si>
  <si>
    <t>ELETRODUTO DE PVC RÍGIDO ROSCÁVEL, DN 50 MM (2"),
INCLUSIVE CONEXÕES, SUPORTES E FIXAÇÃO</t>
  </si>
  <si>
    <t>ED-49312</t>
  </si>
  <si>
    <t>8.14</t>
  </si>
  <si>
    <t>8.15</t>
  </si>
  <si>
    <t>8.16</t>
  </si>
  <si>
    <t>8.17</t>
  </si>
  <si>
    <t>8.18</t>
  </si>
  <si>
    <t>8.19</t>
  </si>
  <si>
    <t>8.20</t>
  </si>
  <si>
    <t>8.21</t>
  </si>
  <si>
    <t>8.22</t>
  </si>
  <si>
    <t>8.23</t>
  </si>
  <si>
    <t>8.24</t>
  </si>
  <si>
    <t>8.25</t>
  </si>
  <si>
    <t>8.26</t>
  </si>
  <si>
    <t>8.27</t>
  </si>
  <si>
    <t>8.28</t>
  </si>
  <si>
    <t>8.29</t>
  </si>
  <si>
    <t>8.30</t>
  </si>
  <si>
    <t>8.31</t>
  </si>
  <si>
    <t>8.32</t>
  </si>
  <si>
    <t>8.33</t>
  </si>
  <si>
    <t xml:space="preserve">2 und </t>
  </si>
  <si>
    <t xml:space="preserve">4 und </t>
  </si>
  <si>
    <t>Entrada e distribuição</t>
  </si>
  <si>
    <t>Distribuição</t>
  </si>
  <si>
    <t>IMPERMEABILIZAÇÃO COM ARGAMASSA POLIMÉRICA, INCLUSIVE
PREPARO MANUAL DA ARGAMASSA</t>
  </si>
  <si>
    <t>ED-50175</t>
  </si>
  <si>
    <r>
      <rPr>
        <b/>
        <sz val="8"/>
        <rFont val="Arial"/>
        <family val="2"/>
      </rPr>
      <t xml:space="preserve">Bloco administrativo: </t>
    </r>
    <r>
      <rPr>
        <sz val="8"/>
        <rFont val="Arial"/>
        <family val="2"/>
      </rPr>
      <t xml:space="preserve">
Interno: (15,40 + 13,10 + 13,10 + 19,00 + 8,93 + 6,20 + 6,20) x 0,40 = 32,77m²
Externo: (25,50 + 24,14) x 0,40 + (2 x 3,14 x 0,1 x 0,40 x 6 = 21,36m²
</t>
    </r>
    <r>
      <rPr>
        <b/>
        <sz val="8"/>
        <rFont val="Arial"/>
        <family val="2"/>
      </rPr>
      <t xml:space="preserve">Bloco de serviço: </t>
    </r>
    <r>
      <rPr>
        <sz val="8"/>
        <rFont val="Arial"/>
        <family val="2"/>
      </rPr>
      <t xml:space="preserve">
Interno: (7,60 + 7,00 + 9,60 + 27,50 + 15,20 + 15,20) x 0,40 =  32,84m²
Divisória banheiros: (3,15 + 1,35) x 0,40 x 2 x 2 = 7,20m²
Externo: (41,90 x 0,40) +  (2 x 3,14 x 0,1 x 0,40 x 6) = 18,27m²
</t>
    </r>
    <r>
      <rPr>
        <b/>
        <sz val="8"/>
        <rFont val="Arial"/>
        <family val="2"/>
      </rPr>
      <t xml:space="preserve">Bloco pedagógico: 
</t>
    </r>
    <r>
      <rPr>
        <sz val="8"/>
        <rFont val="Arial"/>
        <family val="2"/>
      </rPr>
      <t xml:space="preserve">Interno: 28,00 x 4 x 0,40 = 44,80m²
Externo: (78,10 x 0,40) + (2 x 3,14 x 0,1 x 0,40 x 13)= 34,51m²
</t>
    </r>
    <r>
      <rPr>
        <b/>
        <sz val="8"/>
        <rFont val="Arial"/>
        <family val="2"/>
      </rPr>
      <t xml:space="preserve">Bloco multiuso:
</t>
    </r>
    <r>
      <rPr>
        <sz val="8"/>
        <rFont val="Arial"/>
        <family val="2"/>
      </rPr>
      <t xml:space="preserve">Interno: (28,00 x 4 x 0,40) +  17,70 x 0,40 = 51,88m²
Externo: (84,10 x 0,40) + (2 x 3,14 x 0,1 x 0,40 x 10)=36,15m²
</t>
    </r>
  </si>
  <si>
    <t>PEITORIL DE GRANITO, NA COR CINZA ANDORINHA, COM
PINGADEIRA, ESP. 2CM, ACABAMENTO POLIDO, ASSENTAMENTO
COM ARGAMASSA INDUSTRIALIZADA, INCLUSIVE REJUNTAMENTO</t>
  </si>
  <si>
    <t>ED-50997</t>
  </si>
  <si>
    <t xml:space="preserve">
Bloco administrativo: 
1 und x 1,40 x 0,15 = 0,21m²
3 und x 1,40 x 0,15 = 0,63m²
1 und x 1,00 x 0,15 = 0,15m²
2 und x 1,80 x 0,15 = 0,54m²
Bloco de serviço:  
1 und x 1,40 x 0,15 = 0,21m²
1 und x 0,50 x 0,15 =0,075m²
5 und x 1,00 x 0,15 = 0,75m²
3 und x 1,40 x 0,15 = 0,63m²
Bloco pedagógico: 
16 und x 2,20 x 0,15 = 5,28m²
Bloco multiuso: 
16 und x 2,20 x 0,15 = 5,28m²
1 und x 2,20 x 0,15 = 0,33m²
</t>
  </si>
  <si>
    <t>12.5</t>
  </si>
  <si>
    <t>PLANTIO DE GRAMA ESMERALDA EM PLACAS, INCLUSIVE TERRA
VEGETAL E CONSERVAÇÃO POR TRINTA (30) DIAS</t>
  </si>
  <si>
    <t>ED-50437</t>
  </si>
  <si>
    <t>17.4</t>
  </si>
  <si>
    <t>67,28m² - entre os blocos de sala</t>
  </si>
  <si>
    <t>FORNECIMENTO DE ÁRVORE QUARESMEIRA COM ALTURA MÉDIA
DE 2,00M, EXCLUSIVE PLANTIO</t>
  </si>
  <si>
    <t>ED-25268</t>
  </si>
  <si>
    <t>FORNECIMENTO DE PALMEIRA ARECA-BAMBU COM ALTURA
MÍNIMA DE 50CM, EXCLUSIVE PLANTIO</t>
  </si>
  <si>
    <t>ED-50449</t>
  </si>
  <si>
    <t>FORNECIMENTO DE ARBUSTO BELA EMÍLIA COM ALTURA MÍNIMA
DE 15CM, EXCLUSIVE PLANTIO</t>
  </si>
  <si>
    <t>ED-50446</t>
  </si>
  <si>
    <t>PLANTIO E PREPARO DE COVAS PARA ÁRVORES COM ALTURA
MÉDIA DE 2,00M, DIMENSÕES (60X60X60)CM, EXCLUSIVE
FORNECIMENTO DAS MUDAS</t>
  </si>
  <si>
    <t>ED-50432</t>
  </si>
  <si>
    <t>PLANTIO E PREPARO DE COVAS DE ARBUSTOS ORNAMENTAIS
EM GERAL, EXCETO FORNECIMENTO DAS MUDAS</t>
  </si>
  <si>
    <t>ED-50433</t>
  </si>
  <si>
    <t>17.5</t>
  </si>
  <si>
    <t>17.6</t>
  </si>
  <si>
    <t>17.7</t>
  </si>
  <si>
    <t>17.8</t>
  </si>
  <si>
    <t>17.9</t>
  </si>
  <si>
    <t xml:space="preserve"> 1 unidade: Pátio descoberto</t>
  </si>
  <si>
    <t>Entre os blocos de sala</t>
  </si>
  <si>
    <t>Bloco adm: 20 unid
Bloco serv: 20 unid</t>
  </si>
  <si>
    <t>1 unidade: Pátio descoberto
3 unidades: Entre blocos de sala</t>
  </si>
  <si>
    <t>BANCADA DE LABORATÓRIO COMPLETA, INCLUSIVE ARMÁRIO EM
COMPENSADO 20 MM, COM PORTA REVESTIDA EM LAMINADO
MELAMÍNICO BRANCO NAS DUAS FACES, H = 75 CM, PRATELEIRA
REVESTIDA, BANCADA L = 60 CM E RODABANCADA DE GRANITO
CINZA ANDORINHA,</t>
  </si>
  <si>
    <t>ED-50838</t>
  </si>
  <si>
    <t>17.10</t>
  </si>
  <si>
    <t>Laboratório</t>
  </si>
  <si>
    <t>a cargo do municipio</t>
  </si>
  <si>
    <t>CAIXA D´ÁGUA EM POLIETILENO, 1000 LITROS (INCLUSOS TUBOS, CONEXÕES E TORNEIRA DE BÓIA) - FORNECIMENTO E INSTALAÇÃO. AF_06/2021</t>
  </si>
  <si>
    <t>9.17</t>
  </si>
  <si>
    <t xml:space="preserve">Bloco de serviço: 
Cozinha: 2 und
Área de serviço: 1 und 
</t>
  </si>
  <si>
    <t xml:space="preserve">Bloco de serviço: 
Cozinha: 3 und
Área de serviço: 1 und </t>
  </si>
  <si>
    <t>BACIA SANITÁRIA (VASO) DE LOUÇA CONVENCIONAL, COR BRANCA, INCLUSIVE ACESSÓRIOS DE FIXAÇÃO/VEDAÇÃO, VÁLVULA DE DESCARGA METÁLICA COM ACIONAMENTO DUPLO, TUBO DE LIGAÇÃO DE LATÃO COM CANOPLA E REJUNTAMENTO, EXCLUSIVE ASSENTO</t>
  </si>
  <si>
    <t>BACIA SANITÁRIA (VASO) DE LOUÇA CONVENCIONAL ACESSÍVEL (PCR/PMR), COR BRANCA, INCLUSIVE SÓCULO NA BASE, ACESSÓRIOS DE FIXAÇÃO/VEDAÇÃO, VÁLVULA DE DESCARGA METÁLICA COM ACIONAMENTO DUPLO, TUBO DE LIGAÇÃO DE LATÃO COM CANOPLA,E REJUNTAMENTO, EXCLUSIVE ASSENTO</t>
  </si>
  <si>
    <t>PAPELEIRA DE PAREDE EM METAL CROMADO SEM TAMPA, INCLUSO FIXAÇÃO. AF_01/2020</t>
  </si>
  <si>
    <t xml:space="preserve">Bloco adm: 2 unid
Bloco serviço: 1 und </t>
  </si>
  <si>
    <t>DISTRIBUIDOR/DISPENSER PARA PAPEL HIGIÊNICO EM PLÁSTICO,
TIPO SOBREPOR, INCLUSIVE ACESSÓRIOS DE FIXAÇÃO</t>
  </si>
  <si>
    <t>ED-48183</t>
  </si>
  <si>
    <t>BARRA DE APOIO EM AÇO INOX POLIDO RETA, DIÂMETRO DE 1.1/
4", PARA ACESSIBILIDADE (PMR/PCR), COMPRIMENTO 80CM,
INSTALADO EM PAREDE, INCLUSIVE ACESSÓRIOS PARA FIXAÇÃO</t>
  </si>
  <si>
    <t>ED-48160</t>
  </si>
  <si>
    <t xml:space="preserve">Bloco de serviço: 4 unid ( 2 und p cado bacia) </t>
  </si>
  <si>
    <t xml:space="preserve">Bloco de serviço: 2 unid ( 1 und p cado bacia) </t>
  </si>
  <si>
    <t xml:space="preserve">Lavatório: 2 unid </t>
  </si>
  <si>
    <t>PINTURA ACRÍLICA EM PAREDE, DUAS (2) DEMÃOS, COM
APLICAÇÃO MANUAL, EXCLUSIVE SELADOR ACRÍLICO E MASSA
ACRÍLICA/CORRIDA (PVA)</t>
  </si>
  <si>
    <t>ED-50451</t>
  </si>
  <si>
    <t>12.7</t>
  </si>
  <si>
    <t>CANALETA PARA DRENAGEM, PRÉ-MOLDADA, TIPO MEIA CANA, DIÂMETRO 50CM, EXCLUSIVE TAMPA, INCLUSIVE ASSENTAMENTO EM ARGAMASSA, TRAÇO 1:3 (CIMENTO E AREIA), ESCAVAÇÃO, TRANSPORTE E RETIRADA DO MATERIAL ESCAVADO (EM CAÇAMBA)</t>
  </si>
  <si>
    <t>ED-48554</t>
  </si>
  <si>
    <t>Drenagem externa: 63,00m</t>
  </si>
  <si>
    <r>
      <rPr>
        <b/>
        <sz val="8"/>
        <rFont val="Arial"/>
        <family val="2"/>
      </rPr>
      <t xml:space="preserve">Faixas internas
</t>
    </r>
    <r>
      <rPr>
        <sz val="8"/>
        <rFont val="Arial"/>
        <family val="2"/>
      </rPr>
      <t xml:space="preserve">Bloco pedagógico: </t>
    </r>
    <r>
      <rPr>
        <b/>
        <sz val="8"/>
        <rFont val="Arial"/>
        <family val="2"/>
      </rPr>
      <t xml:space="preserve">
</t>
    </r>
    <r>
      <rPr>
        <sz val="8"/>
        <rFont val="Arial"/>
        <family val="2"/>
      </rPr>
      <t xml:space="preserve">Interno: 28,00 x 4 x 1,00 =  112,00m²
Bloco multiuso:
Interno: 28,00 x 4 x 1,00 = 112,00m²
</t>
    </r>
    <r>
      <rPr>
        <b/>
        <sz val="8"/>
        <rFont val="Arial"/>
        <family val="2"/>
      </rPr>
      <t>Faixas externas</t>
    </r>
    <r>
      <rPr>
        <sz val="8"/>
        <rFont val="Arial"/>
        <family val="2"/>
      </rPr>
      <t xml:space="preserve">
Bloco administrativo: 
Externo: (25,50 + 24,14) x 0,20 + (2 x 3,14 x 0,1 x 0,20 x 6)  = 10,68m²
Bloco de serviço: 
Externo: (41,90 x 0,20) + (2 x 3,14 x 0,1 x 0,20 x 6) = 9,13m²
Bloco pedagógico: 
Externo: (78,10 x 0,20) +  (2 x 3,14 x 0,1 x 0,20 x 13) = 17,25m²
Bloco multiuso:
Externo: (84,10 x 0,20) + (2 x 3,14 x 0,1 x 0,20 x 10)= 18,07m²</t>
    </r>
  </si>
  <si>
    <t>Pintura telhado:
Pátio coberto: 171,86m²
Passarelas: 
3,10 x 3,90 x 2 = 24,18m²
2,30 x 2,90 x 2 = 13,34m²
2,30 x 2,70 x 2 = 12,42m²</t>
  </si>
  <si>
    <r>
      <rPr>
        <b/>
        <sz val="8"/>
        <rFont val="Arial"/>
        <family val="2"/>
      </rPr>
      <t xml:space="preserve">Bloco administrativo: </t>
    </r>
    <r>
      <rPr>
        <sz val="8"/>
        <rFont val="Arial"/>
        <family val="2"/>
      </rPr>
      <t xml:space="preserve">
Interno: (15,40 + 13,10 + 13,10 + 19,00 + 8,93) x 2,90 = 201,64m²
Externo: (25,50 + 24,14) x 2,10) + (20,31 x 0,75)  + (2 x 3,14 x 0,1 x 2,90 x 6)  =130,41m²
</t>
    </r>
    <r>
      <rPr>
        <b/>
        <sz val="8"/>
        <rFont val="Arial"/>
        <family val="2"/>
      </rPr>
      <t xml:space="preserve">Bloco de serviço: </t>
    </r>
    <r>
      <rPr>
        <sz val="8"/>
        <rFont val="Arial"/>
        <family val="2"/>
      </rPr>
      <t xml:space="preserve">
Interno: (7,00 + 9,60) x 2,90 =  48,14m²
Externo: (41,90 x 2,10) + ( 18,40 x 0,75) +  (2 x 3,14 x 0,1 x 2,90 x 6) = 112,72m²
</t>
    </r>
    <r>
      <rPr>
        <b/>
        <sz val="8"/>
        <rFont val="Arial"/>
        <family val="2"/>
      </rPr>
      <t xml:space="preserve">Pátio coberto:
</t>
    </r>
    <r>
      <rPr>
        <sz val="8"/>
        <rFont val="Arial"/>
        <family val="2"/>
      </rPr>
      <t xml:space="preserve">( 2 x 3,14 x 0,15 x 12 x 2,90)  + ( 2 x 3,14 x 0,15 x 6 x 5,90) = 66,16m²
(42,74 + 14,23) x (1,00)  + (2 x 14,23 x 0,75)  = 78,31m²
</t>
    </r>
    <r>
      <rPr>
        <b/>
        <sz val="8"/>
        <rFont val="Arial"/>
        <family val="2"/>
      </rPr>
      <t xml:space="preserve">
Bloco pedagógico: 
</t>
    </r>
    <r>
      <rPr>
        <sz val="8"/>
        <rFont val="Arial"/>
        <family val="2"/>
      </rPr>
      <t xml:space="preserve">Interno: 28,00 x 4 x 1,90 =  212,80m²
Externo: (78,10 x 2,10) + ( 52,75 x 0,75)  +  (2 x 3,14 x 0,1 x 2,90 x 13)= 227,26m²
</t>
    </r>
    <r>
      <rPr>
        <b/>
        <sz val="8"/>
        <rFont val="Arial"/>
        <family val="2"/>
      </rPr>
      <t>Bloco multiuso:</t>
    </r>
    <r>
      <rPr>
        <sz val="8"/>
        <rFont val="Arial"/>
        <family val="2"/>
      </rPr>
      <t xml:space="preserve">
Interno: (28,00 x 4 x 1,90) +  17,70 x 2,90 = 264,13m²
Externo: (84,10 x 2,10) + (37,95 x 0,75)  + (2 x 3,14 x 0,1 x 2,90 x 10)= 223,92m²</t>
    </r>
  </si>
  <si>
    <r>
      <rPr>
        <b/>
        <sz val="8"/>
        <rFont val="Arial"/>
        <family val="2"/>
      </rPr>
      <t xml:space="preserve">Bloco administrativo: </t>
    </r>
    <r>
      <rPr>
        <sz val="8"/>
        <rFont val="Arial"/>
        <family val="2"/>
      </rPr>
      <t xml:space="preserve">
Interno: (15,40 + 13,10 + 13,10 + 19,00 + 8,93) x 2,90 = 201,64m²
Externo: (25,50 + 24,14) x 2,10) + (20,31 x 0,75)  + (2 x 3,14 x 0,1 x 2,90 x 6)  =130,41m²
</t>
    </r>
    <r>
      <rPr>
        <b/>
        <sz val="8"/>
        <rFont val="Arial"/>
        <family val="2"/>
      </rPr>
      <t xml:space="preserve">Bloco de serviço: </t>
    </r>
    <r>
      <rPr>
        <sz val="8"/>
        <rFont val="Arial"/>
        <family val="2"/>
      </rPr>
      <t xml:space="preserve">
Interno: (7,00 + 9,60) x 2,90 =  48,14m²
Externo: (41,90 x 2,10) + ( 18,40 x 0,75) +  (2 x 3,14 x 0,1 x 2,90 x 6) = 112,72m²
</t>
    </r>
    <r>
      <rPr>
        <b/>
        <sz val="8"/>
        <rFont val="Arial"/>
        <family val="2"/>
      </rPr>
      <t>Pátio Coberto:</t>
    </r>
    <r>
      <rPr>
        <sz val="8"/>
        <rFont val="Arial"/>
        <family val="2"/>
      </rPr>
      <t xml:space="preserve">
( 2 x 3,14 x 0,15 x 12 x 2,90)  + ( 2 x 3,14 x 0,15 x 6 x 5,90) = 66,16m²
(42,74 + 14,23) x (1,00)  + (2 x 14,23 x 0,75)  = 78,31m²
</t>
    </r>
    <r>
      <rPr>
        <b/>
        <sz val="8"/>
        <rFont val="Arial"/>
        <family val="2"/>
      </rPr>
      <t xml:space="preserve">
Bloco pedagógico: 
</t>
    </r>
    <r>
      <rPr>
        <sz val="8"/>
        <rFont val="Arial"/>
        <family val="2"/>
      </rPr>
      <t xml:space="preserve">Interno: 28,00 x 4 x 2,90 =  324,80m²
Externo: (78,10 x 2,10) + ( 52,75 x 0,75)  +  (2 x 3,14 x 0,1 x 2,90 x 13)= 227,26m²
</t>
    </r>
    <r>
      <rPr>
        <b/>
        <sz val="8"/>
        <rFont val="Arial"/>
        <family val="2"/>
      </rPr>
      <t>Bloco multiuso:</t>
    </r>
    <r>
      <rPr>
        <sz val="8"/>
        <rFont val="Arial"/>
        <family val="2"/>
      </rPr>
      <t xml:space="preserve">
Interno: (28,00 x 4 x 2,90) +  17,70 x 2,90 = 376,13m²
Externo: (84,10 x 2,10) + (37,95 x 0,75)  + (2 x 3,14 x 0,1 x 2,90 x 10)= 223,92m²</t>
    </r>
  </si>
  <si>
    <r>
      <rPr>
        <b/>
        <sz val="8"/>
        <rFont val="Arial"/>
        <family val="2"/>
      </rPr>
      <t xml:space="preserve">Bloco administrativo: </t>
    </r>
    <r>
      <rPr>
        <sz val="8"/>
        <rFont val="Arial"/>
        <family val="2"/>
      </rPr>
      <t xml:space="preserve">
Interno: 
14,46 + 9,35 + 9,35 + 20,25 + 4,82 + 2,39 + 2,39) = 53,66m²
Rodapé:  (15,40 + 13,10 + 13,10 + 19,00 + 8,93) x 0,07 = 4,87m²
Externo: 9,50 + 25,95 = 35,45m²
Rodapé: (4,75 + 4,75 + 15,30) x 0,07 +  (2 x 3,14 x 0,1 x 0,07 x 6) = 1,99m²
</t>
    </r>
    <r>
      <rPr>
        <b/>
        <sz val="8"/>
        <rFont val="Arial"/>
        <family val="2"/>
      </rPr>
      <t xml:space="preserve">Bloco de serviço: </t>
    </r>
    <r>
      <rPr>
        <sz val="8"/>
        <rFont val="Arial"/>
        <family val="2"/>
      </rPr>
      <t xml:space="preserve">
Interno: 3,45 + 2,76 + 5,75 + 27,54 + 14,02 + 14,02 = 67,54m² 
Rodapé: (2,76 + 5,75) x 0,07 = 0,60m²
Externo: 24,30m²
Rodapé: 16,20 x 0,07 = 1,13m²
</t>
    </r>
    <r>
      <rPr>
        <b/>
        <sz val="8"/>
        <rFont val="Arial"/>
        <family val="2"/>
      </rPr>
      <t>Pátio Coberto:</t>
    </r>
    <r>
      <rPr>
        <sz val="8"/>
        <rFont val="Arial"/>
        <family val="2"/>
      </rPr>
      <t xml:space="preserve"> 134,42m²</t>
    </r>
    <r>
      <rPr>
        <b/>
        <sz val="8"/>
        <rFont val="Arial"/>
        <family val="2"/>
      </rPr>
      <t xml:space="preserve">
</t>
    </r>
    <r>
      <rPr>
        <sz val="8"/>
        <rFont val="Arial"/>
        <family val="2"/>
      </rPr>
      <t xml:space="preserve">
</t>
    </r>
    <r>
      <rPr>
        <b/>
        <sz val="8"/>
        <rFont val="Arial"/>
        <family val="2"/>
      </rPr>
      <t xml:space="preserve">Bloco pedagógico: 
</t>
    </r>
    <r>
      <rPr>
        <sz val="8"/>
        <rFont val="Arial"/>
        <family val="2"/>
      </rPr>
      <t xml:space="preserve">Interno: 48 x 4 = 192m²
Rodapé: 28 x 4 x 0,07 = 7,84m²
Externo: 72,52m²
Rodapé: 45,35 x 0,07 = 3,17m²
</t>
    </r>
    <r>
      <rPr>
        <b/>
        <sz val="8"/>
        <rFont val="Arial"/>
        <family val="2"/>
      </rPr>
      <t xml:space="preserve">Bloco multiuso:
</t>
    </r>
    <r>
      <rPr>
        <sz val="8"/>
        <rFont val="Arial"/>
        <family val="2"/>
      </rPr>
      <t>Interno: 17,10 + (48 x 4) = 209,10m²
Rodapé: 17,70 + (28 x 4) x 0,07 = 9,07m²
Externo: 53,63m²
Rodapé: 35,75 x 0,07 =  17,70m²</t>
    </r>
    <r>
      <rPr>
        <b/>
        <sz val="8"/>
        <rFont val="Arial"/>
        <family val="2"/>
      </rPr>
      <t xml:space="preserve">
Passarelas: </t>
    </r>
    <r>
      <rPr>
        <sz val="8"/>
        <rFont val="Arial"/>
        <family val="2"/>
      </rPr>
      <t xml:space="preserve">
2,50 x 3,85 x 2 = 19,25m²
3,50 x 1,70 x 2 = 11,90m²
3,30 x 1,70 x 2 = 11,22m²</t>
    </r>
  </si>
  <si>
    <r>
      <rPr>
        <b/>
        <sz val="8"/>
        <rFont val="Arial"/>
        <family val="2"/>
      </rPr>
      <t xml:space="preserve">Bloco administrativo: </t>
    </r>
    <r>
      <rPr>
        <sz val="8"/>
        <rFont val="Arial"/>
        <family val="2"/>
      </rPr>
      <t xml:space="preserve">
Interno: 
14,46 + 9,35 + 9,35 + 20,25 + 4,82 + 2,39 + 2,39) = 53,66m² 
Externo: 35,45m²  
</t>
    </r>
    <r>
      <rPr>
        <b/>
        <sz val="8"/>
        <rFont val="Arial"/>
        <family val="2"/>
      </rPr>
      <t xml:space="preserve">Bloco de serviço: </t>
    </r>
    <r>
      <rPr>
        <sz val="8"/>
        <rFont val="Arial"/>
        <family val="2"/>
      </rPr>
      <t xml:space="preserve">
Interno: 
3,45 + 2,76 + 5,75 + 27,54 + 14,02 + 14,02 = 67,54m² 
Externo:24,30m²
</t>
    </r>
    <r>
      <rPr>
        <b/>
        <sz val="8"/>
        <rFont val="Arial"/>
        <family val="2"/>
      </rPr>
      <t>Pátio Coberto:</t>
    </r>
    <r>
      <rPr>
        <sz val="8"/>
        <rFont val="Arial"/>
        <family val="2"/>
      </rPr>
      <t xml:space="preserve"> 134,42m²
</t>
    </r>
    <r>
      <rPr>
        <b/>
        <sz val="8"/>
        <rFont val="Arial"/>
        <family val="2"/>
      </rPr>
      <t xml:space="preserve">Bloco pedagógico: 
</t>
    </r>
    <r>
      <rPr>
        <sz val="8"/>
        <rFont val="Arial"/>
        <family val="2"/>
      </rPr>
      <t xml:space="preserve">Interno: 
48 x 4 = 192m²
Externo: 72,52m²
</t>
    </r>
    <r>
      <rPr>
        <b/>
        <sz val="8"/>
        <rFont val="Arial"/>
        <family val="2"/>
      </rPr>
      <t xml:space="preserve">Bloco multiuso:
</t>
    </r>
    <r>
      <rPr>
        <sz val="8"/>
        <rFont val="Arial"/>
        <family val="2"/>
      </rPr>
      <t xml:space="preserve">Interno: 
17,09 + (48,00 x 4) = 209,09m²
Externo: 53,63m²
</t>
    </r>
    <r>
      <rPr>
        <b/>
        <sz val="8"/>
        <rFont val="Arial"/>
        <family val="2"/>
      </rPr>
      <t xml:space="preserve">Passarelas: 
</t>
    </r>
    <r>
      <rPr>
        <sz val="8"/>
        <rFont val="Arial"/>
        <family val="2"/>
      </rPr>
      <t xml:space="preserve">2,50 x 3,85 x 2 = 19,25m²
3,50 x 1,70 x 2 = 11,90m²
3,30 x 1,70 x 2 = 11,22m²
</t>
    </r>
  </si>
  <si>
    <t>PINTURA PRESERVATIVA COM CUPINICIDA EM MADEIRA SECA,
DUAS (2) DEMÃOS, COM APLICAÇÃO MANUAL, EXCLUSIVE
APLICAÇÃO DE VERNIZ</t>
  </si>
  <si>
    <t>ED-50512</t>
  </si>
  <si>
    <r>
      <rPr>
        <b/>
        <sz val="8"/>
        <rFont val="Arial"/>
        <family val="2"/>
      </rPr>
      <t xml:space="preserve">Bloco administrativo: </t>
    </r>
    <r>
      <rPr>
        <sz val="8"/>
        <rFont val="Arial"/>
        <family val="2"/>
      </rPr>
      <t xml:space="preserve">
Interno: (15,40 + 13,10 + 13,10 + 19,00 + 8,93 + 6,20 + 6,20) x 2,90 = 237,59m²
Externo: (25,50 + 24,14) x 3,00) + (20,31 x 0,75)  + (2 x 3,14 x 0,1 x 2,90 x 6) = 175,08m²
</t>
    </r>
    <r>
      <rPr>
        <b/>
        <sz val="8"/>
        <rFont val="Arial"/>
        <family val="2"/>
      </rPr>
      <t xml:space="preserve">Bloco de serviço: </t>
    </r>
    <r>
      <rPr>
        <sz val="8"/>
        <rFont val="Arial"/>
        <family val="2"/>
      </rPr>
      <t xml:space="preserve">
Interno: (7,60 + 7,00 + 9,60 + 27,50 + 15,20 + 15,20) x 2,90 =  238,09m²
Divisória banheiros: (3,15 + 1,35) x 1,70 x 2 x 2 = 30,60m²
Externo: (41,90 x 3,00) + ( 18,40 x 0,75) +  (2 x 3,14 x 0,1 x 2,90 x 6) = 150,43m²
</t>
    </r>
    <r>
      <rPr>
        <b/>
        <sz val="8"/>
        <rFont val="Arial"/>
        <family val="2"/>
      </rPr>
      <t>Pátio Coberto:</t>
    </r>
    <r>
      <rPr>
        <sz val="8"/>
        <rFont val="Arial"/>
        <family val="2"/>
      </rPr>
      <t xml:space="preserve">
( 2 x 3,14 x 0,15 x 12 x 2,90)  + ( 2 x 3,14 x 0,15 x 6 x 5,90) = 66,16m²
(42,74 + 14,23) x (1,00)  + (2 x 14,23 x 0,75)  = 78,31m²
</t>
    </r>
    <r>
      <rPr>
        <b/>
        <sz val="8"/>
        <rFont val="Arial"/>
        <family val="2"/>
      </rPr>
      <t xml:space="preserve">Bloco pedagógico: 
</t>
    </r>
    <r>
      <rPr>
        <sz val="8"/>
        <rFont val="Arial"/>
        <family val="2"/>
      </rPr>
      <t xml:space="preserve">Interno: 28,00 x 4 x 2,90 =  324,80m²
Externo: (78,10 x 3,00) + ( 52,75 x 0,75)  +  (2 x 3,14 x 0,1 x 2,90 x 13)= 297,55m²
</t>
    </r>
    <r>
      <rPr>
        <b/>
        <sz val="8"/>
        <rFont val="Arial"/>
        <family val="2"/>
      </rPr>
      <t xml:space="preserve">Bloco multiuso:
</t>
    </r>
    <r>
      <rPr>
        <sz val="8"/>
        <rFont val="Arial"/>
        <family val="2"/>
      </rPr>
      <t xml:space="preserve">Interno: (28,00 x 4 x 2,90) +  17,70 x 2,90 = 376,13m²
Externo: (84,10 x 3,00) + (37,95 x 0,75)  + (2 x 3,14 x 0,1 x 2,90 x 10)= 298,98m²
</t>
    </r>
  </si>
  <si>
    <r>
      <rPr>
        <b/>
        <sz val="8"/>
        <rFont val="Arial"/>
        <family val="2"/>
      </rPr>
      <t xml:space="preserve">Bloco administrativo: </t>
    </r>
    <r>
      <rPr>
        <sz val="8"/>
        <rFont val="Arial"/>
        <family val="2"/>
      </rPr>
      <t xml:space="preserve">
Interno: (15,40 + 13,10 + 13,10 + 19,00 + 8,93) x 2,90 = 201,64m²
Externo: (25,50 + 24,14) x 2,10) + (20,31 x 0,75)  + (2 x 3,14 x 0,1 x 2,90 x 6)  =130,41m²
</t>
    </r>
    <r>
      <rPr>
        <b/>
        <sz val="8"/>
        <rFont val="Arial"/>
        <family val="2"/>
      </rPr>
      <t xml:space="preserve">Bloco de serviço: </t>
    </r>
    <r>
      <rPr>
        <sz val="8"/>
        <rFont val="Arial"/>
        <family val="2"/>
      </rPr>
      <t xml:space="preserve">
Interno: (7,00 + 9,60) x 2,90 =  48,14m²
Externo: (41,90 x 2,10) + ( 18,40 x 0,75) +  (2 x 3,14 x 0,1 x 2,90 x 6) = 112,72m²
</t>
    </r>
    <r>
      <rPr>
        <b/>
        <sz val="8"/>
        <rFont val="Arial"/>
        <family val="2"/>
      </rPr>
      <t xml:space="preserve">
Pátio Coberto:
</t>
    </r>
    <r>
      <rPr>
        <sz val="8"/>
        <rFont val="Arial"/>
        <family val="2"/>
      </rPr>
      <t xml:space="preserve">( 2 x 3,14 x 0,15 x 12 x 2,90)  + ( 2 x 3,14 x 0,15 x 6 x 5,90) = 66,16m²
(42,74 + 14,23) x (1,00)  + (2 x 14,23 x 0,75)  = 78,31m²
</t>
    </r>
    <r>
      <rPr>
        <b/>
        <sz val="8"/>
        <rFont val="Arial"/>
        <family val="2"/>
      </rPr>
      <t xml:space="preserve">
Bloco pedagógico: 
</t>
    </r>
    <r>
      <rPr>
        <sz val="8"/>
        <rFont val="Arial"/>
        <family val="2"/>
      </rPr>
      <t xml:space="preserve">Interno: 28,00 x 4 x 2,90 =  324,80m²
Externo: (78,10 x 2,10) + ( 52,75 x 0,75)  +  (2 x 3,14 x 0,1 x 2,90 x 13)= 227,26m²
</t>
    </r>
    <r>
      <rPr>
        <b/>
        <sz val="8"/>
        <rFont val="Arial"/>
        <family val="2"/>
      </rPr>
      <t>Bloco multiuso:</t>
    </r>
    <r>
      <rPr>
        <sz val="8"/>
        <rFont val="Arial"/>
        <family val="2"/>
      </rPr>
      <t xml:space="preserve">
Interno: (28,00 x 4 x 2,90) +  17,70 x 2,90 = 376,13m²
Externo: (84,10 x 2,10) + (37,95 x 0,75)  + (2 x 3,14 x 0,1 x 2,90 x 10)= 223,92m²</t>
    </r>
  </si>
  <si>
    <t>Gradil de entrada: 12,75 x 2,20 = 28,05m²
Gradis internos: (5,70 + 2,60) x 2,20 = 18,26m²</t>
  </si>
  <si>
    <t>Gradil de entrada: 12,75 x 2,20 x 2 = 56,10m²
Gradis internos: (5,70 + 2,60) x 2,20 x 2 = 36,52m²
Lixeira: 1,50 x 1,70 x 2 = 5,10m²</t>
  </si>
  <si>
    <r>
      <rPr>
        <b/>
        <sz val="8"/>
        <rFont val="Arial"/>
        <family val="2"/>
      </rPr>
      <t xml:space="preserve">Bloco administrativo: </t>
    </r>
    <r>
      <rPr>
        <sz val="8"/>
        <rFont val="Arial"/>
        <family val="2"/>
      </rPr>
      <t xml:space="preserve">
Interno: (15,40 + 13,10 + 13,10 + 19,00 + 8,93) x 2,90 = 201,64m²
Externo: (25,50 + 24,14) x 2,10) + (20,31 x 0,75)  + (2 x 3,14 x 0,1 x 2,90 x 6)  =130,41m²
</t>
    </r>
    <r>
      <rPr>
        <b/>
        <sz val="8"/>
        <rFont val="Arial"/>
        <family val="2"/>
      </rPr>
      <t xml:space="preserve">Bloco de serviço: </t>
    </r>
    <r>
      <rPr>
        <sz val="8"/>
        <rFont val="Arial"/>
        <family val="2"/>
      </rPr>
      <t xml:space="preserve">
Interno: (7,00 + 9,60) x 2,90 =  48,14m²
Externo: (41,90 x 2,10) + ( 18,40 x 0,75) +  (2 x 3,14 x 0,1 x 2,90 x 6) = 112,72m²
</t>
    </r>
    <r>
      <rPr>
        <b/>
        <sz val="8"/>
        <rFont val="Arial"/>
        <family val="2"/>
      </rPr>
      <t>Pátio coberto:</t>
    </r>
    <r>
      <rPr>
        <sz val="8"/>
        <rFont val="Arial"/>
        <family val="2"/>
      </rPr>
      <t xml:space="preserve">
( 2 x 3,14 x 0,15 x 12 x 2,90)  + ( 2 x 3,14 x 0,15 x 6 x 5,90) = 66,16m²
(42,74 + 14,23) x (1,00)  + (2 x 14,23 x 0,75)  = 78,31m²
</t>
    </r>
    <r>
      <rPr>
        <b/>
        <sz val="8"/>
        <rFont val="Arial"/>
        <family val="2"/>
      </rPr>
      <t xml:space="preserve">
Bloco pedagógico: 
</t>
    </r>
    <r>
      <rPr>
        <sz val="8"/>
        <rFont val="Arial"/>
        <family val="2"/>
      </rPr>
      <t xml:space="preserve">Interno: 28,00 x 4 x 2,90 =  324,80m²
Externo: (78,10 x 2,10) + ( 52,75 x 0,75)  +  (2 x 3,14 x 0,1 x 2,90 x 13)= 227,26m²
</t>
    </r>
    <r>
      <rPr>
        <b/>
        <sz val="8"/>
        <rFont val="Arial"/>
        <family val="2"/>
      </rPr>
      <t>Bloco multiuso:</t>
    </r>
    <r>
      <rPr>
        <sz val="8"/>
        <rFont val="Arial"/>
        <family val="2"/>
      </rPr>
      <t xml:space="preserve">
Interno: (28,00 x 4 x 2,90) +  17,70 x 2,90 = 376,13m²
Externo: (84,10 x 2,10) + (37,95 x 0,75)  + (2 x 3,14 x 0,1 x 2,90 x 10)= 223,92m²</t>
    </r>
  </si>
  <si>
    <t>EMASSAMENTO EM PAREDE COM MASSA ACRÍLICA, DUAS (2)
DEMÃOS, INCLUSIVE LIXAMENTO PARA PINTURA</t>
  </si>
  <si>
    <t>ED-50474</t>
  </si>
  <si>
    <t>15.11</t>
  </si>
  <si>
    <r>
      <rPr>
        <b/>
        <sz val="8"/>
        <rFont val="Arial"/>
        <family val="2"/>
      </rPr>
      <t>Pátio coberto:</t>
    </r>
    <r>
      <rPr>
        <sz val="8"/>
        <rFont val="Arial"/>
        <family val="2"/>
      </rPr>
      <t xml:space="preserve">
( 2 x 3,14 x 0,15 x 12 x 2,90)  + ( 2 x 3,14 x 0,15 x 6 x 5,90) = 66,16m²
(42,74 + 14,23) x (1,00)  + (2 x 14,23 x 0,75)  = 78,31m²</t>
    </r>
  </si>
  <si>
    <t xml:space="preserve">Bloco administrativo: 13 und 
Bloco de serviço: 16und 
Pátio coberto: 6 unid 
Bloco pedagógico: 28 unid 
Bloco multiuso: 26 unid
Passarelas: 6 und 
</t>
  </si>
  <si>
    <t>TOTAL COM BDI:</t>
  </si>
  <si>
    <t>LOCAL: POVOADO DE PALMITAL - DIST. BAIXA QUENTE - MINAS NOVAS/MG</t>
  </si>
  <si>
    <t>160,55 + 122,46 + 161,28 + 330,20 = 774,49m²</t>
  </si>
  <si>
    <t>EXECUÇÃO DE PAVIMENTO COM PISO INTERTRAVADO, TIPO
SEXTAVADO, ESP. 8CM, COM FCK DE 35MPA, INCLUSIVE
COLCHÃO DE AREIA, ESP. 6CM, PARA ASSENTAMENTO,
COMPACTAÇÃO MECANIZADA, CARGA E DESCARGA MECÂNICA
EM CAMINHÃO, EXCLUSIVE TRANSPORTE DE PISO
INTERTRAVADO</t>
  </si>
  <si>
    <t>ED-8914</t>
  </si>
  <si>
    <t>13.8</t>
  </si>
  <si>
    <t xml:space="preserve">267,26+377,00 = 644,26m²
</t>
  </si>
  <si>
    <t>GUIA DE MEIO-FIO (10X15X22)CM E SARJETA (30X10)CM COM
INCLINAÇÃO DE 10%, EM CONCRETO COM FCK 15MPA, MOLDADA
IN-LOCO, FORMA EM MADEIRA, INCLUSIVE ESCAVAÇÃO,
APILOAMENTO E TRANSPORTE COM RETIRADA DO MATERIAL
ESCAVADO (EM CAÇAMBA)</t>
  </si>
  <si>
    <t>ED-48664</t>
  </si>
  <si>
    <t>13.9</t>
  </si>
  <si>
    <t>Acesso rua = 100 x 5,00 = 500,00m²</t>
  </si>
  <si>
    <t>Acesso rua = 100 x 2 = 200m
Frente quadra: 36m</t>
  </si>
  <si>
    <t>MÊS 07</t>
  </si>
  <si>
    <t>MÊS 08</t>
  </si>
  <si>
    <t>MÊS 09</t>
  </si>
  <si>
    <t>MÊS 10</t>
  </si>
  <si>
    <t>VIDROS E ESPELHOS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</si>
</sst>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_);_(* \(#,##0.00\);_(* &quot;-&quot;??_);_(@_)"/>
    <numFmt numFmtId="165" formatCode="&quot;R$&quot;\ #,##0.00"/>
    <numFmt numFmtId="166" formatCode="#,##0.0000"/>
  </numFmts>
  <fonts count="35" x14ac:knownFonts="1">
    <font>
      <sz val="10"/>
      <name val="Arial"/>
    </font>
    <font>
      <sz val="11"/>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0"/>
      <name val="Arial"/>
      <family val="2"/>
    </font>
    <font>
      <sz val="8"/>
      <name val="Arial"/>
      <family val="2"/>
    </font>
    <font>
      <sz val="8"/>
      <color rgb="FFFF0000"/>
      <name val="Arial"/>
      <family val="2"/>
    </font>
    <font>
      <b/>
      <sz val="8"/>
      <name val="Arial"/>
      <family val="2"/>
    </font>
    <font>
      <b/>
      <sz val="8"/>
      <color rgb="FFFF0000"/>
      <name val="Arial"/>
      <family val="2"/>
    </font>
    <font>
      <sz val="10"/>
      <color rgb="FFFF0000"/>
      <name val="Arial"/>
      <family val="2"/>
    </font>
    <font>
      <b/>
      <sz val="10"/>
      <color rgb="FFFF0000"/>
      <name val="Arial"/>
      <family val="2"/>
    </font>
    <font>
      <b/>
      <sz val="9"/>
      <name val="Arial"/>
      <family val="2"/>
    </font>
    <font>
      <sz val="10"/>
      <name val="Arial"/>
      <family val="2"/>
    </font>
    <font>
      <sz val="8"/>
      <name val="Calibri"/>
      <family val="2"/>
      <scheme val="minor"/>
    </font>
    <font>
      <b/>
      <sz val="10"/>
      <name val="Calibri"/>
      <family val="2"/>
      <scheme val="minor"/>
    </font>
    <font>
      <sz val="10"/>
      <name val="Calibri"/>
      <family val="2"/>
      <scheme val="minor"/>
    </font>
    <font>
      <sz val="6"/>
      <name val="Arial"/>
      <family val="2"/>
    </font>
    <font>
      <b/>
      <sz val="12"/>
      <name val="Arial"/>
      <family val="2"/>
    </font>
    <font>
      <sz val="9"/>
      <name val="Arial"/>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14999847407452621"/>
        <bgColor indexed="64"/>
      </patternFill>
    </fill>
  </fills>
  <borders count="5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bottom/>
      <diagonal/>
    </border>
    <border>
      <left/>
      <right/>
      <top style="thin">
        <color auto="1"/>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style="dotted">
        <color indexed="64"/>
      </bottom>
      <diagonal/>
    </border>
    <border>
      <left style="medium">
        <color indexed="64"/>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s>
  <cellStyleXfs count="48">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5" fillId="4" borderId="0" applyNumberFormat="0" applyBorder="0" applyAlignment="0" applyProtection="0"/>
    <xf numFmtId="0" fontId="6" fillId="16" borderId="1" applyNumberFormat="0" applyAlignment="0" applyProtection="0"/>
    <xf numFmtId="0" fontId="7" fillId="17" borderId="2" applyNumberFormat="0" applyAlignment="0" applyProtection="0"/>
    <xf numFmtId="0" fontId="8" fillId="0" borderId="3" applyNumberFormat="0" applyFill="0" applyAlignment="0" applyProtection="0"/>
    <xf numFmtId="0" fontId="4"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21" borderId="0" applyNumberFormat="0" applyBorder="0" applyAlignment="0" applyProtection="0"/>
    <xf numFmtId="0" fontId="9" fillId="7" borderId="1" applyNumberFormat="0" applyAlignment="0" applyProtection="0"/>
    <xf numFmtId="0" fontId="10" fillId="3" borderId="0" applyNumberFormat="0" applyBorder="0" applyAlignment="0" applyProtection="0"/>
    <xf numFmtId="0" fontId="11" fillId="22" borderId="0" applyNumberFormat="0" applyBorder="0" applyAlignment="0" applyProtection="0"/>
    <xf numFmtId="0" fontId="2" fillId="23" borderId="4" applyNumberFormat="0" applyFont="0" applyAlignment="0" applyProtection="0"/>
    <xf numFmtId="9" fontId="2" fillId="0" borderId="0" applyFont="0" applyFill="0" applyBorder="0" applyAlignment="0" applyProtection="0"/>
    <xf numFmtId="0" fontId="12" fillId="16" borderId="5"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6" applyNumberFormat="0" applyFill="0" applyAlignment="0" applyProtection="0"/>
    <xf numFmtId="0" fontId="17" fillId="0" borderId="7" applyNumberFormat="0" applyFill="0" applyAlignment="0" applyProtection="0"/>
    <xf numFmtId="0" fontId="18" fillId="0" borderId="8"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43" fontId="1"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43" fontId="28" fillId="0" borderId="0" applyFont="0" applyFill="0" applyBorder="0" applyAlignment="0" applyProtection="0"/>
  </cellStyleXfs>
  <cellXfs count="235">
    <xf numFmtId="0" fontId="0" fillId="0" borderId="0" xfId="0"/>
    <xf numFmtId="0" fontId="20" fillId="0" borderId="10" xfId="0" applyFont="1" applyBorder="1" applyAlignment="1">
      <alignment horizontal="left" vertical="center"/>
    </xf>
    <xf numFmtId="0" fontId="20" fillId="0" borderId="13" xfId="0" applyFont="1" applyBorder="1" applyAlignment="1">
      <alignment vertical="center"/>
    </xf>
    <xf numFmtId="49" fontId="2" fillId="0" borderId="0" xfId="0" applyNumberFormat="1" applyFont="1" applyAlignment="1">
      <alignment horizontal="center" vertical="center"/>
    </xf>
    <xf numFmtId="0" fontId="2" fillId="0" borderId="0" xfId="0" applyFont="1" applyAlignment="1">
      <alignment horizontal="center" vertical="center"/>
    </xf>
    <xf numFmtId="4" fontId="2" fillId="0" borderId="0" xfId="0" applyNumberFormat="1" applyFont="1" applyAlignment="1">
      <alignment horizontal="center" vertical="center"/>
    </xf>
    <xf numFmtId="4" fontId="20" fillId="0" borderId="10" xfId="0" applyNumberFormat="1" applyFont="1" applyBorder="1" applyAlignment="1">
      <alignment horizontal="center" vertical="center" wrapText="1"/>
    </xf>
    <xf numFmtId="49" fontId="20" fillId="0" borderId="12" xfId="0" applyNumberFormat="1" applyFont="1" applyBorder="1" applyAlignment="1">
      <alignment vertical="center"/>
    </xf>
    <xf numFmtId="4" fontId="2" fillId="0" borderId="13" xfId="0" applyNumberFormat="1" applyFont="1" applyBorder="1" applyAlignment="1">
      <alignment horizontal="center" vertical="center"/>
    </xf>
    <xf numFmtId="0" fontId="2" fillId="0" borderId="0" xfId="0" applyFont="1" applyAlignment="1">
      <alignment vertical="center"/>
    </xf>
    <xf numFmtId="0" fontId="20" fillId="0" borderId="12" xfId="0" applyFont="1" applyBorder="1" applyAlignment="1">
      <alignment horizontal="left" vertical="center"/>
    </xf>
    <xf numFmtId="0" fontId="2" fillId="0" borderId="0" xfId="0" applyFont="1" applyAlignment="1">
      <alignment vertical="center" wrapText="1"/>
    </xf>
    <xf numFmtId="4" fontId="2" fillId="0" borderId="18" xfId="0" applyNumberFormat="1" applyFont="1" applyBorder="1" applyAlignment="1">
      <alignment horizontal="center" vertical="center"/>
    </xf>
    <xf numFmtId="49" fontId="2" fillId="0" borderId="17" xfId="0" applyNumberFormat="1" applyFont="1" applyBorder="1" applyAlignment="1">
      <alignment horizontal="center" vertical="center"/>
    </xf>
    <xf numFmtId="0" fontId="2" fillId="0" borderId="22" xfId="0" applyFont="1" applyBorder="1" applyAlignment="1">
      <alignment horizontal="center" vertical="center"/>
    </xf>
    <xf numFmtId="49" fontId="2" fillId="0" borderId="21" xfId="0" applyNumberFormat="1" applyFont="1" applyBorder="1" applyAlignment="1">
      <alignment horizontal="center" vertical="center"/>
    </xf>
    <xf numFmtId="165" fontId="2" fillId="0" borderId="26" xfId="0" applyNumberFormat="1" applyFont="1" applyBorder="1" applyAlignment="1">
      <alignment horizontal="center" vertical="center" wrapText="1"/>
    </xf>
    <xf numFmtId="165" fontId="20" fillId="0" borderId="26" xfId="0" applyNumberFormat="1" applyFont="1" applyBorder="1" applyAlignment="1">
      <alignment horizontal="center" vertical="center" wrapText="1"/>
    </xf>
    <xf numFmtId="10" fontId="2" fillId="0" borderId="25" xfId="0" applyNumberFormat="1" applyFont="1" applyBorder="1" applyAlignment="1">
      <alignment horizontal="center" vertical="center" wrapText="1"/>
    </xf>
    <xf numFmtId="0" fontId="20" fillId="0" borderId="12" xfId="0" applyFont="1" applyBorder="1" applyAlignment="1">
      <alignment vertical="center"/>
    </xf>
    <xf numFmtId="0" fontId="20" fillId="0" borderId="12" xfId="0" applyFont="1" applyBorder="1" applyAlignment="1">
      <alignment horizontal="right" vertical="center"/>
    </xf>
    <xf numFmtId="165" fontId="2" fillId="0" borderId="0" xfId="0" applyNumberFormat="1" applyFont="1" applyAlignment="1">
      <alignment vertical="center"/>
    </xf>
    <xf numFmtId="0" fontId="2" fillId="0" borderId="22" xfId="0" applyFont="1" applyBorder="1" applyAlignment="1">
      <alignment vertical="center"/>
    </xf>
    <xf numFmtId="0" fontId="20" fillId="0" borderId="13" xfId="0" applyFont="1" applyBorder="1" applyAlignment="1">
      <alignment horizontal="right" vertical="center"/>
    </xf>
    <xf numFmtId="0" fontId="21" fillId="0" borderId="10" xfId="0" applyFont="1" applyBorder="1" applyAlignment="1">
      <alignment horizontal="center" vertical="center"/>
    </xf>
    <xf numFmtId="165" fontId="21" fillId="0" borderId="10" xfId="0" applyNumberFormat="1" applyFont="1" applyBorder="1" applyAlignment="1">
      <alignment horizontal="center" vertical="center" wrapText="1"/>
    </xf>
    <xf numFmtId="0" fontId="21" fillId="0" borderId="0" xfId="0" applyFont="1" applyAlignment="1">
      <alignment vertical="center"/>
    </xf>
    <xf numFmtId="0" fontId="23" fillId="0" borderId="0" xfId="0" applyFont="1" applyAlignment="1">
      <alignment vertical="center"/>
    </xf>
    <xf numFmtId="0" fontId="2" fillId="0" borderId="0" xfId="0" applyFont="1" applyAlignment="1">
      <alignment horizontal="center" vertical="center" wrapText="1"/>
    </xf>
    <xf numFmtId="49" fontId="2" fillId="0" borderId="0" xfId="0" applyNumberFormat="1" applyFont="1" applyAlignment="1">
      <alignment horizontal="center" vertical="center" wrapText="1"/>
    </xf>
    <xf numFmtId="4" fontId="2" fillId="0" borderId="0" xfId="0" applyNumberFormat="1" applyFont="1" applyAlignment="1">
      <alignment horizontal="center" vertical="center" wrapText="1"/>
    </xf>
    <xf numFmtId="0" fontId="20" fillId="0" borderId="13" xfId="0" applyFont="1" applyBorder="1" applyAlignment="1">
      <alignment horizontal="left" vertical="center"/>
    </xf>
    <xf numFmtId="0" fontId="2" fillId="0" borderId="0" xfId="0" applyFont="1" applyAlignment="1">
      <alignment horizontal="left" vertical="center"/>
    </xf>
    <xf numFmtId="0" fontId="21" fillId="0" borderId="10" xfId="0" applyFont="1" applyBorder="1" applyAlignment="1">
      <alignment horizontal="center" vertical="center" wrapText="1"/>
    </xf>
    <xf numFmtId="0" fontId="21" fillId="0" borderId="0" xfId="0" applyFont="1" applyAlignment="1">
      <alignment vertical="center" wrapText="1"/>
    </xf>
    <xf numFmtId="0" fontId="23" fillId="0" borderId="0" xfId="0" applyFont="1" applyAlignment="1">
      <alignment vertical="center" wrapText="1"/>
    </xf>
    <xf numFmtId="0" fontId="21" fillId="0" borderId="0" xfId="0" applyFont="1" applyAlignment="1">
      <alignment horizontal="center" vertical="center"/>
    </xf>
    <xf numFmtId="2" fontId="21" fillId="0" borderId="0" xfId="0" applyNumberFormat="1" applyFont="1" applyAlignment="1">
      <alignment horizontal="center" vertical="center"/>
    </xf>
    <xf numFmtId="0" fontId="2" fillId="0" borderId="28" xfId="0" applyFont="1" applyBorder="1" applyAlignment="1">
      <alignment vertical="center"/>
    </xf>
    <xf numFmtId="0" fontId="20" fillId="0" borderId="10" xfId="0" applyFont="1" applyBorder="1" applyAlignment="1">
      <alignment horizontal="center" vertical="center" wrapText="1"/>
    </xf>
    <xf numFmtId="165" fontId="20" fillId="0" borderId="13" xfId="0" applyNumberFormat="1" applyFont="1" applyBorder="1" applyAlignment="1">
      <alignment horizontal="right" vertical="center"/>
    </xf>
    <xf numFmtId="0" fontId="2" fillId="0" borderId="28" xfId="0" applyFont="1" applyBorder="1" applyAlignment="1">
      <alignment horizontal="left" vertical="center"/>
    </xf>
    <xf numFmtId="0" fontId="25" fillId="0" borderId="12" xfId="0" applyFont="1" applyBorder="1" applyAlignment="1">
      <alignment vertical="center"/>
    </xf>
    <xf numFmtId="0" fontId="25" fillId="0" borderId="13" xfId="0" applyFont="1" applyBorder="1" applyAlignment="1">
      <alignment vertical="center"/>
    </xf>
    <xf numFmtId="0" fontId="25" fillId="0" borderId="0" xfId="0" applyFont="1" applyAlignment="1">
      <alignment vertical="center"/>
    </xf>
    <xf numFmtId="0" fontId="26" fillId="0" borderId="13" xfId="0" applyFont="1" applyBorder="1" applyAlignment="1">
      <alignment horizontal="center" vertical="center"/>
    </xf>
    <xf numFmtId="0" fontId="26" fillId="0" borderId="13" xfId="0" applyFont="1" applyBorder="1" applyAlignment="1">
      <alignment vertical="center"/>
    </xf>
    <xf numFmtId="4" fontId="26" fillId="0" borderId="13" xfId="0" applyNumberFormat="1" applyFont="1" applyBorder="1" applyAlignment="1">
      <alignment horizontal="right" vertical="center"/>
    </xf>
    <xf numFmtId="0" fontId="25" fillId="0" borderId="18" xfId="0" applyFont="1" applyBorder="1" applyAlignment="1">
      <alignment horizontal="center" vertical="center"/>
    </xf>
    <xf numFmtId="10" fontId="26" fillId="0" borderId="18" xfId="33" applyNumberFormat="1" applyFont="1" applyFill="1" applyBorder="1" applyAlignment="1">
      <alignment horizontal="center" vertical="center"/>
    </xf>
    <xf numFmtId="2" fontId="25" fillId="0" borderId="13" xfId="0" applyNumberFormat="1" applyFont="1" applyBorder="1" applyAlignment="1">
      <alignment horizontal="center" vertical="center"/>
    </xf>
    <xf numFmtId="2" fontId="26" fillId="0" borderId="13" xfId="0" applyNumberFormat="1" applyFont="1" applyBorder="1" applyAlignment="1">
      <alignment horizontal="center" vertical="center"/>
    </xf>
    <xf numFmtId="2" fontId="20" fillId="0" borderId="13" xfId="0" applyNumberFormat="1" applyFont="1" applyBorder="1" applyAlignment="1">
      <alignment horizontal="center" vertical="center"/>
    </xf>
    <xf numFmtId="2" fontId="21" fillId="0" borderId="10" xfId="0" applyNumberFormat="1" applyFont="1" applyBorder="1" applyAlignment="1">
      <alignment horizontal="center" vertical="center"/>
    </xf>
    <xf numFmtId="2" fontId="2" fillId="0" borderId="0" xfId="0" applyNumberFormat="1" applyFont="1" applyAlignment="1">
      <alignment horizontal="center" vertical="center"/>
    </xf>
    <xf numFmtId="0" fontId="27" fillId="0" borderId="19" xfId="0" applyFont="1" applyBorder="1" applyAlignment="1">
      <alignment horizontal="center" vertical="center"/>
    </xf>
    <xf numFmtId="2" fontId="27" fillId="0" borderId="20" xfId="0" applyNumberFormat="1" applyFont="1" applyBorder="1" applyAlignment="1">
      <alignment horizontal="center" vertical="center"/>
    </xf>
    <xf numFmtId="10" fontId="20" fillId="0" borderId="26" xfId="0" applyNumberFormat="1" applyFont="1" applyBorder="1" applyAlignment="1">
      <alignment horizontal="center" vertical="center" wrapText="1"/>
    </xf>
    <xf numFmtId="165" fontId="25" fillId="0" borderId="0" xfId="0" applyNumberFormat="1" applyFont="1" applyAlignment="1">
      <alignment vertical="center"/>
    </xf>
    <xf numFmtId="165" fontId="22" fillId="0" borderId="0" xfId="0" applyNumberFormat="1" applyFont="1" applyAlignment="1">
      <alignment vertical="center"/>
    </xf>
    <xf numFmtId="165" fontId="24" fillId="0" borderId="0" xfId="0" applyNumberFormat="1" applyFont="1" applyAlignment="1">
      <alignment vertical="center"/>
    </xf>
    <xf numFmtId="166" fontId="2" fillId="0" borderId="0" xfId="0" applyNumberFormat="1" applyFont="1" applyAlignment="1">
      <alignment vertical="center"/>
    </xf>
    <xf numFmtId="166" fontId="25" fillId="0" borderId="0" xfId="0" applyNumberFormat="1" applyFont="1" applyAlignment="1">
      <alignment vertical="center"/>
    </xf>
    <xf numFmtId="166" fontId="21" fillId="0" borderId="0" xfId="0" applyNumberFormat="1" applyFont="1" applyAlignment="1">
      <alignment vertical="center"/>
    </xf>
    <xf numFmtId="166" fontId="23" fillId="0" borderId="0" xfId="0" applyNumberFormat="1" applyFont="1" applyAlignment="1">
      <alignment vertical="center"/>
    </xf>
    <xf numFmtId="2" fontId="20" fillId="0" borderId="10" xfId="0" applyNumberFormat="1" applyFont="1" applyBorder="1" applyAlignment="1">
      <alignment horizontal="center" vertical="center"/>
    </xf>
    <xf numFmtId="49" fontId="20" fillId="0" borderId="10" xfId="0" applyNumberFormat="1" applyFont="1" applyBorder="1" applyAlignment="1">
      <alignment horizontal="center" vertical="center"/>
    </xf>
    <xf numFmtId="0" fontId="20" fillId="0" borderId="10" xfId="0" applyFont="1" applyBorder="1" applyAlignment="1">
      <alignment horizontal="center" vertical="center"/>
    </xf>
    <xf numFmtId="165" fontId="25" fillId="0" borderId="0" xfId="0" applyNumberFormat="1" applyFont="1" applyAlignment="1">
      <alignment horizontal="center" vertical="center"/>
    </xf>
    <xf numFmtId="166" fontId="2" fillId="0" borderId="0" xfId="0" applyNumberFormat="1" applyFont="1" applyAlignment="1">
      <alignment horizontal="center" vertical="center"/>
    </xf>
    <xf numFmtId="0" fontId="2" fillId="0" borderId="21" xfId="0" applyFont="1" applyBorder="1" applyAlignment="1">
      <alignment horizontal="center" vertical="center"/>
    </xf>
    <xf numFmtId="0" fontId="25" fillId="0" borderId="13" xfId="0" applyFont="1" applyBorder="1" applyAlignment="1">
      <alignment horizontal="center" vertical="center"/>
    </xf>
    <xf numFmtId="4" fontId="26" fillId="0" borderId="13" xfId="0" applyNumberFormat="1" applyFont="1" applyBorder="1" applyAlignment="1">
      <alignment horizontal="center" vertical="center"/>
    </xf>
    <xf numFmtId="2" fontId="21" fillId="0" borderId="10" xfId="47" applyNumberFormat="1" applyFont="1" applyFill="1" applyBorder="1" applyAlignment="1">
      <alignment horizontal="center" vertical="center" wrapText="1"/>
    </xf>
    <xf numFmtId="2" fontId="2" fillId="0" borderId="0" xfId="0" applyNumberFormat="1" applyFont="1" applyAlignment="1">
      <alignment vertical="center"/>
    </xf>
    <xf numFmtId="4" fontId="2" fillId="0" borderId="0" xfId="0" applyNumberFormat="1" applyFont="1" applyAlignment="1">
      <alignment vertical="center"/>
    </xf>
    <xf numFmtId="4" fontId="2" fillId="0" borderId="27" xfId="0" applyNumberFormat="1" applyFont="1" applyBorder="1" applyAlignment="1">
      <alignment horizontal="center" vertical="center"/>
    </xf>
    <xf numFmtId="4" fontId="21" fillId="0" borderId="0" xfId="0" applyNumberFormat="1" applyFont="1" applyAlignment="1">
      <alignment vertical="center"/>
    </xf>
    <xf numFmtId="2" fontId="2" fillId="0" borderId="22" xfId="0" applyNumberFormat="1" applyFont="1" applyBorder="1" applyAlignment="1">
      <alignment vertical="center"/>
    </xf>
    <xf numFmtId="4" fontId="2" fillId="0" borderId="22" xfId="0" applyNumberFormat="1" applyFont="1" applyBorder="1" applyAlignment="1">
      <alignment horizontal="center" vertical="center"/>
    </xf>
    <xf numFmtId="4" fontId="2" fillId="0" borderId="22" xfId="0" applyNumberFormat="1" applyFont="1" applyBorder="1" applyAlignment="1">
      <alignment vertical="center"/>
    </xf>
    <xf numFmtId="4" fontId="2" fillId="0" borderId="24" xfId="0" applyNumberFormat="1" applyFont="1" applyBorder="1" applyAlignment="1">
      <alignment horizontal="center" vertical="center"/>
    </xf>
    <xf numFmtId="0" fontId="21" fillId="0" borderId="10" xfId="0" applyFont="1" applyBorder="1" applyAlignment="1">
      <alignment vertical="center" wrapText="1"/>
    </xf>
    <xf numFmtId="165" fontId="21" fillId="0" borderId="0" xfId="0" applyNumberFormat="1" applyFont="1" applyAlignment="1">
      <alignment vertical="center"/>
    </xf>
    <xf numFmtId="0" fontId="25" fillId="0" borderId="13" xfId="0" applyFont="1" applyBorder="1" applyAlignment="1">
      <alignment vertical="center" wrapText="1"/>
    </xf>
    <xf numFmtId="0" fontId="26" fillId="0" borderId="13" xfId="0" applyFont="1" applyBorder="1" applyAlignment="1">
      <alignment vertical="center" wrapText="1"/>
    </xf>
    <xf numFmtId="0" fontId="26" fillId="0" borderId="18" xfId="0" applyFont="1" applyBorder="1" applyAlignment="1">
      <alignment vertical="center" wrapText="1"/>
    </xf>
    <xf numFmtId="0" fontId="20" fillId="0" borderId="13" xfId="0" applyFont="1" applyBorder="1" applyAlignment="1">
      <alignment vertical="center" wrapText="1"/>
    </xf>
    <xf numFmtId="0" fontId="20" fillId="0" borderId="10" xfId="0" applyFont="1" applyBorder="1" applyAlignment="1">
      <alignment vertical="center" wrapText="1"/>
    </xf>
    <xf numFmtId="0" fontId="20" fillId="0" borderId="0" xfId="0" applyFont="1"/>
    <xf numFmtId="2" fontId="20" fillId="0" borderId="10" xfId="0" applyNumberFormat="1" applyFont="1" applyBorder="1" applyAlignment="1">
      <alignment horizontal="center" vertical="center" wrapText="1"/>
    </xf>
    <xf numFmtId="0" fontId="26" fillId="0" borderId="12" xfId="0" applyFont="1" applyBorder="1" applyAlignment="1">
      <alignment horizontal="center" vertical="center"/>
    </xf>
    <xf numFmtId="0" fontId="26" fillId="0" borderId="18" xfId="0" applyFont="1" applyBorder="1" applyAlignment="1">
      <alignment horizontal="center" vertical="center"/>
    </xf>
    <xf numFmtId="0" fontId="29" fillId="0" borderId="0" xfId="0" applyFont="1" applyAlignment="1">
      <alignment horizontal="center" vertical="center"/>
    </xf>
    <xf numFmtId="0" fontId="30" fillId="0" borderId="0" xfId="0" applyFont="1" applyAlignment="1">
      <alignment horizontal="center"/>
    </xf>
    <xf numFmtId="0" fontId="31" fillId="0" borderId="0" xfId="0" applyFont="1" applyAlignment="1">
      <alignment horizontal="center" vertical="center"/>
    </xf>
    <xf numFmtId="0" fontId="31" fillId="0" borderId="27" xfId="0" applyFont="1" applyBorder="1" applyAlignment="1">
      <alignment horizontal="center" vertical="center"/>
    </xf>
    <xf numFmtId="4" fontId="25" fillId="0" borderId="0" xfId="0" applyNumberFormat="1" applyFont="1" applyAlignment="1">
      <alignment horizontal="center" vertical="center"/>
    </xf>
    <xf numFmtId="10" fontId="25" fillId="0" borderId="0" xfId="0" applyNumberFormat="1" applyFont="1" applyAlignment="1">
      <alignment horizontal="center" vertical="center"/>
    </xf>
    <xf numFmtId="4" fontId="20" fillId="0" borderId="13" xfId="0" applyNumberFormat="1" applyFont="1" applyBorder="1" applyAlignment="1">
      <alignment horizontal="center" vertical="center"/>
    </xf>
    <xf numFmtId="4" fontId="20" fillId="0" borderId="13" xfId="0" applyNumberFormat="1" applyFont="1" applyBorder="1" applyAlignment="1">
      <alignment vertical="center"/>
    </xf>
    <xf numFmtId="0" fontId="21" fillId="0" borderId="11" xfId="0" applyFont="1" applyBorder="1" applyAlignment="1">
      <alignment horizontal="center" vertical="center" wrapText="1"/>
    </xf>
    <xf numFmtId="49" fontId="21" fillId="0" borderId="11" xfId="0" applyNumberFormat="1" applyFont="1" applyBorder="1" applyAlignment="1">
      <alignment horizontal="center" vertical="center" wrapText="1"/>
    </xf>
    <xf numFmtId="2" fontId="21" fillId="0" borderId="11" xfId="0" applyNumberFormat="1" applyFont="1" applyBorder="1" applyAlignment="1">
      <alignment horizontal="center" vertical="center" wrapText="1"/>
    </xf>
    <xf numFmtId="0" fontId="21" fillId="0" borderId="11" xfId="0" applyFont="1" applyBorder="1" applyAlignment="1">
      <alignment vertical="center" wrapText="1"/>
    </xf>
    <xf numFmtId="0" fontId="20" fillId="0" borderId="18" xfId="0" applyFont="1" applyBorder="1" applyAlignment="1">
      <alignment vertical="center" wrapText="1"/>
    </xf>
    <xf numFmtId="165" fontId="23" fillId="24" borderId="10" xfId="0" applyNumberFormat="1" applyFont="1" applyFill="1" applyBorder="1" applyAlignment="1">
      <alignment horizontal="center" vertical="center" wrapText="1"/>
    </xf>
    <xf numFmtId="0" fontId="25" fillId="0" borderId="0" xfId="0" applyFont="1" applyAlignment="1">
      <alignment horizontal="left" vertical="center"/>
    </xf>
    <xf numFmtId="0" fontId="20" fillId="0" borderId="13" xfId="0" applyFont="1" applyBorder="1" applyAlignment="1">
      <alignment horizontal="center" vertical="center"/>
    </xf>
    <xf numFmtId="0" fontId="20" fillId="0" borderId="12" xfId="0" applyFont="1" applyBorder="1" applyAlignment="1">
      <alignment horizontal="right" vertical="center" wrapText="1"/>
    </xf>
    <xf numFmtId="10" fontId="20" fillId="0" borderId="18" xfId="33" applyNumberFormat="1" applyFont="1" applyFill="1" applyBorder="1" applyAlignment="1">
      <alignment horizontal="left" vertical="center"/>
    </xf>
    <xf numFmtId="165" fontId="20" fillId="24" borderId="26" xfId="0" applyNumberFormat="1" applyFont="1" applyFill="1" applyBorder="1" applyAlignment="1">
      <alignment horizontal="center" vertical="center" wrapText="1"/>
    </xf>
    <xf numFmtId="165" fontId="20" fillId="24" borderId="13" xfId="0" applyNumberFormat="1" applyFont="1" applyFill="1" applyBorder="1" applyAlignment="1">
      <alignment horizontal="left" vertical="center"/>
    </xf>
    <xf numFmtId="0" fontId="21" fillId="24" borderId="10" xfId="0" applyFont="1" applyFill="1" applyBorder="1" applyAlignment="1">
      <alignment horizontal="center" vertical="center" wrapText="1"/>
    </xf>
    <xf numFmtId="0" fontId="21" fillId="24" borderId="10" xfId="0" applyFont="1" applyFill="1" applyBorder="1" applyAlignment="1">
      <alignment horizontal="center" vertical="center"/>
    </xf>
    <xf numFmtId="0" fontId="23" fillId="24" borderId="10" xfId="0" applyFont="1" applyFill="1" applyBorder="1" applyAlignment="1">
      <alignment vertical="center" wrapText="1"/>
    </xf>
    <xf numFmtId="2" fontId="21" fillId="24" borderId="10" xfId="47" applyNumberFormat="1" applyFont="1" applyFill="1" applyBorder="1" applyAlignment="1">
      <alignment horizontal="center" vertical="center" wrapText="1"/>
    </xf>
    <xf numFmtId="0" fontId="23" fillId="24" borderId="10" xfId="0" applyFont="1" applyFill="1" applyBorder="1" applyAlignment="1">
      <alignment horizontal="center" vertical="center"/>
    </xf>
    <xf numFmtId="49" fontId="23" fillId="24" borderId="10" xfId="0" applyNumberFormat="1" applyFont="1" applyFill="1" applyBorder="1" applyAlignment="1">
      <alignment horizontal="center" vertical="center" wrapText="1"/>
    </xf>
    <xf numFmtId="0" fontId="23" fillId="24" borderId="10" xfId="0" applyFont="1" applyFill="1" applyBorder="1" applyAlignment="1">
      <alignment vertical="center"/>
    </xf>
    <xf numFmtId="49" fontId="21" fillId="0" borderId="10" xfId="0" applyNumberFormat="1" applyFont="1" applyBorder="1" applyAlignment="1">
      <alignment horizontal="center" vertical="center" wrapText="1"/>
    </xf>
    <xf numFmtId="4" fontId="27" fillId="0" borderId="10" xfId="0" applyNumberFormat="1" applyFont="1" applyBorder="1" applyAlignment="1">
      <alignment horizontal="center" vertical="center" wrapText="1"/>
    </xf>
    <xf numFmtId="0" fontId="20" fillId="0" borderId="29" xfId="0" applyFont="1" applyBorder="1" applyAlignment="1">
      <alignment horizontal="center" vertical="center" wrapText="1"/>
    </xf>
    <xf numFmtId="0" fontId="20" fillId="0" borderId="0" xfId="0" applyFont="1" applyAlignment="1">
      <alignment horizontal="center" vertical="center" wrapText="1"/>
    </xf>
    <xf numFmtId="0" fontId="20" fillId="0" borderId="0" xfId="0" applyFont="1" applyAlignment="1">
      <alignment vertical="center" wrapText="1"/>
    </xf>
    <xf numFmtId="4" fontId="20" fillId="0" borderId="0" xfId="0" applyNumberFormat="1" applyFont="1" applyAlignment="1">
      <alignment horizontal="center" vertical="center" wrapText="1"/>
    </xf>
    <xf numFmtId="0" fontId="2" fillId="0" borderId="30" xfId="0" applyFont="1" applyBorder="1" applyAlignment="1">
      <alignment vertical="center" wrapText="1"/>
    </xf>
    <xf numFmtId="0" fontId="20" fillId="0" borderId="41" xfId="0" applyFont="1" applyBorder="1" applyAlignment="1">
      <alignment horizontal="left" vertical="center"/>
    </xf>
    <xf numFmtId="0" fontId="2" fillId="0" borderId="40" xfId="0" applyFont="1" applyBorder="1" applyAlignment="1">
      <alignment vertical="center"/>
    </xf>
    <xf numFmtId="49" fontId="20" fillId="0" borderId="29" xfId="0" applyNumberFormat="1" applyFont="1" applyBorder="1" applyAlignment="1">
      <alignment vertical="center" wrapText="1"/>
    </xf>
    <xf numFmtId="49" fontId="20" fillId="0" borderId="39" xfId="0" applyNumberFormat="1" applyFont="1" applyBorder="1" applyAlignment="1">
      <alignment horizontal="center" vertical="center" wrapText="1"/>
    </xf>
    <xf numFmtId="0" fontId="20" fillId="0" borderId="35" xfId="0" applyFont="1" applyBorder="1" applyAlignment="1">
      <alignment horizontal="center" vertical="center" wrapText="1"/>
    </xf>
    <xf numFmtId="0" fontId="21" fillId="0" borderId="46" xfId="0" applyFont="1" applyBorder="1" applyAlignment="1">
      <alignment horizontal="center" vertical="center" wrapText="1"/>
    </xf>
    <xf numFmtId="0" fontId="21" fillId="0" borderId="36" xfId="0" applyFont="1" applyBorder="1" applyAlignment="1">
      <alignment vertical="center" wrapText="1"/>
    </xf>
    <xf numFmtId="0" fontId="23" fillId="24" borderId="39" xfId="0" applyFont="1" applyFill="1" applyBorder="1" applyAlignment="1">
      <alignment horizontal="center" vertical="center" wrapText="1"/>
    </xf>
    <xf numFmtId="2" fontId="21" fillId="24" borderId="35" xfId="47" applyNumberFormat="1" applyFont="1" applyFill="1" applyBorder="1" applyAlignment="1">
      <alignment vertical="center" wrapText="1"/>
    </xf>
    <xf numFmtId="0" fontId="21" fillId="0" borderId="35" xfId="0" applyFont="1" applyBorder="1" applyAlignment="1">
      <alignment horizontal="left" vertical="center" wrapText="1"/>
    </xf>
    <xf numFmtId="4" fontId="21" fillId="0" borderId="35" xfId="0" applyNumberFormat="1" applyFont="1" applyBorder="1" applyAlignment="1">
      <alignment horizontal="left" vertical="center" wrapText="1"/>
    </xf>
    <xf numFmtId="49" fontId="21" fillId="0" borderId="39" xfId="0" applyNumberFormat="1" applyFont="1" applyBorder="1" applyAlignment="1" applyProtection="1">
      <alignment horizontal="center" vertical="center"/>
      <protection locked="0"/>
    </xf>
    <xf numFmtId="49" fontId="2" fillId="0" borderId="29" xfId="0" applyNumberFormat="1" applyFont="1" applyBorder="1" applyAlignment="1">
      <alignment horizontal="center" vertical="center"/>
    </xf>
    <xf numFmtId="0" fontId="2" fillId="0" borderId="30" xfId="0" applyFont="1" applyBorder="1" applyAlignment="1">
      <alignment vertical="center"/>
    </xf>
    <xf numFmtId="0" fontId="31" fillId="0" borderId="30" xfId="0" applyFont="1" applyBorder="1" applyAlignment="1">
      <alignment horizontal="center" vertical="center"/>
    </xf>
    <xf numFmtId="0" fontId="30" fillId="0" borderId="0" xfId="0" applyFont="1" applyAlignment="1">
      <alignment horizontal="center" vertical="center"/>
    </xf>
    <xf numFmtId="0" fontId="20" fillId="0" borderId="0" xfId="0" applyFont="1" applyAlignment="1">
      <alignment vertical="center"/>
    </xf>
    <xf numFmtId="0" fontId="30" fillId="0" borderId="30" xfId="0" applyFont="1" applyBorder="1" applyAlignment="1">
      <alignment horizontal="center" vertical="center"/>
    </xf>
    <xf numFmtId="49" fontId="2" fillId="0" borderId="31" xfId="0" applyNumberFormat="1" applyFont="1" applyBorder="1" applyAlignment="1">
      <alignment horizontal="center" vertical="center"/>
    </xf>
    <xf numFmtId="0" fontId="2" fillId="0" borderId="32" xfId="0" applyFont="1" applyBorder="1" applyAlignment="1">
      <alignment horizontal="center" vertical="center"/>
    </xf>
    <xf numFmtId="0" fontId="2" fillId="0" borderId="32" xfId="0" applyFont="1" applyBorder="1" applyAlignment="1">
      <alignment vertical="center"/>
    </xf>
    <xf numFmtId="4" fontId="2" fillId="0" borderId="32" xfId="0" applyNumberFormat="1" applyFont="1" applyBorder="1" applyAlignment="1">
      <alignment horizontal="center" vertical="center"/>
    </xf>
    <xf numFmtId="0" fontId="2" fillId="0" borderId="33" xfId="0" applyFont="1" applyBorder="1" applyAlignment="1">
      <alignment vertical="center"/>
    </xf>
    <xf numFmtId="0" fontId="2" fillId="0" borderId="42" xfId="0" applyFont="1" applyBorder="1" applyAlignment="1">
      <alignment vertical="center"/>
    </xf>
    <xf numFmtId="0" fontId="2" fillId="0" borderId="43" xfId="0" applyFont="1" applyBorder="1" applyAlignment="1">
      <alignment vertical="center"/>
    </xf>
    <xf numFmtId="0" fontId="20" fillId="0" borderId="41" xfId="0" applyFont="1" applyBorder="1" applyAlignment="1">
      <alignment vertical="center"/>
    </xf>
    <xf numFmtId="0" fontId="20" fillId="0" borderId="40" xfId="0" applyFont="1" applyBorder="1" applyAlignment="1">
      <alignment vertical="center"/>
    </xf>
    <xf numFmtId="0" fontId="20" fillId="0" borderId="39" xfId="0" applyFont="1" applyBorder="1" applyAlignment="1">
      <alignment vertical="center"/>
    </xf>
    <xf numFmtId="0" fontId="20" fillId="0" borderId="35" xfId="0" applyFont="1" applyBorder="1" applyAlignment="1">
      <alignment vertical="center"/>
    </xf>
    <xf numFmtId="10" fontId="2" fillId="0" borderId="47" xfId="0" applyNumberFormat="1" applyFont="1" applyBorder="1" applyAlignment="1">
      <alignment horizontal="center" vertical="center" wrapText="1"/>
    </xf>
    <xf numFmtId="165" fontId="2" fillId="0" borderId="48" xfId="0" applyNumberFormat="1" applyFont="1" applyBorder="1" applyAlignment="1">
      <alignment horizontal="center" vertical="center" wrapText="1"/>
    </xf>
    <xf numFmtId="0" fontId="2" fillId="0" borderId="29" xfId="0" applyFont="1" applyBorder="1" applyAlignment="1">
      <alignment horizontal="center" vertical="center"/>
    </xf>
    <xf numFmtId="165" fontId="2" fillId="0" borderId="0" xfId="0" applyNumberFormat="1" applyFont="1" applyAlignment="1">
      <alignment horizontal="center" vertical="center"/>
    </xf>
    <xf numFmtId="165" fontId="2" fillId="0" borderId="30" xfId="0" applyNumberFormat="1" applyFont="1" applyBorder="1" applyAlignment="1">
      <alignment horizontal="center" vertical="center"/>
    </xf>
    <xf numFmtId="0" fontId="2" fillId="0" borderId="29" xfId="0" applyFont="1" applyBorder="1" applyAlignment="1">
      <alignment vertical="center"/>
    </xf>
    <xf numFmtId="0" fontId="31" fillId="0" borderId="0" xfId="0" applyFont="1" applyAlignment="1">
      <alignment vertical="center"/>
    </xf>
    <xf numFmtId="0" fontId="31" fillId="0" borderId="0" xfId="0" applyFont="1" applyAlignment="1">
      <alignment horizontal="center"/>
    </xf>
    <xf numFmtId="0" fontId="30" fillId="0" borderId="0" xfId="0" applyFont="1" applyAlignment="1">
      <alignment vertical="center"/>
    </xf>
    <xf numFmtId="0" fontId="2" fillId="0" borderId="31" xfId="0" applyFont="1" applyBorder="1" applyAlignment="1">
      <alignment vertical="center"/>
    </xf>
    <xf numFmtId="0" fontId="2" fillId="0" borderId="32" xfId="0" applyFont="1" applyBorder="1" applyAlignment="1">
      <alignment horizontal="left" vertical="center"/>
    </xf>
    <xf numFmtId="0" fontId="21" fillId="0" borderId="39" xfId="0" applyFont="1" applyBorder="1" applyAlignment="1">
      <alignment horizontal="center" vertical="center" wrapText="1"/>
    </xf>
    <xf numFmtId="4" fontId="21" fillId="0" borderId="35" xfId="0" applyNumberFormat="1" applyFont="1" applyBorder="1" applyAlignment="1">
      <alignment horizontal="left" vertical="top" wrapText="1"/>
    </xf>
    <xf numFmtId="0" fontId="21" fillId="0" borderId="21" xfId="0" applyFont="1" applyBorder="1" applyAlignment="1">
      <alignment horizontal="center" vertical="center"/>
    </xf>
    <xf numFmtId="165" fontId="21" fillId="0" borderId="0" xfId="0" applyNumberFormat="1" applyFont="1" applyAlignment="1">
      <alignment horizontal="center" vertical="center" wrapText="1"/>
    </xf>
    <xf numFmtId="165" fontId="21" fillId="0" borderId="27" xfId="0" applyNumberFormat="1" applyFont="1" applyBorder="1" applyAlignment="1">
      <alignment horizontal="center" vertical="center" wrapText="1"/>
    </xf>
    <xf numFmtId="165" fontId="23" fillId="0" borderId="10" xfId="0" applyNumberFormat="1" applyFont="1" applyBorder="1" applyAlignment="1">
      <alignment horizontal="center" vertical="center" wrapText="1"/>
    </xf>
    <xf numFmtId="10" fontId="2" fillId="0" borderId="51" xfId="0" applyNumberFormat="1" applyFont="1" applyBorder="1" applyAlignment="1">
      <alignment horizontal="center" vertical="center" wrapText="1"/>
    </xf>
    <xf numFmtId="10" fontId="2" fillId="0" borderId="0" xfId="0" applyNumberFormat="1" applyFont="1" applyAlignment="1">
      <alignment vertical="center"/>
    </xf>
    <xf numFmtId="0" fontId="23" fillId="0" borderId="21" xfId="0" applyFont="1" applyBorder="1" applyAlignment="1">
      <alignment horizontal="right" vertical="center"/>
    </xf>
    <xf numFmtId="0" fontId="23" fillId="0" borderId="0" xfId="0" applyFont="1" applyAlignment="1">
      <alignment horizontal="right" vertical="center"/>
    </xf>
    <xf numFmtId="165" fontId="23" fillId="0" borderId="27" xfId="0" applyNumberFormat="1" applyFont="1" applyBorder="1" applyAlignment="1">
      <alignment horizontal="center" vertical="center" wrapText="1"/>
    </xf>
    <xf numFmtId="0" fontId="34" fillId="0" borderId="12"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8" xfId="0" applyFont="1" applyBorder="1" applyAlignment="1">
      <alignment horizontal="center" vertical="center" wrapText="1"/>
    </xf>
    <xf numFmtId="4" fontId="33" fillId="0" borderId="11" xfId="0" applyNumberFormat="1" applyFont="1" applyBorder="1" applyAlignment="1">
      <alignment horizontal="center" vertical="center" wrapText="1"/>
    </xf>
    <xf numFmtId="4" fontId="33" fillId="0" borderId="16" xfId="0" applyNumberFormat="1" applyFont="1" applyBorder="1" applyAlignment="1">
      <alignment horizontal="center" vertical="center"/>
    </xf>
    <xf numFmtId="4" fontId="33" fillId="0" borderId="15" xfId="0" applyNumberFormat="1" applyFont="1" applyBorder="1" applyAlignment="1">
      <alignment horizontal="center" vertical="center"/>
    </xf>
    <xf numFmtId="0" fontId="20" fillId="0" borderId="10" xfId="0" applyFont="1" applyBorder="1" applyAlignment="1">
      <alignment horizontal="center" vertical="center"/>
    </xf>
    <xf numFmtId="0" fontId="27" fillId="0" borderId="10" xfId="0" applyFont="1" applyBorder="1" applyAlignment="1">
      <alignment horizontal="center" vertical="center" wrapText="1"/>
    </xf>
    <xf numFmtId="0" fontId="27" fillId="0" borderId="10" xfId="0" applyFont="1" applyBorder="1" applyAlignment="1">
      <alignment horizontal="center" vertical="center"/>
    </xf>
    <xf numFmtId="0" fontId="26" fillId="0" borderId="13" xfId="0" applyFont="1" applyBorder="1" applyAlignment="1">
      <alignment horizontal="center" vertical="center"/>
    </xf>
    <xf numFmtId="0" fontId="26" fillId="0" borderId="18" xfId="0" applyFont="1" applyBorder="1" applyAlignment="1">
      <alignment horizontal="center" vertical="center"/>
    </xf>
    <xf numFmtId="0" fontId="32" fillId="0" borderId="14" xfId="0" applyFont="1" applyBorder="1" applyAlignment="1">
      <alignment horizontal="center" vertical="center" wrapText="1"/>
    </xf>
    <xf numFmtId="0" fontId="32" fillId="0" borderId="23" xfId="0" applyFont="1" applyBorder="1" applyAlignment="1">
      <alignment horizontal="center" vertical="center" wrapText="1"/>
    </xf>
    <xf numFmtId="0" fontId="32" fillId="0" borderId="17" xfId="0" applyFont="1" applyBorder="1" applyAlignment="1">
      <alignment horizontal="center" vertical="center" wrapText="1"/>
    </xf>
    <xf numFmtId="0" fontId="32" fillId="0" borderId="24" xfId="0" applyFont="1" applyBorder="1" applyAlignment="1">
      <alignment horizontal="center"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8" xfId="0" applyFont="1" applyBorder="1" applyAlignment="1">
      <alignment horizontal="left" vertical="center" wrapText="1"/>
    </xf>
    <xf numFmtId="0" fontId="20" fillId="0" borderId="14" xfId="0" applyFont="1" applyBorder="1" applyAlignment="1">
      <alignment horizontal="left" vertical="center" wrapText="1"/>
    </xf>
    <xf numFmtId="0" fontId="20" fillId="0" borderId="28" xfId="0" applyFont="1" applyBorder="1" applyAlignment="1">
      <alignment horizontal="left" vertical="center" wrapText="1"/>
    </xf>
    <xf numFmtId="0" fontId="20" fillId="0" borderId="23" xfId="0" applyFont="1" applyBorder="1" applyAlignment="1">
      <alignment horizontal="left" vertical="center" wrapText="1"/>
    </xf>
    <xf numFmtId="0" fontId="20" fillId="0" borderId="17" xfId="0" applyFont="1" applyBorder="1" applyAlignment="1">
      <alignment horizontal="left" vertical="center" wrapText="1"/>
    </xf>
    <xf numFmtId="0" fontId="20" fillId="0" borderId="22" xfId="0" applyFont="1" applyBorder="1" applyAlignment="1">
      <alignment horizontal="left" vertical="center" wrapText="1"/>
    </xf>
    <xf numFmtId="0" fontId="20" fillId="0" borderId="24" xfId="0" applyFont="1" applyBorder="1" applyAlignment="1">
      <alignment horizontal="left" vertical="center" wrapText="1"/>
    </xf>
    <xf numFmtId="2" fontId="23" fillId="24" borderId="12" xfId="0" applyNumberFormat="1" applyFont="1" applyFill="1" applyBorder="1" applyAlignment="1">
      <alignment horizontal="center" vertical="center" wrapText="1"/>
    </xf>
    <xf numFmtId="2" fontId="23" fillId="24" borderId="13" xfId="0" applyNumberFormat="1" applyFont="1" applyFill="1" applyBorder="1" applyAlignment="1">
      <alignment horizontal="center" vertical="center" wrapText="1"/>
    </xf>
    <xf numFmtId="2" fontId="23" fillId="24" borderId="18" xfId="0" applyNumberFormat="1" applyFont="1" applyFill="1" applyBorder="1" applyAlignment="1">
      <alignment horizontal="center" vertical="center" wrapText="1"/>
    </xf>
    <xf numFmtId="2" fontId="21" fillId="0" borderId="12" xfId="0" applyNumberFormat="1" applyFont="1" applyBorder="1" applyAlignment="1">
      <alignment horizontal="center" vertical="center"/>
    </xf>
    <xf numFmtId="2" fontId="21" fillId="0" borderId="13" xfId="0" applyNumberFormat="1" applyFont="1" applyBorder="1" applyAlignment="1">
      <alignment horizontal="center" vertical="center"/>
    </xf>
    <xf numFmtId="2" fontId="21" fillId="0" borderId="18" xfId="0" applyNumberFormat="1" applyFont="1" applyBorder="1" applyAlignment="1">
      <alignment horizontal="center" vertical="center"/>
    </xf>
    <xf numFmtId="0" fontId="23" fillId="0" borderId="12" xfId="0" applyFont="1" applyBorder="1" applyAlignment="1">
      <alignment horizontal="right" vertical="center"/>
    </xf>
    <xf numFmtId="0" fontId="23" fillId="0" borderId="13" xfId="0" applyFont="1" applyBorder="1" applyAlignment="1">
      <alignment horizontal="right" vertical="center"/>
    </xf>
    <xf numFmtId="0" fontId="23" fillId="0" borderId="18" xfId="0" applyFont="1" applyBorder="1" applyAlignment="1">
      <alignment horizontal="right" vertical="center"/>
    </xf>
    <xf numFmtId="0" fontId="34" fillId="0" borderId="44" xfId="0" applyFont="1" applyBorder="1" applyAlignment="1">
      <alignment horizontal="center" vertical="center" wrapText="1"/>
    </xf>
    <xf numFmtId="0" fontId="34" fillId="0" borderId="45" xfId="0" applyFont="1" applyBorder="1" applyAlignment="1">
      <alignment horizontal="center" vertical="center" wrapText="1"/>
    </xf>
    <xf numFmtId="0" fontId="34" fillId="0" borderId="34" xfId="0" applyFont="1" applyBorder="1" applyAlignment="1">
      <alignment horizontal="center" vertical="center" wrapText="1"/>
    </xf>
    <xf numFmtId="0" fontId="20" fillId="0" borderId="41"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40" xfId="0" applyFont="1" applyBorder="1" applyAlignment="1">
      <alignment horizontal="center" vertical="center" wrapText="1"/>
    </xf>
    <xf numFmtId="2" fontId="21" fillId="0" borderId="12" xfId="47" applyNumberFormat="1" applyFont="1" applyFill="1" applyBorder="1" applyAlignment="1">
      <alignment horizontal="center" vertical="center" wrapText="1"/>
    </xf>
    <xf numFmtId="2" fontId="21" fillId="0" borderId="40" xfId="47" applyNumberFormat="1" applyFont="1" applyFill="1" applyBorder="1" applyAlignment="1">
      <alignment horizontal="center" vertical="center" wrapText="1"/>
    </xf>
    <xf numFmtId="0" fontId="20" fillId="0" borderId="49" xfId="0" applyFont="1" applyBorder="1" applyAlignment="1">
      <alignment horizontal="center" vertical="center"/>
    </xf>
    <xf numFmtId="0" fontId="20" fillId="0" borderId="25" xfId="0" applyFont="1" applyBorder="1" applyAlignment="1">
      <alignment horizontal="center" vertical="center"/>
    </xf>
    <xf numFmtId="0" fontId="20" fillId="0" borderId="50" xfId="0" applyFont="1" applyBorder="1" applyAlignment="1">
      <alignment horizontal="center" vertical="center"/>
    </xf>
    <xf numFmtId="0" fontId="20" fillId="0" borderId="26" xfId="0" applyFont="1" applyBorder="1" applyAlignment="1">
      <alignment horizontal="center" vertical="center"/>
    </xf>
    <xf numFmtId="0" fontId="20" fillId="0" borderId="39"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5" xfId="0" applyFont="1" applyBorder="1" applyAlignment="1">
      <alignment horizontal="left" vertical="center" wrapText="1"/>
    </xf>
    <xf numFmtId="0" fontId="20" fillId="0" borderId="41" xfId="0" applyFont="1" applyBorder="1" applyAlignment="1">
      <alignment horizontal="center" vertical="center"/>
    </xf>
    <xf numFmtId="0" fontId="20" fillId="0" borderId="13" xfId="0" applyFont="1" applyBorder="1" applyAlignment="1">
      <alignment horizontal="center" vertical="center"/>
    </xf>
    <xf numFmtId="0" fontId="20" fillId="0" borderId="40" xfId="0" applyFont="1" applyBorder="1" applyAlignment="1">
      <alignment horizontal="center" vertical="center"/>
    </xf>
    <xf numFmtId="0" fontId="20" fillId="0" borderId="11"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46" xfId="0" applyFont="1" applyBorder="1" applyAlignment="1">
      <alignment horizontal="center" vertical="center" wrapText="1"/>
    </xf>
    <xf numFmtId="0" fontId="20" fillId="0" borderId="37"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38" xfId="0" applyFont="1" applyBorder="1" applyAlignment="1">
      <alignment horizontal="center" vertical="center" wrapText="1"/>
    </xf>
  </cellXfs>
  <cellStyles count="48">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Neutro" xfId="31" builtinId="28" customBuiltin="1"/>
    <cellStyle name="Normal" xfId="0" builtinId="0"/>
    <cellStyle name="Normal 2 2" xfId="45" xr:uid="{00000000-0005-0000-0000-000020000000}"/>
    <cellStyle name="Nota" xfId="32" builtinId="10" customBuiltin="1"/>
    <cellStyle name="Porcentagem" xfId="33" builtinId="5"/>
    <cellStyle name="Porcentagem 2" xfId="46" xr:uid="{00000000-0005-0000-0000-000023000000}"/>
    <cellStyle name="Ruim" xfId="30" builtinId="27" customBuiltin="1"/>
    <cellStyle name="Saída" xfId="34" builtinId="21" customBuiltin="1"/>
    <cellStyle name="Separador de milhares 2" xfId="44" xr:uid="{00000000-0005-0000-0000-000026000000}"/>
    <cellStyle name="Texto de Aviso" xfId="35" builtinId="11" customBuiltin="1"/>
    <cellStyle name="Texto Explicativo" xfId="36" builtinId="53" customBuiltin="1"/>
    <cellStyle name="Título" xfId="37" builtinId="15" customBuiltin="1"/>
    <cellStyle name="Título 1" xfId="38" builtinId="16" customBuiltin="1"/>
    <cellStyle name="Título 2" xfId="39" builtinId="17" customBuiltin="1"/>
    <cellStyle name="Título 3" xfId="40" builtinId="18" customBuiltin="1"/>
    <cellStyle name="Título 4" xfId="41" builtinId="19" customBuiltin="1"/>
    <cellStyle name="Total" xfId="42" builtinId="25" customBuiltin="1"/>
    <cellStyle name="Vírgula" xfId="47" builtinId="3"/>
    <cellStyle name="Vírgula 4" xfId="43" xr:uid="{00000000-0005-0000-0000-00002F000000}"/>
  </cellStyles>
  <dxfs count="0"/>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204108</xdr:colOff>
      <xdr:row>0</xdr:row>
      <xdr:rowOff>20411</xdr:rowOff>
    </xdr:from>
    <xdr:to>
      <xdr:col>2</xdr:col>
      <xdr:colOff>34018</xdr:colOff>
      <xdr:row>0</xdr:row>
      <xdr:rowOff>768804</xdr:rowOff>
    </xdr:to>
    <xdr:pic>
      <xdr:nvPicPr>
        <xdr:cNvPr id="4" name="Imagem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lum bright="18000" contrast="22000"/>
        </a:blip>
        <a:srcRect/>
        <a:stretch>
          <a:fillRect/>
        </a:stretch>
      </xdr:blipFill>
      <xdr:spPr bwMode="auto">
        <a:xfrm>
          <a:off x="204108" y="20411"/>
          <a:ext cx="1013731" cy="74839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427511</xdr:colOff>
      <xdr:row>0</xdr:row>
      <xdr:rowOff>54429</xdr:rowOff>
    </xdr:from>
    <xdr:to>
      <xdr:col>2</xdr:col>
      <xdr:colOff>80596</xdr:colOff>
      <xdr:row>0</xdr:row>
      <xdr:rowOff>850447</xdr:rowOff>
    </xdr:to>
    <xdr:pic>
      <xdr:nvPicPr>
        <xdr:cNvPr id="3" name="Imagem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lum bright="18000" contrast="22000"/>
        </a:blip>
        <a:srcRect/>
        <a:stretch>
          <a:fillRect/>
        </a:stretch>
      </xdr:blipFill>
      <xdr:spPr bwMode="auto">
        <a:xfrm>
          <a:off x="427511" y="54429"/>
          <a:ext cx="964604" cy="796018"/>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494186</xdr:colOff>
      <xdr:row>0</xdr:row>
      <xdr:rowOff>54429</xdr:rowOff>
    </xdr:from>
    <xdr:to>
      <xdr:col>1</xdr:col>
      <xdr:colOff>700767</xdr:colOff>
      <xdr:row>0</xdr:row>
      <xdr:rowOff>850447</xdr:rowOff>
    </xdr:to>
    <xdr:pic>
      <xdr:nvPicPr>
        <xdr:cNvPr id="3" name="Imagem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cstate="print">
          <a:lum bright="18000" contrast="22000"/>
        </a:blip>
        <a:srcRect/>
        <a:stretch>
          <a:fillRect/>
        </a:stretch>
      </xdr:blipFill>
      <xdr:spPr bwMode="auto">
        <a:xfrm>
          <a:off x="494186" y="54429"/>
          <a:ext cx="948170" cy="796018"/>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uario\Google%20Drive\DFT%20Projetos\PROJETOS\SERRANIA\PROJETOS\PRA&#199;A\PROJETO%20PRACA%20SETE%20ORELHAS\PLANILHA%20M+&#220;LTIPLA%202.3%20-%20RAND%2020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efreshError="1">
        <row r="29">
          <cell r="G29">
            <v>43009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O209"/>
  <sheetViews>
    <sheetView showGridLines="0" tabSelected="1" view="pageBreakPreview" zoomScale="140" zoomScaleNormal="75" zoomScaleSheetLayoutView="140" workbookViewId="0">
      <selection activeCell="A7" sqref="A7:D7"/>
    </sheetView>
  </sheetViews>
  <sheetFormatPr defaultColWidth="9.140625" defaultRowHeight="12.75" x14ac:dyDescent="0.2"/>
  <cols>
    <col min="1" max="1" width="7.140625" style="3" customWidth="1"/>
    <col min="2" max="2" width="10.5703125" style="4" customWidth="1"/>
    <col min="3" max="3" width="9.5703125" style="4" customWidth="1"/>
    <col min="4" max="4" width="62.42578125" style="11" customWidth="1"/>
    <col min="5" max="5" width="7.140625" style="4" customWidth="1"/>
    <col min="6" max="6" width="8.5703125" style="54" bestFit="1" customWidth="1"/>
    <col min="7" max="8" width="9.5703125" style="5" bestFit="1" customWidth="1"/>
    <col min="9" max="9" width="16.42578125" style="5" customWidth="1"/>
    <col min="10" max="10" width="12.85546875" style="9" bestFit="1" customWidth="1"/>
    <col min="11" max="11" width="12.7109375" style="58" bestFit="1" customWidth="1"/>
    <col min="12" max="12" width="10.5703125" style="9" bestFit="1" customWidth="1"/>
    <col min="13" max="14" width="9.140625" style="9"/>
    <col min="15" max="15" width="9.140625" style="61"/>
    <col min="16" max="16384" width="9.140625" style="9"/>
  </cols>
  <sheetData>
    <row r="1" spans="1:15" ht="65.25" customHeight="1" x14ac:dyDescent="0.2">
      <c r="A1" s="178" t="s">
        <v>42</v>
      </c>
      <c r="B1" s="179"/>
      <c r="C1" s="179"/>
      <c r="D1" s="179"/>
      <c r="E1" s="179"/>
      <c r="F1" s="179"/>
      <c r="G1" s="179"/>
      <c r="H1" s="179"/>
      <c r="I1" s="180"/>
    </row>
    <row r="2" spans="1:15" s="44" customFormat="1" ht="5.0999999999999996" customHeight="1" x14ac:dyDescent="0.2">
      <c r="A2" s="42"/>
      <c r="B2" s="43"/>
      <c r="C2" s="43"/>
      <c r="D2" s="84"/>
      <c r="E2" s="43"/>
      <c r="F2" s="50"/>
      <c r="G2" s="71"/>
      <c r="H2" s="43"/>
      <c r="I2" s="48"/>
      <c r="K2" s="58"/>
      <c r="O2" s="62"/>
    </row>
    <row r="3" spans="1:15" s="44" customFormat="1" x14ac:dyDescent="0.2">
      <c r="A3" s="184" t="s">
        <v>38</v>
      </c>
      <c r="B3" s="184"/>
      <c r="C3" s="184"/>
      <c r="D3" s="184"/>
      <c r="E3" s="184"/>
      <c r="F3" s="184"/>
      <c r="G3" s="184"/>
      <c r="H3" s="184"/>
      <c r="I3" s="184"/>
      <c r="K3" s="58"/>
      <c r="O3" s="62"/>
    </row>
    <row r="4" spans="1:15" s="44" customFormat="1" ht="5.0999999999999996" customHeight="1" x14ac:dyDescent="0.2">
      <c r="A4" s="91"/>
      <c r="B4" s="45"/>
      <c r="C4" s="45"/>
      <c r="D4" s="85"/>
      <c r="E4" s="45"/>
      <c r="F4" s="51"/>
      <c r="G4" s="45"/>
      <c r="H4" s="45"/>
      <c r="I4" s="92"/>
      <c r="K4" s="58"/>
      <c r="O4" s="62"/>
    </row>
    <row r="5" spans="1:15" s="44" customFormat="1" x14ac:dyDescent="0.2">
      <c r="A5" s="10" t="str">
        <f>'MM CALC'!A4</f>
        <v>PREFEITURA MUNICIPAL DE MINAS NOVAS</v>
      </c>
      <c r="B5" s="46"/>
      <c r="C5" s="46"/>
      <c r="D5" s="86"/>
      <c r="E5" s="19" t="str">
        <f>'MM CALC'!E4</f>
        <v>DATA:28/07/2025</v>
      </c>
      <c r="F5" s="52"/>
      <c r="G5" s="72"/>
      <c r="H5" s="47"/>
      <c r="I5" s="49"/>
      <c r="K5" s="58"/>
      <c r="O5" s="62"/>
    </row>
    <row r="6" spans="1:15" s="44" customFormat="1" x14ac:dyDescent="0.2">
      <c r="A6" s="10" t="str">
        <f>'MM CALC'!A5</f>
        <v xml:space="preserve">OBRA: CONSTRUÇÃO DE ESCOLA MUNICIPAL DE PALMITAL </v>
      </c>
      <c r="B6" s="2"/>
      <c r="C6" s="2"/>
      <c r="D6" s="87"/>
      <c r="E6" s="187"/>
      <c r="F6" s="187"/>
      <c r="G6" s="187"/>
      <c r="H6" s="187"/>
      <c r="I6" s="188"/>
      <c r="K6" s="58"/>
      <c r="O6" s="62"/>
    </row>
    <row r="7" spans="1:15" s="44" customFormat="1" ht="24" customHeight="1" x14ac:dyDescent="0.2">
      <c r="A7" s="193" t="str">
        <f>'MM CALC'!A6</f>
        <v>LOCAL: POVOADO DE PALMITAL - DIST. BAIXA QUENTE - MINAS NOVAS/MG</v>
      </c>
      <c r="B7" s="194"/>
      <c r="C7" s="194"/>
      <c r="D7" s="195"/>
      <c r="E7" s="185" t="s">
        <v>12</v>
      </c>
      <c r="F7" s="186"/>
      <c r="G7" s="189"/>
      <c r="H7" s="190"/>
      <c r="I7" s="181" t="s">
        <v>28</v>
      </c>
      <c r="K7" s="58"/>
      <c r="O7" s="62"/>
    </row>
    <row r="8" spans="1:15" s="44" customFormat="1" ht="24" customHeight="1" x14ac:dyDescent="0.2">
      <c r="A8" s="196" t="s">
        <v>46</v>
      </c>
      <c r="B8" s="197"/>
      <c r="C8" s="197"/>
      <c r="D8" s="198"/>
      <c r="E8" s="55" t="s">
        <v>5</v>
      </c>
      <c r="F8" s="56" t="s">
        <v>3</v>
      </c>
      <c r="G8" s="191"/>
      <c r="H8" s="192"/>
      <c r="I8" s="182"/>
      <c r="K8" s="58"/>
      <c r="O8" s="62"/>
    </row>
    <row r="9" spans="1:15" s="44" customFormat="1" ht="20.100000000000001" customHeight="1" x14ac:dyDescent="0.2">
      <c r="A9" s="199"/>
      <c r="B9" s="200"/>
      <c r="C9" s="200"/>
      <c r="D9" s="201"/>
      <c r="E9" s="55" t="s">
        <v>11</v>
      </c>
      <c r="F9" s="56" t="s">
        <v>4</v>
      </c>
      <c r="G9" s="109" t="s">
        <v>18</v>
      </c>
      <c r="H9" s="110">
        <v>0.2823</v>
      </c>
      <c r="I9" s="183"/>
      <c r="K9" s="58"/>
      <c r="O9" s="62"/>
    </row>
    <row r="10" spans="1:15" ht="5.0999999999999996" customHeight="1" x14ac:dyDescent="0.2">
      <c r="A10" s="7" t="s">
        <v>19</v>
      </c>
      <c r="B10" s="2"/>
      <c r="C10" s="2"/>
      <c r="D10" s="87"/>
      <c r="E10" s="2"/>
      <c r="F10" s="52"/>
      <c r="G10" s="8"/>
      <c r="H10" s="8"/>
      <c r="I10" s="12"/>
    </row>
    <row r="11" spans="1:15" s="4" customFormat="1" ht="24" x14ac:dyDescent="0.2">
      <c r="A11" s="66" t="s">
        <v>0</v>
      </c>
      <c r="B11" s="67" t="s">
        <v>9</v>
      </c>
      <c r="C11" s="67" t="s">
        <v>2</v>
      </c>
      <c r="D11" s="88" t="s">
        <v>1</v>
      </c>
      <c r="E11" s="67" t="s">
        <v>6</v>
      </c>
      <c r="F11" s="65" t="s">
        <v>7</v>
      </c>
      <c r="G11" s="121" t="s">
        <v>13</v>
      </c>
      <c r="H11" s="121" t="s">
        <v>39</v>
      </c>
      <c r="I11" s="6" t="s">
        <v>8</v>
      </c>
      <c r="K11" s="68"/>
      <c r="O11" s="69"/>
    </row>
    <row r="12" spans="1:15" s="26" customFormat="1" ht="11.25" x14ac:dyDescent="0.2">
      <c r="A12" s="117">
        <f>'MM CALC'!A10</f>
        <v>1</v>
      </c>
      <c r="B12" s="117"/>
      <c r="C12" s="118"/>
      <c r="D12" s="119" t="str">
        <f>'MM CALC'!D10</f>
        <v>SERVIÇOS PRELIMINARES</v>
      </c>
      <c r="E12" s="118"/>
      <c r="F12" s="202"/>
      <c r="G12" s="203"/>
      <c r="H12" s="204"/>
      <c r="I12" s="106">
        <f>SUM(I15:I19)</f>
        <v>59203.03</v>
      </c>
      <c r="K12" s="59"/>
      <c r="O12" s="63"/>
    </row>
    <row r="13" spans="1:15" s="27" customFormat="1" ht="11.25" x14ac:dyDescent="0.2">
      <c r="A13" s="24" t="str">
        <f>'MM CALC'!A11</f>
        <v>1.1</v>
      </c>
      <c r="B13" s="24" t="str">
        <f>'MM CALC'!B11</f>
        <v>SICOR-MG</v>
      </c>
      <c r="C13" s="24" t="str">
        <f>'MM CALC'!C11</f>
        <v>RO-01091</v>
      </c>
      <c r="D13" s="82" t="str">
        <f>'MM CALC'!D11</f>
        <v>Limpeza mecanizada da camada vegetal</v>
      </c>
      <c r="E13" s="53" t="str">
        <f>'MM CALC'!E11</f>
        <v>m²</v>
      </c>
      <c r="F13" s="205" t="str">
        <f>'MM CALC'!F11</f>
        <v>a cargo do municipio</v>
      </c>
      <c r="G13" s="206"/>
      <c r="H13" s="206"/>
      <c r="I13" s="207"/>
      <c r="K13" s="60"/>
      <c r="O13" s="64"/>
    </row>
    <row r="14" spans="1:15" s="26" customFormat="1" ht="11.25" x14ac:dyDescent="0.2">
      <c r="A14" s="24" t="str">
        <f>'MM CALC'!A12</f>
        <v>1.2</v>
      </c>
      <c r="B14" s="24" t="str">
        <f>'MM CALC'!B12</f>
        <v>SICOR-MG</v>
      </c>
      <c r="C14" s="24" t="str">
        <f>'MM CALC'!C12</f>
        <v>RO-00232</v>
      </c>
      <c r="D14" s="82" t="str">
        <f>'MM CALC'!D12</f>
        <v>Regularização de superfície com motoniveladora</v>
      </c>
      <c r="E14" s="53" t="str">
        <f>'MM CALC'!E12</f>
        <v>m²</v>
      </c>
      <c r="F14" s="205" t="str">
        <f>'MM CALC'!F12</f>
        <v>a cargo do municipio</v>
      </c>
      <c r="G14" s="206"/>
      <c r="H14" s="206"/>
      <c r="I14" s="207"/>
      <c r="K14" s="59"/>
      <c r="O14" s="63"/>
    </row>
    <row r="15" spans="1:15" s="27" customFormat="1" ht="67.5" x14ac:dyDescent="0.2">
      <c r="A15" s="24" t="str">
        <f>'MM CALC'!A13</f>
        <v>1.3</v>
      </c>
      <c r="B15" s="24" t="str">
        <f>'MM CALC'!B13</f>
        <v>SICOR-MG</v>
      </c>
      <c r="C15" s="24" t="str">
        <f>'MM CALC'!C13</f>
        <v>ED-28427</v>
      </c>
      <c r="D15" s="82" t="str">
        <f>'MM CALC'!D13</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15" s="53" t="str">
        <f>'MM CALC'!E13</f>
        <v>und</v>
      </c>
      <c r="F15" s="53">
        <f>'MM CALC'!F13</f>
        <v>1</v>
      </c>
      <c r="G15" s="25">
        <v>1130.27</v>
      </c>
      <c r="H15" s="25">
        <f>ROUND((1+$H$9)*G15,2)</f>
        <v>1449.35</v>
      </c>
      <c r="I15" s="25">
        <f>+ROUND((H15*F15),2)</f>
        <v>1449.35</v>
      </c>
      <c r="K15" s="60"/>
      <c r="O15" s="64"/>
    </row>
    <row r="16" spans="1:15" s="26" customFormat="1" ht="33.75" x14ac:dyDescent="0.2">
      <c r="A16" s="24" t="str">
        <f>'MM CALC'!A14</f>
        <v>1.4</v>
      </c>
      <c r="B16" s="24" t="str">
        <f>'MM CALC'!B14</f>
        <v>SICOR-MG</v>
      </c>
      <c r="C16" s="24" t="str">
        <f>'MM CALC'!C14</f>
        <v>ED-50135</v>
      </c>
      <c r="D16" s="82" t="str">
        <f>'MM CALC'!D14</f>
        <v>BARRACÃO DE OBRA, EM CHAPA DE COMPENSADO RESINADO,
INCLUSIVE INSTALAÇÕES SANITÁRIAS E MOBILIÁRIO - PADRÃO
DER-MG</v>
      </c>
      <c r="E16" s="53" t="str">
        <f>'MM CALC'!E14</f>
        <v>m²</v>
      </c>
      <c r="F16" s="53">
        <f>'MM CALC'!F14</f>
        <v>32</v>
      </c>
      <c r="G16" s="25">
        <v>641.74</v>
      </c>
      <c r="H16" s="25">
        <f t="shared" ref="H16:H19" si="0">ROUND((1+$H$9)*G16,2)</f>
        <v>822.9</v>
      </c>
      <c r="I16" s="25">
        <f t="shared" ref="I16:I18" si="1">+ROUND((H16*F16),2)</f>
        <v>26332.799999999999</v>
      </c>
      <c r="K16" s="59"/>
      <c r="O16" s="63"/>
    </row>
    <row r="17" spans="1:15" s="26" customFormat="1" ht="45" x14ac:dyDescent="0.2">
      <c r="A17" s="24" t="str">
        <f>'MM CALC'!A15</f>
        <v>1.5</v>
      </c>
      <c r="B17" s="24" t="str">
        <f>'MM CALC'!B15</f>
        <v>SICOR-MG</v>
      </c>
      <c r="C17" s="24" t="str">
        <f>'MM CALC'!C15</f>
        <v>ED-17989</v>
      </c>
      <c r="D17" s="82" t="str">
        <f>'MM CALC'!D15</f>
        <v>LOCAÇÃO DE OBRA COM GABARITO DE TÁBUAS CORRIDAS
PONTALETADAS A CADA 2,00M, REAPROVEITAMENTO (2X),
INCLUSIVE ACOMPANHAMENTO DE EQUIPE TOPOGRÁFICA PARA
MARCAÇÃO DE PONTO TOPOGRÁFICO</v>
      </c>
      <c r="E17" s="53" t="str">
        <f>'MM CALC'!E15</f>
        <v>m</v>
      </c>
      <c r="F17" s="53">
        <f>'MM CALC'!F15</f>
        <v>328.27</v>
      </c>
      <c r="G17" s="25">
        <v>60.94</v>
      </c>
      <c r="H17" s="25">
        <f t="shared" si="0"/>
        <v>78.14</v>
      </c>
      <c r="I17" s="25">
        <f t="shared" si="1"/>
        <v>25651.02</v>
      </c>
      <c r="K17" s="59"/>
      <c r="O17" s="63"/>
    </row>
    <row r="18" spans="1:15" s="27" customFormat="1" ht="56.25" x14ac:dyDescent="0.2">
      <c r="A18" s="24" t="str">
        <f>'MM CALC'!A16</f>
        <v>1.6</v>
      </c>
      <c r="B18" s="24" t="str">
        <f>'MM CALC'!B16</f>
        <v>SICOR-MG</v>
      </c>
      <c r="C18" s="24" t="str">
        <f>'MM CALC'!C16</f>
        <v>ED-29823</v>
      </c>
      <c r="D18" s="82" t="str">
        <f>'MM CALC'!D16</f>
        <v>TAPUME FIXO DE PROTEÇÃO PARA FECHAMENTO DE OBRA EM
TELHA METÁLICA GALVANIZADA, TIPO TRAPEZOIDAL, ESP. 0,5MM,
COM MÓDULO NA DIMENSÃO DE (300X220)CM, COM
REAPROVEITAMENTO, EXCLUSIVE PINTURA ESMALTE, INCLUSIVE
PONTALETE E FIXAÇÃO</v>
      </c>
      <c r="E18" s="53" t="str">
        <f>'MM CALC'!E16</f>
        <v>m²</v>
      </c>
      <c r="F18" s="53">
        <f>'MM CALC'!F16</f>
        <v>28.4</v>
      </c>
      <c r="G18" s="25">
        <v>68.739999999999995</v>
      </c>
      <c r="H18" s="25">
        <f t="shared" si="0"/>
        <v>88.15</v>
      </c>
      <c r="I18" s="25">
        <f t="shared" si="1"/>
        <v>2503.46</v>
      </c>
      <c r="K18" s="60"/>
      <c r="O18" s="64"/>
    </row>
    <row r="19" spans="1:15" s="26" customFormat="1" ht="45" x14ac:dyDescent="0.2">
      <c r="A19" s="24" t="str">
        <f>'MM CALC'!A17</f>
        <v>1.7</v>
      </c>
      <c r="B19" s="24" t="str">
        <f>'MM CALC'!B17</f>
        <v>SICOR-MG</v>
      </c>
      <c r="C19" s="24" t="str">
        <f>'MM CALC'!C17</f>
        <v>ED-20579</v>
      </c>
      <c r="D19" s="82" t="str">
        <f>'MM CALC'!D17</f>
        <v>ENTRADA DE ENERGIA AÉREA, TIPO B1, PADRÃO CEMIG, CARGA
INSTALADA DE ATÉ 10KW, BIFÁSICO, COM SAÍDA SUBTERRÂNEA,
INCLUSIVE POSTE, CAIXA PARA MEDIDOR, DISJUNTOR,
BARRAMENTO, ATERRAMENTO E ACESSÓRIOS</v>
      </c>
      <c r="E19" s="53" t="str">
        <f>'MM CALC'!E17</f>
        <v>und</v>
      </c>
      <c r="F19" s="53">
        <f>'MM CALC'!F17</f>
        <v>1</v>
      </c>
      <c r="G19" s="25">
        <v>2547.3000000000002</v>
      </c>
      <c r="H19" s="25">
        <f t="shared" si="0"/>
        <v>3266.4</v>
      </c>
      <c r="I19" s="25">
        <f>+ROUND((H19*F19),2)</f>
        <v>3266.4</v>
      </c>
      <c r="K19" s="59"/>
      <c r="O19" s="63"/>
    </row>
    <row r="20" spans="1:15" s="26" customFormat="1" ht="11.25" x14ac:dyDescent="0.2">
      <c r="A20" s="117">
        <f>'MM CALC'!A18</f>
        <v>2</v>
      </c>
      <c r="B20" s="117"/>
      <c r="C20" s="118"/>
      <c r="D20" s="119" t="str">
        <f>'MM CALC'!D18</f>
        <v>TRABALHOS EM TERRA</v>
      </c>
      <c r="E20" s="118"/>
      <c r="F20" s="202"/>
      <c r="G20" s="203"/>
      <c r="H20" s="204"/>
      <c r="I20" s="106">
        <f>SUM(I21:I23)</f>
        <v>13739.1</v>
      </c>
      <c r="J20" s="83"/>
      <c r="K20" s="59"/>
      <c r="O20" s="63"/>
    </row>
    <row r="21" spans="1:15" s="26" customFormat="1" ht="22.5" x14ac:dyDescent="0.2">
      <c r="A21" s="24" t="str">
        <f>'MM CALC'!A19</f>
        <v>2.1</v>
      </c>
      <c r="B21" s="24" t="str">
        <f>'MM CALC'!B19</f>
        <v>SICOR-MG</v>
      </c>
      <c r="C21" s="24" t="str">
        <f>'MM CALC'!C19</f>
        <v>ED-51107</v>
      </c>
      <c r="D21" s="82" t="str">
        <f>'MM CALC'!D19</f>
        <v>ESCAVAÇÃO MANUAL DE VALA COM PROFUNDIDADE MENOR OU
IGUAL A 1,5M, INCLUSIVE DESCARGA LATERAL</v>
      </c>
      <c r="E21" s="53" t="str">
        <f>'MM CALC'!E19</f>
        <v>m³</v>
      </c>
      <c r="F21" s="53">
        <f>'MM CALC'!F19</f>
        <v>45.98</v>
      </c>
      <c r="G21" s="25">
        <v>71.42</v>
      </c>
      <c r="H21" s="25">
        <f t="shared" ref="H21:H23" si="2">ROUND((1+$H$9)*G21,2)</f>
        <v>91.58</v>
      </c>
      <c r="I21" s="25">
        <f t="shared" ref="I21:I23" si="3">+ROUND((H21*F21),2)</f>
        <v>4210.8500000000004</v>
      </c>
      <c r="J21" s="83"/>
      <c r="K21" s="59"/>
      <c r="O21" s="63"/>
    </row>
    <row r="22" spans="1:15" s="27" customFormat="1" ht="22.5" x14ac:dyDescent="0.2">
      <c r="A22" s="24" t="str">
        <f>'MM CALC'!A20</f>
        <v>2.2</v>
      </c>
      <c r="B22" s="24" t="str">
        <f>'MM CALC'!B20</f>
        <v>SICOR-MG</v>
      </c>
      <c r="C22" s="24" t="str">
        <f>'MM CALC'!C20</f>
        <v>ED-51093</v>
      </c>
      <c r="D22" s="82" t="str">
        <f>'MM CALC'!D20</f>
        <v>APILOAMENTO MANUAL EM FUNDO DE VALA COM SOQUETE,
EXCLUSIVE ESCAVAÇÃO</v>
      </c>
      <c r="E22" s="53" t="str">
        <f>'MM CALC'!E20</f>
        <v>m²</v>
      </c>
      <c r="F22" s="53">
        <f>'MM CALC'!F20</f>
        <v>135.05000000000001</v>
      </c>
      <c r="G22" s="25">
        <v>24.08</v>
      </c>
      <c r="H22" s="25">
        <f t="shared" si="2"/>
        <v>30.88</v>
      </c>
      <c r="I22" s="25">
        <f t="shared" si="3"/>
        <v>4170.34</v>
      </c>
      <c r="J22" s="83"/>
      <c r="K22" s="60"/>
      <c r="O22" s="64"/>
    </row>
    <row r="23" spans="1:15" s="26" customFormat="1" ht="22.5" x14ac:dyDescent="0.2">
      <c r="A23" s="24" t="str">
        <f>'MM CALC'!A21</f>
        <v>2.3</v>
      </c>
      <c r="B23" s="24" t="str">
        <f>'MM CALC'!B21</f>
        <v>SICOR-MG</v>
      </c>
      <c r="C23" s="24" t="str">
        <f>'MM CALC'!C21</f>
        <v>ED-51096</v>
      </c>
      <c r="D23" s="82" t="str">
        <f>'MM CALC'!D21</f>
        <v>COMPACTAÇÃO MECANIZADA DE ATERRO COM PLACA
VIBRATÓRIA, INCLUSIVE ESPALHAMENTO MANUAL</v>
      </c>
      <c r="E23" s="53" t="str">
        <f>'MM CALC'!E21</f>
        <v>m³</v>
      </c>
      <c r="F23" s="53">
        <f>'MM CALC'!F21</f>
        <v>80.569999999999993</v>
      </c>
      <c r="G23" s="25">
        <v>51.86</v>
      </c>
      <c r="H23" s="25">
        <f t="shared" si="2"/>
        <v>66.5</v>
      </c>
      <c r="I23" s="25">
        <f t="shared" si="3"/>
        <v>5357.91</v>
      </c>
      <c r="J23" s="83"/>
      <c r="K23" s="59"/>
      <c r="O23" s="63"/>
    </row>
    <row r="24" spans="1:15" s="26" customFormat="1" ht="11.25" x14ac:dyDescent="0.2">
      <c r="A24" s="117">
        <f>'MM CALC'!A22</f>
        <v>3</v>
      </c>
      <c r="B24" s="117"/>
      <c r="C24" s="118"/>
      <c r="D24" s="119" t="str">
        <f>'MM CALC'!D22</f>
        <v>FUNDAÇÕES</v>
      </c>
      <c r="E24" s="118"/>
      <c r="F24" s="202"/>
      <c r="G24" s="203"/>
      <c r="H24" s="204"/>
      <c r="I24" s="106">
        <f>SUM(I25:I30)</f>
        <v>126486.72</v>
      </c>
      <c r="J24" s="83"/>
      <c r="K24" s="59"/>
      <c r="O24" s="63"/>
    </row>
    <row r="25" spans="1:15" s="26" customFormat="1" ht="45" x14ac:dyDescent="0.2">
      <c r="A25" s="24" t="str">
        <f>'MM CALC'!A23</f>
        <v>3.1</v>
      </c>
      <c r="B25" s="24" t="str">
        <f>'MM CALC'!B23</f>
        <v>SICOR-MG</v>
      </c>
      <c r="C25" s="24" t="str">
        <f>'MM CALC'!C23</f>
        <v>ED-29801</v>
      </c>
      <c r="D25" s="82" t="str">
        <f>'MM CALC'!D23</f>
        <v>PERFURAÇÃO MANUAL DE ESTACA TIPO BROCA A TRADO,
INCLUSIVE AFASTAMENTO, EXCLUSIVE ARMAÇÃO, CONCRETO
ESTRUTURAL, TRANSPORTE E RETIRADA DO MATERIAL
ESCAVADO</v>
      </c>
      <c r="E25" s="53" t="str">
        <f>'MM CALC'!E23</f>
        <v>m³</v>
      </c>
      <c r="F25" s="53">
        <f>'MM CALC'!F23</f>
        <v>6.78</v>
      </c>
      <c r="G25" s="25">
        <v>232.76</v>
      </c>
      <c r="H25" s="25">
        <f t="shared" ref="H25:H30" si="4">ROUND((1+$H$9)*G25,2)</f>
        <v>298.47000000000003</v>
      </c>
      <c r="I25" s="25">
        <f t="shared" ref="I25:I30" si="5">+ROUND((H25*F25),2)</f>
        <v>2023.63</v>
      </c>
      <c r="J25" s="83"/>
      <c r="K25" s="59"/>
      <c r="O25" s="63"/>
    </row>
    <row r="26" spans="1:15" s="26" customFormat="1" ht="33.75" x14ac:dyDescent="0.2">
      <c r="A26" s="24" t="str">
        <f>'MM CALC'!A24</f>
        <v>3.2</v>
      </c>
      <c r="B26" s="24" t="str">
        <f>'MM CALC'!B24</f>
        <v>SICOR-MG</v>
      </c>
      <c r="C26" s="24" t="str">
        <f>'MM CALC'!C24</f>
        <v>ED-49811</v>
      </c>
      <c r="D26" s="82" t="str">
        <f>'MM CALC'!D24</f>
        <v>FÔRMA E DESFORMA PARA VIGA-CINTA/BLOCO COM
COMPENSADO RESINADO, ESP. 12MM, REAPROVEITAMENTO (3X)
(FUNDAÇÃO)</v>
      </c>
      <c r="E26" s="53" t="str">
        <f>'MM CALC'!E24</f>
        <v>m²</v>
      </c>
      <c r="F26" s="53">
        <f>'MM CALC'!F24</f>
        <v>161.96</v>
      </c>
      <c r="G26" s="25">
        <v>70.94</v>
      </c>
      <c r="H26" s="25">
        <f t="shared" si="4"/>
        <v>90.97</v>
      </c>
      <c r="I26" s="25">
        <f t="shared" si="5"/>
        <v>14733.5</v>
      </c>
      <c r="J26" s="83"/>
      <c r="K26" s="59"/>
      <c r="O26" s="63"/>
    </row>
    <row r="27" spans="1:15" s="26" customFormat="1" ht="22.5" x14ac:dyDescent="0.2">
      <c r="A27" s="24" t="str">
        <f>'MM CALC'!A25</f>
        <v>3.3</v>
      </c>
      <c r="B27" s="24" t="str">
        <f>'MM CALC'!B25</f>
        <v>SICOR-MG</v>
      </c>
      <c r="C27" s="24" t="str">
        <f>'MM CALC'!C25</f>
        <v>ED-48298</v>
      </c>
      <c r="D27" s="82" t="str">
        <f>'MM CALC'!D25</f>
        <v>CORTE, DOBRA E MONTAGEM DE AÇO CA-50/60, INCLUSIVE
ESPAÇADOR</v>
      </c>
      <c r="E27" s="53" t="str">
        <f>'MM CALC'!E25</f>
        <v>kg</v>
      </c>
      <c r="F27" s="53">
        <f>'MM CALC'!F25</f>
        <v>2757.6</v>
      </c>
      <c r="G27" s="25">
        <v>14.1</v>
      </c>
      <c r="H27" s="25">
        <f t="shared" si="4"/>
        <v>18.079999999999998</v>
      </c>
      <c r="I27" s="25">
        <f t="shared" si="5"/>
        <v>49857.41</v>
      </c>
      <c r="J27" s="83"/>
      <c r="K27" s="59"/>
      <c r="O27" s="63"/>
    </row>
    <row r="28" spans="1:15" s="26" customFormat="1" ht="22.5" x14ac:dyDescent="0.2">
      <c r="A28" s="24" t="str">
        <f>'MM CALC'!A26</f>
        <v>3.4</v>
      </c>
      <c r="B28" s="24" t="str">
        <f>'MM CALC'!B26</f>
        <v>SICOR-MG</v>
      </c>
      <c r="C28" s="24" t="str">
        <f>'MM CALC'!C26</f>
        <v>ED-49812</v>
      </c>
      <c r="D28" s="82" t="str">
        <f>'MM CALC'!D26</f>
        <v>LASTRO DE CONCRETO MAGRO, INCLUSIVE TRANSPORTE,
LANÇAMENTO E ADENSAMENTO</v>
      </c>
      <c r="E28" s="53" t="str">
        <f>'MM CALC'!E26</f>
        <v>m³</v>
      </c>
      <c r="F28" s="53">
        <f>'MM CALC'!F26</f>
        <v>6.21</v>
      </c>
      <c r="G28" s="25">
        <v>577.64</v>
      </c>
      <c r="H28" s="25">
        <f t="shared" si="4"/>
        <v>740.71</v>
      </c>
      <c r="I28" s="25">
        <f t="shared" si="5"/>
        <v>4599.8100000000004</v>
      </c>
      <c r="J28" s="83"/>
      <c r="K28" s="59"/>
      <c r="O28" s="63"/>
    </row>
    <row r="29" spans="1:15" s="26" customFormat="1" ht="33.75" x14ac:dyDescent="0.2">
      <c r="A29" s="24" t="str">
        <f>'MM CALC'!A27</f>
        <v>3.5</v>
      </c>
      <c r="B29" s="24" t="str">
        <f>'MM CALC'!B27</f>
        <v>SICOR-MG</v>
      </c>
      <c r="C29" s="24" t="str">
        <f>'MM CALC'!C27</f>
        <v>ED-49799</v>
      </c>
      <c r="D29" s="82" t="str">
        <f>'MM CALC'!D27</f>
        <v>FORNECIMENTO DE CONCRETO ESTRUTURAL, USINADO, COM
FCK 30MPA, INCLUSIVE LANÇAMENTO, ADENSAMENTO E
ACABAMENTO (FUNDAÇÃO)</v>
      </c>
      <c r="E29" s="53" t="str">
        <f>'MM CALC'!E27</f>
        <v>m³</v>
      </c>
      <c r="F29" s="53">
        <f>'MM CALC'!F27</f>
        <v>45.98</v>
      </c>
      <c r="G29" s="25">
        <v>757.64</v>
      </c>
      <c r="H29" s="25">
        <f t="shared" si="4"/>
        <v>971.52</v>
      </c>
      <c r="I29" s="25">
        <f t="shared" si="5"/>
        <v>44670.49</v>
      </c>
      <c r="J29" s="83"/>
      <c r="K29" s="59"/>
      <c r="L29" s="83"/>
      <c r="O29" s="63"/>
    </row>
    <row r="30" spans="1:15" s="26" customFormat="1" ht="22.5" x14ac:dyDescent="0.2">
      <c r="A30" s="24" t="str">
        <f>'MM CALC'!A28</f>
        <v>3.6</v>
      </c>
      <c r="B30" s="24" t="str">
        <f>'MM CALC'!B28</f>
        <v>SICOR-MG</v>
      </c>
      <c r="C30" s="24" t="str">
        <f>'MM CALC'!C28</f>
        <v>ED-50174</v>
      </c>
      <c r="D30" s="82" t="str">
        <f>'MM CALC'!D28</f>
        <v>IMPERMEABILIZAÇÃO COM EMULSÃO ASFÁLTICA, DUAS (2)
DEMÃOS</v>
      </c>
      <c r="E30" s="53" t="str">
        <f>'MM CALC'!E28</f>
        <v>m²</v>
      </c>
      <c r="F30" s="53">
        <f>'MM CALC'!F28</f>
        <v>268.47000000000003</v>
      </c>
      <c r="G30" s="25">
        <v>30.8</v>
      </c>
      <c r="H30" s="25">
        <f t="shared" si="4"/>
        <v>39.49</v>
      </c>
      <c r="I30" s="25">
        <f t="shared" si="5"/>
        <v>10601.88</v>
      </c>
      <c r="J30" s="83"/>
      <c r="K30" s="59"/>
      <c r="L30" s="83"/>
      <c r="O30" s="63"/>
    </row>
    <row r="31" spans="1:15" s="26" customFormat="1" ht="11.25" x14ac:dyDescent="0.2">
      <c r="A31" s="117">
        <f>'MM CALC'!A29</f>
        <v>4</v>
      </c>
      <c r="B31" s="117"/>
      <c r="C31" s="118"/>
      <c r="D31" s="119" t="str">
        <f>'MM CALC'!D29</f>
        <v xml:space="preserve">ESTRUTURA </v>
      </c>
      <c r="E31" s="118"/>
      <c r="F31" s="202"/>
      <c r="G31" s="203"/>
      <c r="H31" s="204"/>
      <c r="I31" s="106">
        <f>SUM(I32:I40)</f>
        <v>551139.8600000001</v>
      </c>
      <c r="J31" s="83"/>
      <c r="K31" s="59"/>
      <c r="L31" s="83"/>
      <c r="O31" s="63"/>
    </row>
    <row r="32" spans="1:15" s="26" customFormat="1" ht="45" x14ac:dyDescent="0.2">
      <c r="A32" s="24" t="str">
        <f>'MM CALC'!A30</f>
        <v>4.1</v>
      </c>
      <c r="B32" s="24" t="str">
        <f>'MM CALC'!B30</f>
        <v>SICOR-MG</v>
      </c>
      <c r="C32" s="24" t="str">
        <f>'MM CALC'!C30</f>
        <v>ED-16319</v>
      </c>
      <c r="D32" s="82" t="str">
        <f>'MM CALC'!D30</f>
        <v>MURO DIVISÓRIO DE TIJOLO FURADO COM ALTURA 220CM, COM
PILARETES DE 16X9CM A CADA 250CM, SAPATA DE CONCRETO
ARMADO 30X20CM E PINGADEIRA, REBOCADO E PINTADO A
LÁTEX, INCLUSIVE ESCAVAÇÃO, APILOAMENTO E LASTRO</v>
      </c>
      <c r="E32" s="53" t="str">
        <f>'MM CALC'!E30</f>
        <v>m</v>
      </c>
      <c r="F32" s="53">
        <f>'MM CALC'!F30</f>
        <v>149.30000000000001</v>
      </c>
      <c r="G32" s="25">
        <v>654.86</v>
      </c>
      <c r="H32" s="25">
        <f t="shared" ref="H32:H95" si="6">ROUND((1+$H$9)*G32,2)</f>
        <v>839.73</v>
      </c>
      <c r="I32" s="25">
        <f t="shared" ref="I32:I40" si="7">+ROUND((H32*F32),2)</f>
        <v>125371.69</v>
      </c>
      <c r="J32" s="83"/>
      <c r="K32" s="59"/>
      <c r="L32" s="83"/>
      <c r="O32" s="63"/>
    </row>
    <row r="33" spans="1:15" s="26" customFormat="1" ht="22.5" x14ac:dyDescent="0.2">
      <c r="A33" s="24" t="str">
        <f>'MM CALC'!A31</f>
        <v>4.2</v>
      </c>
      <c r="B33" s="24" t="str">
        <f>'MM CALC'!B31</f>
        <v>SICOR-MG</v>
      </c>
      <c r="C33" s="24" t="str">
        <f>'MM CALC'!C31</f>
        <v>ED-49647</v>
      </c>
      <c r="D33" s="82" t="str">
        <f>'MM CALC'!D31</f>
        <v>FÔRMA E DESFORMA DE COMPENSADO PLASTIFICADO, ESP.
12MM, REAPROVEITAMENTO (5X), EXCLUSIVE ESCORAMENTO</v>
      </c>
      <c r="E33" s="53" t="str">
        <f>'MM CALC'!E31</f>
        <v>m²</v>
      </c>
      <c r="F33" s="53">
        <f>'MM CALC'!F31</f>
        <v>727.43</v>
      </c>
      <c r="G33" s="25">
        <v>56.34</v>
      </c>
      <c r="H33" s="25">
        <f t="shared" si="6"/>
        <v>72.239999999999995</v>
      </c>
      <c r="I33" s="25">
        <f t="shared" si="7"/>
        <v>52549.54</v>
      </c>
      <c r="J33" s="83"/>
      <c r="K33" s="59"/>
      <c r="L33" s="83"/>
      <c r="O33" s="63"/>
    </row>
    <row r="34" spans="1:15" s="26" customFormat="1" ht="22.5" x14ac:dyDescent="0.2">
      <c r="A34" s="24" t="str">
        <f>'MM CALC'!A32</f>
        <v>4.3</v>
      </c>
      <c r="B34" s="24" t="str">
        <f>'MM CALC'!B32</f>
        <v>SICOR-MG</v>
      </c>
      <c r="C34" s="24" t="str">
        <f>'MM CALC'!C32</f>
        <v>ED-48298</v>
      </c>
      <c r="D34" s="82" t="str">
        <f>'MM CALC'!D32</f>
        <v>CORTE, DOBRA E MONTAGEM DE AÇO CA-50/60, INCLUSIVE
ESPAÇADOR</v>
      </c>
      <c r="E34" s="53" t="str">
        <f>'MM CALC'!E32</f>
        <v>kg</v>
      </c>
      <c r="F34" s="53">
        <f>'MM CALC'!F32</f>
        <v>3683.55</v>
      </c>
      <c r="G34" s="25">
        <v>14.1</v>
      </c>
      <c r="H34" s="25">
        <f t="shared" si="6"/>
        <v>18.079999999999998</v>
      </c>
      <c r="I34" s="25">
        <f t="shared" si="7"/>
        <v>66598.58</v>
      </c>
      <c r="J34" s="83"/>
      <c r="K34" s="59"/>
      <c r="L34" s="83"/>
      <c r="O34" s="63"/>
    </row>
    <row r="35" spans="1:15" s="26" customFormat="1" ht="33.75" x14ac:dyDescent="0.2">
      <c r="A35" s="24" t="str">
        <f>'MM CALC'!A33</f>
        <v>4.4</v>
      </c>
      <c r="B35" s="24" t="str">
        <f>'MM CALC'!B33</f>
        <v>SICOR-MG</v>
      </c>
      <c r="C35" s="24" t="str">
        <f>'MM CALC'!C33</f>
        <v>ED-49638</v>
      </c>
      <c r="D35" s="82" t="str">
        <f>'MM CALC'!D33</f>
        <v>FORNECIMENTO DE CONCRETO ESTRUTURAL, USINADO
BOMBEADO, COM FCK 25MPA, INCLUSIVE LANÇAMENTO,
ADENSAMENTO E ACABAMENTO</v>
      </c>
      <c r="E35" s="53" t="str">
        <f>'MM CALC'!E33</f>
        <v>m³</v>
      </c>
      <c r="F35" s="53">
        <f>'MM CALC'!F33</f>
        <v>56.67</v>
      </c>
      <c r="G35" s="25">
        <v>752.59</v>
      </c>
      <c r="H35" s="25">
        <f t="shared" si="6"/>
        <v>965.05</v>
      </c>
      <c r="I35" s="25">
        <f t="shared" si="7"/>
        <v>54689.38</v>
      </c>
      <c r="J35" s="83"/>
      <c r="K35" s="59"/>
      <c r="L35" s="83"/>
      <c r="O35" s="63"/>
    </row>
    <row r="36" spans="1:15" s="26" customFormat="1" ht="67.5" x14ac:dyDescent="0.2">
      <c r="A36" s="24" t="str">
        <f>'MM CALC'!A34</f>
        <v>4.5</v>
      </c>
      <c r="B36" s="24" t="str">
        <f>'MM CALC'!B34</f>
        <v>SICOR-MG</v>
      </c>
      <c r="C36" s="24" t="str">
        <f>'MM CALC'!C34</f>
        <v>ED-50253</v>
      </c>
      <c r="D36" s="82" t="str">
        <f>'MM CALC'!D34</f>
        <v>LAJE PRÉ-MOLDADA UNIDIRECIONAL COM ENCHIMENTO EM
POLIESTIRENO EXPANDIDO (EPS), CAPEAMENTO DE 4CM,
SOBRECARGA DE 100KG/M2, ALTURA TOTAL DE 11CM E VÃO
LIVRE MÁXIMO DE 4M, INCLUSIVE CONCRETO ESTRUTURAL,
USINADO BOMBEADO COM FCK DE 20MPA, EXCLUSIVE TELA
ARMADA E CIMBRAMENTO</v>
      </c>
      <c r="E36" s="53" t="str">
        <f>'MM CALC'!E34</f>
        <v>m²</v>
      </c>
      <c r="F36" s="53">
        <f>'MM CALC'!F34</f>
        <v>767.07</v>
      </c>
      <c r="G36" s="25">
        <v>134.61000000000001</v>
      </c>
      <c r="H36" s="25">
        <f t="shared" si="6"/>
        <v>172.61</v>
      </c>
      <c r="I36" s="25">
        <f t="shared" si="7"/>
        <v>132403.95000000001</v>
      </c>
      <c r="J36" s="83"/>
      <c r="K36" s="59"/>
      <c r="L36" s="83"/>
      <c r="O36" s="63"/>
    </row>
    <row r="37" spans="1:15" s="26" customFormat="1" ht="33.75" x14ac:dyDescent="0.2">
      <c r="A37" s="24" t="str">
        <f>'MM CALC'!A35</f>
        <v>4.6</v>
      </c>
      <c r="B37" s="24" t="str">
        <f>'MM CALC'!B35</f>
        <v>SICOR-MG</v>
      </c>
      <c r="C37" s="24" t="str">
        <f>'MM CALC'!C35</f>
        <v>ED-29563</v>
      </c>
      <c r="D37" s="82" t="str">
        <f>'MM CALC'!D35</f>
        <v>ARMADURA DE TELA DE AÇO CA-60, SOLDADA TIPO Q-61,
DIÂMETRO Ø3,4MM, TRAMA COM DIMENSÃO (150X150)MM,
INCLUSIVE ESPAÇADOR, EXCLUSIVE CONCRETO</v>
      </c>
      <c r="E37" s="53" t="str">
        <f>'MM CALC'!E35</f>
        <v>m²</v>
      </c>
      <c r="F37" s="53">
        <f>'MM CALC'!F35</f>
        <v>843.77</v>
      </c>
      <c r="G37" s="25">
        <v>15.04</v>
      </c>
      <c r="H37" s="25">
        <f t="shared" si="6"/>
        <v>19.29</v>
      </c>
      <c r="I37" s="25">
        <f t="shared" si="7"/>
        <v>16276.32</v>
      </c>
      <c r="J37" s="83"/>
      <c r="K37" s="59"/>
      <c r="L37" s="83"/>
      <c r="O37" s="63"/>
    </row>
    <row r="38" spans="1:15" s="26" customFormat="1" ht="33.75" x14ac:dyDescent="0.2">
      <c r="A38" s="24" t="str">
        <f>'MM CALC'!A36</f>
        <v>4.7</v>
      </c>
      <c r="B38" s="24" t="str">
        <f>'MM CALC'!B36</f>
        <v>SICOR-MG</v>
      </c>
      <c r="C38" s="24" t="str">
        <f>'MM CALC'!C36</f>
        <v>ED-19637</v>
      </c>
      <c r="D38" s="82" t="str">
        <f>'MM CALC'!D36</f>
        <v>CIMBRAMENTO PARA LAJE PRÉ-MOLDADA COM ESCORAMENTO
METÁLICO, TIPO "A", ALTURA DE (200 ATÉ 310)CM, INCLUSIVE
DESCARGA, MONTAGEM, DESMONTAGEM E CARGA</v>
      </c>
      <c r="E38" s="53" t="str">
        <f>'MM CALC'!E36</f>
        <v>m2xmês</v>
      </c>
      <c r="F38" s="53">
        <f>'MM CALC'!F36</f>
        <v>3068.28</v>
      </c>
      <c r="G38" s="25">
        <v>22.53</v>
      </c>
      <c r="H38" s="25">
        <f t="shared" si="6"/>
        <v>28.89</v>
      </c>
      <c r="I38" s="25">
        <f t="shared" si="7"/>
        <v>88642.61</v>
      </c>
      <c r="J38" s="83"/>
      <c r="K38" s="59"/>
      <c r="L38" s="83"/>
      <c r="O38" s="63"/>
    </row>
    <row r="39" spans="1:15" s="26" customFormat="1" ht="45" x14ac:dyDescent="0.2">
      <c r="A39" s="24" t="str">
        <f>'MM CALC'!A37</f>
        <v>4.8</v>
      </c>
      <c r="B39" s="24" t="str">
        <f>'MM CALC'!B37</f>
        <v>SICOR-MG</v>
      </c>
      <c r="C39" s="24" t="str">
        <f>'MM CALC'!C37</f>
        <v>ED-9906</v>
      </c>
      <c r="D39" s="82" t="str">
        <f>'MM CALC'!D37</f>
        <v>VERGA OU CONTRAVERGA EM CONCRETO ESTRUTURAL PARA
VÃOS ACIMA DE 150CM, PREPARADO EM OBRA COM BETONEIRA,
CONTROLE "A", COM FCK 20 MPA, MOLDADA IN LOCO, INCLUSIVE
ARMAÇÃO</v>
      </c>
      <c r="E39" s="53" t="str">
        <f>'MM CALC'!E37</f>
        <v>m³</v>
      </c>
      <c r="F39" s="53">
        <f>'MM CALC'!F37</f>
        <v>0.54</v>
      </c>
      <c r="G39" s="25">
        <v>3555.62</v>
      </c>
      <c r="H39" s="25">
        <f t="shared" si="6"/>
        <v>4559.37</v>
      </c>
      <c r="I39" s="25">
        <f t="shared" si="7"/>
        <v>2462.06</v>
      </c>
      <c r="J39" s="83"/>
      <c r="K39" s="59"/>
      <c r="L39" s="83"/>
      <c r="O39" s="63"/>
    </row>
    <row r="40" spans="1:15" s="26" customFormat="1" ht="45" x14ac:dyDescent="0.2">
      <c r="A40" s="24" t="str">
        <f>'MM CALC'!A38</f>
        <v>4.9</v>
      </c>
      <c r="B40" s="24" t="str">
        <f>'MM CALC'!B38</f>
        <v>SICOR-MG</v>
      </c>
      <c r="C40" s="24" t="str">
        <f>'MM CALC'!C38</f>
        <v>ED-9903</v>
      </c>
      <c r="D40" s="82" t="str">
        <f>'MM CALC'!D38</f>
        <v>VERGA OU CONTRAVERGA EM CONCRETO ESTRUTURAL PARA
VÃOS DE ATÉ 150CM, PREPARADO EM OBRA COM BETONEIRA,
CONTROLE "A", COM FCK 20 MPA, MOLDADA IN LOCO, INCLUSIVE
ARMAÇÃO</v>
      </c>
      <c r="E40" s="53" t="str">
        <f>'MM CALC'!E38</f>
        <v>m³</v>
      </c>
      <c r="F40" s="53">
        <f>'MM CALC'!F38</f>
        <v>2.86</v>
      </c>
      <c r="G40" s="25">
        <v>3311.83</v>
      </c>
      <c r="H40" s="25">
        <f t="shared" si="6"/>
        <v>4246.76</v>
      </c>
      <c r="I40" s="25">
        <f t="shared" si="7"/>
        <v>12145.73</v>
      </c>
      <c r="J40" s="83"/>
      <c r="K40" s="59"/>
      <c r="L40" s="83"/>
      <c r="O40" s="63"/>
    </row>
    <row r="41" spans="1:15" s="26" customFormat="1" ht="11.25" x14ac:dyDescent="0.2">
      <c r="A41" s="117">
        <f>'MM CALC'!A39</f>
        <v>5</v>
      </c>
      <c r="B41" s="117"/>
      <c r="C41" s="118"/>
      <c r="D41" s="119" t="str">
        <f>'MM CALC'!D39</f>
        <v xml:space="preserve">ALVENARIA </v>
      </c>
      <c r="E41" s="118"/>
      <c r="F41" s="202"/>
      <c r="G41" s="203"/>
      <c r="H41" s="204"/>
      <c r="I41" s="106">
        <f>SUM(I42:I43)</f>
        <v>83646.25</v>
      </c>
      <c r="J41" s="83"/>
      <c r="K41" s="59"/>
      <c r="L41" s="83"/>
      <c r="O41" s="63"/>
    </row>
    <row r="42" spans="1:15" s="26" customFormat="1" ht="33.75" x14ac:dyDescent="0.2">
      <c r="A42" s="24" t="str">
        <f>'MM CALC'!A40</f>
        <v>5.1</v>
      </c>
      <c r="B42" s="24" t="str">
        <f>'MM CALC'!B40</f>
        <v>SICOR-MG</v>
      </c>
      <c r="C42" s="24" t="str">
        <f>'MM CALC'!C40</f>
        <v>ED-48232</v>
      </c>
      <c r="D42" s="82" t="str">
        <f>'MM CALC'!D40</f>
        <v>ALVENARIA DE VEDAÇÃO COM TIJOLO CERÂMICO FURADO, ESP.
14CM, PARA REVESTIMENTO, INCLUSIVE ARGAMASSA PARA
ASSENTAMENTO</v>
      </c>
      <c r="E42" s="53" t="str">
        <f>'MM CALC'!E40</f>
        <v>m²</v>
      </c>
      <c r="F42" s="53">
        <f>'MM CALC'!F40</f>
        <v>946.62</v>
      </c>
      <c r="G42" s="25">
        <v>68</v>
      </c>
      <c r="H42" s="25">
        <f t="shared" si="6"/>
        <v>87.2</v>
      </c>
      <c r="I42" s="25">
        <f t="shared" ref="I42:I43" si="8">+ROUND((H42*F42),2)</f>
        <v>82545.259999999995</v>
      </c>
      <c r="J42" s="83"/>
      <c r="K42" s="59"/>
      <c r="L42" s="83"/>
      <c r="O42" s="63"/>
    </row>
    <row r="43" spans="1:15" s="26" customFormat="1" ht="33.75" x14ac:dyDescent="0.2">
      <c r="A43" s="24" t="str">
        <f>'MM CALC'!A41</f>
        <v>5.2</v>
      </c>
      <c r="B43" s="24" t="str">
        <f>'MM CALC'!B41</f>
        <v>SICOR-MG</v>
      </c>
      <c r="C43" s="24" t="str">
        <f>'MM CALC'!C41</f>
        <v>ED-48231</v>
      </c>
      <c r="D43" s="82" t="str">
        <f>'MM CALC'!D41</f>
        <v>ALVENARIA DE VEDAÇÃO COM TIJOLO CERÂMICO FURADO, ESP.
9CM, PARA REVESTIMENTO, INCLUSIVE ARGAMASSA PARA
ASSENTAMENTO</v>
      </c>
      <c r="E43" s="53" t="str">
        <f>'MM CALC'!E41</f>
        <v>m²</v>
      </c>
      <c r="F43" s="53">
        <f>'MM CALC'!F41</f>
        <v>15.3</v>
      </c>
      <c r="G43" s="25">
        <v>56.12</v>
      </c>
      <c r="H43" s="25">
        <f t="shared" si="6"/>
        <v>71.959999999999994</v>
      </c>
      <c r="I43" s="25">
        <f t="shared" si="8"/>
        <v>1100.99</v>
      </c>
      <c r="J43" s="83"/>
      <c r="K43" s="59"/>
      <c r="L43" s="83"/>
      <c r="O43" s="63"/>
    </row>
    <row r="44" spans="1:15" s="26" customFormat="1" ht="11.25" x14ac:dyDescent="0.2">
      <c r="A44" s="117">
        <f>'MM CALC'!A42</f>
        <v>6</v>
      </c>
      <c r="B44" s="117"/>
      <c r="C44" s="118"/>
      <c r="D44" s="119" t="str">
        <f>'MM CALC'!D42</f>
        <v>COBERTURA E FORRO</v>
      </c>
      <c r="E44" s="118"/>
      <c r="F44" s="202"/>
      <c r="G44" s="203"/>
      <c r="H44" s="204"/>
      <c r="I44" s="106">
        <f>SUM(I45:I49)</f>
        <v>370890.44</v>
      </c>
      <c r="J44" s="83"/>
      <c r="K44" s="59"/>
      <c r="L44" s="83"/>
      <c r="O44" s="63"/>
    </row>
    <row r="45" spans="1:15" s="26" customFormat="1" ht="22.5" x14ac:dyDescent="0.2">
      <c r="A45" s="24" t="str">
        <f>'MM CALC'!A43</f>
        <v>6.1</v>
      </c>
      <c r="B45" s="24" t="str">
        <f>'MM CALC'!B43</f>
        <v>SICOR-MG</v>
      </c>
      <c r="C45" s="24" t="str">
        <f>'MM CALC'!C43</f>
        <v>ED-48407</v>
      </c>
      <c r="D45" s="82" t="str">
        <f>'MM CALC'!D43</f>
        <v>ENGRADAMENTO EM MADEIRA PARAJU OU EQUIVALENTE, PARA
TELHAS CERÂMICAS OU DE CONCRETO, EXCLUSIVE TELHAS</v>
      </c>
      <c r="E45" s="53" t="str">
        <f>'MM CALC'!E43</f>
        <v>m²</v>
      </c>
      <c r="F45" s="53">
        <f>'MM CALC'!F43</f>
        <v>1154.3599999999999</v>
      </c>
      <c r="G45" s="25">
        <v>104.29</v>
      </c>
      <c r="H45" s="25">
        <f t="shared" si="6"/>
        <v>133.72999999999999</v>
      </c>
      <c r="I45" s="25">
        <f t="shared" ref="I45:I49" si="9">+ROUND((H45*F45),2)</f>
        <v>154372.56</v>
      </c>
      <c r="J45" s="83"/>
      <c r="K45" s="59"/>
      <c r="L45" s="83"/>
      <c r="O45" s="63"/>
    </row>
    <row r="46" spans="1:15" s="26" customFormat="1" ht="33.75" x14ac:dyDescent="0.2">
      <c r="A46" s="24" t="str">
        <f>'MM CALC'!A44</f>
        <v>6.2</v>
      </c>
      <c r="B46" s="24" t="str">
        <f>'MM CALC'!B44</f>
        <v>SICOR-MG</v>
      </c>
      <c r="C46" s="24" t="str">
        <f>'MM CALC'!C44</f>
        <v>ED-48420</v>
      </c>
      <c r="D46" s="82" t="str">
        <f>'MM CALC'!D44</f>
        <v>COBERTURA EM TELHA CERÂMICA, TIPO PLAN, INCLUSIVE
FIXAÇÃO, EXCLUSIVE ENGRADAMENTO E MANTA ISOLANTE/
TÉRMICA</v>
      </c>
      <c r="E46" s="53" t="str">
        <f>'MM CALC'!E44</f>
        <v>m²</v>
      </c>
      <c r="F46" s="53">
        <f>'MM CALC'!F44</f>
        <v>1292.8800000000001</v>
      </c>
      <c r="G46" s="25">
        <v>104.48</v>
      </c>
      <c r="H46" s="25">
        <f t="shared" si="6"/>
        <v>133.97</v>
      </c>
      <c r="I46" s="25">
        <f t="shared" si="9"/>
        <v>173207.13</v>
      </c>
      <c r="J46" s="83"/>
      <c r="K46" s="59"/>
      <c r="L46" s="83"/>
      <c r="O46" s="63"/>
    </row>
    <row r="47" spans="1:15" s="26" customFormat="1" ht="33.75" x14ac:dyDescent="0.2">
      <c r="A47" s="24" t="str">
        <f>'MM CALC'!A45</f>
        <v>6.3</v>
      </c>
      <c r="B47" s="24" t="str">
        <f>'MM CALC'!B45</f>
        <v>SICOR-MG</v>
      </c>
      <c r="C47" s="24" t="str">
        <f>'MM CALC'!C45</f>
        <v>ED-48400</v>
      </c>
      <c r="D47" s="82" t="str">
        <f>'MM CALC'!D45</f>
        <v>CUMEEIRA PARA TELHA CERÂMICA, INCLUSIVE EMBOÇAMENTO
COM ARGAMASSA, TRAÇO 1:2:9 (CIMENTO, CAL E AREIA), COM
PREPARO MECANIZADO</v>
      </c>
      <c r="E47" s="53" t="str">
        <f>'MM CALC'!E45</f>
        <v>m</v>
      </c>
      <c r="F47" s="53">
        <f>'MM CALC'!F45</f>
        <v>9.5</v>
      </c>
      <c r="G47" s="25">
        <v>43.6</v>
      </c>
      <c r="H47" s="25">
        <f t="shared" si="6"/>
        <v>55.91</v>
      </c>
      <c r="I47" s="25">
        <f t="shared" si="9"/>
        <v>531.15</v>
      </c>
      <c r="J47" s="83"/>
      <c r="K47" s="59"/>
      <c r="L47" s="83"/>
      <c r="O47" s="63"/>
    </row>
    <row r="48" spans="1:15" s="26" customFormat="1" ht="33.75" x14ac:dyDescent="0.2">
      <c r="A48" s="24" t="str">
        <f>'MM CALC'!A46</f>
        <v>6.4</v>
      </c>
      <c r="B48" s="24" t="str">
        <f>'MM CALC'!B46</f>
        <v>SICOR-MG</v>
      </c>
      <c r="C48" s="24" t="str">
        <f>'MM CALC'!C46</f>
        <v xml:space="preserve">
ED-50663</v>
      </c>
      <c r="D48" s="82" t="str">
        <f>'MM CALC'!D46</f>
        <v>CALHA EM CHAPA GALVANIZADA, ESP. 0,5MM (GSG-26), COM
DESENVOLVIMENTO DE 50CM, INCLUSIVE IÇAMENTO MANUAL
VERTICAL</v>
      </c>
      <c r="E48" s="53" t="str">
        <f>'MM CALC'!E46</f>
        <v>m</v>
      </c>
      <c r="F48" s="53">
        <f>'MM CALC'!F46</f>
        <v>336.4</v>
      </c>
      <c r="G48" s="25">
        <v>58.2</v>
      </c>
      <c r="H48" s="25">
        <f t="shared" si="6"/>
        <v>74.63</v>
      </c>
      <c r="I48" s="25">
        <f t="shared" si="9"/>
        <v>25105.53</v>
      </c>
      <c r="J48" s="83"/>
      <c r="K48" s="59"/>
      <c r="L48" s="83"/>
      <c r="O48" s="63"/>
    </row>
    <row r="49" spans="1:15" s="26" customFormat="1" ht="33.75" x14ac:dyDescent="0.2">
      <c r="A49" s="24" t="str">
        <f>'MM CALC'!A47</f>
        <v>6.5</v>
      </c>
      <c r="B49" s="24" t="str">
        <f>'MM CALC'!B47</f>
        <v>SICOR-MG</v>
      </c>
      <c r="C49" s="24" t="str">
        <f>'MM CALC'!C47</f>
        <v>ED-50669</v>
      </c>
      <c r="D49" s="82" t="str">
        <f>'MM CALC'!D47</f>
        <v>CONDUTOR CIRCULAR DE ÁGUA PLUVIAL PARA DO TELHADO EM
TUBO DE PVC, DIÂMETRO DE 75MM, INCLUSIVE CONEXÕES E
SUPORTES</v>
      </c>
      <c r="E49" s="53" t="str">
        <f>'MM CALC'!E47</f>
        <v>m</v>
      </c>
      <c r="F49" s="53">
        <f>'MM CALC'!F47</f>
        <v>151.80000000000001</v>
      </c>
      <c r="G49" s="25">
        <v>90.8</v>
      </c>
      <c r="H49" s="25">
        <f t="shared" si="6"/>
        <v>116.43</v>
      </c>
      <c r="I49" s="25">
        <f t="shared" si="9"/>
        <v>17674.07</v>
      </c>
      <c r="J49" s="83"/>
      <c r="K49" s="59"/>
      <c r="L49" s="83"/>
      <c r="O49" s="63"/>
    </row>
    <row r="50" spans="1:15" s="26" customFormat="1" ht="11.25" x14ac:dyDescent="0.2">
      <c r="A50" s="117">
        <f>'MM CALC'!A48</f>
        <v>7</v>
      </c>
      <c r="B50" s="117"/>
      <c r="C50" s="118"/>
      <c r="D50" s="119" t="str">
        <f>'MM CALC'!D48</f>
        <v>INSTALAÇÕES HIDROSSANITÁRIAS</v>
      </c>
      <c r="E50" s="118"/>
      <c r="F50" s="202"/>
      <c r="G50" s="203"/>
      <c r="H50" s="204"/>
      <c r="I50" s="106">
        <f>SUM(I51:I67)</f>
        <v>78633.270000000019</v>
      </c>
      <c r="J50" s="83"/>
      <c r="K50" s="59"/>
      <c r="L50" s="83"/>
      <c r="O50" s="63"/>
    </row>
    <row r="51" spans="1:15" s="26" customFormat="1" ht="56.25" x14ac:dyDescent="0.2">
      <c r="A51" s="24" t="str">
        <f>'MM CALC'!A49</f>
        <v>7.1</v>
      </c>
      <c r="B51" s="24" t="str">
        <f>'MM CALC'!B49</f>
        <v>SICOR-MG</v>
      </c>
      <c r="C51" s="24" t="str">
        <f>'MM CALC'!C49</f>
        <v>ED-50221</v>
      </c>
      <c r="D51" s="82" t="str">
        <f>'MM CALC'!D49</f>
        <v>PONTO DE EMBUTIR PARA ÁGUA FRIA EM TUBO DE PVC RÍGIDO
SOLDÁVEL, DN 20MM (1/2"), EMBUTIDO NA ALVENARIA COM
DISTÂNCIA DE ATÉ CINCO (5) METROS DA TOMADA DE ÁGUA,
INCLUSIVE CONEXÕES E FIXAÇÃO DO TUBO COM ENCHIMENTO
DO RASGO NA ALVENARIA/CONCRETO COM ARGAMASSA</v>
      </c>
      <c r="E51" s="53" t="str">
        <f>'MM CALC'!E49</f>
        <v>und</v>
      </c>
      <c r="F51" s="53">
        <f>'MM CALC'!F49</f>
        <v>30</v>
      </c>
      <c r="G51" s="25">
        <v>137.85</v>
      </c>
      <c r="H51" s="25">
        <f t="shared" si="6"/>
        <v>176.77</v>
      </c>
      <c r="I51" s="25">
        <f t="shared" ref="I51:I67" si="10">+ROUND((H51*F51),2)</f>
        <v>5303.1</v>
      </c>
      <c r="J51" s="83"/>
      <c r="K51" s="59"/>
      <c r="L51" s="83"/>
      <c r="O51" s="63"/>
    </row>
    <row r="52" spans="1:15" s="26" customFormat="1" ht="78.75" x14ac:dyDescent="0.2">
      <c r="A52" s="24" t="str">
        <f>'MM CALC'!A50</f>
        <v>7.2</v>
      </c>
      <c r="B52" s="24" t="str">
        <f>'MM CALC'!B50</f>
        <v>SICOR-MG</v>
      </c>
      <c r="C52" s="24" t="str">
        <f>'MM CALC'!C50</f>
        <v>ED-50223</v>
      </c>
      <c r="D52" s="82" t="str">
        <f>'MM CALC'!D50</f>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
      <c r="E52" s="53" t="str">
        <f>'MM CALC'!E50</f>
        <v>und</v>
      </c>
      <c r="F52" s="53">
        <f>'MM CALC'!F50</f>
        <v>20</v>
      </c>
      <c r="G52" s="25">
        <v>166.6</v>
      </c>
      <c r="H52" s="25">
        <f t="shared" si="6"/>
        <v>213.63</v>
      </c>
      <c r="I52" s="25">
        <f t="shared" si="10"/>
        <v>4272.6000000000004</v>
      </c>
      <c r="J52" s="83"/>
      <c r="K52" s="59"/>
      <c r="L52" s="83"/>
      <c r="O52" s="63"/>
    </row>
    <row r="53" spans="1:15" s="26" customFormat="1" ht="56.25" x14ac:dyDescent="0.2">
      <c r="A53" s="24" t="str">
        <f>'MM CALC'!A51</f>
        <v>7.3</v>
      </c>
      <c r="B53" s="24" t="str">
        <f>'MM CALC'!B51</f>
        <v>SICOR-MG</v>
      </c>
      <c r="C53" s="24" t="str">
        <f>'MM CALC'!C51</f>
        <v>ED-50225</v>
      </c>
      <c r="D53" s="82" t="str">
        <f>'MM CALC'!D51</f>
        <v>PONTO DE EMBUTIR PARA ESGOTO EM TUBO PVC RÍGIDO, PBV -
SÉRIE NORMAL, DN 100MM (4"), EMBUTIDO EM PISO COM
DISTÂNCIA DE ATÉ CINCO (5) METROS DO RAMAL DE ESGOTO,
INCLUSIVE CONEXÕES E FIXAÇÃO DO TUBO COM ENCHIMENTO
DO RASGO NO CONCRETO COM ARGAMASSA</v>
      </c>
      <c r="E53" s="53" t="str">
        <f>'MM CALC'!E51</f>
        <v>und</v>
      </c>
      <c r="F53" s="53">
        <f>'MM CALC'!F51</f>
        <v>16</v>
      </c>
      <c r="G53" s="25">
        <v>306.10000000000002</v>
      </c>
      <c r="H53" s="25">
        <f t="shared" si="6"/>
        <v>392.51</v>
      </c>
      <c r="I53" s="25">
        <f t="shared" si="10"/>
        <v>6280.16</v>
      </c>
      <c r="J53" s="83"/>
      <c r="K53" s="59"/>
      <c r="L53" s="83"/>
      <c r="O53" s="63"/>
    </row>
    <row r="54" spans="1:15" s="26" customFormat="1" ht="33.75" x14ac:dyDescent="0.2">
      <c r="A54" s="24" t="str">
        <f>'MM CALC'!A52</f>
        <v>7.4</v>
      </c>
      <c r="B54" s="24" t="str">
        <f>'MM CALC'!B52</f>
        <v>SICOR-MG</v>
      </c>
      <c r="C54" s="24" t="str">
        <f>'MM CALC'!C52</f>
        <v>ED-50105</v>
      </c>
      <c r="D54" s="82" t="str">
        <f>'MM CALC'!D52</f>
        <v>FORNECIMENTO E ASSENTAMENTO DE TUBO PVC RÍGIDO,
COLETOR DE ESGOTO LISO (JEI), DN 100 MM (4"), INCLUSIVE
CONEXÕES</v>
      </c>
      <c r="E54" s="53" t="str">
        <f>'MM CALC'!E52</f>
        <v>m</v>
      </c>
      <c r="F54" s="53">
        <f>'MM CALC'!F52</f>
        <v>70</v>
      </c>
      <c r="G54" s="25">
        <v>33.64</v>
      </c>
      <c r="H54" s="25">
        <f t="shared" si="6"/>
        <v>43.14</v>
      </c>
      <c r="I54" s="25">
        <f t="shared" si="10"/>
        <v>3019.8</v>
      </c>
      <c r="J54" s="83"/>
      <c r="K54" s="59"/>
      <c r="L54" s="83"/>
      <c r="O54" s="63"/>
    </row>
    <row r="55" spans="1:15" s="26" customFormat="1" ht="33.75" x14ac:dyDescent="0.2">
      <c r="A55" s="24" t="str">
        <f>'MM CALC'!A53</f>
        <v>7.5</v>
      </c>
      <c r="B55" s="24" t="str">
        <f>'MM CALC'!B53</f>
        <v>SICOR-MG</v>
      </c>
      <c r="C55" s="24" t="str">
        <f>'MM CALC'!C53</f>
        <v>ED-50106</v>
      </c>
      <c r="D55" s="82" t="str">
        <f>'MM CALC'!D53</f>
        <v>FORNECIMENTO E ASSENTAMENTO DE TUBO PVC RÍGIDO,
COLETOR DE ESGOTO LISO (JEI), DN 150 MM (6"), INCLUSIVE
CONEXÕES</v>
      </c>
      <c r="E55" s="53" t="str">
        <f>'MM CALC'!E53</f>
        <v>m</v>
      </c>
      <c r="F55" s="53">
        <f>'MM CALC'!F53</f>
        <v>24</v>
      </c>
      <c r="G55" s="25">
        <v>68.11</v>
      </c>
      <c r="H55" s="25">
        <f t="shared" si="6"/>
        <v>87.34</v>
      </c>
      <c r="I55" s="25">
        <f t="shared" si="10"/>
        <v>2096.16</v>
      </c>
      <c r="J55" s="83"/>
      <c r="K55" s="59"/>
      <c r="L55" s="83"/>
      <c r="O55" s="63"/>
    </row>
    <row r="56" spans="1:15" s="26" customFormat="1" ht="22.5" x14ac:dyDescent="0.2">
      <c r="A56" s="24" t="str">
        <f>'MM CALC'!A54</f>
        <v>7.6</v>
      </c>
      <c r="B56" s="24" t="str">
        <f>'MM CALC'!B54</f>
        <v>SICOR-MG</v>
      </c>
      <c r="C56" s="24" t="str">
        <f>'MM CALC'!C54</f>
        <v>ED-50018</v>
      </c>
      <c r="D56" s="82" t="str">
        <f>'MM CALC'!D54</f>
        <v>FORNECIMENTO E ASSENTAMENTO DE TUBO PVC RÍGIDO
SOLDÁVEL, ÁGUA FRIA, DN 20 MM (1/2"), INCLUSIVE CONEXÕES</v>
      </c>
      <c r="E56" s="53" t="str">
        <f>'MM CALC'!E54</f>
        <v>m</v>
      </c>
      <c r="F56" s="53">
        <f>'MM CALC'!F54</f>
        <v>75</v>
      </c>
      <c r="G56" s="25">
        <v>21.14</v>
      </c>
      <c r="H56" s="25">
        <f t="shared" si="6"/>
        <v>27.11</v>
      </c>
      <c r="I56" s="25">
        <f t="shared" si="10"/>
        <v>2033.25</v>
      </c>
      <c r="J56" s="83"/>
      <c r="K56" s="59"/>
      <c r="L56" s="83"/>
      <c r="O56" s="63"/>
    </row>
    <row r="57" spans="1:15" s="26" customFormat="1" ht="22.5" x14ac:dyDescent="0.2">
      <c r="A57" s="24" t="str">
        <f>'MM CALC'!A55</f>
        <v>7.7</v>
      </c>
      <c r="B57" s="24" t="str">
        <f>'MM CALC'!B55</f>
        <v>SICOR-MG</v>
      </c>
      <c r="C57" s="24" t="str">
        <f>'MM CALC'!C55</f>
        <v>ED-50019</v>
      </c>
      <c r="D57" s="82" t="str">
        <f>'MM CALC'!D55</f>
        <v>FORNECIMENTO E ASSENTAMENTO DE TUBO PVC RÍGIDO
SOLDÁVEL, ÁGUA FRIA, DN 25 MM (1/2"), INCLUSIVE CONEXÕES</v>
      </c>
      <c r="E57" s="53" t="str">
        <f>'MM CALC'!E55</f>
        <v>m</v>
      </c>
      <c r="F57" s="53">
        <f>'MM CALC'!F55</f>
        <v>75</v>
      </c>
      <c r="G57" s="25">
        <v>23.28</v>
      </c>
      <c r="H57" s="25">
        <f t="shared" si="6"/>
        <v>29.85</v>
      </c>
      <c r="I57" s="25">
        <f t="shared" si="10"/>
        <v>2238.75</v>
      </c>
      <c r="J57" s="83"/>
      <c r="K57" s="59"/>
      <c r="L57" s="83"/>
      <c r="O57" s="63"/>
    </row>
    <row r="58" spans="1:15" s="26" customFormat="1" ht="22.5" x14ac:dyDescent="0.2">
      <c r="A58" s="24" t="str">
        <f>'MM CALC'!A56</f>
        <v>7.8</v>
      </c>
      <c r="B58" s="24" t="str">
        <f>'MM CALC'!B56</f>
        <v>SICOR-MG</v>
      </c>
      <c r="C58" s="24" t="str">
        <f>'MM CALC'!C56</f>
        <v>ED-50021</v>
      </c>
      <c r="D58" s="82" t="str">
        <f>'MM CALC'!D56</f>
        <v>FORNECIMENTO E ASSENTAMENTO DE TUBO PVC RÍGIDO
SOLDÁVEL, ÁGUA FRIA, DN 40 MM (1.1/4"), INCLUSIVE CONEXÕES</v>
      </c>
      <c r="E58" s="53" t="str">
        <f>'MM CALC'!E56</f>
        <v>m</v>
      </c>
      <c r="F58" s="53">
        <f>'MM CALC'!F56</f>
        <v>35</v>
      </c>
      <c r="G58" s="25">
        <v>37.44</v>
      </c>
      <c r="H58" s="25">
        <f t="shared" si="6"/>
        <v>48.01</v>
      </c>
      <c r="I58" s="25">
        <f t="shared" si="10"/>
        <v>1680.35</v>
      </c>
      <c r="J58" s="83"/>
      <c r="K58" s="59"/>
      <c r="L58" s="83"/>
      <c r="O58" s="63"/>
    </row>
    <row r="59" spans="1:15" s="26" customFormat="1" ht="56.25" x14ac:dyDescent="0.2">
      <c r="A59" s="24" t="str">
        <f>'MM CALC'!A57</f>
        <v>7.9</v>
      </c>
      <c r="B59" s="24" t="str">
        <f>'MM CALC'!B57</f>
        <v>SICOR-MG</v>
      </c>
      <c r="C59" s="24" t="str">
        <f>'MM CALC'!C57</f>
        <v>ED-49879</v>
      </c>
      <c r="D59" s="82" t="str">
        <f>'MM CALC'!D57</f>
        <v>CAIXA DE ESGOTO DE INSPEÇÃO/PASSAGEM EM ALVENARIA (
50X50X60CM), REVESTIMENTO EM ARGAMASSA COM ADITIVO
IMPERMEABILIZANTE, COM TAMPA DE CONCRETO, INCLUSIVE
ESCAVAÇÃO, REATERRO E TRANSPORTE COM RETIRADA DO
MATERIAL ESCAVADO (EM CAÇAMBA)</v>
      </c>
      <c r="E59" s="53" t="str">
        <f>'MM CALC'!E57</f>
        <v xml:space="preserve">und </v>
      </c>
      <c r="F59" s="53">
        <f>'MM CALC'!F57</f>
        <v>7</v>
      </c>
      <c r="G59" s="25">
        <v>473.55</v>
      </c>
      <c r="H59" s="25">
        <f t="shared" si="6"/>
        <v>607.23</v>
      </c>
      <c r="I59" s="25">
        <f t="shared" si="10"/>
        <v>4250.6099999999997</v>
      </c>
      <c r="J59" s="83"/>
      <c r="K59" s="59"/>
      <c r="L59" s="83"/>
      <c r="O59" s="63"/>
    </row>
    <row r="60" spans="1:15" s="26" customFormat="1" ht="56.25" x14ac:dyDescent="0.2">
      <c r="A60" s="24" t="str">
        <f>'MM CALC'!A58</f>
        <v>7.10</v>
      </c>
      <c r="B60" s="24" t="str">
        <f>'MM CALC'!B58</f>
        <v>SICOR-MG</v>
      </c>
      <c r="C60" s="24" t="str">
        <f>'MM CALC'!C58</f>
        <v>ED-49909</v>
      </c>
      <c r="D60" s="82" t="str">
        <f>'MM CALC'!D58</f>
        <v>CAIXA DE DRENAGEM DE INSPEÇÃO/PASSAGEM EM ALVENARIA (
40X40X60CM), REVESTIMENTO EM ARGAMASSA COM ADITIVO
IMPERMEABILIZANTE, COM TAMPA EM GRELHA, INCLUSIVE
ESCAVAÇÃO, REATERRO E TRANSPORTE COM RETIRADA DO
MATERIAL ESCAVADO (EM CAÇAMBA)</v>
      </c>
      <c r="E60" s="53" t="str">
        <f>'MM CALC'!E58</f>
        <v xml:space="preserve">und </v>
      </c>
      <c r="F60" s="53">
        <f>'MM CALC'!F58</f>
        <v>10</v>
      </c>
      <c r="G60" s="25">
        <v>495.47</v>
      </c>
      <c r="H60" s="25">
        <f t="shared" si="6"/>
        <v>635.34</v>
      </c>
      <c r="I60" s="25">
        <f t="shared" si="10"/>
        <v>6353.4</v>
      </c>
      <c r="J60" s="83"/>
      <c r="K60" s="59"/>
      <c r="L60" s="83"/>
      <c r="O60" s="63"/>
    </row>
    <row r="61" spans="1:15" s="26" customFormat="1" ht="45" x14ac:dyDescent="0.2">
      <c r="A61" s="24" t="str">
        <f>'MM CALC'!A59</f>
        <v>7.11</v>
      </c>
      <c r="B61" s="24" t="str">
        <f>'MM CALC'!B59</f>
        <v>SICOR-MG</v>
      </c>
      <c r="C61" s="24" t="str">
        <f>'MM CALC'!C59</f>
        <v>ED-49935</v>
      </c>
      <c r="D61" s="82" t="str">
        <f>'MM CALC'!D59</f>
        <v>CAIXA D'ÁGUA DE POLIETILENO, CAPACIDADE DE 500L, INCLUSIVE
TAMPA, TORNEIRA DE BOIA, EXTRAVASOR, TUBO DE LIMPEZA E
ACESSÓRIOS, EXCLUSIVE TUBULAÇÃO DE ENTRADA/SAÍDA DE
ÁGUA</v>
      </c>
      <c r="E61" s="53" t="str">
        <f>'MM CALC'!E59</f>
        <v xml:space="preserve">und </v>
      </c>
      <c r="F61" s="53">
        <f>'MM CALC'!F59</f>
        <v>6</v>
      </c>
      <c r="G61" s="25">
        <v>982.09</v>
      </c>
      <c r="H61" s="25">
        <f t="shared" si="6"/>
        <v>1259.33</v>
      </c>
      <c r="I61" s="25">
        <f t="shared" si="10"/>
        <v>7555.98</v>
      </c>
      <c r="J61" s="83"/>
      <c r="K61" s="59"/>
      <c r="L61" s="83"/>
      <c r="O61" s="63"/>
    </row>
    <row r="62" spans="1:15" s="26" customFormat="1" ht="22.5" x14ac:dyDescent="0.2">
      <c r="A62" s="24" t="str">
        <f>'MM CALC'!A60</f>
        <v>7.12</v>
      </c>
      <c r="B62" s="24" t="str">
        <f>'MM CALC'!B60</f>
        <v>SINAPI</v>
      </c>
      <c r="C62" s="24">
        <f>'MM CALC'!C60</f>
        <v>102623</v>
      </c>
      <c r="D62" s="82" t="str">
        <f>'MM CALC'!D60</f>
        <v>CAIXA D´ÁGUA EM POLIETILENO, 1000 LITROS (INCLUSOS TUBOS, CONEXÕES E TORNEIRA DE BÓIA) - FORNECIMENTO E INSTALAÇÃO. AF_06/2021</v>
      </c>
      <c r="E62" s="53" t="str">
        <f>'MM CALC'!E60</f>
        <v xml:space="preserve">und </v>
      </c>
      <c r="F62" s="53">
        <f>'MM CALC'!F60</f>
        <v>1</v>
      </c>
      <c r="G62" s="25">
        <v>806.79</v>
      </c>
      <c r="H62" s="25">
        <f t="shared" si="6"/>
        <v>1034.55</v>
      </c>
      <c r="I62" s="25">
        <f t="shared" si="10"/>
        <v>1034.55</v>
      </c>
      <c r="J62" s="83"/>
      <c r="K62" s="59"/>
      <c r="L62" s="83"/>
      <c r="O62" s="63"/>
    </row>
    <row r="63" spans="1:15" s="26" customFormat="1" ht="11.25" x14ac:dyDescent="0.2">
      <c r="A63" s="24" t="str">
        <f>'MM CALC'!A61</f>
        <v>7.13</v>
      </c>
      <c r="B63" s="24" t="str">
        <f>'MM CALC'!B61</f>
        <v>SICOR-MG</v>
      </c>
      <c r="C63" s="24" t="str">
        <f>'MM CALC'!C61</f>
        <v>ED-50302</v>
      </c>
      <c r="D63" s="82" t="str">
        <f>'MM CALC'!D61</f>
        <v>TORNEIRA CHAVE BOIA AUTOMÁTICA PARA RESERVATÓRIO</v>
      </c>
      <c r="E63" s="53" t="str">
        <f>'MM CALC'!E61</f>
        <v xml:space="preserve">und </v>
      </c>
      <c r="F63" s="53">
        <f>'MM CALC'!F61</f>
        <v>6</v>
      </c>
      <c r="G63" s="25">
        <v>94.84</v>
      </c>
      <c r="H63" s="25">
        <f t="shared" si="6"/>
        <v>121.61</v>
      </c>
      <c r="I63" s="25">
        <f t="shared" si="10"/>
        <v>729.66</v>
      </c>
      <c r="J63" s="83"/>
      <c r="K63" s="59"/>
      <c r="L63" s="83"/>
      <c r="O63" s="63"/>
    </row>
    <row r="64" spans="1:15" s="26" customFormat="1" ht="33.75" x14ac:dyDescent="0.2">
      <c r="A64" s="24" t="str">
        <f>'MM CALC'!A62</f>
        <v>7.14</v>
      </c>
      <c r="B64" s="24" t="str">
        <f>'MM CALC'!B62</f>
        <v>SICOR-MG</v>
      </c>
      <c r="C64" s="24" t="str">
        <f>'MM CALC'!C62</f>
        <v>ED-48670</v>
      </c>
      <c r="D64" s="82" t="str">
        <f>'MM CALC'!D62</f>
        <v>FORNECIMENTO E ASSENTAMENTO DE TUBO PVC RÍGIDO,
DRENAGEM/PLUVIAL, PBV - SÉRIE NORMAL, DN 150 MM (6"),
INCLUSIVE CONEXÕES</v>
      </c>
      <c r="E64" s="53" t="str">
        <f>'MM CALC'!E62</f>
        <v>m</v>
      </c>
      <c r="F64" s="53">
        <f>'MM CALC'!F62</f>
        <v>200</v>
      </c>
      <c r="G64" s="25">
        <v>63.4</v>
      </c>
      <c r="H64" s="25">
        <f t="shared" si="6"/>
        <v>81.3</v>
      </c>
      <c r="I64" s="25">
        <f t="shared" si="10"/>
        <v>16260</v>
      </c>
      <c r="J64" s="83"/>
      <c r="K64" s="59"/>
      <c r="L64" s="83"/>
      <c r="O64" s="63"/>
    </row>
    <row r="65" spans="1:15" s="26" customFormat="1" ht="22.5" x14ac:dyDescent="0.2">
      <c r="A65" s="24" t="str">
        <f>'MM CALC'!A63</f>
        <v>7.15</v>
      </c>
      <c r="B65" s="24" t="str">
        <f>'MM CALC'!B63</f>
        <v>SICOR-MG</v>
      </c>
      <c r="C65" s="24" t="str">
        <f>'MM CALC'!C63</f>
        <v>ED-50007</v>
      </c>
      <c r="D65" s="82" t="str">
        <f>'MM CALC'!D63</f>
        <v>CAIXA SIFONADA EM PVC COM GRELHA QUADRADA150 X 150 X 50
MM</v>
      </c>
      <c r="E65" s="53" t="str">
        <f>'MM CALC'!E63</f>
        <v xml:space="preserve">und </v>
      </c>
      <c r="F65" s="53">
        <f>'MM CALC'!F63</f>
        <v>9</v>
      </c>
      <c r="G65" s="25">
        <v>88.43</v>
      </c>
      <c r="H65" s="25">
        <f t="shared" si="6"/>
        <v>113.39</v>
      </c>
      <c r="I65" s="25">
        <f t="shared" si="10"/>
        <v>1020.51</v>
      </c>
      <c r="J65" s="83"/>
      <c r="K65" s="59"/>
      <c r="L65" s="83"/>
      <c r="O65" s="63"/>
    </row>
    <row r="66" spans="1:15" s="26" customFormat="1" ht="45" x14ac:dyDescent="0.2">
      <c r="A66" s="24" t="str">
        <f>'MM CALC'!A64</f>
        <v>7.16</v>
      </c>
      <c r="B66" s="24" t="str">
        <f>'MM CALC'!B64</f>
        <v>SICOR-MG</v>
      </c>
      <c r="C66" s="24" t="str">
        <f>'MM CALC'!C64</f>
        <v>ED-49939</v>
      </c>
      <c r="D66" s="82" t="str">
        <f>'MM CALC'!D64</f>
        <v>CAIXA DE GORDURA SIMPLES (CGS), CIRCULAR, EM CONCRETO
PRÉ-MOLDADO, CAPACIDADE DE 31L, INCLUSIVE ESCAVAÇÃO,
REATERRO, TRANSPORTE E RETIRADA DO MATERIAL ESCAVADO
(EM CAÇAMBA)</v>
      </c>
      <c r="E66" s="53" t="str">
        <f>'MM CALC'!E64</f>
        <v xml:space="preserve">und </v>
      </c>
      <c r="F66" s="53">
        <f>'MM CALC'!F64</f>
        <v>2</v>
      </c>
      <c r="G66" s="25">
        <v>245.12</v>
      </c>
      <c r="H66" s="25">
        <f t="shared" si="6"/>
        <v>314.32</v>
      </c>
      <c r="I66" s="25">
        <f t="shared" si="10"/>
        <v>628.64</v>
      </c>
      <c r="J66" s="83"/>
      <c r="K66" s="59"/>
      <c r="L66" s="83"/>
      <c r="O66" s="63"/>
    </row>
    <row r="67" spans="1:15" s="26" customFormat="1" ht="45" x14ac:dyDescent="0.2">
      <c r="A67" s="24" t="str">
        <f>'MM CALC'!A65</f>
        <v>7.17</v>
      </c>
      <c r="B67" s="24" t="str">
        <f>'MM CALC'!B65</f>
        <v>SICOR-MG</v>
      </c>
      <c r="C67" s="24" t="str">
        <f>'MM CALC'!C65</f>
        <v>ED-48554</v>
      </c>
      <c r="D67" s="82" t="str">
        <f>'MM CALC'!D65</f>
        <v>CANALETA PARA DRENAGEM, PRÉ-MOLDADA, TIPO MEIA CANA, DIÂMETRO 50CM, EXCLUSIVE TAMPA, INCLUSIVE ASSENTAMENTO EM ARGAMASSA, TRAÇO 1:3 (CIMENTO E AREIA), ESCAVAÇÃO, TRANSPORTE E RETIRADA DO MATERIAL ESCAVADO (EM CAÇAMBA)</v>
      </c>
      <c r="E67" s="53" t="str">
        <f>'MM CALC'!E65</f>
        <v>m</v>
      </c>
      <c r="F67" s="53">
        <f>'MM CALC'!F65</f>
        <v>63</v>
      </c>
      <c r="G67" s="25">
        <v>171.76</v>
      </c>
      <c r="H67" s="25">
        <f t="shared" si="6"/>
        <v>220.25</v>
      </c>
      <c r="I67" s="25">
        <f t="shared" si="10"/>
        <v>13875.75</v>
      </c>
      <c r="J67" s="83"/>
      <c r="K67" s="59"/>
      <c r="L67" s="83"/>
      <c r="O67" s="63"/>
    </row>
    <row r="68" spans="1:15" s="26" customFormat="1" ht="11.25" x14ac:dyDescent="0.2">
      <c r="A68" s="117">
        <f>'MM CALC'!A66</f>
        <v>8</v>
      </c>
      <c r="B68" s="117"/>
      <c r="C68" s="118"/>
      <c r="D68" s="119" t="str">
        <f>'MM CALC'!D66</f>
        <v xml:space="preserve">INSTALAÇÃO ELÉTRICA </v>
      </c>
      <c r="E68" s="118"/>
      <c r="F68" s="202"/>
      <c r="G68" s="203"/>
      <c r="H68" s="204"/>
      <c r="I68" s="106">
        <f>SUM(I69:I101)</f>
        <v>48925.97</v>
      </c>
      <c r="J68" s="83"/>
      <c r="K68" s="59"/>
      <c r="L68" s="83"/>
      <c r="O68" s="63"/>
    </row>
    <row r="69" spans="1:15" s="26" customFormat="1" ht="101.25" x14ac:dyDescent="0.2">
      <c r="A69" s="24" t="str">
        <f>'MM CALC'!A67</f>
        <v>8.1</v>
      </c>
      <c r="B69" s="24" t="str">
        <f>'MM CALC'!B67</f>
        <v>SICOR-MG</v>
      </c>
      <c r="C69" s="24" t="str">
        <f>'MM CALC'!C67</f>
        <v>ED-50227</v>
      </c>
      <c r="D69" s="82" t="str">
        <f>'MM CALC'!D67</f>
        <v>PONTO DE EMBUTIR PARA UM (1) INTERRUPTOR SIMPLES (10A-
250V), COM PLACA 4"X2" DE UM (1) POSTO, COM ELETRODUTO
FLEXÍVEL CORRUGADO, ANTI-CHAMA, DN 25MM (3/4"), EMBUTIDO
NA ALVENARIA E CABO DE COBRE FLEXÍVEL, CLASSE 5,
ISOLAMENTO TIPO LSHF/ATOX, NÃO HALOGENADO, SEÇÃO 1,
5MM2 (70°C-450/750V), COM DISTÂNCIA DE ATÉ DEZ (10) METROS
DO PONTO DE DERIVAÇÃO, INCLUSIVE CAIXA DE LIGAÇÃO,
SUPORTE E FIXAÇÃO DO ELETRODUTO COM ENCHIMENTO DO
RASGO NA ALVENARIA/CONCRETO COM ARGAMASSA</v>
      </c>
      <c r="E69" s="53" t="str">
        <f>'MM CALC'!E67</f>
        <v>und</v>
      </c>
      <c r="F69" s="53">
        <f>'MM CALC'!F67</f>
        <v>89</v>
      </c>
      <c r="G69" s="25">
        <v>30.8</v>
      </c>
      <c r="H69" s="25">
        <f t="shared" si="6"/>
        <v>39.49</v>
      </c>
      <c r="I69" s="25">
        <f t="shared" ref="I69:I101" si="11">+ROUND((H69*F69),2)</f>
        <v>3514.61</v>
      </c>
      <c r="J69" s="83"/>
      <c r="K69" s="59"/>
      <c r="L69" s="83"/>
      <c r="O69" s="63"/>
    </row>
    <row r="70" spans="1:15" s="26" customFormat="1" ht="78.75" x14ac:dyDescent="0.2">
      <c r="A70" s="24" t="str">
        <f>'MM CALC'!A68</f>
        <v>8.2</v>
      </c>
      <c r="B70" s="24" t="str">
        <f>'MM CALC'!B68</f>
        <v>SICOR-MG</v>
      </c>
      <c r="C70" s="24" t="str">
        <f>'MM CALC'!C68</f>
        <v>ED-50228</v>
      </c>
      <c r="D70" s="82" t="str">
        <f>'MM CALC'!D68</f>
        <v>PONTO DE EMBUTIR PARA UMA (1) LUMINÁRIA,COM ELETRODUTO
DE PVC RÍGIDO ROSCÁVEL, DN 20MM (3/4"), EMBUTIDO NA LAJE E
CABO DE COBRE FLEXÍVEL, CLASSE 5, ISOLAMENTO TIPO LSHF/
ATOX, NÃO HALOGENADO, SEÇÃO 1,5MM2 (70°C-450/750V), COM
DISTÂNCIA DE ATÉ CINCO (5) METROS DO PONTO DE DERIVAÇÃO,
EXCLUSIVE LUMINÁRIA, INCLUSIVE CAIXA DE LIGAÇÃO
OCTOGONAL, SUPORTE E FIXAÇÃO DO ELETRODUTO</v>
      </c>
      <c r="E70" s="53" t="str">
        <f>'MM CALC'!E68</f>
        <v>und</v>
      </c>
      <c r="F70" s="53">
        <f>'MM CALC'!F68</f>
        <v>95</v>
      </c>
      <c r="G70" s="25">
        <v>30.8</v>
      </c>
      <c r="H70" s="25">
        <f t="shared" si="6"/>
        <v>39.49</v>
      </c>
      <c r="I70" s="25">
        <f t="shared" si="11"/>
        <v>3751.55</v>
      </c>
      <c r="J70" s="83"/>
      <c r="K70" s="59"/>
      <c r="L70" s="83"/>
      <c r="O70" s="63"/>
    </row>
    <row r="71" spans="1:15" s="26" customFormat="1" ht="112.5" x14ac:dyDescent="0.2">
      <c r="A71" s="24" t="str">
        <f>'MM CALC'!A69</f>
        <v>8.3</v>
      </c>
      <c r="B71" s="24" t="str">
        <f>'MM CALC'!B69</f>
        <v>SICOR-MG</v>
      </c>
      <c r="C71" s="24" t="str">
        <f>'MM CALC'!C69</f>
        <v>ED-50232</v>
      </c>
      <c r="D71" s="82" t="str">
        <f>'MM CALC'!D69</f>
        <v>PONTO DE EMBUTIR PARA UMA (1) TOMADA PADRÃO, TRÊS (3)
POLOS (2P+T/10A-250V), COM PLACA 4"X2" DE UM (1) POSTO, COM
ELETRODUTO FLEXÍVEL CORRUGADO, ANTI-CHAMA, DN 25MM (3/
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
      <c r="E71" s="53" t="str">
        <f>'MM CALC'!E69</f>
        <v>und</v>
      </c>
      <c r="F71" s="53">
        <f>'MM CALC'!F69</f>
        <v>101</v>
      </c>
      <c r="G71" s="25">
        <v>30.8</v>
      </c>
      <c r="H71" s="25">
        <f t="shared" si="6"/>
        <v>39.49</v>
      </c>
      <c r="I71" s="25">
        <f t="shared" si="11"/>
        <v>3988.49</v>
      </c>
      <c r="J71" s="83"/>
      <c r="K71" s="59"/>
      <c r="L71" s="83"/>
      <c r="O71" s="63"/>
    </row>
    <row r="72" spans="1:15" s="26" customFormat="1" ht="45" x14ac:dyDescent="0.2">
      <c r="A72" s="24" t="str">
        <f>'MM CALC'!A70</f>
        <v>8.4</v>
      </c>
      <c r="B72" s="24" t="str">
        <f>'MM CALC'!B70</f>
        <v>SICOR-MG</v>
      </c>
      <c r="C72" s="24" t="str">
        <f>'MM CALC'!C70</f>
        <v>ED-13338</v>
      </c>
      <c r="D72" s="82" t="str">
        <f>'MM CALC'!D70</f>
        <v>LUMINÁRIA COMERCIAL CHANFRADA DE SOBREPOR COMPLETA,
PARA DUAS (2) LÂMPADAS TUBULARES LED 2X18W-ØT8,
TEMPERATURA DA COR 6500K, FORNECIMENTO E INSTALAÇÃO,
INCLUSIVE BASE E LÂMPADAS</v>
      </c>
      <c r="E72" s="53" t="str">
        <f>'MM CALC'!E70</f>
        <v>und</v>
      </c>
      <c r="F72" s="53">
        <f>'MM CALC'!F70</f>
        <v>95</v>
      </c>
      <c r="G72" s="25">
        <v>30.8</v>
      </c>
      <c r="H72" s="25">
        <f t="shared" si="6"/>
        <v>39.49</v>
      </c>
      <c r="I72" s="25">
        <f t="shared" si="11"/>
        <v>3751.55</v>
      </c>
      <c r="J72" s="83"/>
      <c r="K72" s="59"/>
      <c r="L72" s="83"/>
      <c r="O72" s="63"/>
    </row>
    <row r="73" spans="1:15" s="26" customFormat="1" ht="33.75" x14ac:dyDescent="0.2">
      <c r="A73" s="24" t="str">
        <f>'MM CALC'!A71</f>
        <v>8.5</v>
      </c>
      <c r="B73" s="24" t="str">
        <f>'MM CALC'!B71</f>
        <v>SICOR-MG</v>
      </c>
      <c r="C73" s="24" t="str">
        <f>'MM CALC'!C71</f>
        <v>ED-14181</v>
      </c>
      <c r="D73" s="82" t="str">
        <f>'MM CALC'!D71</f>
        <v>QUADRO DE DISTRIBUIÇÃO DE EMBUTIR EM PVC, PARA 12
DISJUNTORES DIN, INCLUSIVE BARRAMENTOS NEUTRO/TERRA,
EXCLUSIVE BARRAMENTO DE FASE</v>
      </c>
      <c r="E73" s="53" t="str">
        <f>'MM CALC'!E71</f>
        <v>und</v>
      </c>
      <c r="F73" s="53">
        <f>'MM CALC'!F71</f>
        <v>4</v>
      </c>
      <c r="G73" s="25">
        <v>30.8</v>
      </c>
      <c r="H73" s="25">
        <f t="shared" si="6"/>
        <v>39.49</v>
      </c>
      <c r="I73" s="25">
        <f t="shared" si="11"/>
        <v>157.96</v>
      </c>
      <c r="J73" s="83"/>
      <c r="K73" s="59"/>
      <c r="L73" s="83"/>
      <c r="O73" s="63"/>
    </row>
    <row r="74" spans="1:15" s="26" customFormat="1" ht="33.75" x14ac:dyDescent="0.2">
      <c r="A74" s="24" t="str">
        <f>'MM CALC'!A72</f>
        <v>8.6</v>
      </c>
      <c r="B74" s="24" t="str">
        <f>'MM CALC'!B72</f>
        <v>SICOR-MG</v>
      </c>
      <c r="C74" s="24" t="str">
        <f>'MM CALC'!C72</f>
        <v>ED-49402</v>
      </c>
      <c r="D74" s="82" t="str">
        <f>'MM CALC'!D72</f>
        <v>LUMINÁRIA ARANDELA TIPO TARTARUGA, PARA UMA (1) LÂMPADA
BASE E-27, POTÊNCIA MÁXIMA 60W, FORNECIMENTO E
INSTALAÇÃO, EXCLUSIVE BASE E LÂMPADA</v>
      </c>
      <c r="E74" s="53" t="str">
        <f>'MM CALC'!E72</f>
        <v>und</v>
      </c>
      <c r="F74" s="53">
        <f>'MM CALC'!F72</f>
        <v>10</v>
      </c>
      <c r="G74" s="25">
        <v>36.93</v>
      </c>
      <c r="H74" s="25">
        <f t="shared" si="6"/>
        <v>47.36</v>
      </c>
      <c r="I74" s="25">
        <f t="shared" si="11"/>
        <v>473.6</v>
      </c>
      <c r="J74" s="83"/>
      <c r="K74" s="59"/>
      <c r="L74" s="83"/>
      <c r="O74" s="63"/>
    </row>
    <row r="75" spans="1:15" s="26" customFormat="1" ht="45" x14ac:dyDescent="0.2">
      <c r="A75" s="24" t="str">
        <f>'MM CALC'!A73</f>
        <v>8.7</v>
      </c>
      <c r="B75" s="24" t="str">
        <f>'MM CALC'!B73</f>
        <v>SICOR-MG</v>
      </c>
      <c r="C75" s="24" t="str">
        <f>'MM CALC'!C73</f>
        <v>ED-20580</v>
      </c>
      <c r="D75" s="82" t="str">
        <f>'MM CALC'!D73</f>
        <v>ENTRADA DE ENERGIA AÉREA, TIPO B2, PADRÃO CEMIG, CARGA
INSTALADA DE 10,1KW ATÉ 15KW, BIFÁSICO, COM SAÍDA
SUBTERRÂNEA, INCLUSIVE POSTE, CAIXA PARA MEDIDOR,
DISJUNTOR, BARRAMENTO, ATERRAMENTO E ACESSÓRIOS</v>
      </c>
      <c r="E75" s="53" t="str">
        <f>'MM CALC'!E73</f>
        <v>und</v>
      </c>
      <c r="F75" s="53">
        <f>'MM CALC'!F73</f>
        <v>1</v>
      </c>
      <c r="G75" s="25">
        <v>2627.48</v>
      </c>
      <c r="H75" s="25">
        <f t="shared" si="6"/>
        <v>3369.22</v>
      </c>
      <c r="I75" s="25">
        <f t="shared" si="11"/>
        <v>3369.22</v>
      </c>
      <c r="J75" s="83"/>
      <c r="K75" s="59"/>
      <c r="L75" s="83"/>
      <c r="O75" s="63"/>
    </row>
    <row r="76" spans="1:15" s="26" customFormat="1" ht="33.75" x14ac:dyDescent="0.2">
      <c r="A76" s="24" t="str">
        <f>'MM CALC'!A74</f>
        <v>8.8</v>
      </c>
      <c r="B76" s="24" t="str">
        <f>'MM CALC'!B74</f>
        <v>SICOR-MG</v>
      </c>
      <c r="C76" s="24" t="str">
        <f>'MM CALC'!C74</f>
        <v>ED-15752</v>
      </c>
      <c r="D76" s="82" t="str">
        <f>'MM CALC'!D74</f>
        <v>CONJUNTO DE UMA (1) TOMADA DE DADOS (CONECTOR RJ45 CAT
.6E), COM PLACA 4"X2" DE UM (1) POSTO, INCLUSIVE FORNECIMENTO, INSTALAÇÃO, SUPORTE, MÓDULO E PLACA</v>
      </c>
      <c r="E76" s="53" t="str">
        <f>'MM CALC'!E74</f>
        <v>und</v>
      </c>
      <c r="F76" s="53">
        <f>'MM CALC'!F74</f>
        <v>25</v>
      </c>
      <c r="G76" s="25">
        <v>78.98</v>
      </c>
      <c r="H76" s="25">
        <f t="shared" si="6"/>
        <v>101.28</v>
      </c>
      <c r="I76" s="25">
        <f t="shared" si="11"/>
        <v>2532</v>
      </c>
      <c r="J76" s="83"/>
      <c r="K76" s="59"/>
      <c r="L76" s="83"/>
      <c r="O76" s="63"/>
    </row>
    <row r="77" spans="1:15" s="26" customFormat="1" ht="45" x14ac:dyDescent="0.2">
      <c r="A77" s="24" t="str">
        <f>'MM CALC'!A75</f>
        <v>8.9</v>
      </c>
      <c r="B77" s="24" t="str">
        <f>'MM CALC'!B75</f>
        <v>SICOR-MG</v>
      </c>
      <c r="C77" s="24" t="str">
        <f>'MM CALC'!C75</f>
        <v>ED-9194</v>
      </c>
      <c r="D77" s="82" t="str">
        <f>'MM CALC'!D75</f>
        <v>CABO UTP COM QUATRO (4) PARES, CATEGORIA 6,
CLASSIFICAÇÃO LSZH, COM ISOLAMENTO NÃO HALOGENADO E
ANTICHAMA, EXCLUSIVE CONECTOR/PLUG MACHO RJ45 E
CRIMPAGEM</v>
      </c>
      <c r="E77" s="53" t="str">
        <f>'MM CALC'!E75</f>
        <v>m</v>
      </c>
      <c r="F77" s="53">
        <f>'MM CALC'!F75</f>
        <v>500</v>
      </c>
      <c r="G77" s="25">
        <v>5.75</v>
      </c>
      <c r="H77" s="25">
        <f t="shared" si="6"/>
        <v>7.37</v>
      </c>
      <c r="I77" s="25">
        <f t="shared" si="11"/>
        <v>3685</v>
      </c>
      <c r="J77" s="83"/>
      <c r="K77" s="59"/>
      <c r="L77" s="83"/>
      <c r="O77" s="63"/>
    </row>
    <row r="78" spans="1:15" s="26" customFormat="1" ht="22.5" x14ac:dyDescent="0.2">
      <c r="A78" s="24" t="str">
        <f>'MM CALC'!A76</f>
        <v>8.10</v>
      </c>
      <c r="B78" s="24" t="str">
        <f>'MM CALC'!B76</f>
        <v>SICOR-MG</v>
      </c>
      <c r="C78" s="24" t="str">
        <f>'MM CALC'!C76</f>
        <v>ED-34460</v>
      </c>
      <c r="D78" s="82" t="str">
        <f>'MM CALC'!D76</f>
        <v>DISJUNTOR MONOPOLAR TIPO DIN, CORRENTE NOMINAL DE 10A,
FORNECIMENTO E INSTALAÇÃO, INCLUSIVE TERMINAL ILHÓS</v>
      </c>
      <c r="E78" s="53" t="str">
        <f>'MM CALC'!E76</f>
        <v>und</v>
      </c>
      <c r="F78" s="53">
        <f>'MM CALC'!F76</f>
        <v>2</v>
      </c>
      <c r="G78" s="25">
        <v>17.78</v>
      </c>
      <c r="H78" s="25">
        <f t="shared" si="6"/>
        <v>22.8</v>
      </c>
      <c r="I78" s="25">
        <f t="shared" si="11"/>
        <v>45.6</v>
      </c>
      <c r="J78" s="83"/>
      <c r="K78" s="59"/>
      <c r="L78" s="83"/>
      <c r="O78" s="63"/>
    </row>
    <row r="79" spans="1:15" s="26" customFormat="1" ht="22.5" x14ac:dyDescent="0.2">
      <c r="A79" s="24" t="str">
        <f>'MM CALC'!A77</f>
        <v>8.11</v>
      </c>
      <c r="B79" s="24" t="str">
        <f>'MM CALC'!B77</f>
        <v>SICOR-MG</v>
      </c>
      <c r="C79" s="24" t="str">
        <f>'MM CALC'!C77</f>
        <v>ED-34461</v>
      </c>
      <c r="D79" s="82" t="str">
        <f>'MM CALC'!D77</f>
        <v>DISJUNTOR MONOPOLAR TIPO DIN, CORRENTE NOMINAL DE 16A,
FORNECIMENTO E INSTALAÇÃO, INCLUSIVE TERMINAL ILHÓS</v>
      </c>
      <c r="E79" s="53" t="str">
        <f>'MM CALC'!E77</f>
        <v>und</v>
      </c>
      <c r="F79" s="53">
        <f>'MM CALC'!F77</f>
        <v>2</v>
      </c>
      <c r="G79" s="25">
        <v>17.89</v>
      </c>
      <c r="H79" s="25">
        <f t="shared" si="6"/>
        <v>22.94</v>
      </c>
      <c r="I79" s="25">
        <f t="shared" si="11"/>
        <v>45.88</v>
      </c>
      <c r="J79" s="83"/>
      <c r="K79" s="59"/>
      <c r="L79" s="83"/>
      <c r="O79" s="63"/>
    </row>
    <row r="80" spans="1:15" s="26" customFormat="1" ht="22.5" x14ac:dyDescent="0.2">
      <c r="A80" s="24" t="str">
        <f>'MM CALC'!A78</f>
        <v>8.12</v>
      </c>
      <c r="B80" s="24" t="str">
        <f>'MM CALC'!B78</f>
        <v>SICOR-MG</v>
      </c>
      <c r="C80" s="24" t="str">
        <f>'MM CALC'!C78</f>
        <v>ED-34462</v>
      </c>
      <c r="D80" s="82" t="str">
        <f>'MM CALC'!D78</f>
        <v>DISJUNTOR MONOPOLAR TIPO DIN, CORRENTE NOMINAL DE 20A,
FORNECIMENTO E INSTALAÇÃO, INCLUSIVE TERMINAL ILHÓS</v>
      </c>
      <c r="E80" s="53" t="str">
        <f>'MM CALC'!E78</f>
        <v>und</v>
      </c>
      <c r="F80" s="53">
        <f>'MM CALC'!F78</f>
        <v>2</v>
      </c>
      <c r="G80" s="25">
        <v>17.52</v>
      </c>
      <c r="H80" s="25">
        <f t="shared" si="6"/>
        <v>22.47</v>
      </c>
      <c r="I80" s="25">
        <f t="shared" si="11"/>
        <v>44.94</v>
      </c>
      <c r="J80" s="83"/>
      <c r="K80" s="59"/>
      <c r="L80" s="83"/>
      <c r="O80" s="63"/>
    </row>
    <row r="81" spans="1:15" s="26" customFormat="1" ht="22.5" x14ac:dyDescent="0.2">
      <c r="A81" s="24" t="str">
        <f>'MM CALC'!A79</f>
        <v>8.13</v>
      </c>
      <c r="B81" s="24" t="str">
        <f>'MM CALC'!B79</f>
        <v>SICOR-MG</v>
      </c>
      <c r="C81" s="24" t="str">
        <f>'MM CALC'!C79</f>
        <v>ED-34463</v>
      </c>
      <c r="D81" s="82" t="str">
        <f>'MM CALC'!D79</f>
        <v>DISJUNTOR MONOPOLAR TIPO DIN, CORRENTE NOMINAL DE 25A,
FORNECIMENTO E INSTALAÇÃO, INCLUSIVE TERMINAL ILHÓS</v>
      </c>
      <c r="E81" s="53" t="str">
        <f>'MM CALC'!E79</f>
        <v>und</v>
      </c>
      <c r="F81" s="53">
        <f>'MM CALC'!F79</f>
        <v>2</v>
      </c>
      <c r="G81" s="25">
        <v>19.05</v>
      </c>
      <c r="H81" s="25">
        <f t="shared" si="6"/>
        <v>24.43</v>
      </c>
      <c r="I81" s="25">
        <f t="shared" si="11"/>
        <v>48.86</v>
      </c>
      <c r="J81" s="83"/>
      <c r="K81" s="59"/>
      <c r="L81" s="83"/>
      <c r="O81" s="63"/>
    </row>
    <row r="82" spans="1:15" s="26" customFormat="1" ht="22.5" x14ac:dyDescent="0.2">
      <c r="A82" s="24" t="str">
        <f>'MM CALC'!A80</f>
        <v>8.14</v>
      </c>
      <c r="B82" s="24" t="str">
        <f>'MM CALC'!B80</f>
        <v>SICOR-MG</v>
      </c>
      <c r="C82" s="24" t="str">
        <f>'MM CALC'!C80</f>
        <v>ED-34464</v>
      </c>
      <c r="D82" s="82" t="str">
        <f>'MM CALC'!D80</f>
        <v>DISJUNTOR MONOPOLAR TIPO DIN, CORRENTE NOMINAL DE 32A,
FORNECIMENTO E INSTALAÇÃO, INCLUSIVE TERMINAL ILHÓS</v>
      </c>
      <c r="E82" s="53" t="str">
        <f>'MM CALC'!E80</f>
        <v>und</v>
      </c>
      <c r="F82" s="53">
        <f>'MM CALC'!F80</f>
        <v>2</v>
      </c>
      <c r="G82" s="25">
        <v>19.04</v>
      </c>
      <c r="H82" s="25">
        <f t="shared" si="6"/>
        <v>24.41</v>
      </c>
      <c r="I82" s="25">
        <f t="shared" si="11"/>
        <v>48.82</v>
      </c>
      <c r="J82" s="83"/>
      <c r="K82" s="59"/>
      <c r="L82" s="83"/>
      <c r="O82" s="63"/>
    </row>
    <row r="83" spans="1:15" s="26" customFormat="1" ht="22.5" x14ac:dyDescent="0.2">
      <c r="A83" s="24" t="str">
        <f>'MM CALC'!A81</f>
        <v>8.15</v>
      </c>
      <c r="B83" s="24" t="str">
        <f>'MM CALC'!B81</f>
        <v>SICOR-MG</v>
      </c>
      <c r="C83" s="24" t="str">
        <f>'MM CALC'!C81</f>
        <v>ED-34466</v>
      </c>
      <c r="D83" s="82" t="str">
        <f>'MM CALC'!D81</f>
        <v>DISJUNTOR MONOPOLAR TIPO DIN, CORRENTE NOMINAL DE 50A,
FORNECIMENTO E INSTALAÇÃO, INCLUSIVE TERMINAL ILHÓS</v>
      </c>
      <c r="E83" s="53" t="str">
        <f>'MM CALC'!E81</f>
        <v>und</v>
      </c>
      <c r="F83" s="53">
        <f>'MM CALC'!F81</f>
        <v>2</v>
      </c>
      <c r="G83" s="25">
        <v>22.37</v>
      </c>
      <c r="H83" s="25">
        <f t="shared" si="6"/>
        <v>28.69</v>
      </c>
      <c r="I83" s="25">
        <f t="shared" si="11"/>
        <v>57.38</v>
      </c>
      <c r="J83" s="83"/>
      <c r="K83" s="59"/>
      <c r="L83" s="83"/>
      <c r="O83" s="63"/>
    </row>
    <row r="84" spans="1:15" s="26" customFormat="1" ht="22.5" x14ac:dyDescent="0.2">
      <c r="A84" s="24" t="str">
        <f>'MM CALC'!A82</f>
        <v>8.16</v>
      </c>
      <c r="B84" s="24" t="str">
        <f>'MM CALC'!B82</f>
        <v>SICOR-MG</v>
      </c>
      <c r="C84" s="24" t="str">
        <f>'MM CALC'!C82</f>
        <v>ED-34473</v>
      </c>
      <c r="D84" s="82" t="str">
        <f>'MM CALC'!D82</f>
        <v>DISJUNTOR BIPOLAR TIPO DIN, CORRENTE NOMINAL DE 10A,
FORNECIMENTO E INSTALAÇÃO, INCLUSIVE TERMINAL ILHÓS</v>
      </c>
      <c r="E84" s="53" t="str">
        <f>'MM CALC'!E82</f>
        <v>und</v>
      </c>
      <c r="F84" s="53">
        <f>'MM CALC'!F82</f>
        <v>2</v>
      </c>
      <c r="G84" s="25">
        <v>49.19</v>
      </c>
      <c r="H84" s="25">
        <f t="shared" si="6"/>
        <v>63.08</v>
      </c>
      <c r="I84" s="25">
        <f t="shared" si="11"/>
        <v>126.16</v>
      </c>
      <c r="J84" s="83"/>
      <c r="K84" s="59"/>
      <c r="L84" s="83"/>
      <c r="O84" s="63"/>
    </row>
    <row r="85" spans="1:15" s="26" customFormat="1" ht="22.5" x14ac:dyDescent="0.2">
      <c r="A85" s="24" t="str">
        <f>'MM CALC'!A83</f>
        <v>8.17</v>
      </c>
      <c r="B85" s="24" t="str">
        <f>'MM CALC'!B83</f>
        <v>SICOR-MG</v>
      </c>
      <c r="C85" s="24" t="str">
        <f>'MM CALC'!C83</f>
        <v>ED-34474</v>
      </c>
      <c r="D85" s="82" t="str">
        <f>'MM CALC'!D83</f>
        <v>DISJUNTOR BIPOLAR TIPO DIN, CORRENTE NOMINAL DE 16A,
FORNECIMENTO E INSTALAÇÃO, INCLUSIVE TERMINAL ILHÓS</v>
      </c>
      <c r="E85" s="53" t="str">
        <f>'MM CALC'!E83</f>
        <v>und</v>
      </c>
      <c r="F85" s="53">
        <f>'MM CALC'!F83</f>
        <v>2</v>
      </c>
      <c r="G85" s="25">
        <v>39.92</v>
      </c>
      <c r="H85" s="25">
        <f t="shared" si="6"/>
        <v>51.19</v>
      </c>
      <c r="I85" s="25">
        <f t="shared" si="11"/>
        <v>102.38</v>
      </c>
      <c r="J85" s="83"/>
      <c r="K85" s="59"/>
      <c r="L85" s="83"/>
      <c r="O85" s="63"/>
    </row>
    <row r="86" spans="1:15" s="26" customFormat="1" ht="22.5" x14ac:dyDescent="0.2">
      <c r="A86" s="24" t="str">
        <f>'MM CALC'!A84</f>
        <v>8.18</v>
      </c>
      <c r="B86" s="24" t="str">
        <f>'MM CALC'!B84</f>
        <v>SICOR-MG</v>
      </c>
      <c r="C86" s="24" t="str">
        <f>'MM CALC'!C84</f>
        <v>ED-34475</v>
      </c>
      <c r="D86" s="82" t="str">
        <f>'MM CALC'!D84</f>
        <v>DISJUNTOR BIPOLAR TIPO DIN, CORRENTE NOMINAL DE 20A,
FORNECIMENTO E INSTALAÇÃO, INCLUSIVE TERMINAL ILHÓS</v>
      </c>
      <c r="E86" s="53" t="str">
        <f>'MM CALC'!E84</f>
        <v>und</v>
      </c>
      <c r="F86" s="53">
        <f>'MM CALC'!F84</f>
        <v>2</v>
      </c>
      <c r="G86" s="25">
        <v>45.68</v>
      </c>
      <c r="H86" s="25">
        <f t="shared" si="6"/>
        <v>58.58</v>
      </c>
      <c r="I86" s="25">
        <f t="shared" si="11"/>
        <v>117.16</v>
      </c>
      <c r="J86" s="83"/>
      <c r="K86" s="59"/>
      <c r="L86" s="83"/>
      <c r="O86" s="63"/>
    </row>
    <row r="87" spans="1:15" s="26" customFormat="1" ht="22.5" x14ac:dyDescent="0.2">
      <c r="A87" s="24" t="str">
        <f>'MM CALC'!A85</f>
        <v>8.19</v>
      </c>
      <c r="B87" s="24" t="str">
        <f>'MM CALC'!B85</f>
        <v>SICOR-MG</v>
      </c>
      <c r="C87" s="24" t="str">
        <f>'MM CALC'!C85</f>
        <v>ED-34476</v>
      </c>
      <c r="D87" s="82" t="str">
        <f>'MM CALC'!D85</f>
        <v>DISJUNTOR BIPOLAR TIPO DIN, CORRENTE NOMINAL DE 25A,
FORNECIMENTO E INSTALAÇÃO, INCLUSIVE TERMINAL ILHÓS</v>
      </c>
      <c r="E87" s="53" t="str">
        <f>'MM CALC'!E85</f>
        <v>und</v>
      </c>
      <c r="F87" s="53">
        <f>'MM CALC'!F85</f>
        <v>2</v>
      </c>
      <c r="G87" s="25">
        <v>42.89</v>
      </c>
      <c r="H87" s="25">
        <f t="shared" si="6"/>
        <v>55</v>
      </c>
      <c r="I87" s="25">
        <f t="shared" si="11"/>
        <v>110</v>
      </c>
      <c r="J87" s="83"/>
      <c r="K87" s="59"/>
      <c r="L87" s="83"/>
      <c r="O87" s="63"/>
    </row>
    <row r="88" spans="1:15" s="26" customFormat="1" ht="22.5" x14ac:dyDescent="0.2">
      <c r="A88" s="24" t="str">
        <f>'MM CALC'!A86</f>
        <v>8.20</v>
      </c>
      <c r="B88" s="24" t="str">
        <f>'MM CALC'!B86</f>
        <v>SICOR-MG</v>
      </c>
      <c r="C88" s="24" t="str">
        <f>'MM CALC'!C86</f>
        <v>ED-34477</v>
      </c>
      <c r="D88" s="82" t="str">
        <f>'MM CALC'!D86</f>
        <v>DISJUNTOR BIPOLAR TIPO DIN, CORRENTE NOMINAL DE 32A,
FORNECIMENTO E INSTALAÇÃO, INCLUSIVE TERMINAL ILHÓS</v>
      </c>
      <c r="E88" s="53" t="str">
        <f>'MM CALC'!E86</f>
        <v>und</v>
      </c>
      <c r="F88" s="53">
        <f>'MM CALC'!F86</f>
        <v>2</v>
      </c>
      <c r="G88" s="25">
        <v>51.63</v>
      </c>
      <c r="H88" s="25">
        <f t="shared" si="6"/>
        <v>66.209999999999994</v>
      </c>
      <c r="I88" s="25">
        <f t="shared" si="11"/>
        <v>132.41999999999999</v>
      </c>
      <c r="J88" s="83"/>
      <c r="K88" s="59"/>
      <c r="L88" s="83"/>
      <c r="O88" s="63"/>
    </row>
    <row r="89" spans="1:15" s="26" customFormat="1" ht="22.5" x14ac:dyDescent="0.2">
      <c r="A89" s="24" t="str">
        <f>'MM CALC'!A87</f>
        <v>8.21</v>
      </c>
      <c r="B89" s="24" t="str">
        <f>'MM CALC'!B87</f>
        <v>SICOR-MG</v>
      </c>
      <c r="C89" s="24" t="str">
        <f>'MM CALC'!C87</f>
        <v>ED-34479</v>
      </c>
      <c r="D89" s="82" t="str">
        <f>'MM CALC'!D87</f>
        <v>DISJUNTOR BIPOLAR TIPO DIN, CORRENTE NOMINAL DE 50A,
FORNECIMENTO E INSTALAÇÃO, INCLUSIVE TERMINAL ILHÓS</v>
      </c>
      <c r="E89" s="53" t="str">
        <f>'MM CALC'!E87</f>
        <v>und</v>
      </c>
      <c r="F89" s="53">
        <f>'MM CALC'!F87</f>
        <v>2</v>
      </c>
      <c r="G89" s="25">
        <v>39.57</v>
      </c>
      <c r="H89" s="25">
        <f t="shared" si="6"/>
        <v>50.74</v>
      </c>
      <c r="I89" s="25">
        <f t="shared" si="11"/>
        <v>101.48</v>
      </c>
      <c r="J89" s="83"/>
      <c r="K89" s="59"/>
      <c r="L89" s="83"/>
      <c r="O89" s="63"/>
    </row>
    <row r="90" spans="1:15" s="26" customFormat="1" ht="22.5" x14ac:dyDescent="0.2">
      <c r="A90" s="24" t="str">
        <f>'MM CALC'!A88</f>
        <v>8.22</v>
      </c>
      <c r="B90" s="24" t="str">
        <f>'MM CALC'!B88</f>
        <v>SICOR-MG</v>
      </c>
      <c r="C90" s="24" t="str">
        <f>'MM CALC'!C88</f>
        <v>ED-34480</v>
      </c>
      <c r="D90" s="82" t="str">
        <f>'MM CALC'!D88</f>
        <v>DISJUNTOR BIPOLAR TIPO DIN, CORRENTE NOMINAL DE 63A,
FORNECIMENTO E INSTALAÇÃO, INCLUSIVE TERMINAL ILHÓS</v>
      </c>
      <c r="E90" s="53" t="str">
        <f>'MM CALC'!E88</f>
        <v>und</v>
      </c>
      <c r="F90" s="53">
        <f>'MM CALC'!F88</f>
        <v>2</v>
      </c>
      <c r="G90" s="25">
        <v>50.2</v>
      </c>
      <c r="H90" s="25">
        <f t="shared" si="6"/>
        <v>64.37</v>
      </c>
      <c r="I90" s="25">
        <f t="shared" si="11"/>
        <v>128.74</v>
      </c>
      <c r="J90" s="83"/>
      <c r="K90" s="59"/>
      <c r="L90" s="83"/>
      <c r="O90" s="63"/>
    </row>
    <row r="91" spans="1:15" s="26" customFormat="1" ht="22.5" x14ac:dyDescent="0.2">
      <c r="A91" s="24" t="str">
        <f>'MM CALC'!A89</f>
        <v>8.23</v>
      </c>
      <c r="B91" s="24" t="str">
        <f>'MM CALC'!B89</f>
        <v>SICOR-MG</v>
      </c>
      <c r="C91" s="24" t="str">
        <f>'MM CALC'!C89</f>
        <v>ED-34483</v>
      </c>
      <c r="D91" s="82" t="str">
        <f>'MM CALC'!D89</f>
        <v>DISJUNTOR BIPOLAR TIPO DIN, CORRENTE NOMINAL DE 100A,
FORNECIMENTO E INSTALAÇÃO, INCLUSIVE TERMINAL ILHÓS</v>
      </c>
      <c r="E91" s="53" t="str">
        <f>'MM CALC'!E89</f>
        <v>und</v>
      </c>
      <c r="F91" s="53">
        <f>'MM CALC'!F89</f>
        <v>2</v>
      </c>
      <c r="G91" s="25">
        <v>144.94999999999999</v>
      </c>
      <c r="H91" s="25">
        <f t="shared" si="6"/>
        <v>185.87</v>
      </c>
      <c r="I91" s="25">
        <f t="shared" si="11"/>
        <v>371.74</v>
      </c>
      <c r="J91" s="83"/>
      <c r="K91" s="59"/>
      <c r="L91" s="83"/>
      <c r="O91" s="63"/>
    </row>
    <row r="92" spans="1:15" s="26" customFormat="1" ht="22.5" x14ac:dyDescent="0.2">
      <c r="A92" s="24" t="str">
        <f>'MM CALC'!A90</f>
        <v>8.24</v>
      </c>
      <c r="B92" s="24" t="str">
        <f>'MM CALC'!B90</f>
        <v>SICOR-MG</v>
      </c>
      <c r="C92" s="24" t="str">
        <f>'MM CALC'!C90</f>
        <v>ED-16601</v>
      </c>
      <c r="D92" s="82" t="str">
        <f>'MM CALC'!D90</f>
        <v>DISPOSITIVO DE PROTEÇÃO CONTRA SURTOS (DPS) MONOPOLAR, CORRENTE DE INTERRUPÇÃO 45KA, INCLUSIVE TERMINAL ILHÓS</v>
      </c>
      <c r="E92" s="53" t="str">
        <f>'MM CALC'!E90</f>
        <v>und</v>
      </c>
      <c r="F92" s="53">
        <f>'MM CALC'!F90</f>
        <v>4</v>
      </c>
      <c r="G92" s="25">
        <v>84.11</v>
      </c>
      <c r="H92" s="25">
        <f t="shared" si="6"/>
        <v>107.85</v>
      </c>
      <c r="I92" s="25">
        <f t="shared" si="11"/>
        <v>431.4</v>
      </c>
      <c r="J92" s="83"/>
      <c r="K92" s="59"/>
      <c r="L92" s="83"/>
      <c r="O92" s="63"/>
    </row>
    <row r="93" spans="1:15" s="26" customFormat="1" ht="33.75" x14ac:dyDescent="0.2">
      <c r="A93" s="24" t="str">
        <f>'MM CALC'!A91</f>
        <v>8.25</v>
      </c>
      <c r="B93" s="24" t="str">
        <f>'MM CALC'!B91</f>
        <v>SICOR-MG</v>
      </c>
      <c r="C93" s="24" t="str">
        <f>'MM CALC'!C91</f>
        <v>ED-48971</v>
      </c>
      <c r="D93" s="82" t="str">
        <f>'MM CALC'!D91</f>
        <v>CABO DE COBRE FLEXÍVEL, CLASSE 5, ISOLAMENTO TIPO LSHF/
ATOX, NÃO HALOGENADO, ANTICHAMA, TERMOPLÁSTICO,
UNIPOLAR, SEÇÃO 16 MM2, 70°C, 450/750V</v>
      </c>
      <c r="E93" s="53" t="str">
        <f>'MM CALC'!E91</f>
        <v>m</v>
      </c>
      <c r="F93" s="53">
        <f>'MM CALC'!F91</f>
        <v>100</v>
      </c>
      <c r="G93" s="25">
        <v>20.59</v>
      </c>
      <c r="H93" s="25">
        <f t="shared" si="6"/>
        <v>26.4</v>
      </c>
      <c r="I93" s="25">
        <f t="shared" si="11"/>
        <v>2640</v>
      </c>
      <c r="J93" s="83"/>
      <c r="K93" s="59"/>
      <c r="L93" s="83"/>
      <c r="O93" s="63"/>
    </row>
    <row r="94" spans="1:15" s="26" customFormat="1" ht="33.75" x14ac:dyDescent="0.2">
      <c r="A94" s="24" t="str">
        <f>'MM CALC'!A92</f>
        <v>8.26</v>
      </c>
      <c r="B94" s="24" t="str">
        <f>'MM CALC'!B92</f>
        <v>SICOR-MG</v>
      </c>
      <c r="C94" s="24" t="str">
        <f>'MM CALC'!C92</f>
        <v>ED-48961</v>
      </c>
      <c r="D94" s="82" t="str">
        <f>'MM CALC'!D92</f>
        <v>CABO DE COBRE FLEXÍVEL, CLASSE 5, ISOLAMENTO TIPO LSHF/
ATOX, NÃO HALOGENADO, ANTICHAMA, TERMOPLÁSTICO,
UNIPOLAR, SEÇÃO 6 MM2, 70°C, 450/750V</v>
      </c>
      <c r="E94" s="53" t="str">
        <f>'MM CALC'!E92</f>
        <v>m</v>
      </c>
      <c r="F94" s="53">
        <f>'MM CALC'!F92</f>
        <v>200</v>
      </c>
      <c r="G94" s="25">
        <v>8.5500000000000007</v>
      </c>
      <c r="H94" s="25">
        <f t="shared" si="6"/>
        <v>10.96</v>
      </c>
      <c r="I94" s="25">
        <f t="shared" si="11"/>
        <v>2192</v>
      </c>
      <c r="J94" s="83"/>
      <c r="K94" s="59"/>
      <c r="L94" s="83"/>
      <c r="O94" s="63"/>
    </row>
    <row r="95" spans="1:15" s="26" customFormat="1" ht="33.75" x14ac:dyDescent="0.2">
      <c r="A95" s="24" t="str">
        <f>'MM CALC'!A93</f>
        <v>8.27</v>
      </c>
      <c r="B95" s="24" t="str">
        <f>'MM CALC'!B93</f>
        <v>SICOR-MG</v>
      </c>
      <c r="C95" s="24" t="str">
        <f>'MM CALC'!C93</f>
        <v>ED-48956</v>
      </c>
      <c r="D95" s="82" t="str">
        <f>'MM CALC'!D93</f>
        <v>CABO DE COBRE FLEXÍVEL, CLASSE 5, ISOLAMENTO TIPO LSHF/
ATOX, NÃO HALOGENADO, ANTICHAMA, TERMOPLÁSTICO,
UNIPOLAR, SEÇÃO 4 MM2, 70°C, 450/750V</v>
      </c>
      <c r="E95" s="53" t="str">
        <f>'MM CALC'!E93</f>
        <v>m</v>
      </c>
      <c r="F95" s="53">
        <f>'MM CALC'!F93</f>
        <v>200</v>
      </c>
      <c r="G95" s="25">
        <v>6.11</v>
      </c>
      <c r="H95" s="25">
        <f t="shared" si="6"/>
        <v>7.83</v>
      </c>
      <c r="I95" s="25">
        <f t="shared" si="11"/>
        <v>1566</v>
      </c>
      <c r="J95" s="83"/>
      <c r="K95" s="59"/>
      <c r="L95" s="83"/>
      <c r="O95" s="63"/>
    </row>
    <row r="96" spans="1:15" s="26" customFormat="1" ht="33.75" x14ac:dyDescent="0.2">
      <c r="A96" s="24" t="str">
        <f>'MM CALC'!A94</f>
        <v>8.28</v>
      </c>
      <c r="B96" s="24" t="str">
        <f>'MM CALC'!B94</f>
        <v>SICOR-MG</v>
      </c>
      <c r="C96" s="24" t="str">
        <f>'MM CALC'!C94</f>
        <v>ED-48951</v>
      </c>
      <c r="D96" s="82" t="str">
        <f>'MM CALC'!D94</f>
        <v>CABO DE COBRE FLEXÍVEL, CLASSE 5, ISOLAMENTO TIPO LSHF/
ATOX, NÃO HALOGENADO, ANTICHAMA, TERMOPLÁSTICO,
UNIPOLAR, SEÇÃO 2,5 MM2, 70°C, 450/750V</v>
      </c>
      <c r="E96" s="53" t="str">
        <f>'MM CALC'!E94</f>
        <v>m</v>
      </c>
      <c r="F96" s="53">
        <f>'MM CALC'!F94</f>
        <v>200</v>
      </c>
      <c r="G96" s="25">
        <v>4.12</v>
      </c>
      <c r="H96" s="25">
        <f t="shared" ref="H96:H101" si="12">ROUND((1+$H$9)*G96,2)</f>
        <v>5.28</v>
      </c>
      <c r="I96" s="25">
        <f t="shared" si="11"/>
        <v>1056</v>
      </c>
      <c r="J96" s="83"/>
      <c r="K96" s="59"/>
      <c r="L96" s="83"/>
      <c r="O96" s="63"/>
    </row>
    <row r="97" spans="1:15" s="26" customFormat="1" ht="33.75" x14ac:dyDescent="0.2">
      <c r="A97" s="24" t="str">
        <f>'MM CALC'!A95</f>
        <v>8.29</v>
      </c>
      <c r="B97" s="24" t="str">
        <f>'MM CALC'!B95</f>
        <v>SICOR-MG</v>
      </c>
      <c r="C97" s="24" t="str">
        <f>'MM CALC'!C95</f>
        <v>ED-48946</v>
      </c>
      <c r="D97" s="82" t="str">
        <f>'MM CALC'!D95</f>
        <v>CABO DE COBRE FLEXÍVEL, CLASSE 5, ISOLAMENTO TIPO LSHF/
ATOX, NÃO HALOGENADO, ANTICHAMA, TERMOPLÁSTICO,
UNIPOLAR, SEÇÃO 1,5 MM2, 70°C, 450/750V</v>
      </c>
      <c r="E97" s="53" t="str">
        <f>'MM CALC'!E95</f>
        <v>m</v>
      </c>
      <c r="F97" s="53">
        <f>'MM CALC'!F95</f>
        <v>200</v>
      </c>
      <c r="G97" s="25">
        <v>2.99</v>
      </c>
      <c r="H97" s="25">
        <f t="shared" si="12"/>
        <v>3.83</v>
      </c>
      <c r="I97" s="25">
        <f t="shared" si="11"/>
        <v>766</v>
      </c>
      <c r="J97" s="83"/>
      <c r="K97" s="59"/>
      <c r="L97" s="83"/>
      <c r="O97" s="63"/>
    </row>
    <row r="98" spans="1:15" s="26" customFormat="1" ht="11.25" x14ac:dyDescent="0.2">
      <c r="A98" s="24" t="str">
        <f>'MM CALC'!A96</f>
        <v>8.30</v>
      </c>
      <c r="B98" s="24" t="str">
        <f>'MM CALC'!B96</f>
        <v>SICOR-MG</v>
      </c>
      <c r="C98" s="24" t="str">
        <f>'MM CALC'!C96</f>
        <v>ED-49525</v>
      </c>
      <c r="D98" s="82" t="str">
        <f>'MM CALC'!D96</f>
        <v>SIRENE PARA ALCANCE ATÉ 500 M REF. RT-10</v>
      </c>
      <c r="E98" s="53" t="str">
        <f>'MM CALC'!E96</f>
        <v xml:space="preserve">und </v>
      </c>
      <c r="F98" s="53">
        <f>'MM CALC'!F96</f>
        <v>1</v>
      </c>
      <c r="G98" s="25">
        <v>1299.49</v>
      </c>
      <c r="H98" s="25">
        <f t="shared" si="12"/>
        <v>1666.34</v>
      </c>
      <c r="I98" s="25">
        <f t="shared" si="11"/>
        <v>1666.34</v>
      </c>
      <c r="J98" s="83"/>
      <c r="K98" s="59"/>
      <c r="L98" s="83"/>
      <c r="O98" s="63"/>
    </row>
    <row r="99" spans="1:15" s="26" customFormat="1" ht="11.25" x14ac:dyDescent="0.2">
      <c r="A99" s="24" t="str">
        <f>'MM CALC'!A97</f>
        <v>8.31</v>
      </c>
      <c r="B99" s="24" t="str">
        <f>'MM CALC'!B97</f>
        <v>SICOR-MG</v>
      </c>
      <c r="C99" s="24" t="str">
        <f>'MM CALC'!C97</f>
        <v>ED-50302</v>
      </c>
      <c r="D99" s="82" t="str">
        <f>'MM CALC'!D97</f>
        <v>TORNEIRA CHAVE BOIA AUTOMÁTICA PARA RESERVATÓRIO</v>
      </c>
      <c r="E99" s="53" t="str">
        <f>'MM CALC'!E97</f>
        <v xml:space="preserve">und </v>
      </c>
      <c r="F99" s="53">
        <f>'MM CALC'!F97</f>
        <v>6</v>
      </c>
      <c r="G99" s="25">
        <v>94.84</v>
      </c>
      <c r="H99" s="25">
        <f t="shared" si="12"/>
        <v>121.61</v>
      </c>
      <c r="I99" s="25">
        <f t="shared" si="11"/>
        <v>729.66</v>
      </c>
      <c r="J99" s="83"/>
      <c r="K99" s="59"/>
      <c r="L99" s="83"/>
      <c r="O99" s="63"/>
    </row>
    <row r="100" spans="1:15" s="26" customFormat="1" ht="22.5" x14ac:dyDescent="0.2">
      <c r="A100" s="24" t="str">
        <f>'MM CALC'!A98</f>
        <v>8.32</v>
      </c>
      <c r="B100" s="24" t="str">
        <f>'MM CALC'!B98</f>
        <v>SICOR-MG</v>
      </c>
      <c r="C100" s="24" t="str">
        <f>'MM CALC'!C98</f>
        <v>ED-49863</v>
      </c>
      <c r="D100" s="82" t="str">
        <f>'MM CALC'!D98</f>
        <v>BOMBA CENTRÍFUGA MONOFÁSICA DE 0,5CV, INCLUSIVE
FORNECIMENTO E INSTALAÇÃO</v>
      </c>
      <c r="E100" s="53" t="str">
        <f>'MM CALC'!E98</f>
        <v xml:space="preserve">und </v>
      </c>
      <c r="F100" s="53">
        <f>'MM CALC'!F98</f>
        <v>1</v>
      </c>
      <c r="G100" s="25">
        <v>808.73</v>
      </c>
      <c r="H100" s="25">
        <f t="shared" si="12"/>
        <v>1037.03</v>
      </c>
      <c r="I100" s="25">
        <f t="shared" si="11"/>
        <v>1037.03</v>
      </c>
      <c r="J100" s="83"/>
      <c r="K100" s="59"/>
      <c r="L100" s="83"/>
      <c r="O100" s="63"/>
    </row>
    <row r="101" spans="1:15" s="26" customFormat="1" ht="22.5" x14ac:dyDescent="0.2">
      <c r="A101" s="24" t="str">
        <f>'MM CALC'!A99</f>
        <v>8.33</v>
      </c>
      <c r="B101" s="24" t="str">
        <f>'MM CALC'!B99</f>
        <v>SICOR-MG</v>
      </c>
      <c r="C101" s="24" t="str">
        <f>'MM CALC'!C99</f>
        <v>ED-49312</v>
      </c>
      <c r="D101" s="82" t="str">
        <f>'MM CALC'!D99</f>
        <v>ELETRODUTO DE PVC RÍGIDO ROSCÁVEL, DN 50 MM (2"),
INCLUSIVE CONEXÕES, SUPORTES E FIXAÇÃO</v>
      </c>
      <c r="E101" s="53" t="str">
        <f>'MM CALC'!E99</f>
        <v>m</v>
      </c>
      <c r="F101" s="53">
        <f>'MM CALC'!F99</f>
        <v>200</v>
      </c>
      <c r="G101" s="25">
        <v>39.520000000000003</v>
      </c>
      <c r="H101" s="25">
        <f t="shared" si="12"/>
        <v>50.68</v>
      </c>
      <c r="I101" s="25">
        <f t="shared" si="11"/>
        <v>10136</v>
      </c>
      <c r="J101" s="83"/>
      <c r="K101" s="59"/>
      <c r="L101" s="83"/>
      <c r="O101" s="63"/>
    </row>
    <row r="102" spans="1:15" s="26" customFormat="1" ht="11.25" x14ac:dyDescent="0.2">
      <c r="A102" s="117">
        <f>'MM CALC'!A105</f>
        <v>9</v>
      </c>
      <c r="B102" s="117"/>
      <c r="C102" s="118"/>
      <c r="D102" s="119" t="str">
        <f>'MM CALC'!D105</f>
        <v xml:space="preserve">LOUÇAS E METAIS </v>
      </c>
      <c r="E102" s="118"/>
      <c r="F102" s="202"/>
      <c r="G102" s="203"/>
      <c r="H102" s="204"/>
      <c r="I102" s="106">
        <f>SUM(I103:I126)</f>
        <v>29570.38</v>
      </c>
      <c r="J102" s="83"/>
      <c r="K102" s="59"/>
      <c r="L102" s="83"/>
      <c r="O102" s="63"/>
    </row>
    <row r="103" spans="1:15" s="26" customFormat="1" ht="56.25" x14ac:dyDescent="0.2">
      <c r="A103" s="24" t="str">
        <f>'MM CALC'!A106</f>
        <v>9.1</v>
      </c>
      <c r="B103" s="24" t="str">
        <f>'MM CALC'!B106</f>
        <v>SICOR-MG</v>
      </c>
      <c r="C103" s="24" t="str">
        <f>'MM CALC'!C106</f>
        <v>ED-50277</v>
      </c>
      <c r="D103" s="82" t="str">
        <f>'MM CALC'!D106</f>
        <v>CUBA EM AÇO INOXIDÁVEL DE EMBUTIR, AISI 304, APLICAÇÃO
PARA PIA (465X330X115)MM, NÚMERO 1, ASSENTAMENTO EM
BANCADA, INCLUSIVE VÁLVULA DE ESCOAMENTO DE METAL COM
ACABAMENTO CROMADO, SIFÃO DE METAL TIPO COPO COM
ACABAMENTO CROMADO</v>
      </c>
      <c r="E103" s="53" t="str">
        <f>'MM CALC'!E106</f>
        <v>und</v>
      </c>
      <c r="F103" s="53">
        <f>'MM CALC'!F106</f>
        <v>3</v>
      </c>
      <c r="G103" s="25">
        <v>415.56</v>
      </c>
      <c r="H103" s="25">
        <f t="shared" ref="H103:H126" si="13">ROUND((1+$H$9)*G103,2)</f>
        <v>532.87</v>
      </c>
      <c r="I103" s="25">
        <f t="shared" ref="I103:I126" si="14">+ROUND((H103*F103),2)</f>
        <v>1598.61</v>
      </c>
      <c r="J103" s="83"/>
      <c r="K103" s="59"/>
      <c r="L103" s="83"/>
      <c r="O103" s="63"/>
    </row>
    <row r="104" spans="1:15" s="26" customFormat="1" ht="56.25" x14ac:dyDescent="0.2">
      <c r="A104" s="24" t="str">
        <f>'MM CALC'!A107</f>
        <v>9.2</v>
      </c>
      <c r="B104" s="24" t="str">
        <f>'MM CALC'!B107</f>
        <v>SICOR-MG</v>
      </c>
      <c r="C104" s="24" t="str">
        <f>'MM CALC'!C107</f>
        <v>ED-50278</v>
      </c>
      <c r="D104" s="82" t="str">
        <f>'MM CALC'!D107</f>
        <v>CUBA EM AÇO INOXIDÁVEL DE EMBUTIR, AISI 304, APLICAÇÃO
PARA PIA (560X330X115)MM, NÚMERO 2, ASSENTAMENTO EM
BANCADA, INCLUSIVE VÁLVULA DE ESCOAMENTO DE METAL COM
ACABAMENTO CROMADO, SIFÃO DE METAL TIPO COPO COM
ACABAMENTO CROMADO</v>
      </c>
      <c r="E104" s="53" t="str">
        <f>'MM CALC'!E107</f>
        <v>und</v>
      </c>
      <c r="F104" s="53">
        <f>'MM CALC'!F107</f>
        <v>1</v>
      </c>
      <c r="G104" s="25">
        <v>474.45</v>
      </c>
      <c r="H104" s="25">
        <f t="shared" si="13"/>
        <v>608.39</v>
      </c>
      <c r="I104" s="25">
        <f t="shared" si="14"/>
        <v>608.39</v>
      </c>
      <c r="J104" s="83"/>
      <c r="K104" s="59"/>
      <c r="L104" s="83"/>
      <c r="O104" s="63"/>
    </row>
    <row r="105" spans="1:15" s="26" customFormat="1" ht="45" x14ac:dyDescent="0.2">
      <c r="A105" s="24" t="str">
        <f>'MM CALC'!A108</f>
        <v>9.3</v>
      </c>
      <c r="B105" s="24" t="str">
        <f>'MM CALC'!B108</f>
        <v>SICOR-MG</v>
      </c>
      <c r="C105" s="24" t="str">
        <f>'MM CALC'!C108</f>
        <v>ED-50279</v>
      </c>
      <c r="D105" s="82" t="str">
        <f>'MM CALC'!D108</f>
        <v>CUBA DE LOUÇA BRANCA DE EMBUTIR, FORMATO OVAL,
INCLUSIVE VÁLVULA DE ESCOAMENTO DE METAL COM
ACABAMENTO CROMADO, SIFÃO DE METAL TIPO COPO COM
ACABAMENTO CROMADO</v>
      </c>
      <c r="E105" s="53" t="str">
        <f>'MM CALC'!E108</f>
        <v>und</v>
      </c>
      <c r="F105" s="53">
        <f>'MM CALC'!F108</f>
        <v>6</v>
      </c>
      <c r="G105" s="25">
        <v>445.35</v>
      </c>
      <c r="H105" s="25">
        <f t="shared" si="13"/>
        <v>571.07000000000005</v>
      </c>
      <c r="I105" s="25">
        <f t="shared" si="14"/>
        <v>3426.42</v>
      </c>
      <c r="J105" s="83"/>
      <c r="K105" s="59"/>
      <c r="L105" s="83"/>
      <c r="O105" s="63"/>
    </row>
    <row r="106" spans="1:15" s="26" customFormat="1" ht="56.25" x14ac:dyDescent="0.2">
      <c r="A106" s="24" t="str">
        <f>'MM CALC'!A109</f>
        <v>9.4</v>
      </c>
      <c r="B106" s="24" t="str">
        <f>'MM CALC'!B109</f>
        <v>SICOR-MG</v>
      </c>
      <c r="C106" s="24" t="str">
        <f>'MM CALC'!C109</f>
        <v>ED-50290</v>
      </c>
      <c r="D106" s="82" t="str">
        <f>'MM CALC'!D109</f>
        <v>TANQUE DE LOUÇA BRANCA COM COLUNA, CAPACIDADE 22
LITROS, INCLUSIVE ACESSÓRIOS DE FIXAÇÃO, VÁLVULA DE
ESCOAMENTO DE METAL COM ACABAMENTO CROMADO, SIFÃO
DE METAL TIPO COPO COM ACABAMENTO CROMADO E
REJUNTAMENTO, EXCLUSIVE TORNEIRA</v>
      </c>
      <c r="E106" s="53" t="str">
        <f>'MM CALC'!E109</f>
        <v>und</v>
      </c>
      <c r="F106" s="53">
        <f>'MM CALC'!F109</f>
        <v>1</v>
      </c>
      <c r="G106" s="25">
        <v>918.33</v>
      </c>
      <c r="H106" s="25">
        <f t="shared" si="13"/>
        <v>1177.57</v>
      </c>
      <c r="I106" s="25">
        <f t="shared" si="14"/>
        <v>1177.57</v>
      </c>
      <c r="J106" s="83"/>
      <c r="K106" s="59"/>
      <c r="L106" s="83"/>
      <c r="O106" s="63"/>
    </row>
    <row r="107" spans="1:15" s="26" customFormat="1" ht="56.25" x14ac:dyDescent="0.2">
      <c r="A107" s="24" t="str">
        <f>'MM CALC'!A110</f>
        <v>9.5</v>
      </c>
      <c r="B107" s="24" t="str">
        <f>'MM CALC'!B110</f>
        <v>SICOR-MG</v>
      </c>
      <c r="C107" s="24" t="str">
        <f>'MM CALC'!C110</f>
        <v>ED-50282</v>
      </c>
      <c r="D107" s="82" t="str">
        <f>'MM CALC'!D110</f>
        <v>LAVATÓRIO DE LOUÇA BRANCA COM COLUNA, TAMANHO MÉDIO,
INCLUSIVE ACESSÓRIOS DE FIXAÇÃO, VÁLVULA DE ESCOAMENTO
DE METAL COM ACABAMENTO CROMADO, SIFÃO DE METAL TIPO
COPO COM ACABAMENTO CROMADO E REJUNTAMENTO,
EXCLUSIVE TORNEIRA E ENGATE FLEXÍVEL</v>
      </c>
      <c r="E107" s="53" t="str">
        <f>'MM CALC'!E110</f>
        <v>und</v>
      </c>
      <c r="F107" s="53">
        <f>'MM CALC'!F110</f>
        <v>4</v>
      </c>
      <c r="G107" s="25">
        <v>607.89</v>
      </c>
      <c r="H107" s="25">
        <f t="shared" si="13"/>
        <v>779.5</v>
      </c>
      <c r="I107" s="25">
        <f t="shared" si="14"/>
        <v>3118</v>
      </c>
      <c r="J107" s="83"/>
      <c r="K107" s="59"/>
      <c r="L107" s="83"/>
      <c r="O107" s="63"/>
    </row>
    <row r="108" spans="1:15" s="26" customFormat="1" ht="56.25" x14ac:dyDescent="0.2">
      <c r="A108" s="24" t="str">
        <f>'MM CALC'!A111</f>
        <v>9.6</v>
      </c>
      <c r="B108" s="24" t="str">
        <f>'MM CALC'!B111</f>
        <v>SICOR-MG</v>
      </c>
      <c r="C108" s="24" t="str">
        <f>'MM CALC'!C111</f>
        <v>ED-50283</v>
      </c>
      <c r="D108" s="82" t="str">
        <f>'MM CALC'!D111</f>
        <v>LAVATÓRIO DE LOUÇA BRANCA SEM COLUNA, TAMANHO MÉDIO,
INCLUSIVE ACESSÓRIOS DE FIXAÇÃO, VÁLVULA DE ESCOAMENTO
DE METAL COM ACABAMENTO CROMADO, SIFÃO DE METAL TIPO
COPO COM ACABAMENTO CROMADO E REJUNTAMENTO,
EXCLUSIVE TORNEIRA E ENGATE FLEXÍVE</v>
      </c>
      <c r="E108" s="53" t="str">
        <f>'MM CALC'!E111</f>
        <v>und</v>
      </c>
      <c r="F108" s="53">
        <f>'MM CALC'!F111</f>
        <v>2</v>
      </c>
      <c r="G108" s="25">
        <v>519.75</v>
      </c>
      <c r="H108" s="25">
        <f t="shared" si="13"/>
        <v>666.48</v>
      </c>
      <c r="I108" s="25">
        <f t="shared" si="14"/>
        <v>1332.96</v>
      </c>
      <c r="J108" s="83"/>
      <c r="K108" s="59"/>
      <c r="L108" s="83"/>
      <c r="O108" s="63"/>
    </row>
    <row r="109" spans="1:15" s="26" customFormat="1" ht="33.75" x14ac:dyDescent="0.2">
      <c r="A109" s="24" t="str">
        <f>'MM CALC'!A112</f>
        <v>9.7</v>
      </c>
      <c r="B109" s="24" t="str">
        <f>'MM CALC'!B112</f>
        <v>SICOR-MG</v>
      </c>
      <c r="C109" s="24" t="str">
        <f>'MM CALC'!C112</f>
        <v>ED-50330</v>
      </c>
      <c r="D109" s="82" t="str">
        <f>'MM CALC'!D112</f>
        <v>TORNEIRA METÁLICA PARA LAVATÓRIO, ABERTURA 1/4 DE VOLTA,
ACABAMENTO CROMADO, COM AREJADOR, APLICAÇÃO DE MESA
, INCLUSIVE ENGATE FLEXÍVEL METÁLICO</v>
      </c>
      <c r="E109" s="53" t="str">
        <f>'MM CALC'!E112</f>
        <v>und</v>
      </c>
      <c r="F109" s="53">
        <f>'MM CALC'!F112</f>
        <v>6</v>
      </c>
      <c r="G109" s="25">
        <v>107.81</v>
      </c>
      <c r="H109" s="25">
        <f t="shared" si="13"/>
        <v>138.24</v>
      </c>
      <c r="I109" s="25">
        <f t="shared" si="14"/>
        <v>829.44</v>
      </c>
      <c r="J109" s="83"/>
      <c r="K109" s="59"/>
      <c r="L109" s="83"/>
      <c r="O109" s="63"/>
    </row>
    <row r="110" spans="1:15" s="26" customFormat="1" ht="33.75" x14ac:dyDescent="0.2">
      <c r="A110" s="24" t="str">
        <f>'MM CALC'!A113</f>
        <v>9.8</v>
      </c>
      <c r="B110" s="24" t="str">
        <f>'MM CALC'!B113</f>
        <v>SICOR-MG</v>
      </c>
      <c r="C110" s="24" t="str">
        <f>'MM CALC'!C113</f>
        <v>ED-50324</v>
      </c>
      <c r="D110" s="82" t="str">
        <f>'MM CALC'!D113</f>
        <v>TORNEIRA METÁLICA PARA PIA, BICA MÓVEL, ABERTURA 1/4 DE
VOLTA, ACABAMENTO CROMADO, COM AREJADOR, APLICAÇÃO
DE MESA, INCLUSIVE ENGATE FLEXÍVEL METÁLICO</v>
      </c>
      <c r="E110" s="53" t="str">
        <f>'MM CALC'!E113</f>
        <v>und</v>
      </c>
      <c r="F110" s="53">
        <f>'MM CALC'!F113</f>
        <v>4</v>
      </c>
      <c r="G110" s="25">
        <v>182.75</v>
      </c>
      <c r="H110" s="25">
        <f t="shared" si="13"/>
        <v>234.34</v>
      </c>
      <c r="I110" s="25">
        <f t="shared" si="14"/>
        <v>937.36</v>
      </c>
      <c r="J110" s="83"/>
      <c r="K110" s="59"/>
      <c r="L110" s="83"/>
      <c r="O110" s="63"/>
    </row>
    <row r="111" spans="1:15" s="26" customFormat="1" ht="22.5" x14ac:dyDescent="0.2">
      <c r="A111" s="24" t="str">
        <f>'MM CALC'!A114</f>
        <v>9.9</v>
      </c>
      <c r="B111" s="24" t="str">
        <f>'MM CALC'!B114</f>
        <v>SICOR-MG</v>
      </c>
      <c r="C111" s="24" t="str">
        <f>'MM CALC'!C114</f>
        <v>ED-50323</v>
      </c>
      <c r="D111" s="82" t="str">
        <f>'MM CALC'!D114</f>
        <v>TORNEIRA METÁLICA PARA IRRIGAÇÃO/JARDIM, ACABAMENTO
CROMADO, APLICAÇÃO DE PAREDE</v>
      </c>
      <c r="E111" s="53" t="str">
        <f>'MM CALC'!E114</f>
        <v xml:space="preserve">und </v>
      </c>
      <c r="F111" s="53">
        <f>'MM CALC'!F114</f>
        <v>10</v>
      </c>
      <c r="G111" s="25">
        <v>53.44</v>
      </c>
      <c r="H111" s="25">
        <f t="shared" si="13"/>
        <v>68.53</v>
      </c>
      <c r="I111" s="25">
        <f t="shared" si="14"/>
        <v>685.3</v>
      </c>
      <c r="J111" s="83"/>
      <c r="K111" s="59"/>
      <c r="L111" s="83"/>
      <c r="O111" s="63"/>
    </row>
    <row r="112" spans="1:15" s="26" customFormat="1" ht="22.5" x14ac:dyDescent="0.2">
      <c r="A112" s="24" t="str">
        <f>'MM CALC'!A115</f>
        <v>9.10</v>
      </c>
      <c r="B112" s="24" t="str">
        <f>'MM CALC'!B115</f>
        <v>SICOR-MG</v>
      </c>
      <c r="C112" s="24" t="str">
        <f>'MM CALC'!C115</f>
        <v>ED-50331</v>
      </c>
      <c r="D112" s="82" t="str">
        <f>'MM CALC'!D115</f>
        <v>TORNEIRA METÁLICA PARA TANQUE, ACABAMENTO CROMADO,
BICO COM ROSCA</v>
      </c>
      <c r="E112" s="53" t="str">
        <f>'MM CALC'!E115</f>
        <v xml:space="preserve">und </v>
      </c>
      <c r="F112" s="53">
        <f>'MM CALC'!F115</f>
        <v>1</v>
      </c>
      <c r="G112" s="25">
        <v>66.44</v>
      </c>
      <c r="H112" s="25">
        <f t="shared" si="13"/>
        <v>85.2</v>
      </c>
      <c r="I112" s="25">
        <f t="shared" si="14"/>
        <v>85.2</v>
      </c>
      <c r="J112" s="83"/>
      <c r="K112" s="59"/>
      <c r="L112" s="83"/>
      <c r="O112" s="63"/>
    </row>
    <row r="113" spans="1:15" s="26" customFormat="1" ht="45" x14ac:dyDescent="0.2">
      <c r="A113" s="24" t="str">
        <f>'MM CALC'!A116</f>
        <v>9.11</v>
      </c>
      <c r="B113" s="24" t="str">
        <f>'MM CALC'!B116</f>
        <v>SICOR-MG</v>
      </c>
      <c r="C113" s="24" t="str">
        <f>'MM CALC'!C116</f>
        <v>ED-50297</v>
      </c>
      <c r="D113" s="82" t="str">
        <f>'MM CALC'!D116</f>
        <v>BACIA SANITÁRIA (VASO) DE LOUÇA COM CAIXA ACOPLADA, COR
BRANCA, INCLUSIVE ACESSÓRIOS DE FIXAÇÃO/VEDAÇÃO,
ENGATE FLEXÍVEL METÁLICO E REJUNTAMENTO, EXCLUSIVE
ASSENTO</v>
      </c>
      <c r="E113" s="53" t="str">
        <f>'MM CALC'!E116</f>
        <v xml:space="preserve">und </v>
      </c>
      <c r="F113" s="53">
        <f>'MM CALC'!F116</f>
        <v>3</v>
      </c>
      <c r="G113" s="25">
        <v>568.38</v>
      </c>
      <c r="H113" s="25">
        <f t="shared" si="13"/>
        <v>728.83</v>
      </c>
      <c r="I113" s="25">
        <f t="shared" si="14"/>
        <v>2186.4899999999998</v>
      </c>
      <c r="J113" s="83"/>
      <c r="K113" s="59"/>
      <c r="L113" s="83"/>
      <c r="O113" s="63"/>
    </row>
    <row r="114" spans="1:15" s="26" customFormat="1" ht="45" x14ac:dyDescent="0.2">
      <c r="A114" s="24" t="str">
        <f>'MM CALC'!A117</f>
        <v>9.12</v>
      </c>
      <c r="B114" s="24" t="str">
        <f>'MM CALC'!B117</f>
        <v>SICOR-MG</v>
      </c>
      <c r="C114" s="24" t="str">
        <f>'MM CALC'!C117</f>
        <v>ED-50298</v>
      </c>
      <c r="D114" s="82" t="str">
        <f>'MM CALC'!D117</f>
        <v>BACIA SANITÁRIA (VASO) DE LOUÇA CONVENCIONAL, COR BRANCA, INCLUSIVE ACESSÓRIOS DE FIXAÇÃO/VEDAÇÃO, VÁLVULA DE DESCARGA METÁLICA COM ACIONAMENTO DUPLO, TUBO DE LIGAÇÃO DE LATÃO COM CANOPLA E REJUNTAMENTO, EXCLUSIVE ASSENTO</v>
      </c>
      <c r="E114" s="53" t="str">
        <f>'MM CALC'!E117</f>
        <v xml:space="preserve">und </v>
      </c>
      <c r="F114" s="53">
        <f>'MM CALC'!F117</f>
        <v>4</v>
      </c>
      <c r="G114" s="25">
        <v>1042.49</v>
      </c>
      <c r="H114" s="25">
        <f t="shared" si="13"/>
        <v>1336.78</v>
      </c>
      <c r="I114" s="25">
        <f t="shared" si="14"/>
        <v>5347.12</v>
      </c>
      <c r="J114" s="83"/>
      <c r="K114" s="59"/>
      <c r="L114" s="83"/>
      <c r="O114" s="63"/>
    </row>
    <row r="115" spans="1:15" s="26" customFormat="1" ht="45" x14ac:dyDescent="0.2">
      <c r="A115" s="24" t="str">
        <f>'MM CALC'!A118</f>
        <v>9.13</v>
      </c>
      <c r="B115" s="24" t="str">
        <f>'MM CALC'!B118</f>
        <v>SICOR-MG</v>
      </c>
      <c r="C115" s="24" t="str">
        <f>'MM CALC'!C118</f>
        <v>ED-50301</v>
      </c>
      <c r="D115" s="82" t="str">
        <f>'MM CALC'!D118</f>
        <v>BACIA SANITÁRIA (VASO) DE LOUÇA CONVENCIONAL ACESSÍVEL (PCR/PMR), COR BRANCA, INCLUSIVE SÓCULO NA BASE, ACESSÓRIOS DE FIXAÇÃO/VEDAÇÃO, VÁLVULA DE DESCARGA METÁLICA COM ACIONAMENTO DUPLO, TUBO DE LIGAÇÃO DE LATÃO COM CANOPLA,E REJUNTAMENTO, EXCLUSIVE ASSENTO</v>
      </c>
      <c r="E115" s="53" t="str">
        <f>'MM CALC'!E118</f>
        <v xml:space="preserve">und </v>
      </c>
      <c r="F115" s="53">
        <f>'MM CALC'!F118</f>
        <v>2</v>
      </c>
      <c r="G115" s="25">
        <v>1284.3499999999999</v>
      </c>
      <c r="H115" s="25">
        <f t="shared" si="13"/>
        <v>1646.92</v>
      </c>
      <c r="I115" s="25">
        <f t="shared" si="14"/>
        <v>3293.84</v>
      </c>
      <c r="J115" s="83"/>
      <c r="K115" s="59"/>
      <c r="L115" s="83"/>
      <c r="O115" s="63"/>
    </row>
    <row r="116" spans="1:15" s="26" customFormat="1" ht="22.5" x14ac:dyDescent="0.2">
      <c r="A116" s="24" t="str">
        <f>'MM CALC'!A119</f>
        <v>9.14</v>
      </c>
      <c r="B116" s="24" t="str">
        <f>'MM CALC'!B119</f>
        <v>SICOR-MG</v>
      </c>
      <c r="C116" s="24" t="str">
        <f>'MM CALC'!C119</f>
        <v>ED-16344</v>
      </c>
      <c r="D116" s="82" t="str">
        <f>'MM CALC'!D119</f>
        <v>CHUVEIRO ELÉTRICO BRANCO, TENSÃO 127V/220V, POTÊNCIA
4600W/5500W, INCLUSIVE BRAÇO/CANO</v>
      </c>
      <c r="E116" s="53" t="str">
        <f>'MM CALC'!E119</f>
        <v xml:space="preserve">und </v>
      </c>
      <c r="F116" s="53">
        <f>'MM CALC'!F119</f>
        <v>1</v>
      </c>
      <c r="G116" s="25">
        <v>118.75</v>
      </c>
      <c r="H116" s="25">
        <f t="shared" si="13"/>
        <v>152.27000000000001</v>
      </c>
      <c r="I116" s="25">
        <f t="shared" si="14"/>
        <v>152.27000000000001</v>
      </c>
      <c r="J116" s="83"/>
      <c r="K116" s="59"/>
      <c r="L116" s="83"/>
      <c r="O116" s="63"/>
    </row>
    <row r="117" spans="1:15" s="26" customFormat="1" ht="22.5" x14ac:dyDescent="0.2">
      <c r="A117" s="24" t="str">
        <f>'MM CALC'!A120</f>
        <v>9.15</v>
      </c>
      <c r="B117" s="24" t="str">
        <f>'MM CALC'!B120</f>
        <v>SICOR-MG</v>
      </c>
      <c r="C117" s="24" t="str">
        <f>'MM CALC'!C120</f>
        <v>ED-50310</v>
      </c>
      <c r="D117" s="82" t="str">
        <f>'MM CALC'!D120</f>
        <v>BRAÇO PARA CHUVEIRO, COMPRIMENTO 40 CM, DIÂMETRO
NOMINAL DE 1/2" (20MM), INCLUSIVE ACABAMENTO</v>
      </c>
      <c r="E117" s="53" t="str">
        <f>'MM CALC'!E120</f>
        <v xml:space="preserve">und </v>
      </c>
      <c r="F117" s="53">
        <f>'MM CALC'!F120</f>
        <v>1</v>
      </c>
      <c r="G117" s="25">
        <v>28.05</v>
      </c>
      <c r="H117" s="25">
        <f t="shared" si="13"/>
        <v>35.97</v>
      </c>
      <c r="I117" s="25">
        <f t="shared" si="14"/>
        <v>35.97</v>
      </c>
      <c r="J117" s="83"/>
      <c r="K117" s="59"/>
      <c r="L117" s="83"/>
      <c r="O117" s="63"/>
    </row>
    <row r="118" spans="1:15" s="26" customFormat="1" ht="22.5" x14ac:dyDescent="0.2">
      <c r="A118" s="24" t="str">
        <f>'MM CALC'!A121</f>
        <v>9.16</v>
      </c>
      <c r="B118" s="24" t="str">
        <f>'MM CALC'!B121</f>
        <v>SICOR-MG</v>
      </c>
      <c r="C118" s="24" t="str">
        <f>'MM CALC'!C121</f>
        <v>ED-48156</v>
      </c>
      <c r="D118" s="82" t="str">
        <f>'MM CALC'!D121</f>
        <v>ASSENTO PLÁSTICO PARA BACIA SANITÁRIA, NA COR BRANCA,
PADRÃO POPULAR, INCLUSIVE ACESSÓRIOS PARA FIXAÇÃO</v>
      </c>
      <c r="E118" s="53" t="str">
        <f>'MM CALC'!E121</f>
        <v xml:space="preserve">und </v>
      </c>
      <c r="F118" s="53">
        <f>'MM CALC'!F121</f>
        <v>9</v>
      </c>
      <c r="G118" s="25">
        <v>39.03</v>
      </c>
      <c r="H118" s="25">
        <f t="shared" si="13"/>
        <v>50.05</v>
      </c>
      <c r="I118" s="25">
        <f t="shared" si="14"/>
        <v>450.45</v>
      </c>
      <c r="J118" s="83"/>
      <c r="K118" s="59"/>
      <c r="L118" s="83"/>
      <c r="O118" s="63"/>
    </row>
    <row r="119" spans="1:15" s="26" customFormat="1" ht="22.5" x14ac:dyDescent="0.2">
      <c r="A119" s="24" t="str">
        <f>'MM CALC'!A122</f>
        <v>9.17</v>
      </c>
      <c r="B119" s="24" t="str">
        <f>'MM CALC'!B122</f>
        <v>SICOR-MG</v>
      </c>
      <c r="C119" s="24" t="str">
        <f>'MM CALC'!C122</f>
        <v>ED-48183</v>
      </c>
      <c r="D119" s="82" t="str">
        <f>'MM CALC'!D122</f>
        <v>DISTRIBUIDOR/DISPENSER PARA PAPEL HIGIÊNICO EM PLÁSTICO,
TIPO SOBREPOR, INCLUSIVE ACESSÓRIOS DE FIXAÇÃO</v>
      </c>
      <c r="E119" s="53" t="str">
        <f>'MM CALC'!E122</f>
        <v xml:space="preserve">und </v>
      </c>
      <c r="F119" s="53">
        <f>'MM CALC'!F122</f>
        <v>4</v>
      </c>
      <c r="G119" s="25">
        <v>60.13</v>
      </c>
      <c r="H119" s="25">
        <f t="shared" si="13"/>
        <v>77.099999999999994</v>
      </c>
      <c r="I119" s="25">
        <f t="shared" si="14"/>
        <v>308.39999999999998</v>
      </c>
      <c r="J119" s="83"/>
      <c r="K119" s="59"/>
      <c r="L119" s="83"/>
      <c r="O119" s="63"/>
    </row>
    <row r="120" spans="1:15" s="26" customFormat="1" ht="22.5" x14ac:dyDescent="0.2">
      <c r="A120" s="24" t="str">
        <f>'MM CALC'!A123</f>
        <v>9.18</v>
      </c>
      <c r="B120" s="24" t="str">
        <f>'MM CALC'!B123</f>
        <v>SINAPI</v>
      </c>
      <c r="C120" s="24">
        <f>'MM CALC'!C123</f>
        <v>95544</v>
      </c>
      <c r="D120" s="82" t="str">
        <f>'MM CALC'!D123</f>
        <v>PAPELEIRA DE PAREDE EM METAL CROMADO SEM TAMPA, INCLUSO FIXAÇÃO. AF_01/2020</v>
      </c>
      <c r="E120" s="53" t="str">
        <f>'MM CALC'!E123</f>
        <v xml:space="preserve">und </v>
      </c>
      <c r="F120" s="53">
        <f>'MM CALC'!F123</f>
        <v>3</v>
      </c>
      <c r="G120" s="25">
        <v>41.66</v>
      </c>
      <c r="H120" s="25">
        <f t="shared" si="13"/>
        <v>53.42</v>
      </c>
      <c r="I120" s="25">
        <f t="shared" si="14"/>
        <v>160.26</v>
      </c>
      <c r="J120" s="83"/>
      <c r="K120" s="59"/>
      <c r="L120" s="83"/>
      <c r="O120" s="63"/>
    </row>
    <row r="121" spans="1:15" s="26" customFormat="1" ht="22.5" x14ac:dyDescent="0.2">
      <c r="A121" s="24" t="str">
        <f>'MM CALC'!A124</f>
        <v>9.19</v>
      </c>
      <c r="B121" s="24" t="str">
        <f>'MM CALC'!B124</f>
        <v>SICOR-MG</v>
      </c>
      <c r="C121" s="24" t="str">
        <f>'MM CALC'!C124</f>
        <v>ED-48187</v>
      </c>
      <c r="D121" s="82" t="str">
        <f>'MM CALC'!D124</f>
        <v>SABONETEIRA EM AÇO INOX, ACABAMENTO POLIDO, TIPO
CONCHA, DE SOBREPOR, INCLUSIVE ACESSÓRIOS PARA FIXAÇÃO</v>
      </c>
      <c r="E121" s="53" t="str">
        <f>'MM CALC'!E124</f>
        <v xml:space="preserve">und </v>
      </c>
      <c r="F121" s="53">
        <f>'MM CALC'!F124</f>
        <v>1</v>
      </c>
      <c r="G121" s="25">
        <v>50.09</v>
      </c>
      <c r="H121" s="25">
        <f t="shared" si="13"/>
        <v>64.23</v>
      </c>
      <c r="I121" s="25">
        <f t="shared" si="14"/>
        <v>64.23</v>
      </c>
      <c r="J121" s="83"/>
      <c r="K121" s="59"/>
      <c r="L121" s="83"/>
      <c r="O121" s="63"/>
    </row>
    <row r="122" spans="1:15" s="26" customFormat="1" ht="33.75" x14ac:dyDescent="0.2">
      <c r="A122" s="24" t="str">
        <f>'MM CALC'!A125</f>
        <v>9.20</v>
      </c>
      <c r="B122" s="24" t="str">
        <f>'MM CALC'!B125</f>
        <v>SICOR-MG</v>
      </c>
      <c r="C122" s="24" t="str">
        <f>'MM CALC'!C125</f>
        <v>ED-48189</v>
      </c>
      <c r="D122" s="82" t="str">
        <f>'MM CALC'!D125</f>
        <v>DISTRIBUIDOR/DISPENSER PARA ÁLCOOL EM GEL OU SABONETE
LÍQUIDO, EM PLÁSTICO, CAPACIDADE RESERVATÓRIO 1500ML,
INCLUSIVE ACESSÓRIOS PARA FIXAÇÃO</v>
      </c>
      <c r="E122" s="53" t="str">
        <f>'MM CALC'!E125</f>
        <v xml:space="preserve">und </v>
      </c>
      <c r="F122" s="53">
        <f>'MM CALC'!F125</f>
        <v>8</v>
      </c>
      <c r="G122" s="25">
        <v>94.07</v>
      </c>
      <c r="H122" s="25">
        <f t="shared" si="13"/>
        <v>120.63</v>
      </c>
      <c r="I122" s="25">
        <f t="shared" si="14"/>
        <v>965.04</v>
      </c>
      <c r="J122" s="83"/>
      <c r="K122" s="59"/>
      <c r="L122" s="83"/>
      <c r="O122" s="63"/>
    </row>
    <row r="123" spans="1:15" s="26" customFormat="1" ht="33.75" x14ac:dyDescent="0.2">
      <c r="A123" s="24" t="str">
        <f>'MM CALC'!A126</f>
        <v>9.21</v>
      </c>
      <c r="B123" s="24" t="str">
        <f>'MM CALC'!B126</f>
        <v>SICOR-MG</v>
      </c>
      <c r="C123" s="24" t="str">
        <f>'MM CALC'!C126</f>
        <v>ED-48182</v>
      </c>
      <c r="D123" s="82" t="str">
        <f>'MM CALC'!D126</f>
        <v>DISTRIBUIDOR/DISPENSER PARA PORTA PAPEL TOALHA PARA
INTERFOLHAS DE DUAS (2) OU TRÊS (3) DOBRAS, EM PLÁSTICO,
INCLUSIVE ACESSÓRIOS PARA FIXAÇÃO</v>
      </c>
      <c r="E123" s="53" t="str">
        <f>'MM CALC'!E126</f>
        <v xml:space="preserve">und </v>
      </c>
      <c r="F123" s="53">
        <f>'MM CALC'!F126</f>
        <v>8</v>
      </c>
      <c r="G123" s="25">
        <v>70.09</v>
      </c>
      <c r="H123" s="25">
        <f t="shared" si="13"/>
        <v>89.88</v>
      </c>
      <c r="I123" s="25">
        <f t="shared" si="14"/>
        <v>719.04</v>
      </c>
      <c r="J123" s="83"/>
      <c r="K123" s="59"/>
      <c r="L123" s="83"/>
      <c r="O123" s="63"/>
    </row>
    <row r="124" spans="1:15" s="26" customFormat="1" ht="33.75" x14ac:dyDescent="0.2">
      <c r="A124" s="24" t="str">
        <f>'MM CALC'!A127</f>
        <v>9.22</v>
      </c>
      <c r="B124" s="24" t="str">
        <f>'MM CALC'!B127</f>
        <v>SICOR-MG</v>
      </c>
      <c r="C124" s="24" t="str">
        <f>'MM CALC'!C127</f>
        <v>ED-48160</v>
      </c>
      <c r="D124" s="82" t="str">
        <f>'MM CALC'!D127</f>
        <v>BARRA DE APOIO EM AÇO INOX POLIDO RETA, DIÂMETRO DE 1.1/
4", PARA ACESSIBILIDADE (PMR/PCR), COMPRIMENTO 80CM,
INSTALADO EM PAREDE, INCLUSIVE ACESSÓRIOS PARA FIXAÇÃO</v>
      </c>
      <c r="E124" s="53" t="str">
        <f>'MM CALC'!E127</f>
        <v xml:space="preserve">und </v>
      </c>
      <c r="F124" s="53">
        <f>'MM CALC'!F127</f>
        <v>4</v>
      </c>
      <c r="G124" s="25">
        <v>197.52</v>
      </c>
      <c r="H124" s="25">
        <f t="shared" si="13"/>
        <v>253.28</v>
      </c>
      <c r="I124" s="25">
        <f t="shared" si="14"/>
        <v>1013.12</v>
      </c>
      <c r="J124" s="83"/>
      <c r="K124" s="59"/>
      <c r="L124" s="83"/>
      <c r="O124" s="63"/>
    </row>
    <row r="125" spans="1:15" s="26" customFormat="1" ht="45" x14ac:dyDescent="0.2">
      <c r="A125" s="24" t="str">
        <f>'MM CALC'!A128</f>
        <v>9.23</v>
      </c>
      <c r="B125" s="24" t="str">
        <f>'MM CALC'!B128</f>
        <v>SICOR-MG</v>
      </c>
      <c r="C125" s="24" t="str">
        <f>'MM CALC'!C128</f>
        <v>ED-48163</v>
      </c>
      <c r="D125" s="82" t="str">
        <f>'MM CALC'!D128</f>
        <v>BARRA DE APOIO EM AÇO INOX POLIDO RETA, DIÂMETRO DE 1.1/
4", PARA ACESSIBILIDADE (PMR/PCR), COMPRIMENTO 40CM,
INSTALADO EM PORTA/PAREDE, INCLUSIVE ACESSÓRIOS PARA
FIXAÇÃO</v>
      </c>
      <c r="E125" s="53" t="str">
        <f>'MM CALC'!E128</f>
        <v xml:space="preserve">und </v>
      </c>
      <c r="F125" s="53">
        <f>'MM CALC'!F128</f>
        <v>2</v>
      </c>
      <c r="G125" s="25">
        <v>181.82</v>
      </c>
      <c r="H125" s="25">
        <f t="shared" si="13"/>
        <v>233.15</v>
      </c>
      <c r="I125" s="25">
        <f t="shared" si="14"/>
        <v>466.3</v>
      </c>
      <c r="J125" s="83"/>
      <c r="K125" s="59"/>
      <c r="L125" s="83"/>
      <c r="O125" s="63"/>
    </row>
    <row r="126" spans="1:15" s="26" customFormat="1" ht="33.75" x14ac:dyDescent="0.2">
      <c r="A126" s="24" t="str">
        <f>'MM CALC'!A129</f>
        <v>9.24</v>
      </c>
      <c r="B126" s="24" t="str">
        <f>'MM CALC'!B129</f>
        <v>SICOR-MG</v>
      </c>
      <c r="C126" s="24" t="str">
        <f>'MM CALC'!C129</f>
        <v>ED-48164</v>
      </c>
      <c r="D126" s="82" t="str">
        <f>'MM CALC'!D129</f>
        <v>BARRA DE APOIO EM AÇO INOX POLIDO RETA, DIÂMETRO DE 1.1/
4", PARA ACESSIBILIDADE (PMR/PCR), COMPRIMENTO 70CM,
INSTALADO EM PAREDE, INCLUSIVE ACESSÓRIOS PARA FIXAÇÃO</v>
      </c>
      <c r="E126" s="53" t="str">
        <f>'MM CALC'!E129</f>
        <v xml:space="preserve">und </v>
      </c>
      <c r="F126" s="53">
        <f>'MM CALC'!F129</f>
        <v>2</v>
      </c>
      <c r="G126" s="25">
        <v>237.31</v>
      </c>
      <c r="H126" s="25">
        <f t="shared" si="13"/>
        <v>304.3</v>
      </c>
      <c r="I126" s="25">
        <f t="shared" si="14"/>
        <v>608.6</v>
      </c>
      <c r="J126" s="83"/>
      <c r="K126" s="59"/>
      <c r="L126" s="83"/>
      <c r="O126" s="63"/>
    </row>
    <row r="127" spans="1:15" s="26" customFormat="1" ht="11.25" x14ac:dyDescent="0.2">
      <c r="A127" s="117">
        <f>'MM CALC'!A130</f>
        <v>10</v>
      </c>
      <c r="B127" s="117"/>
      <c r="C127" s="118"/>
      <c r="D127" s="119" t="str">
        <f>'MM CALC'!D130</f>
        <v xml:space="preserve">ESQUADRIAS DE MADEIRA </v>
      </c>
      <c r="E127" s="118"/>
      <c r="F127" s="202"/>
      <c r="G127" s="203"/>
      <c r="H127" s="204"/>
      <c r="I127" s="106">
        <f>SUM(I128:I130)</f>
        <v>57152.289999999994</v>
      </c>
      <c r="J127" s="83"/>
      <c r="K127" s="59"/>
      <c r="L127" s="83"/>
      <c r="O127" s="63"/>
    </row>
    <row r="128" spans="1:15" s="26" customFormat="1" ht="45" x14ac:dyDescent="0.2">
      <c r="A128" s="24" t="str">
        <f>'MM CALC'!A131</f>
        <v>10.1</v>
      </c>
      <c r="B128" s="24" t="str">
        <f>'MM CALC'!B131</f>
        <v>SINAPI</v>
      </c>
      <c r="C128" s="24">
        <f>'MM CALC'!C131</f>
        <v>100693</v>
      </c>
      <c r="D128" s="82" t="str">
        <f>'MM CALC'!D131</f>
        <v>KIT DE PORTA DE MADEIRA TIPO MEXICANA, MACIÇA (PESADA OU SUPERPESADA), PADRÃO MÉDIO, 80X210CM, ESPESSURA DE 3,5CM, ITENS INCLUSOS: DOBRADIÇAS, MONTAGEM E INSTALAÇÃO DE BATENTE, FECHADURA COM EXECUÇÃO DO FURO - FORNECIMENTO E INSTALAÇÃO. AF_12/2019</v>
      </c>
      <c r="E128" s="53" t="str">
        <f>'MM CALC'!E131</f>
        <v xml:space="preserve">und </v>
      </c>
      <c r="F128" s="53">
        <f>'MM CALC'!F131</f>
        <v>15</v>
      </c>
      <c r="G128" s="25">
        <v>2596.15</v>
      </c>
      <c r="H128" s="25">
        <f t="shared" ref="H128:H173" si="15">ROUND((1+$H$9)*G128,2)</f>
        <v>3329.04</v>
      </c>
      <c r="I128" s="25">
        <f t="shared" ref="I128:I130" si="16">+ROUND((H128*F128),2)</f>
        <v>49935.6</v>
      </c>
      <c r="J128" s="83"/>
      <c r="K128" s="59"/>
      <c r="L128" s="83"/>
      <c r="O128" s="63"/>
    </row>
    <row r="129" spans="1:15" s="26" customFormat="1" ht="22.5" x14ac:dyDescent="0.2">
      <c r="A129" s="24" t="str">
        <f>'MM CALC'!A132</f>
        <v>10.2</v>
      </c>
      <c r="B129" s="24" t="str">
        <f>'MM CALC'!B132</f>
        <v>SINAPI</v>
      </c>
      <c r="C129" s="24">
        <f>'MM CALC'!C132</f>
        <v>90825</v>
      </c>
      <c r="D129" s="82" t="str">
        <f>'MM CALC'!D132</f>
        <v>PORTA DE MADEIRA, MACIÇA (PESADA OU SUPERPESADA), 90X210CM, ESPESSURA DE 3,5CM, INCLUSO DOBRADIÇAS - FORNECIMENTO E INSTALAÇÃO. AF_12/2019</v>
      </c>
      <c r="E129" s="53" t="str">
        <f>'MM CALC'!E132</f>
        <v xml:space="preserve">und </v>
      </c>
      <c r="F129" s="53">
        <f>'MM CALC'!F132</f>
        <v>4</v>
      </c>
      <c r="G129" s="25">
        <v>651.29</v>
      </c>
      <c r="H129" s="25">
        <f t="shared" si="15"/>
        <v>835.15</v>
      </c>
      <c r="I129" s="25">
        <f t="shared" si="16"/>
        <v>3340.6</v>
      </c>
      <c r="J129" s="83"/>
      <c r="K129" s="59"/>
      <c r="L129" s="83"/>
      <c r="O129" s="63"/>
    </row>
    <row r="130" spans="1:15" s="26" customFormat="1" ht="45" x14ac:dyDescent="0.2">
      <c r="A130" s="24" t="str">
        <f>'MM CALC'!A133</f>
        <v>10.3</v>
      </c>
      <c r="B130" s="24" t="str">
        <f>'MM CALC'!B133</f>
        <v>SICOR-MG</v>
      </c>
      <c r="C130" s="24" t="str">
        <f>'MM CALC'!C133</f>
        <v>ED-49600</v>
      </c>
      <c r="D130" s="82" t="str">
        <f>'MM CALC'!D133</f>
        <v>PORTA DE MADEIRA COMPLETA, DIMENSÃO (60X210)CM, TIPO DE
ABRIR, UMA (1) FOLHA, ACABAMENTO NATURAL PARA PINTURA/
VERNIZ, TIPO PRANCHETA/SARRAFEADA, INCLUSIVE MARCO,
ALIZAR E FERRAGENS, EXCLUSIVE PINTURA/VERNIZ</v>
      </c>
      <c r="E130" s="53" t="str">
        <f>'MM CALC'!E133</f>
        <v xml:space="preserve">und </v>
      </c>
      <c r="F130" s="53">
        <f>'MM CALC'!F133</f>
        <v>3</v>
      </c>
      <c r="G130" s="25">
        <v>1007.59</v>
      </c>
      <c r="H130" s="25">
        <f t="shared" si="15"/>
        <v>1292.03</v>
      </c>
      <c r="I130" s="25">
        <f t="shared" si="16"/>
        <v>3876.09</v>
      </c>
      <c r="J130" s="83"/>
      <c r="K130" s="59"/>
      <c r="L130" s="83"/>
      <c r="O130" s="63"/>
    </row>
    <row r="131" spans="1:15" s="26" customFormat="1" ht="11.25" x14ac:dyDescent="0.2">
      <c r="A131" s="117">
        <f>'MM CALC'!A134</f>
        <v>11</v>
      </c>
      <c r="B131" s="117"/>
      <c r="C131" s="118"/>
      <c r="D131" s="119" t="str">
        <f>'MM CALC'!D134</f>
        <v>ESQUADRIAS METÁLICAS</v>
      </c>
      <c r="E131" s="118"/>
      <c r="F131" s="202"/>
      <c r="G131" s="203"/>
      <c r="H131" s="204"/>
      <c r="I131" s="106">
        <f>SUM(I132:I137)</f>
        <v>115796.82</v>
      </c>
      <c r="J131" s="83"/>
      <c r="K131" s="59"/>
      <c r="L131" s="83"/>
      <c r="O131" s="63"/>
    </row>
    <row r="132" spans="1:15" s="26" customFormat="1" ht="45" x14ac:dyDescent="0.2">
      <c r="A132" s="24" t="str">
        <f>'MM CALC'!A135</f>
        <v>11.1</v>
      </c>
      <c r="B132" s="24" t="str">
        <f>'MM CALC'!B135</f>
        <v>SICOR-MG</v>
      </c>
      <c r="C132" s="24" t="str">
        <f>'MM CALC'!C135</f>
        <v xml:space="preserve">ED-29484 </v>
      </c>
      <c r="D132" s="82" t="str">
        <f>'MM CALC'!D135</f>
        <v>JANELA EM ALUMÍNIO DE CORRER COM 2 FOLHAS, LINHA 25/
SUPREMA, ACABAMENTO ANODIZADO NATURAL, INCLUSIVE
PERFIS, VIDRO 4MM E INSTALAÇÃO, EXCLUSIVE FERRAGENS
PARA JANELA DE ALUMÍNIO DE CORRER</v>
      </c>
      <c r="E132" s="53" t="str">
        <f>'MM CALC'!E135</f>
        <v>m²</v>
      </c>
      <c r="F132" s="53">
        <f>'MM CALC'!F135</f>
        <v>3.64</v>
      </c>
      <c r="G132" s="25">
        <v>858.28</v>
      </c>
      <c r="H132" s="25">
        <f t="shared" si="15"/>
        <v>1100.57</v>
      </c>
      <c r="I132" s="25">
        <f t="shared" ref="I132:I137" si="17">+ROUND((H132*F132),2)</f>
        <v>4006.07</v>
      </c>
      <c r="J132" s="83"/>
      <c r="K132" s="59"/>
      <c r="L132" s="83"/>
      <c r="O132" s="63"/>
    </row>
    <row r="133" spans="1:15" s="26" customFormat="1" ht="33.75" x14ac:dyDescent="0.2">
      <c r="A133" s="24" t="str">
        <f>'MM CALC'!A136</f>
        <v>11.2</v>
      </c>
      <c r="B133" s="24" t="str">
        <f>'MM CALC'!B136</f>
        <v>SICOR-MG</v>
      </c>
      <c r="C133" s="24" t="str">
        <f>'MM CALC'!C136</f>
        <v>ED-29483</v>
      </c>
      <c r="D133" s="82" t="str">
        <f>'MM CALC'!D136</f>
        <v>JANELA EM ALUMÍNIO FIXA COMPLETA, LINHA 25/SUPREMA,
ACABAMENTO ANODIZADO NATURAL, INCLUSIVE PERFIS E VIDRO
LISO 4MM E INSTALAÇÃO</v>
      </c>
      <c r="E133" s="53" t="str">
        <f>'MM CALC'!E136</f>
        <v>m²</v>
      </c>
      <c r="F133" s="53">
        <f>'MM CALC'!F136</f>
        <v>98.32</v>
      </c>
      <c r="G133" s="25">
        <v>588.47</v>
      </c>
      <c r="H133" s="25">
        <f t="shared" si="15"/>
        <v>754.6</v>
      </c>
      <c r="I133" s="25">
        <f t="shared" si="17"/>
        <v>74192.27</v>
      </c>
      <c r="J133" s="83"/>
      <c r="K133" s="59"/>
      <c r="L133" s="83"/>
      <c r="O133" s="63"/>
    </row>
    <row r="134" spans="1:15" s="26" customFormat="1" ht="45" x14ac:dyDescent="0.2">
      <c r="A134" s="24" t="str">
        <f>'MM CALC'!A137</f>
        <v>11.3</v>
      </c>
      <c r="B134" s="24" t="str">
        <f>'MM CALC'!B137</f>
        <v>SICOR-MG</v>
      </c>
      <c r="C134" s="24" t="str">
        <f>'MM CALC'!C137</f>
        <v>ED-29485</v>
      </c>
      <c r="D134" s="82" t="str">
        <f>'MM CALC'!D137</f>
        <v>PORTA EM ALUMÍNIO COMPLETA, DIMENSÃO (120X210)CM, TIPO
DE CORRER, COM DUAS (2) FOLHAS, LINHA 25/SUPREMA,
ACABAMENTO ANODIZADO NATURAL, INCLUSIVE PERFIS, VIDRO,
FERRAGENS E INSTALAÇÃO</v>
      </c>
      <c r="E134" s="53" t="str">
        <f>'MM CALC'!E137</f>
        <v>und</v>
      </c>
      <c r="F134" s="53">
        <f>'MM CALC'!F137</f>
        <v>1</v>
      </c>
      <c r="G134" s="25">
        <v>1932.84</v>
      </c>
      <c r="H134" s="25">
        <f t="shared" si="15"/>
        <v>2478.48</v>
      </c>
      <c r="I134" s="25">
        <f t="shared" si="17"/>
        <v>2478.48</v>
      </c>
      <c r="J134" s="83"/>
      <c r="K134" s="59"/>
      <c r="L134" s="83"/>
      <c r="O134" s="63"/>
    </row>
    <row r="135" spans="1:15" s="26" customFormat="1" ht="45" x14ac:dyDescent="0.2">
      <c r="A135" s="24" t="str">
        <f>'MM CALC'!A138</f>
        <v>11.4</v>
      </c>
      <c r="B135" s="24" t="str">
        <f>'MM CALC'!B138</f>
        <v>SICOR-MG</v>
      </c>
      <c r="C135" s="24" t="str">
        <f>'MM CALC'!C138</f>
        <v>ED-29477</v>
      </c>
      <c r="D135" s="82" t="str">
        <f>'MM CALC'!D138</f>
        <v>PORTA VENEZIANA EM ALUMÍNIO COMPLETA, DIMENSÃO (60X210)
CM, TIPO DE ABRIR, COM UMA (1) FOLHA, LINHA 25/SUPREMA,
ACABAMENTO ANODIZADO NATURAL, INCLUSIVE PERFIS,
FERRAGENS E INSTALAÇÃO</v>
      </c>
      <c r="E135" s="53" t="str">
        <f>'MM CALC'!E138</f>
        <v>und</v>
      </c>
      <c r="F135" s="53">
        <f>'MM CALC'!F138</f>
        <v>5</v>
      </c>
      <c r="G135" s="25">
        <v>1529.75</v>
      </c>
      <c r="H135" s="25">
        <f t="shared" si="15"/>
        <v>1961.6</v>
      </c>
      <c r="I135" s="25">
        <f t="shared" si="17"/>
        <v>9808</v>
      </c>
      <c r="J135" s="83"/>
      <c r="K135" s="59"/>
      <c r="L135" s="83"/>
      <c r="O135" s="63"/>
    </row>
    <row r="136" spans="1:15" s="26" customFormat="1" ht="22.5" x14ac:dyDescent="0.2">
      <c r="A136" s="24" t="str">
        <f>'MM CALC'!A139</f>
        <v>11.5</v>
      </c>
      <c r="B136" s="24" t="str">
        <f>'MM CALC'!B139</f>
        <v>SICOR-MG</v>
      </c>
      <c r="C136" s="24" t="str">
        <f>'MM CALC'!C139</f>
        <v>ED-50983</v>
      </c>
      <c r="D136" s="82" t="str">
        <f>'MM CALC'!D139</f>
        <v>PORTÃO DE GRADE EM BARRA REDONDA 1/2" E REQUADRO EM
BARRA CHATA 1.1/4"X3/16", EXCLUSIVE CADEADO E PINTURA</v>
      </c>
      <c r="E136" s="53" t="str">
        <f>'MM CALC'!E139</f>
        <v>m²</v>
      </c>
      <c r="F136" s="53">
        <f>'MM CALC'!F139</f>
        <v>46.31</v>
      </c>
      <c r="G136" s="25">
        <v>397.44</v>
      </c>
      <c r="H136" s="25">
        <f t="shared" ref="H136:H137" si="18">ROUND((1+$H$9)*G136,2)</f>
        <v>509.64</v>
      </c>
      <c r="I136" s="25">
        <f t="shared" si="17"/>
        <v>23601.43</v>
      </c>
      <c r="J136" s="83"/>
      <c r="K136" s="59"/>
      <c r="L136" s="83"/>
      <c r="O136" s="63"/>
    </row>
    <row r="137" spans="1:15" s="26" customFormat="1" ht="33.75" x14ac:dyDescent="0.2">
      <c r="A137" s="24" t="str">
        <f>'MM CALC'!A140</f>
        <v>11.6</v>
      </c>
      <c r="B137" s="24">
        <f>'MM CALC'!B140</f>
        <v>0</v>
      </c>
      <c r="C137" s="24" t="str">
        <f>'MM CALC'!C140</f>
        <v>ED-50985</v>
      </c>
      <c r="D137" s="82" t="str">
        <f>'MM CALC'!D140</f>
        <v>PORTÃO EM CHAPA DE AÇO, TIPO DIAMANTE, ESP. 1,20MM (MSG-
18), COM REQUADRO EM CANTONEIRA DE AÇO 1.1/4¿X1/8¿,
EXCLUSIVE CADEADO E PINTURA</v>
      </c>
      <c r="E137" s="53" t="str">
        <f>'MM CALC'!E140</f>
        <v>m²</v>
      </c>
      <c r="F137" s="53">
        <f>'MM CALC'!F140</f>
        <v>2.5499999999999998</v>
      </c>
      <c r="G137" s="25">
        <v>523.13</v>
      </c>
      <c r="H137" s="25">
        <f t="shared" si="18"/>
        <v>670.81</v>
      </c>
      <c r="I137" s="25">
        <f t="shared" si="17"/>
        <v>1710.57</v>
      </c>
      <c r="J137" s="83"/>
      <c r="K137" s="59"/>
      <c r="L137" s="83"/>
      <c r="O137" s="63"/>
    </row>
    <row r="138" spans="1:15" s="26" customFormat="1" ht="11.25" x14ac:dyDescent="0.2">
      <c r="A138" s="117">
        <f>'MM CALC'!A141</f>
        <v>12</v>
      </c>
      <c r="B138" s="117"/>
      <c r="C138" s="118"/>
      <c r="D138" s="119" t="str">
        <f>'MM CALC'!D141</f>
        <v>REVESTIMENTO</v>
      </c>
      <c r="E138" s="118"/>
      <c r="F138" s="202"/>
      <c r="G138" s="203"/>
      <c r="H138" s="204"/>
      <c r="I138" s="106">
        <f>SUM(I139:I145)</f>
        <v>240537.67</v>
      </c>
      <c r="J138" s="83"/>
      <c r="K138" s="59"/>
      <c r="L138" s="83"/>
      <c r="O138" s="63"/>
    </row>
    <row r="139" spans="1:15" s="26" customFormat="1" ht="22.5" x14ac:dyDescent="0.2">
      <c r="A139" s="24" t="str">
        <f>'MM CALC'!A142</f>
        <v>12.1</v>
      </c>
      <c r="B139" s="24" t="str">
        <f>'MM CALC'!B142</f>
        <v>SICOR-MG</v>
      </c>
      <c r="C139" s="24" t="str">
        <f>'MM CALC'!C142</f>
        <v>ED-50175</v>
      </c>
      <c r="D139" s="82" t="str">
        <f>'MM CALC'!D142</f>
        <v>IMPERMEABILIZAÇÃO COM ARGAMASSA POLIMÉRICA, INCLUSIVE
PREPARO MANUAL DA ARGAMASSA</v>
      </c>
      <c r="E139" s="53" t="str">
        <f>'MM CALC'!E142</f>
        <v>m²</v>
      </c>
      <c r="F139" s="53">
        <f>'MM CALC'!F142</f>
        <v>279.77999999999997</v>
      </c>
      <c r="G139" s="25">
        <v>24.93</v>
      </c>
      <c r="H139" s="25">
        <f t="shared" ref="H139" si="19">ROUND((1+$H$9)*G139,2)</f>
        <v>31.97</v>
      </c>
      <c r="I139" s="25">
        <f t="shared" ref="I139:I145" si="20">+ROUND((H139*F139),2)</f>
        <v>8944.57</v>
      </c>
      <c r="J139" s="83"/>
      <c r="K139" s="59"/>
      <c r="L139" s="83"/>
      <c r="O139" s="63"/>
    </row>
    <row r="140" spans="1:15" s="26" customFormat="1" ht="45" x14ac:dyDescent="0.2">
      <c r="A140" s="24" t="str">
        <f>'MM CALC'!A143</f>
        <v>12.2</v>
      </c>
      <c r="B140" s="24" t="str">
        <f>'MM CALC'!B143</f>
        <v>SICOR-MG</v>
      </c>
      <c r="C140" s="24" t="str">
        <f>'MM CALC'!C143</f>
        <v>ED-50727</v>
      </c>
      <c r="D140" s="82" t="str">
        <f>'MM CALC'!D143</f>
        <v>CHAPISCO COM ARGAMASSA, TRAÇO 1:3 (CIMENTO E AREIA), ESP
. 5MM, APLICADO EM ALVENARIA/ESTRUTURA DE CONCRETO
COM COLHER, INCLUSIVE ARGAMASSA COM PREPARO
MECANIZADO</v>
      </c>
      <c r="E140" s="53" t="str">
        <f>'MM CALC'!E143</f>
        <v>m²</v>
      </c>
      <c r="F140" s="53">
        <f>'MM CALC'!F143</f>
        <v>2273.7199999999998</v>
      </c>
      <c r="G140" s="25">
        <v>9.6199999999999992</v>
      </c>
      <c r="H140" s="25">
        <f t="shared" si="15"/>
        <v>12.34</v>
      </c>
      <c r="I140" s="25">
        <f t="shared" si="20"/>
        <v>28057.7</v>
      </c>
      <c r="J140" s="83"/>
      <c r="K140" s="59"/>
      <c r="L140" s="83"/>
      <c r="O140" s="63"/>
    </row>
    <row r="141" spans="1:15" s="26" customFormat="1" ht="33.75" x14ac:dyDescent="0.2">
      <c r="A141" s="24" t="str">
        <f>'MM CALC'!A144</f>
        <v>12.3</v>
      </c>
      <c r="B141" s="24" t="str">
        <f>'MM CALC'!B144</f>
        <v>SICOR-MG</v>
      </c>
      <c r="C141" s="24" t="str">
        <f>'MM CALC'!C144</f>
        <v>ED-50732</v>
      </c>
      <c r="D141" s="82" t="str">
        <f>'MM CALC'!D144</f>
        <v>EMBOÇO COM ARGAMASSA, TRAÇO 1:6 (CIMENTO E AREIA), ESP.
20MM, APLICAÇÃO MANUAL, INCLUSIVE ARGAMASSA COM
PREPARO MECANIZADO, EXCLUSIVE CHAPISCO</v>
      </c>
      <c r="E141" s="53" t="str">
        <f>'MM CALC'!E144</f>
        <v>m²</v>
      </c>
      <c r="F141" s="53">
        <f>'MM CALC'!F144</f>
        <v>484.87</v>
      </c>
      <c r="G141" s="25">
        <v>34.880000000000003</v>
      </c>
      <c r="H141" s="25">
        <f t="shared" si="15"/>
        <v>44.73</v>
      </c>
      <c r="I141" s="25">
        <f t="shared" si="20"/>
        <v>21688.240000000002</v>
      </c>
      <c r="J141" s="83"/>
      <c r="K141" s="59"/>
      <c r="L141" s="83"/>
      <c r="O141" s="63"/>
    </row>
    <row r="142" spans="1:15" s="26" customFormat="1" ht="33.75" x14ac:dyDescent="0.2">
      <c r="A142" s="24" t="str">
        <f>'MM CALC'!A145</f>
        <v>12.4</v>
      </c>
      <c r="B142" s="24" t="str">
        <f>'MM CALC'!B145</f>
        <v>SICOR-MG</v>
      </c>
      <c r="C142" s="24" t="str">
        <f>'MM CALC'!C145</f>
        <v>ED-6284</v>
      </c>
      <c r="D142" s="82" t="str">
        <f>'MM CALC'!D145</f>
        <v>REBOCO COM ARGAMASSA, TRAÇO 1:2:8 (CIMENTO, CAL E AREIA)
, ESP. 30MM, APLICAÇÃO MANUAL, INCLUSIVE ARGAMASSA COM
PREPARO MECANIZADO</v>
      </c>
      <c r="E142" s="53" t="str">
        <f>'MM CALC'!E145</f>
        <v>m²</v>
      </c>
      <c r="F142" s="53">
        <f>'MM CALC'!F145</f>
        <v>1789.49</v>
      </c>
      <c r="G142" s="25">
        <v>47.54</v>
      </c>
      <c r="H142" s="25">
        <f t="shared" si="15"/>
        <v>60.96</v>
      </c>
      <c r="I142" s="25">
        <f t="shared" si="20"/>
        <v>109087.31</v>
      </c>
      <c r="J142" s="83"/>
      <c r="K142" s="59"/>
      <c r="L142" s="83"/>
      <c r="O142" s="63"/>
    </row>
    <row r="143" spans="1:15" s="26" customFormat="1" ht="22.5" x14ac:dyDescent="0.2">
      <c r="A143" s="24" t="str">
        <f>'MM CALC'!A146</f>
        <v>12.5</v>
      </c>
      <c r="B143" s="24" t="str">
        <f>'MM CALC'!B146</f>
        <v>SICOR-MG</v>
      </c>
      <c r="C143" s="24" t="str">
        <f>'MM CALC'!C146</f>
        <v>ED-9066</v>
      </c>
      <c r="D143" s="82" t="str">
        <f>'MM CALC'!D146</f>
        <v>REVESTIMENTO DE GESSO EM TETO, ESP. 5MM, APLICAÇÃO
MANUAL, INCLUSIVE ACABAMENTO SARRAFEADO</v>
      </c>
      <c r="E143" s="53" t="str">
        <f>'MM CALC'!E146</f>
        <v>m²</v>
      </c>
      <c r="F143" s="53">
        <f>'MM CALC'!F146</f>
        <v>671.14</v>
      </c>
      <c r="G143" s="25">
        <v>25.08</v>
      </c>
      <c r="H143" s="25">
        <f t="shared" si="15"/>
        <v>32.159999999999997</v>
      </c>
      <c r="I143" s="25">
        <f t="shared" si="20"/>
        <v>21583.86</v>
      </c>
      <c r="J143" s="83"/>
      <c r="K143" s="59"/>
      <c r="L143" s="83"/>
      <c r="O143" s="63"/>
    </row>
    <row r="144" spans="1:15" s="26" customFormat="1" ht="56.25" x14ac:dyDescent="0.2">
      <c r="A144" s="24" t="str">
        <f>'MM CALC'!A147</f>
        <v>12.6</v>
      </c>
      <c r="B144" s="24" t="str">
        <f>'MM CALC'!B147</f>
        <v>SICOR-MG</v>
      </c>
      <c r="C144" s="24" t="str">
        <f>'MM CALC'!C147</f>
        <v>ED-9081</v>
      </c>
      <c r="D144" s="82" t="str">
        <f>'MM CALC'!D147</f>
        <v>REVESTIMENTO COM CERÂMICA APLICADO EM PAREDE,
ACABAMENTO ESMALTADO, AMBIENTE INTERNO/EXTERNO,
PADRÃO EXTRA, DIMENSÃO DA PEÇA ATÉ 2025 CM2, PEI III,
ASSENTAMENTO COM ARGAMASSA INDUSTRIALIZADA, INCLUSIVE
REJUNTAMENTO</v>
      </c>
      <c r="E144" s="53" t="str">
        <f>'MM CALC'!E147</f>
        <v>m²</v>
      </c>
      <c r="F144" s="53">
        <f>'MM CALC'!F147</f>
        <v>484.87</v>
      </c>
      <c r="G144" s="25">
        <v>72.930000000000007</v>
      </c>
      <c r="H144" s="25">
        <f t="shared" si="15"/>
        <v>93.52</v>
      </c>
      <c r="I144" s="25">
        <f t="shared" si="20"/>
        <v>45345.04</v>
      </c>
      <c r="J144" s="83"/>
      <c r="K144" s="59"/>
      <c r="L144" s="83"/>
      <c r="O144" s="63"/>
    </row>
    <row r="145" spans="1:15" s="26" customFormat="1" ht="33.75" x14ac:dyDescent="0.2">
      <c r="A145" s="24" t="str">
        <f>'MM CALC'!A148</f>
        <v>12.7</v>
      </c>
      <c r="B145" s="24">
        <f>'MM CALC'!B148</f>
        <v>0</v>
      </c>
      <c r="C145" s="24" t="str">
        <f>'MM CALC'!C148</f>
        <v>ED-50997</v>
      </c>
      <c r="D145" s="82" t="str">
        <f>'MM CALC'!D148</f>
        <v>PEITORIL DE GRANITO, NA COR CINZA ANDORINHA, COM
PINGADEIRA, ESP. 2CM, ACABAMENTO POLIDO, ASSENTAMENTO
COM ARGAMASSA INDUSTRIALIZADA, INCLUSIVE REJUNTAMENTO</v>
      </c>
      <c r="E145" s="53" t="str">
        <f>'MM CALC'!E148</f>
        <v>m²</v>
      </c>
      <c r="F145" s="53">
        <f>'MM CALC'!F148</f>
        <v>14.08</v>
      </c>
      <c r="G145" s="25">
        <v>322.95999999999998</v>
      </c>
      <c r="H145" s="25">
        <f t="shared" ref="H145" si="21">ROUND((1+$H$9)*G145,2)</f>
        <v>414.13</v>
      </c>
      <c r="I145" s="25">
        <f t="shared" si="20"/>
        <v>5830.95</v>
      </c>
      <c r="J145" s="83"/>
      <c r="K145" s="59"/>
      <c r="L145" s="83"/>
      <c r="O145" s="63"/>
    </row>
    <row r="146" spans="1:15" s="26" customFormat="1" ht="11.25" x14ac:dyDescent="0.2">
      <c r="A146" s="117">
        <f>'MM CALC'!A149</f>
        <v>13</v>
      </c>
      <c r="B146" s="117"/>
      <c r="C146" s="118"/>
      <c r="D146" s="119" t="str">
        <f>'MM CALC'!D149</f>
        <v>PISOS E RODAPÉS</v>
      </c>
      <c r="E146" s="118"/>
      <c r="F146" s="202"/>
      <c r="G146" s="203"/>
      <c r="H146" s="204"/>
      <c r="I146" s="106">
        <f>SUM(I147:I155)</f>
        <v>484239.18000000005</v>
      </c>
      <c r="J146" s="83"/>
      <c r="K146" s="59"/>
      <c r="L146" s="83"/>
      <c r="O146" s="63"/>
    </row>
    <row r="147" spans="1:15" s="26" customFormat="1" ht="56.25" x14ac:dyDescent="0.2">
      <c r="A147" s="24" t="str">
        <f>'MM CALC'!A150</f>
        <v>13.1</v>
      </c>
      <c r="B147" s="24" t="str">
        <f>'MM CALC'!B150</f>
        <v>SICOR-MG</v>
      </c>
      <c r="C147" s="24" t="str">
        <f>'MM CALC'!C150</f>
        <v>ED-9317</v>
      </c>
      <c r="D147" s="82" t="str">
        <f>'MM CALC'!D150</f>
        <v>PISO EM CONCRETO PREPARADO EM OBRA COM BETONEIRA
COM FCK DE 10MPA, SEM ARMAÇÃO, ACABAMENTO RÚSTICO,
ESP. 5CM, INCLUSIVE FORNECIMENTO, LANÇAMENTO,
ADENSAMENTO, SARRAFEAMENTO, EXCLUSIVE JUNTA DE
DILATAÇÃO</v>
      </c>
      <c r="E147" s="53" t="str">
        <f>'MM CALC'!E150</f>
        <v>m²</v>
      </c>
      <c r="F147" s="53">
        <f>'MM CALC'!F150</f>
        <v>884.98</v>
      </c>
      <c r="G147" s="25">
        <v>57.45</v>
      </c>
      <c r="H147" s="25">
        <f t="shared" si="15"/>
        <v>73.67</v>
      </c>
      <c r="I147" s="25">
        <f t="shared" ref="I147:I155" si="22">+ROUND((H147*F147),2)</f>
        <v>65196.480000000003</v>
      </c>
      <c r="J147" s="83"/>
      <c r="K147" s="59"/>
      <c r="L147" s="83"/>
      <c r="O147" s="63"/>
    </row>
    <row r="148" spans="1:15" s="26" customFormat="1" ht="33.75" x14ac:dyDescent="0.2">
      <c r="A148" s="24" t="str">
        <f>'MM CALC'!A151</f>
        <v>13.2</v>
      </c>
      <c r="B148" s="24" t="str">
        <f>'MM CALC'!B151</f>
        <v>SICOR-MG</v>
      </c>
      <c r="C148" s="24" t="str">
        <f>'MM CALC'!C151</f>
        <v>ED-50568</v>
      </c>
      <c r="D148" s="82" t="str">
        <f>'MM CALC'!D151</f>
        <v>CONTRAPISO DESEMPENADO COM ARGAMASSA, TRAÇO 1:3 (
CIMENTO E AREIA), ESP. 30MM, INCLUSIVE ARGAMASSA COM
PREPARO MECANIZADO</v>
      </c>
      <c r="E148" s="53" t="str">
        <f>'MM CALC'!E151</f>
        <v>m²</v>
      </c>
      <c r="F148" s="53">
        <f>'MM CALC'!F151</f>
        <v>884.98</v>
      </c>
      <c r="G148" s="25">
        <v>44.52</v>
      </c>
      <c r="H148" s="25">
        <f t="shared" si="15"/>
        <v>57.09</v>
      </c>
      <c r="I148" s="25">
        <f t="shared" si="22"/>
        <v>50523.51</v>
      </c>
      <c r="J148" s="83"/>
      <c r="K148" s="59"/>
      <c r="L148" s="83"/>
      <c r="O148" s="63"/>
    </row>
    <row r="149" spans="1:15" s="26" customFormat="1" ht="56.25" x14ac:dyDescent="0.2">
      <c r="A149" s="24" t="str">
        <f>'MM CALC'!A152</f>
        <v>13.3</v>
      </c>
      <c r="B149" s="24" t="str">
        <f>'MM CALC'!B152</f>
        <v>SICOR-MG</v>
      </c>
      <c r="C149" s="24" t="str">
        <f>'MM CALC'!C152</f>
        <v>ED-50753</v>
      </c>
      <c r="D149" s="82" t="str">
        <f>'MM CALC'!D152</f>
        <v>REVESTIMENTO COM PORCELANATO APLICADO EM PISO,
ACABAMENTO ESMALTADO ACETINADO, AMBIENTE INTERNO/
EXTERNO, PADRÃO EXTRA, BORDA RETIFICADA, DIMENSÃO DA
PEÇA (45X45)CM, ASSENTAMENTO COM ARGAMASSA
INDUSTRIALIZADA, INCLUSIVE REJUNTAMENTO</v>
      </c>
      <c r="E149" s="53" t="str">
        <f>'MM CALC'!E152</f>
        <v>m²</v>
      </c>
      <c r="F149" s="53">
        <f>'MM CALC'!F152</f>
        <v>931.36</v>
      </c>
      <c r="G149" s="25">
        <v>111.03</v>
      </c>
      <c r="H149" s="25">
        <f t="shared" si="15"/>
        <v>142.37</v>
      </c>
      <c r="I149" s="25">
        <f t="shared" si="22"/>
        <v>132597.72</v>
      </c>
      <c r="J149" s="83"/>
      <c r="K149" s="59"/>
      <c r="L149" s="83"/>
      <c r="O149" s="63"/>
    </row>
    <row r="150" spans="1:15" s="26" customFormat="1" ht="67.5" x14ac:dyDescent="0.2">
      <c r="A150" s="24" t="str">
        <f>'MM CALC'!A153</f>
        <v>13.4</v>
      </c>
      <c r="B150" s="24" t="str">
        <f>'MM CALC'!B153</f>
        <v>SICOR-MG</v>
      </c>
      <c r="C150" s="24" t="str">
        <f>'MM CALC'!C153</f>
        <v>ED-8915</v>
      </c>
      <c r="D150" s="82" t="str">
        <f>'MM CALC'!D153</f>
        <v>EXECUÇÃO DE PAVIMENTO COM PISO INTERTRAVADO, TIPO
RETANGULAR, ESP. 6CM, COM FCK DE 35MPA, INCLUSIVE
COLCHÃO DE AREIA, ESP. 6CM, PARA ASSENTAMENTO,
COMPACTAÇÃO MECANIZADA, CARGA E DESCARGA MECÂNICA
EM CAMINHÃO, EXCLUSIVE TRANSPORTE DE PISO
INTERTRAVADO</v>
      </c>
      <c r="E150" s="53" t="str">
        <f>'MM CALC'!E153</f>
        <v>m²</v>
      </c>
      <c r="F150" s="53">
        <f>'MM CALC'!F153</f>
        <v>644.26</v>
      </c>
      <c r="G150" s="25">
        <v>83.89</v>
      </c>
      <c r="H150" s="25">
        <f t="shared" si="15"/>
        <v>107.57</v>
      </c>
      <c r="I150" s="25">
        <f t="shared" si="22"/>
        <v>69303.05</v>
      </c>
      <c r="J150" s="83"/>
      <c r="K150" s="59"/>
      <c r="L150" s="83"/>
      <c r="O150" s="63"/>
    </row>
    <row r="151" spans="1:15" s="26" customFormat="1" ht="67.5" x14ac:dyDescent="0.2">
      <c r="A151" s="24" t="str">
        <f>'MM CALC'!A154</f>
        <v>13.5</v>
      </c>
      <c r="B151" s="24" t="str">
        <f>'MM CALC'!B154</f>
        <v>SICOR-MG</v>
      </c>
      <c r="C151" s="24" t="str">
        <f>'MM CALC'!C154</f>
        <v>ED-8914</v>
      </c>
      <c r="D151" s="82" t="str">
        <f>'MM CALC'!D154</f>
        <v>EXECUÇÃO DE PAVIMENTO COM PISO INTERTRAVADO, TIPO
SEXTAVADO, ESP. 8CM, COM FCK DE 35MPA, INCLUSIVE
COLCHÃO DE AREIA, ESP. 6CM, PARA ASSENTAMENTO,
COMPACTAÇÃO MECANIZADA, CARGA E DESCARGA MECÂNICA
EM CAMINHÃO, EXCLUSIVE TRANSPORTE DE PISO
INTERTRAVADO</v>
      </c>
      <c r="E151" s="53" t="str">
        <f>'MM CALC'!E154</f>
        <v>m²</v>
      </c>
      <c r="F151" s="53">
        <f>'MM CALC'!F154</f>
        <v>500</v>
      </c>
      <c r="G151" s="25">
        <v>94.92</v>
      </c>
      <c r="H151" s="25">
        <f t="shared" ref="H151" si="23">ROUND((1+$H$9)*G151,2)</f>
        <v>121.72</v>
      </c>
      <c r="I151" s="25">
        <f t="shared" si="22"/>
        <v>60860</v>
      </c>
      <c r="J151" s="83"/>
      <c r="K151" s="59"/>
      <c r="L151" s="83"/>
      <c r="O151" s="63"/>
    </row>
    <row r="152" spans="1:15" s="26" customFormat="1" ht="56.25" x14ac:dyDescent="0.2">
      <c r="A152" s="24" t="str">
        <f>'MM CALC'!A155</f>
        <v>13.6</v>
      </c>
      <c r="B152" s="24" t="str">
        <f>'MM CALC'!B155</f>
        <v>SICOR-MG</v>
      </c>
      <c r="C152" s="24" t="str">
        <f>'MM CALC'!C155</f>
        <v>ED-48664</v>
      </c>
      <c r="D152" s="82" t="str">
        <f>'MM CALC'!D155</f>
        <v>GUIA DE MEIO-FIO (10X15X22)CM E SARJETA (30X10)CM COM
INCLINAÇÃO DE 10%, EM CONCRETO COM FCK 15MPA, MOLDADA
IN-LOCO, FORMA EM MADEIRA, INCLUSIVE ESCAVAÇÃO,
APILOAMENTO E TRANSPORTE COM RETIRADA DO MATERIAL
ESCAVADO (EM CAÇAMBA)</v>
      </c>
      <c r="E152" s="53" t="str">
        <f>'MM CALC'!E155</f>
        <v>m</v>
      </c>
      <c r="F152" s="53">
        <f>'MM CALC'!F155</f>
        <v>236</v>
      </c>
      <c r="G152" s="25">
        <v>119.3</v>
      </c>
      <c r="H152" s="25">
        <f>ROUND((1+$H$9)*G152,2)</f>
        <v>152.97999999999999</v>
      </c>
      <c r="I152" s="25">
        <f t="shared" si="22"/>
        <v>36103.279999999999</v>
      </c>
      <c r="J152" s="83"/>
      <c r="K152" s="59"/>
      <c r="L152" s="83"/>
      <c r="O152" s="63"/>
    </row>
    <row r="153" spans="1:15" s="26" customFormat="1" ht="11.25" x14ac:dyDescent="0.2">
      <c r="A153" s="24" t="str">
        <f>'MM CALC'!A156</f>
        <v>13.7</v>
      </c>
      <c r="B153" s="24" t="str">
        <f>'MM CALC'!B156</f>
        <v>SICOR-MG</v>
      </c>
      <c r="C153" s="24" t="str">
        <f>'MM CALC'!C156</f>
        <v>ED-51145</v>
      </c>
      <c r="D153" s="82" t="str">
        <f>'MM CALC'!D156</f>
        <v>PASSEIOS DE CONCRETO E = 6 CM, FCK = 10 MPA, JUNTA SECA</v>
      </c>
      <c r="E153" s="53" t="str">
        <f>'MM CALC'!E156</f>
        <v>m²</v>
      </c>
      <c r="F153" s="53">
        <f>'MM CALC'!F156</f>
        <v>774.49</v>
      </c>
      <c r="G153" s="25">
        <v>65.819999999999993</v>
      </c>
      <c r="H153" s="25">
        <f t="shared" si="15"/>
        <v>84.4</v>
      </c>
      <c r="I153" s="25">
        <f t="shared" si="22"/>
        <v>65366.96</v>
      </c>
      <c r="J153" s="83"/>
      <c r="K153" s="59"/>
      <c r="L153" s="83"/>
      <c r="O153" s="63"/>
    </row>
    <row r="154" spans="1:15" s="26" customFormat="1" ht="56.25" x14ac:dyDescent="0.2">
      <c r="A154" s="24" t="str">
        <f>'MM CALC'!A157</f>
        <v>13.8</v>
      </c>
      <c r="B154" s="24" t="str">
        <f>'MM CALC'!B157</f>
        <v>SICOR-MG</v>
      </c>
      <c r="C154" s="24" t="str">
        <f>'MM CALC'!C157</f>
        <v>ED-9320</v>
      </c>
      <c r="D154" s="82" t="str">
        <f>'MM CALC'!D157</f>
        <v>PISO EM CONCRETO USINADO CONVENCIONAL COM DE FCK
15MPA, COM TELA SOLDADA NERVURADA TIPO Q-138,
ACABAMENTO POLÍDO EM NÍVEL ZERO, ESP. 10CM, INCLUSIVE
FORNECIMENTO, LANÇAMENTO, ADENSAMENTO, EXCLUSIVE
JUNTA DE DILATAÇÃO</v>
      </c>
      <c r="E154" s="53" t="str">
        <f>'MM CALC'!E157</f>
        <v>m²</v>
      </c>
      <c r="F154" s="53">
        <f>'MM CALC'!F157</f>
        <v>16</v>
      </c>
      <c r="G154" s="25">
        <v>142.41999999999999</v>
      </c>
      <c r="H154" s="25">
        <f t="shared" si="15"/>
        <v>182.63</v>
      </c>
      <c r="I154" s="25">
        <f t="shared" si="22"/>
        <v>2922.08</v>
      </c>
      <c r="J154" s="83"/>
      <c r="K154" s="59"/>
      <c r="L154" s="83"/>
      <c r="O154" s="63"/>
    </row>
    <row r="155" spans="1:15" s="26" customFormat="1" ht="33.75" x14ac:dyDescent="0.2">
      <c r="A155" s="24" t="str">
        <f>'MM CALC'!A158</f>
        <v>13.9</v>
      </c>
      <c r="B155" s="24" t="str">
        <f>'MM CALC'!B158</f>
        <v>SICOR-MG</v>
      </c>
      <c r="C155" s="24" t="str">
        <f>'MM CALC'!C158</f>
        <v>ED-50621</v>
      </c>
      <c r="D155" s="82" t="str">
        <f>'MM CALC'!D158</f>
        <v>SÓCULO COM ENCHIMENTO EM TIJOLOS MACIÇOS, ALTURA DE
10CM À 12CM, INCLUSIVE ACABAMENTO EM REVESTIMENTO DE
ARGAMASSA, ESP. 20MM, COM APLICAÇÃO MANUAL</v>
      </c>
      <c r="E155" s="53" t="str">
        <f>'MM CALC'!E158</f>
        <v>m²</v>
      </c>
      <c r="F155" s="53">
        <f>'MM CALC'!F158</f>
        <v>7.6</v>
      </c>
      <c r="G155" s="25">
        <v>140.18</v>
      </c>
      <c r="H155" s="25">
        <f t="shared" si="15"/>
        <v>179.75</v>
      </c>
      <c r="I155" s="25">
        <f t="shared" si="22"/>
        <v>1366.1</v>
      </c>
      <c r="J155" s="83"/>
      <c r="K155" s="59"/>
      <c r="L155" s="83"/>
      <c r="O155" s="63"/>
    </row>
    <row r="156" spans="1:15" s="26" customFormat="1" ht="11.25" x14ac:dyDescent="0.2">
      <c r="A156" s="117">
        <f>'MM CALC'!A159</f>
        <v>14</v>
      </c>
      <c r="B156" s="117"/>
      <c r="C156" s="118"/>
      <c r="D156" s="119" t="str">
        <f>'MM CALC'!D159</f>
        <v>VIDROS E ESPELHOS</v>
      </c>
      <c r="E156" s="118"/>
      <c r="F156" s="202"/>
      <c r="G156" s="203"/>
      <c r="H156" s="204"/>
      <c r="I156" s="106">
        <f>SUM(I157)</f>
        <v>3016.75</v>
      </c>
      <c r="J156" s="83"/>
      <c r="K156" s="59"/>
      <c r="L156" s="83"/>
      <c r="O156" s="63"/>
    </row>
    <row r="157" spans="1:15" s="26" customFormat="1" ht="33.75" x14ac:dyDescent="0.2">
      <c r="A157" s="24" t="str">
        <f>'MM CALC'!A160</f>
        <v>14.1</v>
      </c>
      <c r="B157" s="24" t="str">
        <f>'MM CALC'!B160</f>
        <v>SICOR-MG</v>
      </c>
      <c r="C157" s="24" t="str">
        <f>'MM CALC'!C160</f>
        <v>ED-51150</v>
      </c>
      <c r="D157" s="82" t="str">
        <f>'MM CALC'!D160</f>
        <v>ESPELHO CRISTAL, DIMENSÃO (60X90)CM, COM ESP. 4MM, EM
ACABAMENTO LAPIDADO, INCLUSIVE FIXAÇÃO COM PARAFUSO
TIPO FINESSON, FORNECIMENTO E INSTALAÇÃO</v>
      </c>
      <c r="E157" s="53" t="str">
        <f>'MM CALC'!E160</f>
        <v>und</v>
      </c>
      <c r="F157" s="53">
        <f>'MM CALC'!F160</f>
        <v>11</v>
      </c>
      <c r="G157" s="25">
        <v>213.87</v>
      </c>
      <c r="H157" s="25">
        <f t="shared" si="15"/>
        <v>274.25</v>
      </c>
      <c r="I157" s="25">
        <f>+ROUND((H157*F157),2)</f>
        <v>3016.75</v>
      </c>
      <c r="J157" s="83"/>
      <c r="K157" s="59"/>
      <c r="L157" s="83"/>
      <c r="O157" s="63"/>
    </row>
    <row r="158" spans="1:15" s="26" customFormat="1" ht="11.25" x14ac:dyDescent="0.2">
      <c r="A158" s="117">
        <f>'MM CALC'!A162</f>
        <v>15</v>
      </c>
      <c r="B158" s="117"/>
      <c r="C158" s="118"/>
      <c r="D158" s="119" t="str">
        <f>'MM CALC'!D162</f>
        <v xml:space="preserve">PINTURA </v>
      </c>
      <c r="E158" s="118"/>
      <c r="F158" s="202"/>
      <c r="G158" s="203"/>
      <c r="H158" s="204"/>
      <c r="I158" s="106">
        <f>SUM(I159:I169)</f>
        <v>168656.09999999998</v>
      </c>
      <c r="J158" s="83"/>
      <c r="K158" s="59"/>
      <c r="L158" s="83"/>
      <c r="O158" s="63"/>
    </row>
    <row r="159" spans="1:15" s="26" customFormat="1" ht="22.5" x14ac:dyDescent="0.2">
      <c r="A159" s="24" t="str">
        <f>'MM CALC'!A163</f>
        <v>15.1</v>
      </c>
      <c r="B159" s="24" t="str">
        <f>'MM CALC'!B163</f>
        <v>SICOR-MG</v>
      </c>
      <c r="C159" s="24" t="str">
        <f>'MM CALC'!C163</f>
        <v>ED-50514</v>
      </c>
      <c r="D159" s="82" t="str">
        <f>'MM CALC'!D163</f>
        <v>PREPARAÇÃO PARA EMASSAMENTO OU PINTURA (LÁTEX/ ACRÍLICA) EM PAREDE, INCLUSIVE UMA (1) DEMÃO DE SELADOR ACRÍLICO</v>
      </c>
      <c r="E159" s="53" t="str">
        <f>'MM CALC'!E163</f>
        <v>m²</v>
      </c>
      <c r="F159" s="53">
        <f>'MM CALC'!F163</f>
        <v>1789.49</v>
      </c>
      <c r="G159" s="25">
        <v>7.41</v>
      </c>
      <c r="H159" s="25">
        <f t="shared" si="15"/>
        <v>9.5</v>
      </c>
      <c r="I159" s="25">
        <f t="shared" ref="I159:I169" si="24">+ROUND((H159*F159),2)</f>
        <v>17000.16</v>
      </c>
      <c r="J159" s="83"/>
      <c r="K159" s="59"/>
      <c r="L159" s="83"/>
      <c r="O159" s="63"/>
    </row>
    <row r="160" spans="1:15" s="26" customFormat="1" ht="22.5" x14ac:dyDescent="0.2">
      <c r="A160" s="24" t="str">
        <f>'MM CALC'!A164</f>
        <v>15.2</v>
      </c>
      <c r="B160" s="24" t="str">
        <f>'MM CALC'!B164</f>
        <v>SICOR-MG</v>
      </c>
      <c r="C160" s="24" t="str">
        <f>'MM CALC'!C164</f>
        <v>ED-50515</v>
      </c>
      <c r="D160" s="82" t="str">
        <f>'MM CALC'!D164</f>
        <v>PREPARAÇÃO PARA EMASSAMENTO OU PINTURA (LÁTEX/ ACRÍLICA) EM TETO, INCLUSIVE UMA (1) DEMÃO DE SELADOR ACRÍLICO</v>
      </c>
      <c r="E160" s="53" t="str">
        <f>'MM CALC'!E164</f>
        <v>m²</v>
      </c>
      <c r="F160" s="53">
        <f>'MM CALC'!F164</f>
        <v>671.14</v>
      </c>
      <c r="G160" s="25">
        <v>9.25</v>
      </c>
      <c r="H160" s="25">
        <f t="shared" si="15"/>
        <v>11.86</v>
      </c>
      <c r="I160" s="25">
        <f t="shared" si="24"/>
        <v>7959.72</v>
      </c>
      <c r="J160" s="83"/>
      <c r="K160" s="59"/>
      <c r="L160" s="83"/>
      <c r="O160" s="63"/>
    </row>
    <row r="161" spans="1:15" s="26" customFormat="1" ht="22.5" x14ac:dyDescent="0.2">
      <c r="A161" s="24" t="str">
        <f>'MM CALC'!A165</f>
        <v>15.3</v>
      </c>
      <c r="B161" s="24" t="str">
        <f>'MM CALC'!B165</f>
        <v>SICOR-MG</v>
      </c>
      <c r="C161" s="24" t="str">
        <f>'MM CALC'!C165</f>
        <v>ED-50478</v>
      </c>
      <c r="D161" s="82" t="str">
        <f>'MM CALC'!D165</f>
        <v>EMASSAMENTO EM PAREDE COM MASSA CORRIDA (PVA), DUAS (2) DEMÃOS, INCLUSIVE LIXAMENTO PARA PINTURA</v>
      </c>
      <c r="E161" s="53" t="str">
        <f>'MM CALC'!E165</f>
        <v>m²</v>
      </c>
      <c r="F161" s="53">
        <f>'MM CALC'!F165</f>
        <v>1789.49</v>
      </c>
      <c r="G161" s="25">
        <v>19.440000000000001</v>
      </c>
      <c r="H161" s="25">
        <f t="shared" si="15"/>
        <v>24.93</v>
      </c>
      <c r="I161" s="25">
        <f t="shared" si="24"/>
        <v>44611.99</v>
      </c>
      <c r="J161" s="83"/>
      <c r="K161" s="59"/>
      <c r="L161" s="83"/>
      <c r="O161" s="63"/>
    </row>
    <row r="162" spans="1:15" s="26" customFormat="1" ht="22.5" x14ac:dyDescent="0.2">
      <c r="A162" s="24" t="str">
        <f>'MM CALC'!A166</f>
        <v>15.4</v>
      </c>
      <c r="B162" s="24" t="str">
        <f>'MM CALC'!B166</f>
        <v>SICOR-MG</v>
      </c>
      <c r="C162" s="24" t="str">
        <f>'MM CALC'!C166</f>
        <v>ED-50474</v>
      </c>
      <c r="D162" s="82" t="str">
        <f>'MM CALC'!D166</f>
        <v>EMASSAMENTO EM PAREDE COM MASSA ACRÍLICA, DUAS (2)
DEMÃOS, INCLUSIVE LIXAMENTO PARA PINTURA</v>
      </c>
      <c r="E162" s="53" t="str">
        <f>'MM CALC'!E166</f>
        <v>m²</v>
      </c>
      <c r="F162" s="53">
        <f>'MM CALC'!F166</f>
        <v>144.47</v>
      </c>
      <c r="G162" s="25">
        <v>22.05</v>
      </c>
      <c r="H162" s="25">
        <f t="shared" ref="H162" si="25">ROUND((1+$H$9)*G162,2)</f>
        <v>28.27</v>
      </c>
      <c r="I162" s="25">
        <f t="shared" si="24"/>
        <v>4084.17</v>
      </c>
      <c r="J162" s="83"/>
      <c r="K162" s="59"/>
      <c r="L162" s="83"/>
      <c r="O162" s="63"/>
    </row>
    <row r="163" spans="1:15" s="26" customFormat="1" ht="22.5" x14ac:dyDescent="0.2">
      <c r="A163" s="24" t="str">
        <f>'MM CALC'!A167</f>
        <v>15.5</v>
      </c>
      <c r="B163" s="24" t="str">
        <f>'MM CALC'!B167</f>
        <v>SICOR-MG</v>
      </c>
      <c r="C163" s="24" t="str">
        <f>'MM CALC'!C167</f>
        <v>ED-50480</v>
      </c>
      <c r="D163" s="82" t="str">
        <f>'MM CALC'!D167</f>
        <v>EMASSAMENTO EM TETO COM MASSA CORRIDA (PVA), DUAS (2) DEMÃOS, INCLUSIVE LIXAMENTO PARA PINTURA</v>
      </c>
      <c r="E163" s="53" t="str">
        <f>'MM CALC'!E167</f>
        <v>m²</v>
      </c>
      <c r="F163" s="53">
        <f>'MM CALC'!F167</f>
        <v>671.14</v>
      </c>
      <c r="G163" s="25">
        <v>32.380000000000003</v>
      </c>
      <c r="H163" s="25">
        <f t="shared" si="15"/>
        <v>41.52</v>
      </c>
      <c r="I163" s="25">
        <f t="shared" si="24"/>
        <v>27865.73</v>
      </c>
      <c r="J163" s="83"/>
      <c r="K163" s="59"/>
      <c r="L163" s="83"/>
      <c r="O163" s="63"/>
    </row>
    <row r="164" spans="1:15" s="26" customFormat="1" ht="22.5" x14ac:dyDescent="0.2">
      <c r="A164" s="24" t="str">
        <f>'MM CALC'!A168</f>
        <v>15.6</v>
      </c>
      <c r="B164" s="24" t="str">
        <f>'MM CALC'!B168</f>
        <v>SICOR-MG</v>
      </c>
      <c r="C164" s="24" t="str">
        <f>'MM CALC'!C168</f>
        <v>ED-50498</v>
      </c>
      <c r="D164" s="82" t="str">
        <f>'MM CALC'!D168</f>
        <v>PINTURA LÁTEX (PVA) EM PAREDE, DUAS (2) DEMÃOS, COM APLICAÇÃO MANUAL, EXCLUSIVE SELADOR ACRÍLICO E MASSA ACRÍLICA/CORRIDA (PVA)</v>
      </c>
      <c r="E164" s="53" t="str">
        <f>'MM CALC'!E168</f>
        <v>m²</v>
      </c>
      <c r="F164" s="53">
        <f>'MM CALC'!F168</f>
        <v>1565.49</v>
      </c>
      <c r="G164" s="25">
        <v>16.149999999999999</v>
      </c>
      <c r="H164" s="25">
        <f t="shared" si="15"/>
        <v>20.71</v>
      </c>
      <c r="I164" s="25">
        <f t="shared" si="24"/>
        <v>32421.3</v>
      </c>
      <c r="J164" s="83"/>
      <c r="K164" s="59"/>
      <c r="L164" s="83"/>
      <c r="O164" s="63"/>
    </row>
    <row r="165" spans="1:15" s="26" customFormat="1" ht="22.5" x14ac:dyDescent="0.2">
      <c r="A165" s="24" t="str">
        <f>'MM CALC'!A169</f>
        <v>15.7</v>
      </c>
      <c r="B165" s="24" t="str">
        <f>'MM CALC'!B169</f>
        <v>SICOR-MG</v>
      </c>
      <c r="C165" s="24" t="str">
        <f>'MM CALC'!C169</f>
        <v>ED-50499</v>
      </c>
      <c r="D165" s="82" t="str">
        <f>'MM CALC'!D169</f>
        <v>PINTURA LÁTEX (PVA) EM TETO, DUAS (2) DEMÃOS, COM APLICAÇÃO MANUAL, EXCLUSIVE SELADOR ACRÍLICO E MASSA ACRÍLICA/CORRIDA (PVA)</v>
      </c>
      <c r="E165" s="53" t="str">
        <f>'MM CALC'!E169</f>
        <v>m²</v>
      </c>
      <c r="F165" s="53">
        <f>'MM CALC'!F169</f>
        <v>671.14</v>
      </c>
      <c r="G165" s="25">
        <v>17.88</v>
      </c>
      <c r="H165" s="25">
        <f t="shared" si="15"/>
        <v>22.93</v>
      </c>
      <c r="I165" s="25">
        <f t="shared" si="24"/>
        <v>15389.24</v>
      </c>
      <c r="J165" s="83"/>
      <c r="K165" s="59"/>
      <c r="L165" s="83"/>
      <c r="O165" s="63"/>
    </row>
    <row r="166" spans="1:15" s="26" customFormat="1" ht="33.75" x14ac:dyDescent="0.2">
      <c r="A166" s="24" t="str">
        <f>'MM CALC'!A170</f>
        <v>15.8</v>
      </c>
      <c r="B166" s="24" t="str">
        <f>'MM CALC'!B170</f>
        <v>SICOR-MG</v>
      </c>
      <c r="C166" s="24" t="str">
        <f>'MM CALC'!C170</f>
        <v>ED-50451</v>
      </c>
      <c r="D166" s="82" t="str">
        <f>'MM CALC'!D170</f>
        <v>PINTURA ACRÍLICA EM PAREDE, DUAS (2) DEMÃOS, COM
APLICAÇÃO MANUAL, EXCLUSIVE SELADOR ACRÍLICO E MASSA
ACRÍLICA/CORRIDA (PVA)</v>
      </c>
      <c r="E166" s="53" t="str">
        <f>'MM CALC'!E170</f>
        <v>m²</v>
      </c>
      <c r="F166" s="53">
        <f>'MM CALC'!F170</f>
        <v>279.13</v>
      </c>
      <c r="G166" s="25">
        <v>15.53</v>
      </c>
      <c r="H166" s="25">
        <f t="shared" si="15"/>
        <v>19.91</v>
      </c>
      <c r="I166" s="25">
        <f t="shared" si="24"/>
        <v>5557.48</v>
      </c>
      <c r="J166" s="83"/>
      <c r="K166" s="59"/>
      <c r="L166" s="83"/>
      <c r="O166" s="63"/>
    </row>
    <row r="167" spans="1:15" s="26" customFormat="1" ht="33.75" x14ac:dyDescent="0.2">
      <c r="A167" s="24" t="str">
        <f>'MM CALC'!A171</f>
        <v>15.9</v>
      </c>
      <c r="B167" s="24" t="str">
        <f>'MM CALC'!B171</f>
        <v>SICOR-MG</v>
      </c>
      <c r="C167" s="24" t="str">
        <f>'MM CALC'!C171</f>
        <v>ED-28438</v>
      </c>
      <c r="D167" s="82" t="str">
        <f>'MM CALC'!D171</f>
        <v>PINTURA ESMALTE BASE SOLVENTE EM SUPERFÍCIE DE MADEIRA, DUAS (2) DEMÃOS, COM APLICAÇÃO MANUAL, INCLUSIVE PREPARAÇÃO DA SUPERFÍCIE COM LIXAMENTO, EXCLUSIVE FUNDO NIVELADOR E MASSA A ÓLEO</v>
      </c>
      <c r="E167" s="53" t="str">
        <f>'MM CALC'!E171</f>
        <v>m²</v>
      </c>
      <c r="F167" s="53">
        <f>'MM CALC'!F171</f>
        <v>112.14</v>
      </c>
      <c r="G167" s="25">
        <v>18.89</v>
      </c>
      <c r="H167" s="25">
        <f t="shared" si="15"/>
        <v>24.22</v>
      </c>
      <c r="I167" s="25">
        <f t="shared" si="24"/>
        <v>2716.03</v>
      </c>
      <c r="J167" s="83"/>
      <c r="K167" s="59"/>
      <c r="L167" s="83"/>
      <c r="O167" s="63"/>
    </row>
    <row r="168" spans="1:15" s="26" customFormat="1" ht="33.75" x14ac:dyDescent="0.2">
      <c r="A168" s="24" t="str">
        <f>'MM CALC'!A172</f>
        <v>15.10</v>
      </c>
      <c r="B168" s="24" t="str">
        <f>'MM CALC'!B172</f>
        <v>SICOR-MG</v>
      </c>
      <c r="C168" s="24" t="str">
        <f>'MM CALC'!C172</f>
        <v>ED-50495</v>
      </c>
      <c r="D168" s="82" t="str">
        <f>'MM CALC'!D172</f>
        <v>PINTURA ESMALTE BASE SOLVENTE EM SUPERFÍCIES METÁLICAS, DUAS (2) DEMÃOS, COM APLICAÇÃO MANUAL, INCLUSIVE UMA (1) DEMÃO DE FUNDO ANTICORROSIVO</v>
      </c>
      <c r="E168" s="53" t="str">
        <f>'MM CALC'!E172</f>
        <v>m²</v>
      </c>
      <c r="F168" s="53">
        <f>'MM CALC'!F172</f>
        <v>97.72</v>
      </c>
      <c r="G168" s="25">
        <v>33.65</v>
      </c>
      <c r="H168" s="25">
        <f t="shared" si="15"/>
        <v>43.15</v>
      </c>
      <c r="I168" s="25">
        <f t="shared" si="24"/>
        <v>4216.62</v>
      </c>
      <c r="J168" s="83"/>
      <c r="K168" s="59"/>
      <c r="L168" s="83"/>
      <c r="O168" s="63"/>
    </row>
    <row r="169" spans="1:15" s="26" customFormat="1" ht="33.75" x14ac:dyDescent="0.2">
      <c r="A169" s="24" t="str">
        <f>'MM CALC'!A173</f>
        <v>15.11</v>
      </c>
      <c r="B169" s="24" t="str">
        <f>'MM CALC'!B173</f>
        <v>SICOR-MG</v>
      </c>
      <c r="C169" s="24" t="str">
        <f>'MM CALC'!C173</f>
        <v>ED-50512</v>
      </c>
      <c r="D169" s="82" t="str">
        <f>'MM CALC'!D173</f>
        <v>PINTURA PRESERVATIVA COM CUPINICIDA EM MADEIRA SECA,
DUAS (2) DEMÃOS, COM APLICAÇÃO MANUAL, EXCLUSIVE
APLICAÇÃO DE VERNIZ</v>
      </c>
      <c r="E169" s="53" t="str">
        <f>'MM CALC'!E173</f>
        <v>m²</v>
      </c>
      <c r="F169" s="53">
        <f>'MM CALC'!F173</f>
        <v>221.8</v>
      </c>
      <c r="G169" s="25">
        <v>24.03</v>
      </c>
      <c r="H169" s="25">
        <f t="shared" si="15"/>
        <v>30.81</v>
      </c>
      <c r="I169" s="25">
        <f t="shared" si="24"/>
        <v>6833.66</v>
      </c>
      <c r="J169" s="83"/>
      <c r="K169" s="59"/>
      <c r="L169" s="83"/>
      <c r="O169" s="63"/>
    </row>
    <row r="170" spans="1:15" s="26" customFormat="1" ht="11.25" x14ac:dyDescent="0.2">
      <c r="A170" s="117">
        <f>'MM CALC'!A174</f>
        <v>16</v>
      </c>
      <c r="B170" s="117"/>
      <c r="C170" s="118"/>
      <c r="D170" s="119" t="str">
        <f>'MM CALC'!D174</f>
        <v>BANCADAS, PRATELEIRAS E DIVISÓRIAS</v>
      </c>
      <c r="E170" s="118"/>
      <c r="F170" s="202"/>
      <c r="G170" s="203"/>
      <c r="H170" s="204"/>
      <c r="I170" s="106">
        <f>SUM(I171:I176)</f>
        <v>26168.559999999998</v>
      </c>
      <c r="J170" s="83"/>
      <c r="K170" s="59"/>
      <c r="L170" s="83"/>
      <c r="O170" s="63"/>
    </row>
    <row r="171" spans="1:15" s="26" customFormat="1" ht="22.5" x14ac:dyDescent="0.2">
      <c r="A171" s="24" t="str">
        <f>'MM CALC'!A175</f>
        <v>16.1</v>
      </c>
      <c r="B171" s="24" t="str">
        <f>'MM CALC'!B175</f>
        <v>SICOR-MG</v>
      </c>
      <c r="C171" s="24" t="str">
        <f>'MM CALC'!C175</f>
        <v>ED-50692</v>
      </c>
      <c r="D171" s="82" t="str">
        <f>'MM CALC'!D175</f>
        <v>PRATELEIRA EM GRANITO, COR CINZA ANDORINHA, ESP. 2CM, ACABAMENTO POLIDO, APOIADA EM CONSOLE DE METALON (30X20)MM, INCLUSIVE FIXAÇÃO</v>
      </c>
      <c r="E171" s="53" t="str">
        <f>'MM CALC'!E175</f>
        <v>m²</v>
      </c>
      <c r="F171" s="53">
        <f>'MM CALC'!F175</f>
        <v>7.36</v>
      </c>
      <c r="G171" s="25">
        <v>406.96</v>
      </c>
      <c r="H171" s="25">
        <f t="shared" si="15"/>
        <v>521.84</v>
      </c>
      <c r="I171" s="25">
        <f t="shared" ref="I171:I176" si="26">+ROUND((H171*F171),2)</f>
        <v>3840.74</v>
      </c>
      <c r="J171" s="83"/>
      <c r="K171" s="59"/>
      <c r="L171" s="83"/>
      <c r="O171" s="63"/>
    </row>
    <row r="172" spans="1:15" s="26" customFormat="1" ht="56.25" x14ac:dyDescent="0.2">
      <c r="A172" s="24" t="str">
        <f>'MM CALC'!A176</f>
        <v>16.2</v>
      </c>
      <c r="B172" s="24" t="str">
        <f>'MM CALC'!B176</f>
        <v>SICOR-MG</v>
      </c>
      <c r="C172" s="24" t="str">
        <f>'MM CALC'!C176</f>
        <v>ED-21095</v>
      </c>
      <c r="D172" s="82" t="str">
        <f>'MM CALC'!D176</f>
        <v>BANCADA EM GRANITO, COR CINZA ANDORINHA, ESP. 3CM,
ACABAMENTO POLIDO, APOIADA EM CONSOLE DE METALON (
50X30)MM, EXCLUSIVE RODABANCA/FRONTÃO, TESTEIRA/FAIXA,
FURO EM BANCADA, CUBA METÁLICA, SIFÃO, TORNEIRA E
ENGATE FLEXÍVEL</v>
      </c>
      <c r="E172" s="53" t="str">
        <f>'MM CALC'!E176</f>
        <v>m²</v>
      </c>
      <c r="F172" s="53">
        <f>'MM CALC'!F176</f>
        <v>8.27</v>
      </c>
      <c r="G172" s="25">
        <v>446.33</v>
      </c>
      <c r="H172" s="25">
        <f t="shared" si="15"/>
        <v>572.33000000000004</v>
      </c>
      <c r="I172" s="25">
        <f t="shared" si="26"/>
        <v>4733.17</v>
      </c>
      <c r="J172" s="83"/>
      <c r="K172" s="59"/>
      <c r="L172" s="83"/>
      <c r="O172" s="63"/>
    </row>
    <row r="173" spans="1:15" s="26" customFormat="1" ht="33.75" x14ac:dyDescent="0.2">
      <c r="A173" s="24" t="str">
        <f>'MM CALC'!A177</f>
        <v>16.3</v>
      </c>
      <c r="B173" s="24" t="str">
        <f>'MM CALC'!B177</f>
        <v>SICOR-MG</v>
      </c>
      <c r="C173" s="24" t="str">
        <f>'MM CALC'!C177</f>
        <v>ED-48347</v>
      </c>
      <c r="D173" s="82" t="str">
        <f>'MM CALC'!D177</f>
        <v>RODABANCA/FRONTÃO PARA BANCADA EM GRANITO, COR CINZA
ANDORINHA, ESP. 2CM, ALTURA DE 7CM, INCLUSIVE
REJUNTAMENTO EM MASSA PLÁSTICA NA COR DA PEDRA</v>
      </c>
      <c r="E173" s="53" t="str">
        <f>'MM CALC'!E177</f>
        <v>m</v>
      </c>
      <c r="F173" s="53">
        <f>'MM CALC'!F177</f>
        <v>15.6</v>
      </c>
      <c r="G173" s="25">
        <v>46.62</v>
      </c>
      <c r="H173" s="25">
        <f t="shared" si="15"/>
        <v>59.78</v>
      </c>
      <c r="I173" s="25">
        <f t="shared" si="26"/>
        <v>932.57</v>
      </c>
      <c r="J173" s="83"/>
      <c r="K173" s="59"/>
      <c r="L173" s="83"/>
      <c r="O173" s="63"/>
    </row>
    <row r="174" spans="1:15" s="26" customFormat="1" ht="45" x14ac:dyDescent="0.2">
      <c r="A174" s="24" t="str">
        <f>'MM CALC'!A178</f>
        <v>16.4</v>
      </c>
      <c r="B174" s="24" t="str">
        <f>'MM CALC'!B178</f>
        <v>SICOR-MG</v>
      </c>
      <c r="C174" s="24" t="str">
        <f>'MM CALC'!C178</f>
        <v>ED-21634</v>
      </c>
      <c r="D174" s="82" t="str">
        <f>'MM CALC'!D178</f>
        <v>TESTEIRA PARA BANCADA EM GRANITO, COR CINZA ANDORINHA,
ESP. 2CM, ALTURA DE 3CM, INCLUSIVE POLIMENTO, CORTE/
COLAGEM EM MEIA ESQUADRIA E MASSA PLÁSTICA NA COR DA
PEDRA</v>
      </c>
      <c r="E174" s="53" t="str">
        <f>'MM CALC'!E178</f>
        <v>m</v>
      </c>
      <c r="F174" s="53">
        <f>'MM CALC'!F178</f>
        <v>13.8</v>
      </c>
      <c r="G174" s="25">
        <v>190.87</v>
      </c>
      <c r="H174" s="25">
        <f t="shared" ref="H174:H176" si="27">ROUND((1+$H$9)*G174,2)</f>
        <v>244.75</v>
      </c>
      <c r="I174" s="25">
        <f t="shared" si="26"/>
        <v>3377.55</v>
      </c>
      <c r="J174" s="83"/>
      <c r="K174" s="59"/>
      <c r="L174" s="83"/>
      <c r="O174" s="63"/>
    </row>
    <row r="175" spans="1:15" s="26" customFormat="1" ht="22.5" x14ac:dyDescent="0.2">
      <c r="A175" s="24" t="str">
        <f>'MM CALC'!A179</f>
        <v>16.5</v>
      </c>
      <c r="B175" s="24" t="str">
        <f>'MM CALC'!B179</f>
        <v>SICOR-MG</v>
      </c>
      <c r="C175" s="24" t="str">
        <f>'MM CALC'!C179</f>
        <v>ED-48533</v>
      </c>
      <c r="D175" s="82" t="str">
        <f>'MM CALC'!D179</f>
        <v>DIVISÓRIA EM GRANITO CINZA ANDORINHA, ESP. 3CM, INCLUSIVE
INSTALAÇÃO, FERRAGENS EM LATÃO CROMADO E ACESSÓRIOS</v>
      </c>
      <c r="E175" s="53" t="str">
        <f>'MM CALC'!E179</f>
        <v>m²</v>
      </c>
      <c r="F175" s="53">
        <f>'MM CALC'!F179</f>
        <v>9.9600000000000009</v>
      </c>
      <c r="G175" s="25">
        <v>677.58</v>
      </c>
      <c r="H175" s="25">
        <f t="shared" si="27"/>
        <v>868.86</v>
      </c>
      <c r="I175" s="25">
        <f t="shared" si="26"/>
        <v>8653.85</v>
      </c>
      <c r="J175" s="83"/>
      <c r="K175" s="59"/>
      <c r="L175" s="83"/>
      <c r="O175" s="63"/>
    </row>
    <row r="176" spans="1:15" s="26" customFormat="1" ht="33.75" x14ac:dyDescent="0.2">
      <c r="A176" s="24" t="str">
        <f>'MM CALC'!A180</f>
        <v>16.6</v>
      </c>
      <c r="B176" s="24" t="str">
        <f>'MM CALC'!B180</f>
        <v>SICOR-MG</v>
      </c>
      <c r="C176" s="24" t="str">
        <f>'MM CALC'!C180</f>
        <v>ED-48360</v>
      </c>
      <c r="D176" s="82" t="str">
        <f>'MM CALC'!D180</f>
        <v>CONJUNTO DE MESA E BANCOS DE CONCRETO PARA JOGOS (02
BANCOS EM ARCO COM D INTERNO = 130 CM E H = 43 CM E MESA
COM D = 80 CM, E = 8 CM E H = 75 CM)</v>
      </c>
      <c r="E176" s="53" t="str">
        <f>'MM CALC'!E180</f>
        <v>cj</v>
      </c>
      <c r="F176" s="53">
        <f>'MM CALC'!F180</f>
        <v>4</v>
      </c>
      <c r="G176" s="25">
        <v>902.81</v>
      </c>
      <c r="H176" s="25">
        <f t="shared" si="27"/>
        <v>1157.67</v>
      </c>
      <c r="I176" s="25">
        <f t="shared" si="26"/>
        <v>4630.68</v>
      </c>
      <c r="J176" s="83"/>
      <c r="K176" s="59"/>
      <c r="L176" s="83"/>
      <c r="O176" s="63"/>
    </row>
    <row r="177" spans="1:15" s="26" customFormat="1" ht="11.25" x14ac:dyDescent="0.2">
      <c r="A177" s="117">
        <f>'MM CALC'!A181</f>
        <v>17</v>
      </c>
      <c r="B177" s="117"/>
      <c r="C177" s="118"/>
      <c r="D177" s="119" t="str">
        <f>'MM CALC'!D181</f>
        <v>DIVERSOS</v>
      </c>
      <c r="E177" s="118"/>
      <c r="F177" s="202"/>
      <c r="G177" s="203"/>
      <c r="H177" s="204"/>
      <c r="I177" s="106">
        <f>SUM(I178:I187)</f>
        <v>23530.78</v>
      </c>
      <c r="J177" s="83"/>
      <c r="K177" s="59"/>
      <c r="L177" s="83"/>
      <c r="O177" s="63"/>
    </row>
    <row r="178" spans="1:15" s="26" customFormat="1" ht="67.5" x14ac:dyDescent="0.2">
      <c r="A178" s="24" t="str">
        <f>'MM CALC'!A182</f>
        <v>17.1</v>
      </c>
      <c r="B178" s="24" t="str">
        <f>'MM CALC'!B182</f>
        <v>SICOR-MG</v>
      </c>
      <c r="C178" s="24" t="str">
        <f>'MM CALC'!C182</f>
        <v>ED-15716</v>
      </c>
      <c r="D178" s="82" t="str">
        <f>'MM CALC'!D182</f>
        <v>DEPÓSITO PARA CILINDRO DE GÁS (GLP), INCLUSIVE ALVENARIA
DE VEDAÇÃO COM ESP. 14CM, CHAPISCO COM ARGAMASSA (
TRAÇO 1:3), ESP. 5MM, REBOCO COM ARGAMASSA (TRAÇO 1:2:8),
ESP. 20MM, PINTURA ACRÍLICA EM DUAS (2) DEMÃOS, LAJE
IMPERMEABILIZADA E PORTÃO EM TELA GALVANIZADA FIO 12
COM CADEADO, EXCLUSIVE CILINDROS - PADRÃO DER-MG</v>
      </c>
      <c r="E178" s="53" t="str">
        <f>'MM CALC'!E182</f>
        <v>un</v>
      </c>
      <c r="F178" s="53">
        <f>'MM CALC'!F182</f>
        <v>1</v>
      </c>
      <c r="G178" s="25">
        <v>3268.41</v>
      </c>
      <c r="H178" s="25">
        <f t="shared" ref="H178:H187" si="28">ROUND((1+$H$9)*G178,2)</f>
        <v>4191.08</v>
      </c>
      <c r="I178" s="25">
        <f t="shared" ref="I178:I187" si="29">+ROUND((H178*F178),2)</f>
        <v>4191.08</v>
      </c>
      <c r="J178" s="83"/>
      <c r="K178" s="59"/>
      <c r="L178" s="83"/>
      <c r="O178" s="63"/>
    </row>
    <row r="179" spans="1:15" s="26" customFormat="1" ht="11.25" x14ac:dyDescent="0.2">
      <c r="A179" s="24" t="str">
        <f>'MM CALC'!A183</f>
        <v>17.2</v>
      </c>
      <c r="B179" s="24" t="str">
        <f>'MM CALC'!B183</f>
        <v>SICOR-MG</v>
      </c>
      <c r="C179" s="24" t="str">
        <f>'MM CALC'!C183</f>
        <v>ED-49817</v>
      </c>
      <c r="D179" s="82" t="str">
        <f>'MM CALC'!D183</f>
        <v>CILINDRO DE AÇO COM GÁS GLP CAPACIDADE 45 KG</v>
      </c>
      <c r="E179" s="53" t="str">
        <f>'MM CALC'!E183</f>
        <v>u</v>
      </c>
      <c r="F179" s="53">
        <f>'MM CALC'!F183</f>
        <v>4</v>
      </c>
      <c r="G179" s="25">
        <v>550.82000000000005</v>
      </c>
      <c r="H179" s="25">
        <f t="shared" si="28"/>
        <v>706.32</v>
      </c>
      <c r="I179" s="25">
        <f t="shared" si="29"/>
        <v>2825.28</v>
      </c>
      <c r="J179" s="83"/>
      <c r="K179" s="59"/>
      <c r="L179" s="83"/>
      <c r="O179" s="63"/>
    </row>
    <row r="180" spans="1:15" s="26" customFormat="1" ht="67.5" x14ac:dyDescent="0.2">
      <c r="A180" s="24" t="str">
        <f>'MM CALC'!A184</f>
        <v>17.3</v>
      </c>
      <c r="B180" s="24" t="str">
        <f>'MM CALC'!B184</f>
        <v>SICOR-MG</v>
      </c>
      <c r="C180" s="24" t="str">
        <f>'MM CALC'!C184</f>
        <v>ED-18181</v>
      </c>
      <c r="D180" s="82" t="str">
        <f>'MM CALC'!D184</f>
        <v>PONTO DE EMBUTIR PARA GÁS EM TUBO DE COBRE CLASSE "A"
SEM COSTURA SOLDÁVEL, DN 1/2" (15MM), EMBUTIDO NA
ALVENARIA COM DISTÂNCIA DE ATÉ CINCO (5) METROS DO
RAMAL DE ABASTECIMENTO, INCLUSIVE CONEXÕES E FIXAÇÃO
DO TUBO COM ENCHIMENTO DO RASGO NA ALVENARIA/
CONCRETO COM ARGAMASSA</v>
      </c>
      <c r="E180" s="53" t="str">
        <f>'MM CALC'!E184</f>
        <v>un</v>
      </c>
      <c r="F180" s="53">
        <f>'MM CALC'!F184</f>
        <v>1</v>
      </c>
      <c r="G180" s="25">
        <v>638.20000000000005</v>
      </c>
      <c r="H180" s="25">
        <f t="shared" si="28"/>
        <v>818.36</v>
      </c>
      <c r="I180" s="25">
        <f t="shared" si="29"/>
        <v>818.36</v>
      </c>
      <c r="J180" s="83"/>
      <c r="K180" s="59"/>
      <c r="L180" s="83"/>
      <c r="O180" s="63"/>
    </row>
    <row r="181" spans="1:15" s="26" customFormat="1" ht="22.5" x14ac:dyDescent="0.2">
      <c r="A181" s="24" t="str">
        <f>'MM CALC'!A185</f>
        <v>17.4</v>
      </c>
      <c r="B181" s="24" t="str">
        <f>'MM CALC'!B185</f>
        <v>SICOR-MG</v>
      </c>
      <c r="C181" s="24" t="str">
        <f>'MM CALC'!C185</f>
        <v>ED-50437</v>
      </c>
      <c r="D181" s="82" t="str">
        <f>'MM CALC'!D185</f>
        <v>PLANTIO DE GRAMA ESMERALDA EM PLACAS, INCLUSIVE TERRA
VEGETAL E CONSERVAÇÃO POR TRINTA (30) DIAS</v>
      </c>
      <c r="E181" s="53" t="str">
        <f>'MM CALC'!E185</f>
        <v>m²</v>
      </c>
      <c r="F181" s="53">
        <f>'MM CALC'!F185</f>
        <v>67.28</v>
      </c>
      <c r="G181" s="25">
        <v>33.729999999999997</v>
      </c>
      <c r="H181" s="25">
        <f t="shared" si="28"/>
        <v>43.25</v>
      </c>
      <c r="I181" s="25">
        <f t="shared" si="29"/>
        <v>2909.86</v>
      </c>
      <c r="J181" s="83"/>
      <c r="K181" s="59"/>
      <c r="L181" s="83"/>
      <c r="O181" s="63"/>
    </row>
    <row r="182" spans="1:15" s="26" customFormat="1" ht="22.5" x14ac:dyDescent="0.2">
      <c r="A182" s="24" t="str">
        <f>'MM CALC'!A186</f>
        <v>17.5</v>
      </c>
      <c r="B182" s="24" t="str">
        <f>'MM CALC'!B186</f>
        <v>SICOR-MG</v>
      </c>
      <c r="C182" s="24" t="str">
        <f>'MM CALC'!C186</f>
        <v>ED-25268</v>
      </c>
      <c r="D182" s="82" t="str">
        <f>'MM CALC'!D186</f>
        <v>FORNECIMENTO DE ÁRVORE QUARESMEIRA COM ALTURA MÉDIA
DE 2,00M, EXCLUSIVE PLANTIO</v>
      </c>
      <c r="E182" s="53" t="str">
        <f>'MM CALC'!E186</f>
        <v xml:space="preserve">und </v>
      </c>
      <c r="F182" s="53">
        <f>'MM CALC'!F186</f>
        <v>1</v>
      </c>
      <c r="G182" s="25">
        <v>120</v>
      </c>
      <c r="H182" s="25">
        <f t="shared" si="28"/>
        <v>153.88</v>
      </c>
      <c r="I182" s="25">
        <f t="shared" si="29"/>
        <v>153.88</v>
      </c>
      <c r="J182" s="83"/>
      <c r="K182" s="59"/>
      <c r="L182" s="83"/>
      <c r="O182" s="63"/>
    </row>
    <row r="183" spans="1:15" s="26" customFormat="1" ht="22.5" x14ac:dyDescent="0.2">
      <c r="A183" s="24" t="str">
        <f>'MM CALC'!A187</f>
        <v>17.6</v>
      </c>
      <c r="B183" s="24" t="str">
        <f>'MM CALC'!B187</f>
        <v>SICOR-MG</v>
      </c>
      <c r="C183" s="24" t="str">
        <f>'MM CALC'!C187</f>
        <v>ED-50449</v>
      </c>
      <c r="D183" s="82" t="str">
        <f>'MM CALC'!D187</f>
        <v>FORNECIMENTO DE PALMEIRA ARECA-BAMBU COM ALTURA
MÍNIMA DE 50CM, EXCLUSIVE PLANTIO</v>
      </c>
      <c r="E183" s="53" t="str">
        <f>'MM CALC'!E187</f>
        <v xml:space="preserve">und </v>
      </c>
      <c r="F183" s="53">
        <f>'MM CALC'!F187</f>
        <v>3</v>
      </c>
      <c r="G183" s="25">
        <v>39.9</v>
      </c>
      <c r="H183" s="25">
        <f t="shared" si="28"/>
        <v>51.16</v>
      </c>
      <c r="I183" s="25">
        <f t="shared" si="29"/>
        <v>153.47999999999999</v>
      </c>
      <c r="J183" s="83"/>
      <c r="K183" s="59"/>
      <c r="L183" s="83"/>
      <c r="O183" s="63"/>
    </row>
    <row r="184" spans="1:15" s="26" customFormat="1" ht="22.5" x14ac:dyDescent="0.2">
      <c r="A184" s="24" t="str">
        <f>'MM CALC'!A188</f>
        <v>17.7</v>
      </c>
      <c r="B184" s="24" t="str">
        <f>'MM CALC'!B188</f>
        <v>SICOR-MG</v>
      </c>
      <c r="C184" s="24" t="str">
        <f>'MM CALC'!C188</f>
        <v>ED-50446</v>
      </c>
      <c r="D184" s="82" t="str">
        <f>'MM CALC'!D188</f>
        <v>FORNECIMENTO DE ARBUSTO BELA EMÍLIA COM ALTURA MÍNIMA
DE 15CM, EXCLUSIVE PLANTIO</v>
      </c>
      <c r="E184" s="53" t="str">
        <f>'MM CALC'!E188</f>
        <v xml:space="preserve">und </v>
      </c>
      <c r="F184" s="53">
        <f>'MM CALC'!F188</f>
        <v>40</v>
      </c>
      <c r="G184" s="25">
        <v>5</v>
      </c>
      <c r="H184" s="25">
        <f t="shared" si="28"/>
        <v>6.41</v>
      </c>
      <c r="I184" s="25">
        <f t="shared" si="29"/>
        <v>256.39999999999998</v>
      </c>
      <c r="J184" s="83"/>
      <c r="K184" s="59"/>
      <c r="L184" s="83"/>
      <c r="O184" s="63"/>
    </row>
    <row r="185" spans="1:15" s="26" customFormat="1" ht="33.75" x14ac:dyDescent="0.2">
      <c r="A185" s="24" t="str">
        <f>'MM CALC'!A189</f>
        <v>17.8</v>
      </c>
      <c r="B185" s="24" t="str">
        <f>'MM CALC'!B189</f>
        <v>SICOR-MG</v>
      </c>
      <c r="C185" s="24" t="str">
        <f>'MM CALC'!C189</f>
        <v>ED-50432</v>
      </c>
      <c r="D185" s="82" t="str">
        <f>'MM CALC'!D189</f>
        <v>PLANTIO E PREPARO DE COVAS PARA ÁRVORES COM ALTURA
MÉDIA DE 2,00M, DIMENSÕES (60X60X60)CM, EXCLUSIVE
FORNECIMENTO DAS MUDAS</v>
      </c>
      <c r="E185" s="53" t="str">
        <f>'MM CALC'!E189</f>
        <v xml:space="preserve">und </v>
      </c>
      <c r="F185" s="53">
        <f>'MM CALC'!F189</f>
        <v>4</v>
      </c>
      <c r="G185" s="25">
        <v>15.1</v>
      </c>
      <c r="H185" s="25">
        <f t="shared" si="28"/>
        <v>19.36</v>
      </c>
      <c r="I185" s="25">
        <f t="shared" si="29"/>
        <v>77.44</v>
      </c>
      <c r="J185" s="83"/>
      <c r="K185" s="59"/>
      <c r="L185" s="83"/>
      <c r="O185" s="63"/>
    </row>
    <row r="186" spans="1:15" s="26" customFormat="1" ht="22.5" x14ac:dyDescent="0.2">
      <c r="A186" s="24" t="str">
        <f>'MM CALC'!A190</f>
        <v>17.9</v>
      </c>
      <c r="B186" s="24" t="str">
        <f>'MM CALC'!B190</f>
        <v>SICOR-MG</v>
      </c>
      <c r="C186" s="24" t="str">
        <f>'MM CALC'!C190</f>
        <v>ED-50433</v>
      </c>
      <c r="D186" s="82" t="str">
        <f>'MM CALC'!D190</f>
        <v>PLANTIO E PREPARO DE COVAS DE ARBUSTOS ORNAMENTAIS
EM GERAL, EXCETO FORNECIMENTO DAS MUDAS</v>
      </c>
      <c r="E186" s="53" t="str">
        <f>'MM CALC'!E190</f>
        <v xml:space="preserve">und </v>
      </c>
      <c r="F186" s="53">
        <f>'MM CALC'!F190</f>
        <v>40</v>
      </c>
      <c r="G186" s="25">
        <v>11.33</v>
      </c>
      <c r="H186" s="25">
        <f t="shared" si="28"/>
        <v>14.53</v>
      </c>
      <c r="I186" s="25">
        <f t="shared" si="29"/>
        <v>581.20000000000005</v>
      </c>
      <c r="J186" s="83"/>
      <c r="K186" s="59"/>
      <c r="L186" s="83"/>
      <c r="O186" s="63"/>
    </row>
    <row r="187" spans="1:15" s="26" customFormat="1" ht="56.25" x14ac:dyDescent="0.2">
      <c r="A187" s="24" t="str">
        <f>'MM CALC'!A191</f>
        <v>17.10</v>
      </c>
      <c r="B187" s="24" t="str">
        <f>'MM CALC'!B191</f>
        <v>SICOR-MG</v>
      </c>
      <c r="C187" s="24" t="str">
        <f>'MM CALC'!C191</f>
        <v>ED-50838</v>
      </c>
      <c r="D187" s="82" t="str">
        <f>'MM CALC'!D191</f>
        <v>BANCADA DE LABORATÓRIO COMPLETA, INCLUSIVE ARMÁRIO EM
COMPENSADO 20 MM, COM PORTA REVESTIDA EM LAMINADO
MELAMÍNICO BRANCO NAS DUAS FACES, H = 75 CM, PRATELEIRA
REVESTIDA, BANCADA L = 60 CM E RODABANCADA DE GRANITO
CINZA ANDORINHA,</v>
      </c>
      <c r="E187" s="53" t="str">
        <f>'MM CALC'!E191</f>
        <v>cj</v>
      </c>
      <c r="F187" s="53">
        <f>'MM CALC'!F191</f>
        <v>2</v>
      </c>
      <c r="G187" s="25">
        <v>4509.01</v>
      </c>
      <c r="H187" s="25">
        <f t="shared" si="28"/>
        <v>5781.9</v>
      </c>
      <c r="I187" s="25">
        <f t="shared" si="29"/>
        <v>11563.8</v>
      </c>
      <c r="J187" s="83"/>
      <c r="K187" s="59"/>
      <c r="L187" s="83"/>
      <c r="O187" s="63"/>
    </row>
    <row r="188" spans="1:15" s="26" customFormat="1" ht="11.25" x14ac:dyDescent="0.2">
      <c r="A188" s="117">
        <f>'MM CALC'!A192</f>
        <v>18</v>
      </c>
      <c r="B188" s="117"/>
      <c r="C188" s="118"/>
      <c r="D188" s="119" t="str">
        <f>'MM CALC'!D192</f>
        <v xml:space="preserve">LIMPEZA </v>
      </c>
      <c r="E188" s="118"/>
      <c r="F188" s="202"/>
      <c r="G188" s="203"/>
      <c r="H188" s="204"/>
      <c r="I188" s="106">
        <f>SUM(I189)</f>
        <v>7498.09</v>
      </c>
      <c r="J188" s="83"/>
      <c r="K188" s="59"/>
      <c r="L188" s="83"/>
      <c r="O188" s="63"/>
    </row>
    <row r="189" spans="1:15" s="26" customFormat="1" ht="11.25" x14ac:dyDescent="0.2">
      <c r="A189" s="24" t="str">
        <f>'MM CALC'!A193</f>
        <v>18.1</v>
      </c>
      <c r="B189" s="24" t="str">
        <f>'MM CALC'!B193</f>
        <v>SICOR-MG</v>
      </c>
      <c r="C189" s="24" t="str">
        <f>'MM CALC'!C193</f>
        <v>ED-50266</v>
      </c>
      <c r="D189" s="82" t="str">
        <f>'MM CALC'!D193</f>
        <v>LIMPEZA FINAL PARA ENTREGA DA OBRA</v>
      </c>
      <c r="E189" s="53" t="str">
        <f>'MM CALC'!E193</f>
        <v>m²</v>
      </c>
      <c r="F189" s="53">
        <f>'MM CALC'!F193</f>
        <v>750.56</v>
      </c>
      <c r="G189" s="25">
        <v>7.79</v>
      </c>
      <c r="H189" s="25">
        <f>ROUND((1+$H$9)*G189,2)</f>
        <v>9.99</v>
      </c>
      <c r="I189" s="25">
        <f>+ROUND((H189*F189),2)</f>
        <v>7498.09</v>
      </c>
      <c r="J189" s="83"/>
      <c r="K189" s="59"/>
      <c r="L189" s="83"/>
      <c r="O189" s="63"/>
    </row>
    <row r="190" spans="1:15" s="26" customFormat="1" ht="11.25" x14ac:dyDescent="0.2">
      <c r="A190" s="169"/>
      <c r="B190" s="36"/>
      <c r="C190" s="36"/>
      <c r="D190" s="34"/>
      <c r="E190" s="37"/>
      <c r="F190" s="37"/>
      <c r="G190" s="170"/>
      <c r="H190" s="170"/>
      <c r="I190" s="171"/>
      <c r="J190" s="83"/>
      <c r="K190" s="59"/>
      <c r="L190" s="83"/>
      <c r="O190" s="63"/>
    </row>
    <row r="191" spans="1:15" x14ac:dyDescent="0.2">
      <c r="A191" s="208" t="s">
        <v>651</v>
      </c>
      <c r="B191" s="209"/>
      <c r="C191" s="209"/>
      <c r="D191" s="209"/>
      <c r="E191" s="209"/>
      <c r="F191" s="209"/>
      <c r="G191" s="209"/>
      <c r="H191" s="210"/>
      <c r="I191" s="172">
        <f>+I188+I177+I170+I158+I156+I146+I138+I131++I127+I102+I68+I50+I44+I41+I31+I24+I20+I12</f>
        <v>2488831.2600000002</v>
      </c>
      <c r="K191" s="21"/>
    </row>
    <row r="192" spans="1:15" hidden="1" x14ac:dyDescent="0.2">
      <c r="A192" s="175"/>
      <c r="B192" s="176"/>
      <c r="C192" s="176"/>
      <c r="D192" s="176"/>
      <c r="E192" s="176"/>
      <c r="F192" s="176"/>
      <c r="G192" s="176"/>
      <c r="H192" s="176"/>
      <c r="I192" s="177"/>
      <c r="K192" s="21"/>
    </row>
    <row r="193" spans="1:13" hidden="1" x14ac:dyDescent="0.2">
      <c r="A193" s="175"/>
      <c r="B193" s="176"/>
      <c r="C193" s="176"/>
      <c r="D193" s="176"/>
      <c r="E193" s="176"/>
      <c r="F193" s="176"/>
      <c r="G193" s="176"/>
      <c r="H193" s="176"/>
      <c r="I193" s="177"/>
      <c r="K193" s="21"/>
    </row>
    <row r="194" spans="1:13" x14ac:dyDescent="0.2">
      <c r="A194" s="175"/>
      <c r="B194" s="176"/>
      <c r="C194" s="176"/>
      <c r="D194" s="176"/>
      <c r="E194" s="176"/>
      <c r="F194" s="176"/>
      <c r="G194" s="176"/>
      <c r="H194" s="176"/>
      <c r="I194" s="177"/>
      <c r="K194" s="21"/>
    </row>
    <row r="195" spans="1:13" x14ac:dyDescent="0.2">
      <c r="A195" s="175"/>
      <c r="B195" s="176"/>
      <c r="C195" s="176"/>
      <c r="D195" s="176"/>
      <c r="E195" s="176"/>
      <c r="F195" s="176"/>
      <c r="G195" s="176"/>
      <c r="H195" s="176"/>
      <c r="I195" s="177"/>
      <c r="K195" s="21"/>
    </row>
    <row r="196" spans="1:13" x14ac:dyDescent="0.2">
      <c r="A196" s="175"/>
      <c r="B196" s="176"/>
      <c r="C196" s="176"/>
      <c r="D196" s="176"/>
      <c r="E196" s="176"/>
      <c r="F196" s="176"/>
      <c r="G196" s="176"/>
      <c r="H196" s="176"/>
      <c r="I196" s="177"/>
      <c r="K196" s="21"/>
    </row>
    <row r="197" spans="1:13" hidden="1" x14ac:dyDescent="0.2">
      <c r="A197" s="175"/>
      <c r="B197" s="176"/>
      <c r="C197" s="176"/>
      <c r="D197" s="176"/>
      <c r="E197" s="176"/>
      <c r="F197" s="176"/>
      <c r="G197" s="176"/>
      <c r="H197" s="176"/>
      <c r="I197" s="177"/>
      <c r="K197" s="21"/>
    </row>
    <row r="198" spans="1:13" hidden="1" x14ac:dyDescent="0.2">
      <c r="A198" s="15"/>
      <c r="D198" s="9"/>
      <c r="E198" s="9"/>
      <c r="F198" s="74"/>
      <c r="H198" s="75"/>
      <c r="I198" s="76"/>
      <c r="K198" s="21"/>
    </row>
    <row r="199" spans="1:13" x14ac:dyDescent="0.2">
      <c r="A199" s="70"/>
      <c r="C199" s="93"/>
      <c r="D199" s="9"/>
      <c r="E199" s="93"/>
      <c r="F199" s="37"/>
      <c r="H199" s="93"/>
      <c r="I199" s="76"/>
      <c r="K199" s="21"/>
    </row>
    <row r="200" spans="1:13" x14ac:dyDescent="0.2">
      <c r="A200" s="70"/>
      <c r="C200" s="94" t="str">
        <f>'MM CALC'!C198</f>
        <v>Josiane Ferreira Soares</v>
      </c>
      <c r="D200" s="9"/>
      <c r="E200" s="94" t="str">
        <f>'MM CALC'!E198</f>
        <v xml:space="preserve">Alessandro Mota Barbosa </v>
      </c>
      <c r="F200" s="37"/>
      <c r="H200" s="94"/>
      <c r="I200" s="76"/>
      <c r="K200" s="21"/>
    </row>
    <row r="201" spans="1:13" x14ac:dyDescent="0.2">
      <c r="A201" s="70"/>
      <c r="C201" s="95" t="str">
        <f>'MM CALC'!C199</f>
        <v>Engenheira Civil - CREA MG 48289</v>
      </c>
      <c r="D201" s="9"/>
      <c r="E201" s="95" t="str">
        <f>'MM CALC'!E199</f>
        <v>Prefeito Municipal de Minas Novas</v>
      </c>
      <c r="F201" s="37"/>
      <c r="H201" s="95"/>
      <c r="I201" s="76"/>
      <c r="K201" s="58">
        <v>100000</v>
      </c>
      <c r="L201" s="107" t="s">
        <v>30</v>
      </c>
      <c r="M201" s="44"/>
    </row>
    <row r="202" spans="1:13" hidden="1" x14ac:dyDescent="0.2">
      <c r="A202" s="70"/>
      <c r="D202" s="9"/>
      <c r="E202" s="36"/>
      <c r="F202" s="37"/>
      <c r="G202" s="4"/>
      <c r="H202" s="77"/>
      <c r="I202" s="76"/>
      <c r="K202" s="58">
        <f>I29-K201</f>
        <v>-55329.51</v>
      </c>
      <c r="L202" s="44" t="s">
        <v>31</v>
      </c>
      <c r="M202" s="44"/>
    </row>
    <row r="203" spans="1:13" hidden="1" x14ac:dyDescent="0.2">
      <c r="A203" s="13"/>
      <c r="B203" s="14"/>
      <c r="C203" s="14"/>
      <c r="D203" s="22"/>
      <c r="E203" s="22"/>
      <c r="F203" s="78"/>
      <c r="G203" s="79"/>
      <c r="H203" s="80"/>
      <c r="I203" s="81"/>
      <c r="K203" s="21"/>
    </row>
    <row r="204" spans="1:13" x14ac:dyDescent="0.2">
      <c r="D204" s="26"/>
      <c r="K204" s="58">
        <v>4276.66</v>
      </c>
    </row>
    <row r="205" spans="1:13" x14ac:dyDescent="0.2">
      <c r="D205" s="89"/>
      <c r="I205" s="75"/>
      <c r="J205" s="75"/>
    </row>
    <row r="206" spans="1:13" x14ac:dyDescent="0.2">
      <c r="D206" s="9"/>
      <c r="I206" s="75">
        <f>SUM(I15:I189)</f>
        <v>4918459.4900000012</v>
      </c>
      <c r="J206" s="9">
        <v>1879434.2033999998</v>
      </c>
    </row>
    <row r="208" spans="1:13" x14ac:dyDescent="0.2">
      <c r="I208" s="97"/>
      <c r="J208" s="58">
        <f>+I191-J206</f>
        <v>609397.05660000048</v>
      </c>
    </row>
    <row r="209" spans="9:10" x14ac:dyDescent="0.2">
      <c r="I209" s="98"/>
      <c r="J209" s="44"/>
    </row>
  </sheetData>
  <autoFilter ref="A11:O29" xr:uid="{00000000-0009-0000-0000-000000000000}"/>
  <mergeCells count="29">
    <mergeCell ref="A191:H191"/>
    <mergeCell ref="F170:H170"/>
    <mergeCell ref="F177:H177"/>
    <mergeCell ref="F188:H188"/>
    <mergeCell ref="F131:H131"/>
    <mergeCell ref="F138:H138"/>
    <mergeCell ref="F146:H146"/>
    <mergeCell ref="F156:H156"/>
    <mergeCell ref="F158:H158"/>
    <mergeCell ref="F44:H44"/>
    <mergeCell ref="F50:H50"/>
    <mergeCell ref="F68:H68"/>
    <mergeCell ref="F102:H102"/>
    <mergeCell ref="F127:H127"/>
    <mergeCell ref="F12:H12"/>
    <mergeCell ref="F20:H20"/>
    <mergeCell ref="F24:H24"/>
    <mergeCell ref="F31:H31"/>
    <mergeCell ref="F41:H41"/>
    <mergeCell ref="F13:I13"/>
    <mergeCell ref="F14:I14"/>
    <mergeCell ref="A1:I1"/>
    <mergeCell ref="I7:I9"/>
    <mergeCell ref="A3:I3"/>
    <mergeCell ref="E7:F7"/>
    <mergeCell ref="E6:I6"/>
    <mergeCell ref="G7:H8"/>
    <mergeCell ref="A7:D7"/>
    <mergeCell ref="A8:D9"/>
  </mergeCells>
  <phoneticPr fontId="21" type="noConversion"/>
  <printOptions horizontalCentered="1"/>
  <pageMargins left="0.59055118110236227" right="0.19685039370078741" top="0.39370078740157483" bottom="0.78740157480314965" header="0.51181102362204722" footer="0.51181102362204722"/>
  <pageSetup paperSize="9" fitToHeight="0" orientation="landscape" r:id="rId1"/>
  <headerFooter alignWithMargins="0">
    <oddFooter>&amp;CPágina &amp;P de &amp;N</oddFooter>
  </headerFooter>
  <rowBreaks count="1" manualBreakCount="1">
    <brk id="181"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G209"/>
  <sheetViews>
    <sheetView showGridLines="0" view="pageBreakPreview" topLeftCell="A194" zoomScale="130" zoomScaleNormal="75" zoomScaleSheetLayoutView="130" workbookViewId="0">
      <selection activeCell="F206" sqref="F206"/>
    </sheetView>
  </sheetViews>
  <sheetFormatPr defaultColWidth="9.140625" defaultRowHeight="12.75" x14ac:dyDescent="0.2"/>
  <cols>
    <col min="1" max="1" width="6.42578125" style="29" customWidth="1"/>
    <col min="2" max="2" width="13.140625" style="28" bestFit="1" customWidth="1"/>
    <col min="3" max="3" width="10.140625" style="28" customWidth="1"/>
    <col min="4" max="4" width="57.5703125" style="11" customWidth="1"/>
    <col min="5" max="5" width="6.5703125" style="28" customWidth="1"/>
    <col min="6" max="6" width="7.7109375" style="30" bestFit="1" customWidth="1"/>
    <col min="7" max="7" width="54" style="11" customWidth="1"/>
    <col min="8" max="16384" width="9.140625" style="11"/>
  </cols>
  <sheetData>
    <row r="1" spans="1:7" s="9" customFormat="1" ht="69.95" customHeight="1" x14ac:dyDescent="0.2">
      <c r="A1" s="211" t="s">
        <v>43</v>
      </c>
      <c r="B1" s="212"/>
      <c r="C1" s="212"/>
      <c r="D1" s="212"/>
      <c r="E1" s="212"/>
      <c r="F1" s="212"/>
      <c r="G1" s="213"/>
    </row>
    <row r="2" spans="1:7" x14ac:dyDescent="0.2">
      <c r="A2" s="214" t="s">
        <v>21</v>
      </c>
      <c r="B2" s="215"/>
      <c r="C2" s="215"/>
      <c r="D2" s="215"/>
      <c r="E2" s="215"/>
      <c r="F2" s="215"/>
      <c r="G2" s="216"/>
    </row>
    <row r="3" spans="1:7" x14ac:dyDescent="0.2">
      <c r="A3" s="122"/>
      <c r="B3" s="123"/>
      <c r="C3" s="123"/>
      <c r="D3" s="124"/>
      <c r="E3" s="123"/>
      <c r="F3" s="125"/>
      <c r="G3" s="126"/>
    </row>
    <row r="4" spans="1:7" s="9" customFormat="1" x14ac:dyDescent="0.2">
      <c r="A4" s="127" t="s">
        <v>27</v>
      </c>
      <c r="B4" s="2"/>
      <c r="C4" s="108"/>
      <c r="D4" s="105"/>
      <c r="E4" s="19" t="s">
        <v>45</v>
      </c>
      <c r="F4" s="99"/>
      <c r="G4" s="128"/>
    </row>
    <row r="5" spans="1:7" s="9" customFormat="1" x14ac:dyDescent="0.2">
      <c r="A5" s="127" t="s">
        <v>44</v>
      </c>
      <c r="B5" s="2"/>
      <c r="C5" s="108"/>
      <c r="D5" s="87"/>
      <c r="E5" s="2"/>
      <c r="F5" s="99"/>
      <c r="G5" s="128"/>
    </row>
    <row r="6" spans="1:7" s="9" customFormat="1" x14ac:dyDescent="0.2">
      <c r="A6" s="127" t="s">
        <v>652</v>
      </c>
      <c r="B6" s="2"/>
      <c r="C6" s="108"/>
      <c r="D6" s="87"/>
      <c r="E6" s="2"/>
      <c r="F6" s="100"/>
      <c r="G6" s="128"/>
    </row>
    <row r="7" spans="1:7" x14ac:dyDescent="0.2">
      <c r="A7" s="129"/>
      <c r="B7" s="124"/>
      <c r="C7" s="123"/>
      <c r="D7" s="124"/>
      <c r="E7" s="124"/>
      <c r="F7" s="125"/>
      <c r="G7" s="126"/>
    </row>
    <row r="8" spans="1:7" s="28" customFormat="1" ht="25.5" x14ac:dyDescent="0.2">
      <c r="A8" s="130" t="s">
        <v>0</v>
      </c>
      <c r="B8" s="39" t="s">
        <v>9</v>
      </c>
      <c r="C8" s="39" t="s">
        <v>2</v>
      </c>
      <c r="D8" s="39" t="s">
        <v>1</v>
      </c>
      <c r="E8" s="39" t="s">
        <v>6</v>
      </c>
      <c r="F8" s="90" t="s">
        <v>7</v>
      </c>
      <c r="G8" s="131" t="s">
        <v>14</v>
      </c>
    </row>
    <row r="9" spans="1:7" s="34" customFormat="1" ht="5.0999999999999996" customHeight="1" x14ac:dyDescent="0.2">
      <c r="A9" s="132" t="s">
        <v>19</v>
      </c>
      <c r="B9" s="101" t="s">
        <v>19</v>
      </c>
      <c r="C9" s="102" t="s">
        <v>19</v>
      </c>
      <c r="D9" s="104" t="s">
        <v>19</v>
      </c>
      <c r="E9" s="102" t="s">
        <v>19</v>
      </c>
      <c r="F9" s="103" t="s">
        <v>19</v>
      </c>
      <c r="G9" s="133" t="s">
        <v>19</v>
      </c>
    </row>
    <row r="10" spans="1:7" s="35" customFormat="1" ht="11.25" x14ac:dyDescent="0.2">
      <c r="A10" s="134">
        <v>1</v>
      </c>
      <c r="B10" s="113"/>
      <c r="C10" s="114"/>
      <c r="D10" s="115" t="s">
        <v>23</v>
      </c>
      <c r="E10" s="116"/>
      <c r="F10" s="116"/>
      <c r="G10" s="135"/>
    </row>
    <row r="11" spans="1:7" s="34" customFormat="1" ht="11.25" x14ac:dyDescent="0.2">
      <c r="A11" s="167" t="s">
        <v>24</v>
      </c>
      <c r="B11" s="33" t="s">
        <v>50</v>
      </c>
      <c r="C11" s="120" t="s">
        <v>48</v>
      </c>
      <c r="D11" s="82" t="s">
        <v>47</v>
      </c>
      <c r="E11" s="73" t="s">
        <v>49</v>
      </c>
      <c r="F11" s="217" t="s">
        <v>611</v>
      </c>
      <c r="G11" s="218"/>
    </row>
    <row r="12" spans="1:7" s="35" customFormat="1" ht="11.25" x14ac:dyDescent="0.2">
      <c r="A12" s="167" t="s">
        <v>53</v>
      </c>
      <c r="B12" s="33" t="s">
        <v>50</v>
      </c>
      <c r="C12" s="120" t="s">
        <v>52</v>
      </c>
      <c r="D12" s="82" t="s">
        <v>51</v>
      </c>
      <c r="E12" s="73" t="s">
        <v>49</v>
      </c>
      <c r="F12" s="217" t="s">
        <v>611</v>
      </c>
      <c r="G12" s="218"/>
    </row>
    <row r="13" spans="1:7" s="35" customFormat="1" ht="67.5" x14ac:dyDescent="0.2">
      <c r="A13" s="167" t="s">
        <v>62</v>
      </c>
      <c r="B13" s="33" t="s">
        <v>50</v>
      </c>
      <c r="C13" s="120" t="s">
        <v>54</v>
      </c>
      <c r="D13" s="82" t="s">
        <v>58</v>
      </c>
      <c r="E13" s="73" t="s">
        <v>55</v>
      </c>
      <c r="F13" s="73">
        <v>1</v>
      </c>
      <c r="G13" s="136" t="s">
        <v>378</v>
      </c>
    </row>
    <row r="14" spans="1:7" s="35" customFormat="1" ht="33.75" x14ac:dyDescent="0.2">
      <c r="A14" s="167" t="s">
        <v>63</v>
      </c>
      <c r="B14" s="33" t="s">
        <v>50</v>
      </c>
      <c r="C14" s="120" t="s">
        <v>57</v>
      </c>
      <c r="D14" s="82" t="s">
        <v>56</v>
      </c>
      <c r="E14" s="73" t="s">
        <v>49</v>
      </c>
      <c r="F14" s="73">
        <v>32</v>
      </c>
      <c r="G14" s="136" t="s">
        <v>464</v>
      </c>
    </row>
    <row r="15" spans="1:7" s="34" customFormat="1" ht="112.5" x14ac:dyDescent="0.2">
      <c r="A15" s="167" t="s">
        <v>64</v>
      </c>
      <c r="B15" s="33" t="s">
        <v>50</v>
      </c>
      <c r="C15" s="120" t="s">
        <v>60</v>
      </c>
      <c r="D15" s="82" t="s">
        <v>59</v>
      </c>
      <c r="E15" s="73" t="s">
        <v>61</v>
      </c>
      <c r="F15" s="73">
        <v>328.27</v>
      </c>
      <c r="G15" s="136" t="s">
        <v>379</v>
      </c>
    </row>
    <row r="16" spans="1:7" s="34" customFormat="1" ht="56.25" x14ac:dyDescent="0.2">
      <c r="A16" s="167" t="s">
        <v>69</v>
      </c>
      <c r="B16" s="33" t="s">
        <v>50</v>
      </c>
      <c r="C16" s="120" t="s">
        <v>66</v>
      </c>
      <c r="D16" s="82" t="s">
        <v>65</v>
      </c>
      <c r="E16" s="73" t="s">
        <v>49</v>
      </c>
      <c r="F16" s="73">
        <v>28.4</v>
      </c>
      <c r="G16" s="136" t="s">
        <v>465</v>
      </c>
    </row>
    <row r="17" spans="1:7" s="34" customFormat="1" ht="45" x14ac:dyDescent="0.2">
      <c r="A17" s="167" t="s">
        <v>70</v>
      </c>
      <c r="B17" s="33" t="s">
        <v>50</v>
      </c>
      <c r="C17" s="120" t="s">
        <v>68</v>
      </c>
      <c r="D17" s="82" t="s">
        <v>67</v>
      </c>
      <c r="E17" s="73" t="s">
        <v>55</v>
      </c>
      <c r="F17" s="73">
        <v>1</v>
      </c>
      <c r="G17" s="136" t="s">
        <v>380</v>
      </c>
    </row>
    <row r="18" spans="1:7" s="35" customFormat="1" ht="11.25" x14ac:dyDescent="0.2">
      <c r="A18" s="134">
        <v>2</v>
      </c>
      <c r="B18" s="113"/>
      <c r="C18" s="114"/>
      <c r="D18" s="115" t="s">
        <v>71</v>
      </c>
      <c r="E18" s="116"/>
      <c r="F18" s="116"/>
      <c r="G18" s="135"/>
    </row>
    <row r="19" spans="1:7" s="34" customFormat="1" ht="174" customHeight="1" x14ac:dyDescent="0.2">
      <c r="A19" s="167" t="s">
        <v>25</v>
      </c>
      <c r="B19" s="33" t="s">
        <v>50</v>
      </c>
      <c r="C19" s="120" t="s">
        <v>74</v>
      </c>
      <c r="D19" s="82" t="s">
        <v>73</v>
      </c>
      <c r="E19" s="73" t="s">
        <v>72</v>
      </c>
      <c r="F19" s="73">
        <v>45.98</v>
      </c>
      <c r="G19" s="136" t="s">
        <v>384</v>
      </c>
    </row>
    <row r="20" spans="1:7" s="34" customFormat="1" ht="180" customHeight="1" x14ac:dyDescent="0.2">
      <c r="A20" s="167" t="s">
        <v>33</v>
      </c>
      <c r="B20" s="33" t="s">
        <v>50</v>
      </c>
      <c r="C20" s="120" t="s">
        <v>76</v>
      </c>
      <c r="D20" s="82" t="s">
        <v>75</v>
      </c>
      <c r="E20" s="73" t="s">
        <v>49</v>
      </c>
      <c r="F20" s="73">
        <v>135.05000000000001</v>
      </c>
      <c r="G20" s="136" t="s">
        <v>385</v>
      </c>
    </row>
    <row r="21" spans="1:7" s="34" customFormat="1" ht="66.75" customHeight="1" x14ac:dyDescent="0.2">
      <c r="A21" s="167" t="s">
        <v>79</v>
      </c>
      <c r="B21" s="33" t="s">
        <v>50</v>
      </c>
      <c r="C21" s="120" t="s">
        <v>78</v>
      </c>
      <c r="D21" s="82" t="s">
        <v>77</v>
      </c>
      <c r="E21" s="73" t="s">
        <v>72</v>
      </c>
      <c r="F21" s="73">
        <v>80.569999999999993</v>
      </c>
      <c r="G21" s="168" t="s">
        <v>381</v>
      </c>
    </row>
    <row r="22" spans="1:7" s="34" customFormat="1" ht="11.25" x14ac:dyDescent="0.2">
      <c r="A22" s="134">
        <v>3</v>
      </c>
      <c r="B22" s="113"/>
      <c r="C22" s="114"/>
      <c r="D22" s="115" t="s">
        <v>80</v>
      </c>
      <c r="E22" s="116"/>
      <c r="F22" s="116"/>
      <c r="G22" s="135"/>
    </row>
    <row r="23" spans="1:7" s="34" customFormat="1" ht="101.25" x14ac:dyDescent="0.2">
      <c r="A23" s="138" t="s">
        <v>26</v>
      </c>
      <c r="B23" s="33" t="s">
        <v>50</v>
      </c>
      <c r="C23" s="24" t="s">
        <v>82</v>
      </c>
      <c r="D23" s="82" t="s">
        <v>81</v>
      </c>
      <c r="E23" s="73" t="s">
        <v>72</v>
      </c>
      <c r="F23" s="73">
        <v>6.78</v>
      </c>
      <c r="G23" s="137" t="s">
        <v>382</v>
      </c>
    </row>
    <row r="24" spans="1:7" s="34" customFormat="1" ht="176.25" customHeight="1" x14ac:dyDescent="0.2">
      <c r="A24" s="138" t="s">
        <v>95</v>
      </c>
      <c r="B24" s="33" t="s">
        <v>50</v>
      </c>
      <c r="C24" s="24" t="s">
        <v>84</v>
      </c>
      <c r="D24" s="82" t="s">
        <v>83</v>
      </c>
      <c r="E24" s="73" t="s">
        <v>49</v>
      </c>
      <c r="F24" s="73">
        <v>161.96</v>
      </c>
      <c r="G24" s="168" t="s">
        <v>383</v>
      </c>
    </row>
    <row r="25" spans="1:7" s="34" customFormat="1" ht="204" customHeight="1" x14ac:dyDescent="0.2">
      <c r="A25" s="138" t="s">
        <v>96</v>
      </c>
      <c r="B25" s="33" t="s">
        <v>50</v>
      </c>
      <c r="C25" s="24" t="s">
        <v>88</v>
      </c>
      <c r="D25" s="82" t="s">
        <v>87</v>
      </c>
      <c r="E25" s="73" t="s">
        <v>89</v>
      </c>
      <c r="F25" s="73">
        <v>2757.6</v>
      </c>
      <c r="G25" s="136" t="s">
        <v>386</v>
      </c>
    </row>
    <row r="26" spans="1:7" s="34" customFormat="1" ht="177" customHeight="1" x14ac:dyDescent="0.2">
      <c r="A26" s="138" t="s">
        <v>97</v>
      </c>
      <c r="B26" s="33" t="s">
        <v>50</v>
      </c>
      <c r="C26" s="24" t="s">
        <v>91</v>
      </c>
      <c r="D26" s="82" t="s">
        <v>90</v>
      </c>
      <c r="E26" s="73" t="s">
        <v>72</v>
      </c>
      <c r="F26" s="73">
        <v>6.21</v>
      </c>
      <c r="G26" s="136" t="s">
        <v>387</v>
      </c>
    </row>
    <row r="27" spans="1:7" s="34" customFormat="1" ht="174.75" customHeight="1" x14ac:dyDescent="0.2">
      <c r="A27" s="138" t="s">
        <v>98</v>
      </c>
      <c r="B27" s="33" t="s">
        <v>50</v>
      </c>
      <c r="C27" s="24" t="s">
        <v>86</v>
      </c>
      <c r="D27" s="82" t="s">
        <v>85</v>
      </c>
      <c r="E27" s="73" t="s">
        <v>72</v>
      </c>
      <c r="F27" s="73">
        <v>45.98</v>
      </c>
      <c r="G27" s="136" t="s">
        <v>384</v>
      </c>
    </row>
    <row r="28" spans="1:7" s="34" customFormat="1" ht="260.25" customHeight="1" x14ac:dyDescent="0.2">
      <c r="A28" s="138" t="s">
        <v>99</v>
      </c>
      <c r="B28" s="33" t="s">
        <v>50</v>
      </c>
      <c r="C28" s="24" t="s">
        <v>92</v>
      </c>
      <c r="D28" s="82" t="s">
        <v>93</v>
      </c>
      <c r="E28" s="73" t="s">
        <v>49</v>
      </c>
      <c r="F28" s="73">
        <v>268.47000000000003</v>
      </c>
      <c r="G28" s="168" t="s">
        <v>388</v>
      </c>
    </row>
    <row r="29" spans="1:7" s="34" customFormat="1" ht="11.25" x14ac:dyDescent="0.2">
      <c r="A29" s="134">
        <v>4</v>
      </c>
      <c r="B29" s="113"/>
      <c r="C29" s="114"/>
      <c r="D29" s="115" t="s">
        <v>94</v>
      </c>
      <c r="E29" s="116"/>
      <c r="F29" s="116"/>
      <c r="G29" s="135"/>
    </row>
    <row r="30" spans="1:7" s="34" customFormat="1" ht="45" x14ac:dyDescent="0.2">
      <c r="A30" s="138" t="s">
        <v>34</v>
      </c>
      <c r="B30" s="33" t="s">
        <v>50</v>
      </c>
      <c r="C30" s="24" t="s">
        <v>101</v>
      </c>
      <c r="D30" s="82" t="s">
        <v>100</v>
      </c>
      <c r="E30" s="73" t="s">
        <v>61</v>
      </c>
      <c r="F30" s="73">
        <v>149.30000000000001</v>
      </c>
      <c r="G30" s="137" t="s">
        <v>466</v>
      </c>
    </row>
    <row r="31" spans="1:7" s="34" customFormat="1" ht="303.75" customHeight="1" x14ac:dyDescent="0.2">
      <c r="A31" s="138" t="s">
        <v>35</v>
      </c>
      <c r="B31" s="33" t="s">
        <v>50</v>
      </c>
      <c r="C31" s="24" t="s">
        <v>103</v>
      </c>
      <c r="D31" s="82" t="s">
        <v>102</v>
      </c>
      <c r="E31" s="73" t="s">
        <v>49</v>
      </c>
      <c r="F31" s="73">
        <v>727.43</v>
      </c>
      <c r="G31" s="137" t="s">
        <v>389</v>
      </c>
    </row>
    <row r="32" spans="1:7" s="34" customFormat="1" ht="305.25" customHeight="1" x14ac:dyDescent="0.2">
      <c r="A32" s="138" t="s">
        <v>113</v>
      </c>
      <c r="B32" s="33" t="s">
        <v>50</v>
      </c>
      <c r="C32" s="24" t="s">
        <v>88</v>
      </c>
      <c r="D32" s="82" t="s">
        <v>87</v>
      </c>
      <c r="E32" s="73" t="s">
        <v>89</v>
      </c>
      <c r="F32" s="73">
        <v>3683.55</v>
      </c>
      <c r="G32" s="137" t="s">
        <v>390</v>
      </c>
    </row>
    <row r="33" spans="1:7" s="34" customFormat="1" ht="281.25" x14ac:dyDescent="0.2">
      <c r="A33" s="138" t="s">
        <v>114</v>
      </c>
      <c r="B33" s="33" t="s">
        <v>50</v>
      </c>
      <c r="C33" s="24" t="s">
        <v>105</v>
      </c>
      <c r="D33" s="82" t="s">
        <v>104</v>
      </c>
      <c r="E33" s="73" t="s">
        <v>72</v>
      </c>
      <c r="F33" s="73">
        <v>56.67</v>
      </c>
      <c r="G33" s="137" t="s">
        <v>391</v>
      </c>
    </row>
    <row r="34" spans="1:7" s="34" customFormat="1" ht="67.5" x14ac:dyDescent="0.2">
      <c r="A34" s="138" t="s">
        <v>115</v>
      </c>
      <c r="B34" s="33" t="s">
        <v>50</v>
      </c>
      <c r="C34" s="24" t="s">
        <v>107</v>
      </c>
      <c r="D34" s="82" t="s">
        <v>106</v>
      </c>
      <c r="E34" s="73" t="s">
        <v>49</v>
      </c>
      <c r="F34" s="73">
        <v>767.07</v>
      </c>
      <c r="G34" s="137" t="s">
        <v>392</v>
      </c>
    </row>
    <row r="35" spans="1:7" s="34" customFormat="1" ht="67.5" x14ac:dyDescent="0.2">
      <c r="A35" s="138" t="s">
        <v>116</v>
      </c>
      <c r="B35" s="33" t="s">
        <v>50</v>
      </c>
      <c r="C35" s="24" t="s">
        <v>112</v>
      </c>
      <c r="D35" s="82" t="s">
        <v>111</v>
      </c>
      <c r="E35" s="73" t="s">
        <v>49</v>
      </c>
      <c r="F35" s="73">
        <v>843.77</v>
      </c>
      <c r="G35" s="137" t="s">
        <v>393</v>
      </c>
    </row>
    <row r="36" spans="1:7" s="34" customFormat="1" ht="33.75" x14ac:dyDescent="0.2">
      <c r="A36" s="138" t="s">
        <v>117</v>
      </c>
      <c r="B36" s="33" t="s">
        <v>50</v>
      </c>
      <c r="C36" s="24" t="s">
        <v>109</v>
      </c>
      <c r="D36" s="82" t="s">
        <v>108</v>
      </c>
      <c r="E36" s="73" t="s">
        <v>110</v>
      </c>
      <c r="F36" s="73">
        <v>3068.28</v>
      </c>
      <c r="G36" s="137" t="s">
        <v>394</v>
      </c>
    </row>
    <row r="37" spans="1:7" s="34" customFormat="1" ht="123" customHeight="1" x14ac:dyDescent="0.2">
      <c r="A37" s="138" t="s">
        <v>122</v>
      </c>
      <c r="B37" s="33" t="s">
        <v>50</v>
      </c>
      <c r="C37" s="24" t="s">
        <v>120</v>
      </c>
      <c r="D37" s="82" t="s">
        <v>118</v>
      </c>
      <c r="E37" s="73" t="s">
        <v>72</v>
      </c>
      <c r="F37" s="73">
        <v>0.54</v>
      </c>
      <c r="G37" s="137" t="s">
        <v>395</v>
      </c>
    </row>
    <row r="38" spans="1:7" s="34" customFormat="1" ht="112.5" x14ac:dyDescent="0.2">
      <c r="A38" s="138" t="s">
        <v>123</v>
      </c>
      <c r="B38" s="33" t="s">
        <v>50</v>
      </c>
      <c r="C38" s="24" t="s">
        <v>121</v>
      </c>
      <c r="D38" s="82" t="s">
        <v>119</v>
      </c>
      <c r="E38" s="73" t="s">
        <v>72</v>
      </c>
      <c r="F38" s="73">
        <v>2.86</v>
      </c>
      <c r="G38" s="137" t="s">
        <v>396</v>
      </c>
    </row>
    <row r="39" spans="1:7" s="34" customFormat="1" ht="11.25" x14ac:dyDescent="0.2">
      <c r="A39" s="134">
        <v>5</v>
      </c>
      <c r="B39" s="113"/>
      <c r="C39" s="114"/>
      <c r="D39" s="115" t="s">
        <v>124</v>
      </c>
      <c r="E39" s="116"/>
      <c r="F39" s="116"/>
      <c r="G39" s="135"/>
    </row>
    <row r="40" spans="1:7" s="34" customFormat="1" ht="146.25" customHeight="1" x14ac:dyDescent="0.2">
      <c r="A40" s="138" t="s">
        <v>127</v>
      </c>
      <c r="B40" s="33" t="s">
        <v>50</v>
      </c>
      <c r="C40" s="24" t="s">
        <v>126</v>
      </c>
      <c r="D40" s="82" t="s">
        <v>125</v>
      </c>
      <c r="E40" s="73" t="s">
        <v>49</v>
      </c>
      <c r="F40" s="73">
        <v>946.62</v>
      </c>
      <c r="G40" s="137" t="s">
        <v>397</v>
      </c>
    </row>
    <row r="41" spans="1:7" s="34" customFormat="1" ht="33.75" x14ac:dyDescent="0.2">
      <c r="A41" s="138" t="s">
        <v>452</v>
      </c>
      <c r="B41" s="33" t="s">
        <v>50</v>
      </c>
      <c r="C41" s="24" t="s">
        <v>451</v>
      </c>
      <c r="D41" s="82" t="s">
        <v>450</v>
      </c>
      <c r="E41" s="73" t="s">
        <v>49</v>
      </c>
      <c r="F41" s="73">
        <v>15.3</v>
      </c>
      <c r="G41" s="137" t="s">
        <v>453</v>
      </c>
    </row>
    <row r="42" spans="1:7" s="34" customFormat="1" ht="11.25" x14ac:dyDescent="0.2">
      <c r="A42" s="134">
        <v>6</v>
      </c>
      <c r="B42" s="113"/>
      <c r="C42" s="114"/>
      <c r="D42" s="115" t="s">
        <v>128</v>
      </c>
      <c r="E42" s="116"/>
      <c r="F42" s="116"/>
      <c r="G42" s="135"/>
    </row>
    <row r="43" spans="1:7" s="34" customFormat="1" ht="142.5" customHeight="1" x14ac:dyDescent="0.2">
      <c r="A43" s="138" t="s">
        <v>133</v>
      </c>
      <c r="B43" s="33" t="s">
        <v>50</v>
      </c>
      <c r="C43" s="24" t="s">
        <v>130</v>
      </c>
      <c r="D43" s="82" t="s">
        <v>129</v>
      </c>
      <c r="E43" s="73" t="s">
        <v>49</v>
      </c>
      <c r="F43" s="73">
        <v>1154.3599999999999</v>
      </c>
      <c r="G43" s="137" t="s">
        <v>398</v>
      </c>
    </row>
    <row r="44" spans="1:7" s="34" customFormat="1" ht="135" customHeight="1" x14ac:dyDescent="0.2">
      <c r="A44" s="138" t="s">
        <v>134</v>
      </c>
      <c r="B44" s="33" t="s">
        <v>50</v>
      </c>
      <c r="C44" s="24" t="s">
        <v>132</v>
      </c>
      <c r="D44" s="82" t="s">
        <v>131</v>
      </c>
      <c r="E44" s="73" t="s">
        <v>49</v>
      </c>
      <c r="F44" s="73">
        <v>1292.8800000000001</v>
      </c>
      <c r="G44" s="137" t="s">
        <v>399</v>
      </c>
    </row>
    <row r="45" spans="1:7" s="34" customFormat="1" ht="67.5" x14ac:dyDescent="0.2">
      <c r="A45" s="138" t="s">
        <v>141</v>
      </c>
      <c r="B45" s="33" t="s">
        <v>50</v>
      </c>
      <c r="C45" s="24" t="s">
        <v>136</v>
      </c>
      <c r="D45" s="82" t="s">
        <v>135</v>
      </c>
      <c r="E45" s="73" t="s">
        <v>61</v>
      </c>
      <c r="F45" s="73">
        <v>9.5</v>
      </c>
      <c r="G45" s="137" t="s">
        <v>400</v>
      </c>
    </row>
    <row r="46" spans="1:7" s="34" customFormat="1" ht="72.75" customHeight="1" x14ac:dyDescent="0.2">
      <c r="A46" s="138" t="s">
        <v>142</v>
      </c>
      <c r="B46" s="33" t="s">
        <v>50</v>
      </c>
      <c r="C46" s="33" t="s">
        <v>138</v>
      </c>
      <c r="D46" s="82" t="s">
        <v>137</v>
      </c>
      <c r="E46" s="73" t="s">
        <v>61</v>
      </c>
      <c r="F46" s="73">
        <v>336.4</v>
      </c>
      <c r="G46" s="137" t="s">
        <v>401</v>
      </c>
    </row>
    <row r="47" spans="1:7" s="34" customFormat="1" ht="74.25" customHeight="1" x14ac:dyDescent="0.2">
      <c r="A47" s="138" t="s">
        <v>143</v>
      </c>
      <c r="B47" s="33" t="s">
        <v>50</v>
      </c>
      <c r="C47" s="24" t="s">
        <v>140</v>
      </c>
      <c r="D47" s="82" t="s">
        <v>139</v>
      </c>
      <c r="E47" s="73" t="s">
        <v>61</v>
      </c>
      <c r="F47" s="73">
        <v>151.80000000000001</v>
      </c>
      <c r="G47" s="137" t="s">
        <v>402</v>
      </c>
    </row>
    <row r="48" spans="1:7" s="34" customFormat="1" ht="11.25" x14ac:dyDescent="0.2">
      <c r="A48" s="134">
        <v>7</v>
      </c>
      <c r="B48" s="113"/>
      <c r="C48" s="114"/>
      <c r="D48" s="115" t="s">
        <v>152</v>
      </c>
      <c r="E48" s="116"/>
      <c r="F48" s="116"/>
      <c r="G48" s="135"/>
    </row>
    <row r="49" spans="1:7" s="34" customFormat="1" ht="56.25" x14ac:dyDescent="0.2">
      <c r="A49" s="138" t="s">
        <v>147</v>
      </c>
      <c r="B49" s="33" t="s">
        <v>50</v>
      </c>
      <c r="C49" s="24" t="s">
        <v>155</v>
      </c>
      <c r="D49" s="82" t="s">
        <v>154</v>
      </c>
      <c r="E49" s="73" t="s">
        <v>55</v>
      </c>
      <c r="F49" s="73">
        <v>30</v>
      </c>
      <c r="G49" s="137" t="s">
        <v>416</v>
      </c>
    </row>
    <row r="50" spans="1:7" s="34" customFormat="1" ht="78.75" x14ac:dyDescent="0.2">
      <c r="A50" s="138" t="s">
        <v>183</v>
      </c>
      <c r="B50" s="33" t="s">
        <v>50</v>
      </c>
      <c r="C50" s="33" t="s">
        <v>158</v>
      </c>
      <c r="D50" s="82" t="s">
        <v>156</v>
      </c>
      <c r="E50" s="73" t="s">
        <v>55</v>
      </c>
      <c r="F50" s="73">
        <v>20</v>
      </c>
      <c r="G50" s="137" t="s">
        <v>467</v>
      </c>
    </row>
    <row r="51" spans="1:7" s="34" customFormat="1" ht="56.25" x14ac:dyDescent="0.2">
      <c r="A51" s="138" t="s">
        <v>182</v>
      </c>
      <c r="B51" s="33" t="s">
        <v>50</v>
      </c>
      <c r="C51" s="24" t="s">
        <v>159</v>
      </c>
      <c r="D51" s="82" t="s">
        <v>157</v>
      </c>
      <c r="E51" s="73" t="s">
        <v>55</v>
      </c>
      <c r="F51" s="73">
        <v>16</v>
      </c>
      <c r="G51" s="137" t="s">
        <v>468</v>
      </c>
    </row>
    <row r="52" spans="1:7" s="34" customFormat="1" ht="33.75" x14ac:dyDescent="0.2">
      <c r="A52" s="138" t="s">
        <v>184</v>
      </c>
      <c r="B52" s="33" t="s">
        <v>50</v>
      </c>
      <c r="C52" s="33" t="s">
        <v>162</v>
      </c>
      <c r="D52" s="82" t="s">
        <v>160</v>
      </c>
      <c r="E52" s="73" t="s">
        <v>61</v>
      </c>
      <c r="F52" s="73">
        <v>70</v>
      </c>
      <c r="G52" s="137" t="s">
        <v>469</v>
      </c>
    </row>
    <row r="53" spans="1:7" s="34" customFormat="1" ht="33.75" x14ac:dyDescent="0.2">
      <c r="A53" s="138" t="s">
        <v>185</v>
      </c>
      <c r="B53" s="33" t="s">
        <v>50</v>
      </c>
      <c r="C53" s="24" t="s">
        <v>163</v>
      </c>
      <c r="D53" s="82" t="s">
        <v>161</v>
      </c>
      <c r="E53" s="73" t="s">
        <v>61</v>
      </c>
      <c r="F53" s="73">
        <v>24</v>
      </c>
      <c r="G53" s="137" t="s">
        <v>470</v>
      </c>
    </row>
    <row r="54" spans="1:7" s="34" customFormat="1" ht="22.5" x14ac:dyDescent="0.2">
      <c r="A54" s="138" t="s">
        <v>186</v>
      </c>
      <c r="B54" s="33" t="s">
        <v>50</v>
      </c>
      <c r="C54" s="24" t="s">
        <v>165</v>
      </c>
      <c r="D54" s="82" t="s">
        <v>164</v>
      </c>
      <c r="E54" s="73" t="s">
        <v>61</v>
      </c>
      <c r="F54" s="73">
        <v>75</v>
      </c>
      <c r="G54" s="137" t="s">
        <v>471</v>
      </c>
    </row>
    <row r="55" spans="1:7" s="34" customFormat="1" ht="22.5" x14ac:dyDescent="0.2">
      <c r="A55" s="138" t="s">
        <v>187</v>
      </c>
      <c r="B55" s="33" t="s">
        <v>50</v>
      </c>
      <c r="C55" s="24" t="s">
        <v>166</v>
      </c>
      <c r="D55" s="82" t="s">
        <v>169</v>
      </c>
      <c r="E55" s="73" t="s">
        <v>61</v>
      </c>
      <c r="F55" s="73">
        <v>75</v>
      </c>
      <c r="G55" s="137" t="s">
        <v>471</v>
      </c>
    </row>
    <row r="56" spans="1:7" s="34" customFormat="1" ht="22.5" x14ac:dyDescent="0.2">
      <c r="A56" s="138" t="s">
        <v>188</v>
      </c>
      <c r="B56" s="33" t="s">
        <v>50</v>
      </c>
      <c r="C56" s="24" t="s">
        <v>168</v>
      </c>
      <c r="D56" s="82" t="s">
        <v>167</v>
      </c>
      <c r="E56" s="73" t="s">
        <v>61</v>
      </c>
      <c r="F56" s="73">
        <v>35</v>
      </c>
      <c r="G56" s="137" t="s">
        <v>471</v>
      </c>
    </row>
    <row r="57" spans="1:7" s="34" customFormat="1" ht="56.25" x14ac:dyDescent="0.2">
      <c r="A57" s="138" t="s">
        <v>189</v>
      </c>
      <c r="B57" s="33" t="s">
        <v>50</v>
      </c>
      <c r="C57" s="24" t="s">
        <v>171</v>
      </c>
      <c r="D57" s="82" t="s">
        <v>170</v>
      </c>
      <c r="E57" s="73" t="s">
        <v>146</v>
      </c>
      <c r="F57" s="73">
        <v>7</v>
      </c>
      <c r="G57" s="137" t="s">
        <v>472</v>
      </c>
    </row>
    <row r="58" spans="1:7" s="34" customFormat="1" ht="56.25" x14ac:dyDescent="0.2">
      <c r="A58" s="138" t="s">
        <v>190</v>
      </c>
      <c r="B58" s="33" t="s">
        <v>50</v>
      </c>
      <c r="C58" s="33" t="s">
        <v>173</v>
      </c>
      <c r="D58" s="82" t="s">
        <v>172</v>
      </c>
      <c r="E58" s="73" t="s">
        <v>146</v>
      </c>
      <c r="F58" s="73">
        <v>10</v>
      </c>
      <c r="G58" s="137" t="s">
        <v>473</v>
      </c>
    </row>
    <row r="59" spans="1:7" s="34" customFormat="1" ht="45" x14ac:dyDescent="0.2">
      <c r="A59" s="138" t="s">
        <v>191</v>
      </c>
      <c r="B59" s="33" t="s">
        <v>50</v>
      </c>
      <c r="C59" s="24" t="s">
        <v>418</v>
      </c>
      <c r="D59" s="82" t="s">
        <v>417</v>
      </c>
      <c r="E59" s="73" t="s">
        <v>146</v>
      </c>
      <c r="F59" s="73">
        <v>6</v>
      </c>
      <c r="G59" s="137" t="s">
        <v>419</v>
      </c>
    </row>
    <row r="60" spans="1:7" s="34" customFormat="1" ht="22.5" x14ac:dyDescent="0.2">
      <c r="A60" s="138" t="s">
        <v>192</v>
      </c>
      <c r="B60" s="33" t="s">
        <v>476</v>
      </c>
      <c r="C60" s="24">
        <v>102623</v>
      </c>
      <c r="D60" s="82" t="s">
        <v>612</v>
      </c>
      <c r="E60" s="73" t="s">
        <v>146</v>
      </c>
      <c r="F60" s="73">
        <v>1</v>
      </c>
      <c r="G60" s="137" t="s">
        <v>420</v>
      </c>
    </row>
    <row r="61" spans="1:7" s="34" customFormat="1" ht="33.75" x14ac:dyDescent="0.2">
      <c r="A61" s="138" t="s">
        <v>193</v>
      </c>
      <c r="B61" s="33" t="s">
        <v>50</v>
      </c>
      <c r="C61" s="24" t="s">
        <v>175</v>
      </c>
      <c r="D61" s="82" t="s">
        <v>174</v>
      </c>
      <c r="E61" s="73" t="s">
        <v>146</v>
      </c>
      <c r="F61" s="73">
        <v>6</v>
      </c>
      <c r="G61" s="137" t="s">
        <v>419</v>
      </c>
    </row>
    <row r="62" spans="1:7" s="34" customFormat="1" ht="33.75" x14ac:dyDescent="0.2">
      <c r="A62" s="138" t="s">
        <v>194</v>
      </c>
      <c r="B62" s="33" t="s">
        <v>50</v>
      </c>
      <c r="C62" s="24" t="s">
        <v>177</v>
      </c>
      <c r="D62" s="82" t="s">
        <v>176</v>
      </c>
      <c r="E62" s="73" t="s">
        <v>61</v>
      </c>
      <c r="F62" s="73">
        <v>200</v>
      </c>
      <c r="G62" s="137" t="s">
        <v>473</v>
      </c>
    </row>
    <row r="63" spans="1:7" s="34" customFormat="1" ht="22.5" x14ac:dyDescent="0.2">
      <c r="A63" s="138" t="s">
        <v>195</v>
      </c>
      <c r="B63" s="33" t="s">
        <v>50</v>
      </c>
      <c r="C63" s="24" t="s">
        <v>179</v>
      </c>
      <c r="D63" s="82" t="s">
        <v>178</v>
      </c>
      <c r="E63" s="73" t="s">
        <v>146</v>
      </c>
      <c r="F63" s="73">
        <v>9</v>
      </c>
      <c r="G63" s="137" t="s">
        <v>438</v>
      </c>
    </row>
    <row r="64" spans="1:7" s="34" customFormat="1" ht="45" x14ac:dyDescent="0.2">
      <c r="A64" s="138" t="s">
        <v>196</v>
      </c>
      <c r="B64" s="33" t="s">
        <v>50</v>
      </c>
      <c r="C64" s="24" t="s">
        <v>181</v>
      </c>
      <c r="D64" s="82" t="s">
        <v>180</v>
      </c>
      <c r="E64" s="73" t="s">
        <v>146</v>
      </c>
      <c r="F64" s="73">
        <v>2</v>
      </c>
      <c r="G64" s="137" t="s">
        <v>420</v>
      </c>
    </row>
    <row r="65" spans="1:7" s="34" customFormat="1" ht="45" x14ac:dyDescent="0.2">
      <c r="A65" s="138" t="s">
        <v>197</v>
      </c>
      <c r="B65" s="33" t="s">
        <v>50</v>
      </c>
      <c r="C65" s="24" t="s">
        <v>631</v>
      </c>
      <c r="D65" s="82" t="s">
        <v>630</v>
      </c>
      <c r="E65" s="73" t="s">
        <v>61</v>
      </c>
      <c r="F65" s="73">
        <v>63</v>
      </c>
      <c r="G65" s="137" t="s">
        <v>632</v>
      </c>
    </row>
    <row r="66" spans="1:7" s="34" customFormat="1" ht="11.25" x14ac:dyDescent="0.2">
      <c r="A66" s="134">
        <v>8</v>
      </c>
      <c r="B66" s="113"/>
      <c r="C66" s="114"/>
      <c r="D66" s="115" t="s">
        <v>150</v>
      </c>
      <c r="E66" s="116"/>
      <c r="F66" s="116"/>
      <c r="G66" s="135"/>
    </row>
    <row r="67" spans="1:7" s="34" customFormat="1" ht="101.25" x14ac:dyDescent="0.2">
      <c r="A67" s="138" t="s">
        <v>403</v>
      </c>
      <c r="B67" s="33" t="s">
        <v>50</v>
      </c>
      <c r="C67" s="24" t="s">
        <v>200</v>
      </c>
      <c r="D67" s="82" t="s">
        <v>198</v>
      </c>
      <c r="E67" s="73" t="s">
        <v>55</v>
      </c>
      <c r="F67" s="73">
        <v>89</v>
      </c>
      <c r="G67" s="137" t="s">
        <v>474</v>
      </c>
    </row>
    <row r="68" spans="1:7" s="34" customFormat="1" ht="78.75" x14ac:dyDescent="0.2">
      <c r="A68" s="138" t="s">
        <v>404</v>
      </c>
      <c r="B68" s="33" t="s">
        <v>50</v>
      </c>
      <c r="C68" s="24" t="s">
        <v>201</v>
      </c>
      <c r="D68" s="82" t="s">
        <v>199</v>
      </c>
      <c r="E68" s="73" t="s">
        <v>55</v>
      </c>
      <c r="F68" s="73">
        <v>95</v>
      </c>
      <c r="G68" s="137" t="s">
        <v>650</v>
      </c>
    </row>
    <row r="69" spans="1:7" s="34" customFormat="1" ht="112.5" x14ac:dyDescent="0.2">
      <c r="A69" s="138" t="s">
        <v>405</v>
      </c>
      <c r="B69" s="33" t="s">
        <v>50</v>
      </c>
      <c r="C69" s="24" t="s">
        <v>203</v>
      </c>
      <c r="D69" s="82" t="s">
        <v>202</v>
      </c>
      <c r="E69" s="73" t="s">
        <v>55</v>
      </c>
      <c r="F69" s="73">
        <v>101</v>
      </c>
      <c r="G69" s="137" t="s">
        <v>506</v>
      </c>
    </row>
    <row r="70" spans="1:7" s="34" customFormat="1" ht="78.75" x14ac:dyDescent="0.2">
      <c r="A70" s="138" t="s">
        <v>406</v>
      </c>
      <c r="B70" s="33" t="s">
        <v>50</v>
      </c>
      <c r="C70" s="24" t="s">
        <v>205</v>
      </c>
      <c r="D70" s="82" t="s">
        <v>204</v>
      </c>
      <c r="E70" s="73" t="s">
        <v>55</v>
      </c>
      <c r="F70" s="73">
        <v>95</v>
      </c>
      <c r="G70" s="137" t="s">
        <v>650</v>
      </c>
    </row>
    <row r="71" spans="1:7" s="34" customFormat="1" ht="56.25" x14ac:dyDescent="0.2">
      <c r="A71" s="138" t="s">
        <v>407</v>
      </c>
      <c r="B71" s="33" t="s">
        <v>50</v>
      </c>
      <c r="C71" s="24" t="s">
        <v>207</v>
      </c>
      <c r="D71" s="82" t="s">
        <v>206</v>
      </c>
      <c r="E71" s="73" t="s">
        <v>55</v>
      </c>
      <c r="F71" s="73">
        <v>4</v>
      </c>
      <c r="G71" s="137" t="s">
        <v>475</v>
      </c>
    </row>
    <row r="72" spans="1:7" s="34" customFormat="1" ht="33.75" x14ac:dyDescent="0.2">
      <c r="A72" s="138" t="s">
        <v>408</v>
      </c>
      <c r="B72" s="33" t="s">
        <v>50</v>
      </c>
      <c r="C72" s="24" t="s">
        <v>495</v>
      </c>
      <c r="D72" s="82" t="s">
        <v>494</v>
      </c>
      <c r="E72" s="73" t="s">
        <v>55</v>
      </c>
      <c r="F72" s="73">
        <v>10</v>
      </c>
      <c r="G72" s="137" t="s">
        <v>496</v>
      </c>
    </row>
    <row r="73" spans="1:7" s="34" customFormat="1" ht="45" x14ac:dyDescent="0.2">
      <c r="A73" s="138" t="s">
        <v>409</v>
      </c>
      <c r="B73" s="33" t="s">
        <v>50</v>
      </c>
      <c r="C73" s="24" t="s">
        <v>498</v>
      </c>
      <c r="D73" s="82" t="s">
        <v>497</v>
      </c>
      <c r="E73" s="73" t="s">
        <v>55</v>
      </c>
      <c r="F73" s="73">
        <v>1</v>
      </c>
      <c r="G73" s="137" t="s">
        <v>499</v>
      </c>
    </row>
    <row r="74" spans="1:7" s="34" customFormat="1" ht="33.75" x14ac:dyDescent="0.2">
      <c r="A74" s="138" t="s">
        <v>410</v>
      </c>
      <c r="B74" s="33" t="s">
        <v>50</v>
      </c>
      <c r="C74" s="24" t="s">
        <v>501</v>
      </c>
      <c r="D74" s="82" t="s">
        <v>500</v>
      </c>
      <c r="E74" s="73" t="s">
        <v>55</v>
      </c>
      <c r="F74" s="73">
        <v>25</v>
      </c>
      <c r="G74" s="137" t="s">
        <v>504</v>
      </c>
    </row>
    <row r="75" spans="1:7" s="34" customFormat="1" ht="45" x14ac:dyDescent="0.2">
      <c r="A75" s="138" t="s">
        <v>411</v>
      </c>
      <c r="B75" s="33" t="s">
        <v>50</v>
      </c>
      <c r="C75" s="33" t="s">
        <v>503</v>
      </c>
      <c r="D75" s="82" t="s">
        <v>502</v>
      </c>
      <c r="E75" s="73" t="s">
        <v>61</v>
      </c>
      <c r="F75" s="73">
        <v>500</v>
      </c>
      <c r="G75" s="137" t="s">
        <v>505</v>
      </c>
    </row>
    <row r="76" spans="1:7" s="34" customFormat="1" ht="22.5" x14ac:dyDescent="0.2">
      <c r="A76" s="138" t="s">
        <v>412</v>
      </c>
      <c r="B76" s="33" t="s">
        <v>50</v>
      </c>
      <c r="C76" s="33" t="s">
        <v>508</v>
      </c>
      <c r="D76" s="82" t="s">
        <v>507</v>
      </c>
      <c r="E76" s="73" t="s">
        <v>55</v>
      </c>
      <c r="F76" s="73">
        <v>2</v>
      </c>
      <c r="G76" s="137" t="s">
        <v>573</v>
      </c>
    </row>
    <row r="77" spans="1:7" s="34" customFormat="1" ht="22.5" x14ac:dyDescent="0.2">
      <c r="A77" s="138" t="s">
        <v>413</v>
      </c>
      <c r="B77" s="33" t="s">
        <v>50</v>
      </c>
      <c r="C77" s="33" t="s">
        <v>510</v>
      </c>
      <c r="D77" s="82" t="s">
        <v>509</v>
      </c>
      <c r="E77" s="73" t="s">
        <v>55</v>
      </c>
      <c r="F77" s="73">
        <v>2</v>
      </c>
      <c r="G77" s="137" t="s">
        <v>573</v>
      </c>
    </row>
    <row r="78" spans="1:7" s="34" customFormat="1" ht="22.5" x14ac:dyDescent="0.2">
      <c r="A78" s="138" t="s">
        <v>414</v>
      </c>
      <c r="B78" s="33" t="s">
        <v>50</v>
      </c>
      <c r="C78" s="33" t="s">
        <v>512</v>
      </c>
      <c r="D78" s="82" t="s">
        <v>511</v>
      </c>
      <c r="E78" s="73" t="s">
        <v>55</v>
      </c>
      <c r="F78" s="73">
        <v>2</v>
      </c>
      <c r="G78" s="137" t="s">
        <v>573</v>
      </c>
    </row>
    <row r="79" spans="1:7" s="34" customFormat="1" ht="22.5" x14ac:dyDescent="0.2">
      <c r="A79" s="138" t="s">
        <v>415</v>
      </c>
      <c r="B79" s="33" t="s">
        <v>50</v>
      </c>
      <c r="C79" s="33" t="s">
        <v>514</v>
      </c>
      <c r="D79" s="82" t="s">
        <v>513</v>
      </c>
      <c r="E79" s="73" t="s">
        <v>55</v>
      </c>
      <c r="F79" s="73">
        <v>2</v>
      </c>
      <c r="G79" s="137" t="s">
        <v>573</v>
      </c>
    </row>
    <row r="80" spans="1:7" s="34" customFormat="1" ht="22.5" x14ac:dyDescent="0.2">
      <c r="A80" s="138" t="s">
        <v>553</v>
      </c>
      <c r="B80" s="33" t="s">
        <v>50</v>
      </c>
      <c r="C80" s="33" t="s">
        <v>516</v>
      </c>
      <c r="D80" s="82" t="s">
        <v>515</v>
      </c>
      <c r="E80" s="73" t="s">
        <v>55</v>
      </c>
      <c r="F80" s="73">
        <v>2</v>
      </c>
      <c r="G80" s="137" t="s">
        <v>573</v>
      </c>
    </row>
    <row r="81" spans="1:7" s="34" customFormat="1" ht="22.5" x14ac:dyDescent="0.2">
      <c r="A81" s="138" t="s">
        <v>554</v>
      </c>
      <c r="B81" s="33" t="s">
        <v>50</v>
      </c>
      <c r="C81" s="33" t="s">
        <v>518</v>
      </c>
      <c r="D81" s="82" t="s">
        <v>517</v>
      </c>
      <c r="E81" s="73" t="s">
        <v>55</v>
      </c>
      <c r="F81" s="73">
        <v>2</v>
      </c>
      <c r="G81" s="137" t="s">
        <v>573</v>
      </c>
    </row>
    <row r="82" spans="1:7" s="34" customFormat="1" ht="22.5" x14ac:dyDescent="0.2">
      <c r="A82" s="138" t="s">
        <v>555</v>
      </c>
      <c r="B82" s="33" t="s">
        <v>50</v>
      </c>
      <c r="C82" s="33" t="s">
        <v>520</v>
      </c>
      <c r="D82" s="82" t="s">
        <v>519</v>
      </c>
      <c r="E82" s="73" t="s">
        <v>55</v>
      </c>
      <c r="F82" s="73">
        <v>2</v>
      </c>
      <c r="G82" s="137" t="s">
        <v>573</v>
      </c>
    </row>
    <row r="83" spans="1:7" s="34" customFormat="1" ht="22.5" x14ac:dyDescent="0.2">
      <c r="A83" s="138" t="s">
        <v>556</v>
      </c>
      <c r="B83" s="33" t="s">
        <v>50</v>
      </c>
      <c r="C83" s="33" t="s">
        <v>534</v>
      </c>
      <c r="D83" s="82" t="s">
        <v>521</v>
      </c>
      <c r="E83" s="73" t="s">
        <v>55</v>
      </c>
      <c r="F83" s="73">
        <v>2</v>
      </c>
      <c r="G83" s="137" t="s">
        <v>573</v>
      </c>
    </row>
    <row r="84" spans="1:7" s="34" customFormat="1" ht="22.5" x14ac:dyDescent="0.2">
      <c r="A84" s="138" t="s">
        <v>557</v>
      </c>
      <c r="B84" s="33" t="s">
        <v>50</v>
      </c>
      <c r="C84" s="33" t="s">
        <v>533</v>
      </c>
      <c r="D84" s="82" t="s">
        <v>522</v>
      </c>
      <c r="E84" s="73" t="s">
        <v>55</v>
      </c>
      <c r="F84" s="73">
        <v>2</v>
      </c>
      <c r="G84" s="137" t="s">
        <v>573</v>
      </c>
    </row>
    <row r="85" spans="1:7" s="34" customFormat="1" ht="22.5" x14ac:dyDescent="0.2">
      <c r="A85" s="138" t="s">
        <v>558</v>
      </c>
      <c r="B85" s="33" t="s">
        <v>50</v>
      </c>
      <c r="C85" s="33" t="s">
        <v>532</v>
      </c>
      <c r="D85" s="82" t="s">
        <v>523</v>
      </c>
      <c r="E85" s="73" t="s">
        <v>55</v>
      </c>
      <c r="F85" s="73">
        <v>2</v>
      </c>
      <c r="G85" s="137" t="s">
        <v>573</v>
      </c>
    </row>
    <row r="86" spans="1:7" s="34" customFormat="1" ht="22.5" x14ac:dyDescent="0.2">
      <c r="A86" s="138" t="s">
        <v>559</v>
      </c>
      <c r="B86" s="33" t="s">
        <v>50</v>
      </c>
      <c r="C86" s="33" t="s">
        <v>531</v>
      </c>
      <c r="D86" s="82" t="s">
        <v>524</v>
      </c>
      <c r="E86" s="73" t="s">
        <v>55</v>
      </c>
      <c r="F86" s="73">
        <v>2</v>
      </c>
      <c r="G86" s="137" t="s">
        <v>573</v>
      </c>
    </row>
    <row r="87" spans="1:7" s="34" customFormat="1" ht="22.5" x14ac:dyDescent="0.2">
      <c r="A87" s="138" t="s">
        <v>560</v>
      </c>
      <c r="B87" s="33" t="s">
        <v>50</v>
      </c>
      <c r="C87" s="33" t="s">
        <v>530</v>
      </c>
      <c r="D87" s="82" t="s">
        <v>525</v>
      </c>
      <c r="E87" s="73" t="s">
        <v>55</v>
      </c>
      <c r="F87" s="73">
        <v>2</v>
      </c>
      <c r="G87" s="137" t="s">
        <v>573</v>
      </c>
    </row>
    <row r="88" spans="1:7" s="34" customFormat="1" ht="22.5" x14ac:dyDescent="0.2">
      <c r="A88" s="138" t="s">
        <v>561</v>
      </c>
      <c r="B88" s="33" t="s">
        <v>50</v>
      </c>
      <c r="C88" s="33" t="s">
        <v>529</v>
      </c>
      <c r="D88" s="82" t="s">
        <v>526</v>
      </c>
      <c r="E88" s="73" t="s">
        <v>55</v>
      </c>
      <c r="F88" s="73">
        <v>2</v>
      </c>
      <c r="G88" s="137" t="s">
        <v>573</v>
      </c>
    </row>
    <row r="89" spans="1:7" s="34" customFormat="1" ht="22.5" x14ac:dyDescent="0.2">
      <c r="A89" s="138" t="s">
        <v>562</v>
      </c>
      <c r="B89" s="33" t="s">
        <v>50</v>
      </c>
      <c r="C89" s="33" t="s">
        <v>528</v>
      </c>
      <c r="D89" s="82" t="s">
        <v>527</v>
      </c>
      <c r="E89" s="73" t="s">
        <v>55</v>
      </c>
      <c r="F89" s="73">
        <v>2</v>
      </c>
      <c r="G89" s="137" t="s">
        <v>573</v>
      </c>
    </row>
    <row r="90" spans="1:7" s="34" customFormat="1" ht="22.5" x14ac:dyDescent="0.2">
      <c r="A90" s="138" t="s">
        <v>563</v>
      </c>
      <c r="B90" s="33" t="s">
        <v>50</v>
      </c>
      <c r="C90" s="33" t="s">
        <v>535</v>
      </c>
      <c r="D90" s="82" t="s">
        <v>536</v>
      </c>
      <c r="E90" s="73" t="s">
        <v>55</v>
      </c>
      <c r="F90" s="73">
        <v>4</v>
      </c>
      <c r="G90" s="137" t="s">
        <v>574</v>
      </c>
    </row>
    <row r="91" spans="1:7" s="34" customFormat="1" ht="33.75" x14ac:dyDescent="0.2">
      <c r="A91" s="138" t="s">
        <v>564</v>
      </c>
      <c r="B91" s="33" t="s">
        <v>50</v>
      </c>
      <c r="C91" s="33" t="s">
        <v>538</v>
      </c>
      <c r="D91" s="82" t="s">
        <v>537</v>
      </c>
      <c r="E91" s="73" t="s">
        <v>61</v>
      </c>
      <c r="F91" s="73">
        <v>100</v>
      </c>
      <c r="G91" s="137" t="s">
        <v>575</v>
      </c>
    </row>
    <row r="92" spans="1:7" s="34" customFormat="1" ht="33.75" x14ac:dyDescent="0.2">
      <c r="A92" s="138" t="s">
        <v>565</v>
      </c>
      <c r="B92" s="33" t="s">
        <v>50</v>
      </c>
      <c r="C92" s="33" t="s">
        <v>541</v>
      </c>
      <c r="D92" s="82" t="s">
        <v>539</v>
      </c>
      <c r="E92" s="73" t="s">
        <v>61</v>
      </c>
      <c r="F92" s="73">
        <v>200</v>
      </c>
      <c r="G92" s="137" t="s">
        <v>576</v>
      </c>
    </row>
    <row r="93" spans="1:7" s="34" customFormat="1" ht="33.75" x14ac:dyDescent="0.2">
      <c r="A93" s="138" t="s">
        <v>566</v>
      </c>
      <c r="B93" s="33" t="s">
        <v>50</v>
      </c>
      <c r="C93" s="33" t="s">
        <v>542</v>
      </c>
      <c r="D93" s="82" t="s">
        <v>540</v>
      </c>
      <c r="E93" s="73" t="s">
        <v>61</v>
      </c>
      <c r="F93" s="73">
        <v>200</v>
      </c>
      <c r="G93" s="137" t="s">
        <v>576</v>
      </c>
    </row>
    <row r="94" spans="1:7" s="34" customFormat="1" ht="33.75" x14ac:dyDescent="0.2">
      <c r="A94" s="138" t="s">
        <v>567</v>
      </c>
      <c r="B94" s="33" t="s">
        <v>50</v>
      </c>
      <c r="C94" s="33" t="s">
        <v>546</v>
      </c>
      <c r="D94" s="82" t="s">
        <v>543</v>
      </c>
      <c r="E94" s="73" t="s">
        <v>61</v>
      </c>
      <c r="F94" s="73">
        <v>200</v>
      </c>
      <c r="G94" s="137" t="s">
        <v>576</v>
      </c>
    </row>
    <row r="95" spans="1:7" s="34" customFormat="1" ht="33.75" x14ac:dyDescent="0.2">
      <c r="A95" s="138" t="s">
        <v>568</v>
      </c>
      <c r="B95" s="33" t="s">
        <v>50</v>
      </c>
      <c r="C95" s="33" t="s">
        <v>545</v>
      </c>
      <c r="D95" s="82" t="s">
        <v>544</v>
      </c>
      <c r="E95" s="73" t="s">
        <v>61</v>
      </c>
      <c r="F95" s="73">
        <v>200</v>
      </c>
      <c r="G95" s="137" t="s">
        <v>576</v>
      </c>
    </row>
    <row r="96" spans="1:7" s="34" customFormat="1" ht="11.25" x14ac:dyDescent="0.2">
      <c r="A96" s="138" t="s">
        <v>569</v>
      </c>
      <c r="B96" s="33" t="s">
        <v>50</v>
      </c>
      <c r="C96" s="33" t="s">
        <v>548</v>
      </c>
      <c r="D96" s="82" t="s">
        <v>547</v>
      </c>
      <c r="E96" s="73" t="s">
        <v>146</v>
      </c>
      <c r="F96" s="73">
        <v>1</v>
      </c>
      <c r="G96" s="137" t="s">
        <v>420</v>
      </c>
    </row>
    <row r="97" spans="1:7" s="34" customFormat="1" ht="33.75" x14ac:dyDescent="0.2">
      <c r="A97" s="138" t="s">
        <v>570</v>
      </c>
      <c r="B97" s="33" t="s">
        <v>50</v>
      </c>
      <c r="C97" s="33" t="s">
        <v>175</v>
      </c>
      <c r="D97" s="82" t="s">
        <v>174</v>
      </c>
      <c r="E97" s="73" t="s">
        <v>146</v>
      </c>
      <c r="F97" s="73">
        <v>6</v>
      </c>
      <c r="G97" s="137" t="s">
        <v>419</v>
      </c>
    </row>
    <row r="98" spans="1:7" s="34" customFormat="1" ht="22.5" x14ac:dyDescent="0.2">
      <c r="A98" s="138" t="s">
        <v>571</v>
      </c>
      <c r="B98" s="33" t="s">
        <v>50</v>
      </c>
      <c r="C98" s="33" t="s">
        <v>550</v>
      </c>
      <c r="D98" s="82" t="s">
        <v>549</v>
      </c>
      <c r="E98" s="73" t="s">
        <v>146</v>
      </c>
      <c r="F98" s="73">
        <v>1</v>
      </c>
      <c r="G98" s="137" t="s">
        <v>420</v>
      </c>
    </row>
    <row r="99" spans="1:7" s="34" customFormat="1" ht="22.5" x14ac:dyDescent="0.2">
      <c r="A99" s="138" t="s">
        <v>572</v>
      </c>
      <c r="B99" s="33" t="s">
        <v>50</v>
      </c>
      <c r="C99" s="33" t="s">
        <v>552</v>
      </c>
      <c r="D99" s="82" t="s">
        <v>551</v>
      </c>
      <c r="E99" s="73" t="s">
        <v>61</v>
      </c>
      <c r="F99" s="73">
        <v>200</v>
      </c>
      <c r="G99" s="137" t="s">
        <v>576</v>
      </c>
    </row>
    <row r="100" spans="1:7" s="34" customFormat="1" ht="11.25" hidden="1" x14ac:dyDescent="0.2">
      <c r="A100" s="138"/>
      <c r="B100" s="33"/>
      <c r="C100" s="33"/>
      <c r="D100" s="82"/>
      <c r="E100" s="73"/>
      <c r="F100" s="73"/>
      <c r="G100" s="137"/>
    </row>
    <row r="101" spans="1:7" s="34" customFormat="1" ht="11.25" hidden="1" x14ac:dyDescent="0.2">
      <c r="A101" s="138"/>
      <c r="B101" s="33"/>
      <c r="C101" s="33"/>
      <c r="D101" s="82"/>
      <c r="E101" s="73"/>
      <c r="F101" s="73"/>
      <c r="G101" s="137"/>
    </row>
    <row r="102" spans="1:7" s="34" customFormat="1" ht="11.25" hidden="1" x14ac:dyDescent="0.2">
      <c r="A102" s="138"/>
      <c r="B102" s="33"/>
      <c r="C102" s="33"/>
      <c r="D102" s="82"/>
      <c r="E102" s="73"/>
      <c r="F102" s="73"/>
      <c r="G102" s="137"/>
    </row>
    <row r="103" spans="1:7" s="34" customFormat="1" ht="11.25" hidden="1" x14ac:dyDescent="0.2">
      <c r="A103" s="138"/>
      <c r="B103" s="33"/>
      <c r="C103" s="24"/>
      <c r="D103" s="82"/>
      <c r="E103" s="73"/>
      <c r="F103" s="73"/>
      <c r="G103" s="137"/>
    </row>
    <row r="104" spans="1:7" s="34" customFormat="1" ht="11.25" hidden="1" x14ac:dyDescent="0.2">
      <c r="A104" s="138"/>
      <c r="B104" s="33"/>
      <c r="C104" s="24"/>
      <c r="D104" s="82"/>
      <c r="E104" s="73"/>
      <c r="F104" s="73"/>
      <c r="G104" s="137"/>
    </row>
    <row r="105" spans="1:7" s="34" customFormat="1" ht="11.25" x14ac:dyDescent="0.2">
      <c r="A105" s="134">
        <v>9</v>
      </c>
      <c r="B105" s="113"/>
      <c r="C105" s="114"/>
      <c r="D105" s="115" t="s">
        <v>151</v>
      </c>
      <c r="E105" s="116"/>
      <c r="F105" s="116"/>
      <c r="G105" s="135"/>
    </row>
    <row r="106" spans="1:7" s="35" customFormat="1" ht="56.25" x14ac:dyDescent="0.2">
      <c r="A106" s="138" t="s">
        <v>153</v>
      </c>
      <c r="B106" s="33" t="s">
        <v>50</v>
      </c>
      <c r="C106" s="24" t="s">
        <v>224</v>
      </c>
      <c r="D106" s="82" t="s">
        <v>223</v>
      </c>
      <c r="E106" s="73" t="s">
        <v>55</v>
      </c>
      <c r="F106" s="73">
        <v>3</v>
      </c>
      <c r="G106" s="137" t="s">
        <v>614</v>
      </c>
    </row>
    <row r="107" spans="1:7" s="35" customFormat="1" ht="56.25" x14ac:dyDescent="0.2">
      <c r="A107" s="138" t="s">
        <v>208</v>
      </c>
      <c r="B107" s="33" t="s">
        <v>50</v>
      </c>
      <c r="C107" s="24" t="s">
        <v>226</v>
      </c>
      <c r="D107" s="82" t="s">
        <v>225</v>
      </c>
      <c r="E107" s="73" t="s">
        <v>55</v>
      </c>
      <c r="F107" s="73">
        <v>1</v>
      </c>
      <c r="G107" s="137" t="s">
        <v>421</v>
      </c>
    </row>
    <row r="108" spans="1:7" s="34" customFormat="1" ht="45" x14ac:dyDescent="0.2">
      <c r="A108" s="138" t="s">
        <v>209</v>
      </c>
      <c r="B108" s="33" t="s">
        <v>50</v>
      </c>
      <c r="C108" s="33" t="s">
        <v>228</v>
      </c>
      <c r="D108" s="82" t="s">
        <v>227</v>
      </c>
      <c r="E108" s="73" t="s">
        <v>55</v>
      </c>
      <c r="F108" s="73">
        <v>6</v>
      </c>
      <c r="G108" s="137" t="s">
        <v>422</v>
      </c>
    </row>
    <row r="109" spans="1:7" s="34" customFormat="1" ht="56.25" x14ac:dyDescent="0.2">
      <c r="A109" s="138" t="s">
        <v>210</v>
      </c>
      <c r="B109" s="33" t="s">
        <v>50</v>
      </c>
      <c r="C109" s="33" t="s">
        <v>230</v>
      </c>
      <c r="D109" s="82" t="s">
        <v>229</v>
      </c>
      <c r="E109" s="73" t="s">
        <v>55</v>
      </c>
      <c r="F109" s="73">
        <v>1</v>
      </c>
      <c r="G109" s="137" t="s">
        <v>423</v>
      </c>
    </row>
    <row r="110" spans="1:7" s="34" customFormat="1" ht="56.25" x14ac:dyDescent="0.2">
      <c r="A110" s="138" t="s">
        <v>211</v>
      </c>
      <c r="B110" s="33" t="s">
        <v>50</v>
      </c>
      <c r="C110" s="33" t="s">
        <v>425</v>
      </c>
      <c r="D110" s="82" t="s">
        <v>424</v>
      </c>
      <c r="E110" s="73" t="s">
        <v>55</v>
      </c>
      <c r="F110" s="73">
        <v>4</v>
      </c>
      <c r="G110" s="137" t="s">
        <v>426</v>
      </c>
    </row>
    <row r="111" spans="1:7" s="34" customFormat="1" ht="56.25" x14ac:dyDescent="0.2">
      <c r="A111" s="138" t="s">
        <v>212</v>
      </c>
      <c r="B111" s="33" t="s">
        <v>50</v>
      </c>
      <c r="C111" s="33" t="s">
        <v>428</v>
      </c>
      <c r="D111" s="82" t="s">
        <v>427</v>
      </c>
      <c r="E111" s="73" t="s">
        <v>55</v>
      </c>
      <c r="F111" s="73">
        <v>2</v>
      </c>
      <c r="G111" s="137" t="s">
        <v>429</v>
      </c>
    </row>
    <row r="112" spans="1:7" s="34" customFormat="1" ht="33.75" x14ac:dyDescent="0.2">
      <c r="A112" s="138" t="s">
        <v>213</v>
      </c>
      <c r="B112" s="33" t="s">
        <v>50</v>
      </c>
      <c r="C112" s="33" t="s">
        <v>232</v>
      </c>
      <c r="D112" s="82" t="s">
        <v>231</v>
      </c>
      <c r="E112" s="73" t="s">
        <v>55</v>
      </c>
      <c r="F112" s="73">
        <v>6</v>
      </c>
      <c r="G112" s="137" t="s">
        <v>422</v>
      </c>
    </row>
    <row r="113" spans="1:7" s="34" customFormat="1" ht="33.75" x14ac:dyDescent="0.2">
      <c r="A113" s="138" t="s">
        <v>214</v>
      </c>
      <c r="B113" s="33" t="s">
        <v>50</v>
      </c>
      <c r="C113" s="33" t="s">
        <v>234</v>
      </c>
      <c r="D113" s="82" t="s">
        <v>233</v>
      </c>
      <c r="E113" s="73" t="s">
        <v>55</v>
      </c>
      <c r="F113" s="73">
        <v>4</v>
      </c>
      <c r="G113" s="137" t="s">
        <v>615</v>
      </c>
    </row>
    <row r="114" spans="1:7" s="34" customFormat="1" ht="22.5" x14ac:dyDescent="0.2">
      <c r="A114" s="138" t="s">
        <v>215</v>
      </c>
      <c r="B114" s="33" t="s">
        <v>50</v>
      </c>
      <c r="C114" s="24" t="s">
        <v>145</v>
      </c>
      <c r="D114" s="82" t="s">
        <v>144</v>
      </c>
      <c r="E114" s="73" t="s">
        <v>146</v>
      </c>
      <c r="F114" s="73">
        <v>10</v>
      </c>
      <c r="G114" s="137" t="s">
        <v>432</v>
      </c>
    </row>
    <row r="115" spans="1:7" s="34" customFormat="1" ht="22.5" x14ac:dyDescent="0.2">
      <c r="A115" s="138" t="s">
        <v>216</v>
      </c>
      <c r="B115" s="33" t="s">
        <v>50</v>
      </c>
      <c r="C115" s="33" t="s">
        <v>149</v>
      </c>
      <c r="D115" s="82" t="s">
        <v>148</v>
      </c>
      <c r="E115" s="73" t="s">
        <v>146</v>
      </c>
      <c r="F115" s="73">
        <v>1</v>
      </c>
      <c r="G115" s="137" t="s">
        <v>433</v>
      </c>
    </row>
    <row r="116" spans="1:7" s="34" customFormat="1" ht="45" x14ac:dyDescent="0.2">
      <c r="A116" s="138" t="s">
        <v>217</v>
      </c>
      <c r="B116" s="33" t="s">
        <v>50</v>
      </c>
      <c r="C116" s="33" t="s">
        <v>236</v>
      </c>
      <c r="D116" s="82" t="s">
        <v>235</v>
      </c>
      <c r="E116" s="73" t="s">
        <v>146</v>
      </c>
      <c r="F116" s="73">
        <v>3</v>
      </c>
      <c r="G116" s="137" t="s">
        <v>434</v>
      </c>
    </row>
    <row r="117" spans="1:7" s="34" customFormat="1" ht="45" x14ac:dyDescent="0.2">
      <c r="A117" s="138" t="s">
        <v>218</v>
      </c>
      <c r="B117" s="33" t="s">
        <v>50</v>
      </c>
      <c r="C117" s="33" t="s">
        <v>436</v>
      </c>
      <c r="D117" s="82" t="s">
        <v>616</v>
      </c>
      <c r="E117" s="73" t="s">
        <v>146</v>
      </c>
      <c r="F117" s="73">
        <v>4</v>
      </c>
      <c r="G117" s="137" t="s">
        <v>437</v>
      </c>
    </row>
    <row r="118" spans="1:7" s="34" customFormat="1" ht="56.25" x14ac:dyDescent="0.2">
      <c r="A118" s="138" t="s">
        <v>219</v>
      </c>
      <c r="B118" s="33" t="s">
        <v>50</v>
      </c>
      <c r="C118" s="33" t="s">
        <v>435</v>
      </c>
      <c r="D118" s="82" t="s">
        <v>617</v>
      </c>
      <c r="E118" s="73" t="s">
        <v>146</v>
      </c>
      <c r="F118" s="73">
        <v>2</v>
      </c>
      <c r="G118" s="137" t="s">
        <v>429</v>
      </c>
    </row>
    <row r="119" spans="1:7" s="34" customFormat="1" ht="22.5" x14ac:dyDescent="0.2">
      <c r="A119" s="138" t="s">
        <v>220</v>
      </c>
      <c r="B119" s="33" t="s">
        <v>50</v>
      </c>
      <c r="C119" s="33" t="s">
        <v>238</v>
      </c>
      <c r="D119" s="82" t="s">
        <v>237</v>
      </c>
      <c r="E119" s="73" t="s">
        <v>146</v>
      </c>
      <c r="F119" s="73">
        <v>1</v>
      </c>
      <c r="G119" s="137" t="s">
        <v>433</v>
      </c>
    </row>
    <row r="120" spans="1:7" s="34" customFormat="1" ht="22.5" x14ac:dyDescent="0.2">
      <c r="A120" s="138" t="s">
        <v>221</v>
      </c>
      <c r="B120" s="33" t="s">
        <v>50</v>
      </c>
      <c r="C120" s="33" t="s">
        <v>240</v>
      </c>
      <c r="D120" s="82" t="s">
        <v>239</v>
      </c>
      <c r="E120" s="73" t="s">
        <v>146</v>
      </c>
      <c r="F120" s="73">
        <v>1</v>
      </c>
      <c r="G120" s="137" t="s">
        <v>433</v>
      </c>
    </row>
    <row r="121" spans="1:7" s="34" customFormat="1" ht="22.5" x14ac:dyDescent="0.2">
      <c r="A121" s="138" t="s">
        <v>222</v>
      </c>
      <c r="B121" s="33" t="s">
        <v>50</v>
      </c>
      <c r="C121" s="33" t="s">
        <v>242</v>
      </c>
      <c r="D121" s="82" t="s">
        <v>241</v>
      </c>
      <c r="E121" s="73" t="s">
        <v>146</v>
      </c>
      <c r="F121" s="73">
        <v>9</v>
      </c>
      <c r="G121" s="137" t="s">
        <v>438</v>
      </c>
    </row>
    <row r="122" spans="1:7" s="34" customFormat="1" ht="22.5" x14ac:dyDescent="0.2">
      <c r="A122" s="138" t="s">
        <v>613</v>
      </c>
      <c r="B122" s="33" t="s">
        <v>50</v>
      </c>
      <c r="C122" s="33" t="s">
        <v>621</v>
      </c>
      <c r="D122" s="82" t="s">
        <v>620</v>
      </c>
      <c r="E122" s="73" t="s">
        <v>146</v>
      </c>
      <c r="F122" s="73">
        <v>4</v>
      </c>
      <c r="G122" s="137" t="s">
        <v>439</v>
      </c>
    </row>
    <row r="123" spans="1:7" s="34" customFormat="1" ht="22.5" x14ac:dyDescent="0.2">
      <c r="A123" s="138" t="s">
        <v>253</v>
      </c>
      <c r="B123" s="33" t="s">
        <v>476</v>
      </c>
      <c r="C123" s="33">
        <v>95544</v>
      </c>
      <c r="D123" s="82" t="s">
        <v>618</v>
      </c>
      <c r="E123" s="73" t="s">
        <v>146</v>
      </c>
      <c r="F123" s="73">
        <v>3</v>
      </c>
      <c r="G123" s="137" t="s">
        <v>619</v>
      </c>
    </row>
    <row r="124" spans="1:7" s="34" customFormat="1" ht="22.5" x14ac:dyDescent="0.2">
      <c r="A124" s="138" t="s">
        <v>254</v>
      </c>
      <c r="B124" s="33" t="s">
        <v>50</v>
      </c>
      <c r="C124" s="33" t="s">
        <v>244</v>
      </c>
      <c r="D124" s="82" t="s">
        <v>243</v>
      </c>
      <c r="E124" s="73" t="s">
        <v>146</v>
      </c>
      <c r="F124" s="73">
        <v>1</v>
      </c>
      <c r="G124" s="137" t="s">
        <v>433</v>
      </c>
    </row>
    <row r="125" spans="1:7" s="34" customFormat="1" ht="33.75" x14ac:dyDescent="0.2">
      <c r="A125" s="138" t="s">
        <v>255</v>
      </c>
      <c r="B125" s="33" t="s">
        <v>50</v>
      </c>
      <c r="C125" s="33" t="s">
        <v>246</v>
      </c>
      <c r="D125" s="82" t="s">
        <v>245</v>
      </c>
      <c r="E125" s="73" t="s">
        <v>146</v>
      </c>
      <c r="F125" s="73">
        <v>8</v>
      </c>
      <c r="G125" s="137" t="s">
        <v>440</v>
      </c>
    </row>
    <row r="126" spans="1:7" s="34" customFormat="1" ht="33.75" x14ac:dyDescent="0.2">
      <c r="A126" s="138" t="s">
        <v>256</v>
      </c>
      <c r="B126" s="33" t="s">
        <v>50</v>
      </c>
      <c r="C126" s="33" t="s">
        <v>248</v>
      </c>
      <c r="D126" s="82" t="s">
        <v>247</v>
      </c>
      <c r="E126" s="73" t="s">
        <v>146</v>
      </c>
      <c r="F126" s="73">
        <v>8</v>
      </c>
      <c r="G126" s="137" t="s">
        <v>440</v>
      </c>
    </row>
    <row r="127" spans="1:7" s="34" customFormat="1" ht="33.75" x14ac:dyDescent="0.2">
      <c r="A127" s="138" t="s">
        <v>257</v>
      </c>
      <c r="B127" s="33" t="s">
        <v>50</v>
      </c>
      <c r="C127" s="33" t="s">
        <v>623</v>
      </c>
      <c r="D127" s="82" t="s">
        <v>622</v>
      </c>
      <c r="E127" s="73" t="s">
        <v>146</v>
      </c>
      <c r="F127" s="73">
        <v>4</v>
      </c>
      <c r="G127" s="137" t="s">
        <v>624</v>
      </c>
    </row>
    <row r="128" spans="1:7" s="34" customFormat="1" ht="45" x14ac:dyDescent="0.2">
      <c r="A128" s="138" t="s">
        <v>430</v>
      </c>
      <c r="B128" s="33" t="s">
        <v>50</v>
      </c>
      <c r="C128" s="33" t="s">
        <v>250</v>
      </c>
      <c r="D128" s="82" t="s">
        <v>249</v>
      </c>
      <c r="E128" s="73" t="s">
        <v>146</v>
      </c>
      <c r="F128" s="73">
        <v>2</v>
      </c>
      <c r="G128" s="137" t="s">
        <v>626</v>
      </c>
    </row>
    <row r="129" spans="1:7" s="34" customFormat="1" ht="33.75" x14ac:dyDescent="0.2">
      <c r="A129" s="138" t="s">
        <v>431</v>
      </c>
      <c r="B129" s="33" t="s">
        <v>50</v>
      </c>
      <c r="C129" s="33" t="s">
        <v>252</v>
      </c>
      <c r="D129" s="82" t="s">
        <v>251</v>
      </c>
      <c r="E129" s="73" t="s">
        <v>146</v>
      </c>
      <c r="F129" s="73">
        <v>2</v>
      </c>
      <c r="G129" s="137" t="s">
        <v>625</v>
      </c>
    </row>
    <row r="130" spans="1:7" s="34" customFormat="1" ht="11.25" x14ac:dyDescent="0.2">
      <c r="A130" s="134">
        <v>10</v>
      </c>
      <c r="B130" s="113"/>
      <c r="C130" s="114"/>
      <c r="D130" s="115" t="s">
        <v>258</v>
      </c>
      <c r="E130" s="116"/>
      <c r="F130" s="116"/>
      <c r="G130" s="135"/>
    </row>
    <row r="131" spans="1:7" s="34" customFormat="1" ht="56.25" x14ac:dyDescent="0.2">
      <c r="A131" s="138" t="s">
        <v>484</v>
      </c>
      <c r="B131" s="33" t="s">
        <v>476</v>
      </c>
      <c r="C131" s="33">
        <v>100693</v>
      </c>
      <c r="D131" s="82" t="s">
        <v>483</v>
      </c>
      <c r="E131" s="73" t="s">
        <v>146</v>
      </c>
      <c r="F131" s="73">
        <v>15</v>
      </c>
      <c r="G131" s="137" t="s">
        <v>481</v>
      </c>
    </row>
    <row r="132" spans="1:7" s="34" customFormat="1" ht="33.75" x14ac:dyDescent="0.2">
      <c r="A132" s="138" t="s">
        <v>485</v>
      </c>
      <c r="B132" s="33" t="s">
        <v>476</v>
      </c>
      <c r="C132" s="24">
        <v>90825</v>
      </c>
      <c r="D132" s="82" t="s">
        <v>482</v>
      </c>
      <c r="E132" s="73" t="s">
        <v>146</v>
      </c>
      <c r="F132" s="73">
        <v>4</v>
      </c>
      <c r="G132" s="137" t="s">
        <v>479</v>
      </c>
    </row>
    <row r="133" spans="1:7" s="34" customFormat="1" ht="45" x14ac:dyDescent="0.2">
      <c r="A133" s="138" t="s">
        <v>486</v>
      </c>
      <c r="B133" s="33" t="s">
        <v>50</v>
      </c>
      <c r="C133" s="24" t="s">
        <v>478</v>
      </c>
      <c r="D133" s="82" t="s">
        <v>477</v>
      </c>
      <c r="E133" s="73" t="s">
        <v>146</v>
      </c>
      <c r="F133" s="73">
        <v>3</v>
      </c>
      <c r="G133" s="137" t="s">
        <v>480</v>
      </c>
    </row>
    <row r="134" spans="1:7" s="34" customFormat="1" ht="11.25" x14ac:dyDescent="0.2">
      <c r="A134" s="134">
        <v>11</v>
      </c>
      <c r="B134" s="113"/>
      <c r="C134" s="114"/>
      <c r="D134" s="115" t="s">
        <v>259</v>
      </c>
      <c r="E134" s="116"/>
      <c r="F134" s="116"/>
      <c r="G134" s="135"/>
    </row>
    <row r="135" spans="1:7" s="34" customFormat="1" ht="45" x14ac:dyDescent="0.2">
      <c r="A135" s="138" t="s">
        <v>301</v>
      </c>
      <c r="B135" s="33" t="s">
        <v>50</v>
      </c>
      <c r="C135" s="24" t="s">
        <v>261</v>
      </c>
      <c r="D135" s="82" t="s">
        <v>260</v>
      </c>
      <c r="E135" s="73" t="s">
        <v>49</v>
      </c>
      <c r="F135" s="73">
        <v>3.64</v>
      </c>
      <c r="G135" s="137" t="s">
        <v>444</v>
      </c>
    </row>
    <row r="136" spans="1:7" s="34" customFormat="1" ht="201" customHeight="1" x14ac:dyDescent="0.2">
      <c r="A136" s="138" t="s">
        <v>302</v>
      </c>
      <c r="B136" s="33" t="s">
        <v>50</v>
      </c>
      <c r="C136" s="24" t="s">
        <v>263</v>
      </c>
      <c r="D136" s="82" t="s">
        <v>262</v>
      </c>
      <c r="E136" s="73" t="s">
        <v>49</v>
      </c>
      <c r="F136" s="73">
        <v>98.32</v>
      </c>
      <c r="G136" s="137" t="s">
        <v>445</v>
      </c>
    </row>
    <row r="137" spans="1:7" s="34" customFormat="1" ht="45" x14ac:dyDescent="0.2">
      <c r="A137" s="138" t="s">
        <v>303</v>
      </c>
      <c r="B137" s="33" t="s">
        <v>50</v>
      </c>
      <c r="C137" s="24" t="s">
        <v>265</v>
      </c>
      <c r="D137" s="82" t="s">
        <v>264</v>
      </c>
      <c r="E137" s="73" t="s">
        <v>55</v>
      </c>
      <c r="F137" s="73">
        <v>1</v>
      </c>
      <c r="G137" s="137" t="s">
        <v>441</v>
      </c>
    </row>
    <row r="138" spans="1:7" s="34" customFormat="1" ht="56.25" x14ac:dyDescent="0.2">
      <c r="A138" s="138" t="s">
        <v>304</v>
      </c>
      <c r="B138" s="33" t="s">
        <v>50</v>
      </c>
      <c r="C138" s="24" t="s">
        <v>267</v>
      </c>
      <c r="D138" s="82" t="s">
        <v>266</v>
      </c>
      <c r="E138" s="73" t="s">
        <v>55</v>
      </c>
      <c r="F138" s="73">
        <v>5</v>
      </c>
      <c r="G138" s="137" t="s">
        <v>442</v>
      </c>
    </row>
    <row r="139" spans="1:7" s="34" customFormat="1" ht="22.5" x14ac:dyDescent="0.2">
      <c r="A139" s="138" t="s">
        <v>489</v>
      </c>
      <c r="B139" s="33" t="s">
        <v>50</v>
      </c>
      <c r="C139" s="24" t="s">
        <v>488</v>
      </c>
      <c r="D139" s="82" t="s">
        <v>487</v>
      </c>
      <c r="E139" s="73" t="s">
        <v>49</v>
      </c>
      <c r="F139" s="73">
        <v>46.31</v>
      </c>
      <c r="G139" s="137" t="s">
        <v>643</v>
      </c>
    </row>
    <row r="140" spans="1:7" s="34" customFormat="1" ht="33.75" x14ac:dyDescent="0.2">
      <c r="A140" s="138" t="s">
        <v>493</v>
      </c>
      <c r="B140" s="33"/>
      <c r="C140" s="24" t="s">
        <v>491</v>
      </c>
      <c r="D140" s="82" t="s">
        <v>490</v>
      </c>
      <c r="E140" s="73" t="s">
        <v>49</v>
      </c>
      <c r="F140" s="73">
        <v>2.5499999999999998</v>
      </c>
      <c r="G140" s="137" t="s">
        <v>492</v>
      </c>
    </row>
    <row r="141" spans="1:7" s="34" customFormat="1" ht="11.25" x14ac:dyDescent="0.2">
      <c r="A141" s="134">
        <v>12</v>
      </c>
      <c r="B141" s="113"/>
      <c r="C141" s="114"/>
      <c r="D141" s="115" t="s">
        <v>268</v>
      </c>
      <c r="E141" s="116"/>
      <c r="F141" s="116"/>
      <c r="G141" s="135"/>
    </row>
    <row r="142" spans="1:7" s="34" customFormat="1" ht="202.5" x14ac:dyDescent="0.2">
      <c r="A142" s="138" t="s">
        <v>305</v>
      </c>
      <c r="B142" s="33" t="s">
        <v>50</v>
      </c>
      <c r="C142" s="24" t="s">
        <v>578</v>
      </c>
      <c r="D142" s="82" t="s">
        <v>577</v>
      </c>
      <c r="E142" s="73" t="s">
        <v>49</v>
      </c>
      <c r="F142" s="73">
        <v>279.77999999999997</v>
      </c>
      <c r="G142" s="168" t="s">
        <v>579</v>
      </c>
    </row>
    <row r="143" spans="1:7" s="34" customFormat="1" ht="297" customHeight="1" x14ac:dyDescent="0.2">
      <c r="A143" s="138" t="s">
        <v>306</v>
      </c>
      <c r="B143" s="33" t="s">
        <v>50</v>
      </c>
      <c r="C143" s="24" t="s">
        <v>270</v>
      </c>
      <c r="D143" s="82" t="s">
        <v>269</v>
      </c>
      <c r="E143" s="73" t="s">
        <v>49</v>
      </c>
      <c r="F143" s="73">
        <v>2273.7199999999998</v>
      </c>
      <c r="G143" s="168" t="s">
        <v>641</v>
      </c>
    </row>
    <row r="144" spans="1:7" s="34" customFormat="1" ht="168.75" x14ac:dyDescent="0.2">
      <c r="A144" s="138" t="s">
        <v>307</v>
      </c>
      <c r="B144" s="33" t="s">
        <v>50</v>
      </c>
      <c r="C144" s="24" t="s">
        <v>272</v>
      </c>
      <c r="D144" s="82" t="s">
        <v>271</v>
      </c>
      <c r="E144" s="73" t="s">
        <v>49</v>
      </c>
      <c r="F144" s="73">
        <v>484.87</v>
      </c>
      <c r="G144" s="168" t="s">
        <v>454</v>
      </c>
    </row>
    <row r="145" spans="1:7" s="34" customFormat="1" ht="266.25" customHeight="1" x14ac:dyDescent="0.2">
      <c r="A145" s="138" t="s">
        <v>308</v>
      </c>
      <c r="B145" s="33" t="s">
        <v>50</v>
      </c>
      <c r="C145" s="24" t="s">
        <v>274</v>
      </c>
      <c r="D145" s="82" t="s">
        <v>273</v>
      </c>
      <c r="E145" s="73" t="s">
        <v>49</v>
      </c>
      <c r="F145" s="73">
        <v>1789.49</v>
      </c>
      <c r="G145" s="168" t="s">
        <v>642</v>
      </c>
    </row>
    <row r="146" spans="1:7" s="34" customFormat="1" ht="258" customHeight="1" x14ac:dyDescent="0.2">
      <c r="A146" s="138" t="s">
        <v>583</v>
      </c>
      <c r="B146" s="33" t="s">
        <v>50</v>
      </c>
      <c r="C146" s="24" t="s">
        <v>276</v>
      </c>
      <c r="D146" s="82" t="s">
        <v>275</v>
      </c>
      <c r="E146" s="73" t="s">
        <v>49</v>
      </c>
      <c r="F146" s="73">
        <v>671.14</v>
      </c>
      <c r="G146" s="168" t="s">
        <v>443</v>
      </c>
    </row>
    <row r="147" spans="1:7" s="34" customFormat="1" ht="168.75" x14ac:dyDescent="0.2">
      <c r="A147" s="138" t="s">
        <v>309</v>
      </c>
      <c r="B147" s="33" t="s">
        <v>50</v>
      </c>
      <c r="C147" s="24" t="s">
        <v>278</v>
      </c>
      <c r="D147" s="82" t="s">
        <v>277</v>
      </c>
      <c r="E147" s="73" t="s">
        <v>49</v>
      </c>
      <c r="F147" s="73">
        <v>484.87</v>
      </c>
      <c r="G147" s="168" t="s">
        <v>454</v>
      </c>
    </row>
    <row r="148" spans="1:7" s="34" customFormat="1" ht="225" x14ac:dyDescent="0.2">
      <c r="A148" s="138" t="s">
        <v>629</v>
      </c>
      <c r="B148" s="33"/>
      <c r="C148" s="33" t="s">
        <v>581</v>
      </c>
      <c r="D148" s="82" t="s">
        <v>580</v>
      </c>
      <c r="E148" s="73" t="s">
        <v>49</v>
      </c>
      <c r="F148" s="73">
        <v>14.08</v>
      </c>
      <c r="G148" s="168" t="s">
        <v>582</v>
      </c>
    </row>
    <row r="149" spans="1:7" s="34" customFormat="1" ht="11.25" x14ac:dyDescent="0.2">
      <c r="A149" s="134">
        <v>13</v>
      </c>
      <c r="B149" s="113"/>
      <c r="C149" s="114"/>
      <c r="D149" s="115" t="s">
        <v>279</v>
      </c>
      <c r="E149" s="116"/>
      <c r="F149" s="116"/>
      <c r="G149" s="135"/>
    </row>
    <row r="150" spans="1:7" s="34" customFormat="1" ht="321" customHeight="1" x14ac:dyDescent="0.2">
      <c r="A150" s="138" t="s">
        <v>294</v>
      </c>
      <c r="B150" s="33" t="s">
        <v>50</v>
      </c>
      <c r="C150" s="24" t="s">
        <v>281</v>
      </c>
      <c r="D150" s="82" t="s">
        <v>280</v>
      </c>
      <c r="E150" s="73" t="s">
        <v>49</v>
      </c>
      <c r="F150" s="73">
        <v>884.98</v>
      </c>
      <c r="G150" s="168" t="s">
        <v>638</v>
      </c>
    </row>
    <row r="151" spans="1:7" s="34" customFormat="1" ht="303.75" x14ac:dyDescent="0.2">
      <c r="A151" s="138" t="s">
        <v>295</v>
      </c>
      <c r="B151" s="33" t="s">
        <v>50</v>
      </c>
      <c r="C151" s="24" t="s">
        <v>283</v>
      </c>
      <c r="D151" s="82" t="s">
        <v>282</v>
      </c>
      <c r="E151" s="73" t="s">
        <v>49</v>
      </c>
      <c r="F151" s="73">
        <v>884.98</v>
      </c>
      <c r="G151" s="168" t="s">
        <v>638</v>
      </c>
    </row>
    <row r="152" spans="1:7" s="34" customFormat="1" ht="326.25" customHeight="1" x14ac:dyDescent="0.2">
      <c r="A152" s="138" t="s">
        <v>296</v>
      </c>
      <c r="B152" s="33" t="s">
        <v>50</v>
      </c>
      <c r="C152" s="24" t="s">
        <v>285</v>
      </c>
      <c r="D152" s="82" t="s">
        <v>284</v>
      </c>
      <c r="E152" s="73" t="s">
        <v>49</v>
      </c>
      <c r="F152" s="73">
        <v>931.36</v>
      </c>
      <c r="G152" s="168" t="s">
        <v>637</v>
      </c>
    </row>
    <row r="153" spans="1:7" s="34" customFormat="1" ht="67.5" x14ac:dyDescent="0.2">
      <c r="A153" s="138" t="s">
        <v>297</v>
      </c>
      <c r="B153" s="33" t="s">
        <v>50</v>
      </c>
      <c r="C153" s="24" t="s">
        <v>287</v>
      </c>
      <c r="D153" s="82" t="s">
        <v>286</v>
      </c>
      <c r="E153" s="73" t="s">
        <v>49</v>
      </c>
      <c r="F153" s="73">
        <v>644.26</v>
      </c>
      <c r="G153" s="137" t="s">
        <v>657</v>
      </c>
    </row>
    <row r="154" spans="1:7" s="34" customFormat="1" ht="67.5" x14ac:dyDescent="0.2">
      <c r="A154" s="138" t="s">
        <v>298</v>
      </c>
      <c r="B154" s="33" t="s">
        <v>50</v>
      </c>
      <c r="C154" s="24" t="s">
        <v>655</v>
      </c>
      <c r="D154" s="82" t="s">
        <v>654</v>
      </c>
      <c r="E154" s="73" t="s">
        <v>49</v>
      </c>
      <c r="F154" s="73">
        <v>500</v>
      </c>
      <c r="G154" s="137" t="s">
        <v>661</v>
      </c>
    </row>
    <row r="155" spans="1:7" s="34" customFormat="1" ht="56.25" x14ac:dyDescent="0.2">
      <c r="A155" s="138" t="s">
        <v>299</v>
      </c>
      <c r="B155" s="33" t="s">
        <v>50</v>
      </c>
      <c r="C155" s="24" t="s">
        <v>659</v>
      </c>
      <c r="D155" s="82" t="s">
        <v>658</v>
      </c>
      <c r="E155" s="73" t="s">
        <v>61</v>
      </c>
      <c r="F155" s="73">
        <v>236</v>
      </c>
      <c r="G155" s="137" t="s">
        <v>662</v>
      </c>
    </row>
    <row r="156" spans="1:7" s="34" customFormat="1" ht="138.75" customHeight="1" x14ac:dyDescent="0.2">
      <c r="A156" s="138" t="s">
        <v>300</v>
      </c>
      <c r="B156" s="33" t="s">
        <v>50</v>
      </c>
      <c r="C156" s="24" t="s">
        <v>289</v>
      </c>
      <c r="D156" s="82" t="s">
        <v>288</v>
      </c>
      <c r="E156" s="73" t="s">
        <v>49</v>
      </c>
      <c r="F156" s="73">
        <v>774.49</v>
      </c>
      <c r="G156" s="137" t="s">
        <v>653</v>
      </c>
    </row>
    <row r="157" spans="1:7" s="34" customFormat="1" ht="56.25" x14ac:dyDescent="0.2">
      <c r="A157" s="138" t="s">
        <v>656</v>
      </c>
      <c r="B157" s="33" t="s">
        <v>50</v>
      </c>
      <c r="C157" s="24" t="s">
        <v>291</v>
      </c>
      <c r="D157" s="82" t="s">
        <v>290</v>
      </c>
      <c r="E157" s="73" t="s">
        <v>49</v>
      </c>
      <c r="F157" s="73">
        <v>16</v>
      </c>
      <c r="G157" s="137" t="s">
        <v>463</v>
      </c>
    </row>
    <row r="158" spans="1:7" s="34" customFormat="1" ht="56.25" x14ac:dyDescent="0.2">
      <c r="A158" s="138" t="s">
        <v>660</v>
      </c>
      <c r="B158" s="33" t="s">
        <v>50</v>
      </c>
      <c r="C158" s="24" t="s">
        <v>293</v>
      </c>
      <c r="D158" s="82" t="s">
        <v>292</v>
      </c>
      <c r="E158" s="73" t="s">
        <v>49</v>
      </c>
      <c r="F158" s="73">
        <v>7.6</v>
      </c>
      <c r="G158" s="137" t="s">
        <v>462</v>
      </c>
    </row>
    <row r="159" spans="1:7" s="34" customFormat="1" ht="11.25" x14ac:dyDescent="0.2">
      <c r="A159" s="134">
        <v>14</v>
      </c>
      <c r="B159" s="113"/>
      <c r="C159" s="114"/>
      <c r="D159" s="115" t="s">
        <v>667</v>
      </c>
      <c r="E159" s="116"/>
      <c r="F159" s="116"/>
      <c r="G159" s="135"/>
    </row>
    <row r="160" spans="1:7" s="34" customFormat="1" ht="33.75" x14ac:dyDescent="0.2">
      <c r="A160" s="138" t="s">
        <v>313</v>
      </c>
      <c r="B160" s="33" t="s">
        <v>50</v>
      </c>
      <c r="C160" s="24" t="s">
        <v>315</v>
      </c>
      <c r="D160" s="82" t="s">
        <v>314</v>
      </c>
      <c r="E160" s="73" t="s">
        <v>55</v>
      </c>
      <c r="F160" s="73">
        <v>11</v>
      </c>
      <c r="G160" s="137" t="s">
        <v>455</v>
      </c>
    </row>
    <row r="161" spans="1:7" s="34" customFormat="1" ht="11.25" hidden="1" x14ac:dyDescent="0.2">
      <c r="A161" s="138"/>
      <c r="B161" s="33"/>
      <c r="C161" s="24"/>
      <c r="D161" s="82"/>
      <c r="E161" s="73"/>
      <c r="F161" s="73"/>
      <c r="G161" s="137"/>
    </row>
    <row r="162" spans="1:7" s="34" customFormat="1" ht="11.25" x14ac:dyDescent="0.2">
      <c r="A162" s="134">
        <v>15</v>
      </c>
      <c r="B162" s="113"/>
      <c r="C162" s="114"/>
      <c r="D162" s="115" t="s">
        <v>310</v>
      </c>
      <c r="E162" s="116"/>
      <c r="F162" s="116"/>
      <c r="G162" s="135"/>
    </row>
    <row r="163" spans="1:7" s="34" customFormat="1" ht="273.75" customHeight="1" x14ac:dyDescent="0.2">
      <c r="A163" s="138" t="s">
        <v>320</v>
      </c>
      <c r="B163" s="33" t="s">
        <v>50</v>
      </c>
      <c r="C163" s="24" t="s">
        <v>316</v>
      </c>
      <c r="D163" s="82" t="s">
        <v>318</v>
      </c>
      <c r="E163" s="73" t="s">
        <v>49</v>
      </c>
      <c r="F163" s="73">
        <v>1789.49</v>
      </c>
      <c r="G163" s="168" t="s">
        <v>645</v>
      </c>
    </row>
    <row r="164" spans="1:7" s="34" customFormat="1" ht="270" x14ac:dyDescent="0.2">
      <c r="A164" s="138" t="s">
        <v>321</v>
      </c>
      <c r="B164" s="33" t="s">
        <v>50</v>
      </c>
      <c r="C164" s="24" t="s">
        <v>317</v>
      </c>
      <c r="D164" s="82" t="s">
        <v>319</v>
      </c>
      <c r="E164" s="73" t="s">
        <v>49</v>
      </c>
      <c r="F164" s="73">
        <v>671.14</v>
      </c>
      <c r="G164" s="168" t="s">
        <v>443</v>
      </c>
    </row>
    <row r="165" spans="1:7" s="34" customFormat="1" ht="222" customHeight="1" x14ac:dyDescent="0.2">
      <c r="A165" s="138" t="s">
        <v>326</v>
      </c>
      <c r="B165" s="33" t="s">
        <v>50</v>
      </c>
      <c r="C165" s="24" t="s">
        <v>322</v>
      </c>
      <c r="D165" s="82" t="s">
        <v>339</v>
      </c>
      <c r="E165" s="73" t="s">
        <v>49</v>
      </c>
      <c r="F165" s="73">
        <v>1789.49</v>
      </c>
      <c r="G165" s="168" t="s">
        <v>636</v>
      </c>
    </row>
    <row r="166" spans="1:7" s="34" customFormat="1" ht="39.75" customHeight="1" x14ac:dyDescent="0.2">
      <c r="A166" s="138" t="s">
        <v>327</v>
      </c>
      <c r="B166" s="33" t="s">
        <v>50</v>
      </c>
      <c r="C166" s="24" t="s">
        <v>647</v>
      </c>
      <c r="D166" s="82" t="s">
        <v>646</v>
      </c>
      <c r="E166" s="73" t="s">
        <v>49</v>
      </c>
      <c r="F166" s="73">
        <v>144.47</v>
      </c>
      <c r="G166" s="82" t="s">
        <v>649</v>
      </c>
    </row>
    <row r="167" spans="1:7" s="34" customFormat="1" ht="270" x14ac:dyDescent="0.2">
      <c r="A167" s="138" t="s">
        <v>328</v>
      </c>
      <c r="B167" s="33" t="s">
        <v>50</v>
      </c>
      <c r="C167" s="24" t="s">
        <v>323</v>
      </c>
      <c r="D167" s="82" t="s">
        <v>338</v>
      </c>
      <c r="E167" s="73" t="s">
        <v>49</v>
      </c>
      <c r="F167" s="73">
        <v>671.14</v>
      </c>
      <c r="G167" s="168" t="s">
        <v>443</v>
      </c>
    </row>
    <row r="168" spans="1:7" s="34" customFormat="1" ht="222" customHeight="1" x14ac:dyDescent="0.2">
      <c r="A168" s="138" t="s">
        <v>329</v>
      </c>
      <c r="B168" s="33" t="s">
        <v>50</v>
      </c>
      <c r="C168" s="24" t="s">
        <v>324</v>
      </c>
      <c r="D168" s="82" t="s">
        <v>337</v>
      </c>
      <c r="E168" s="73" t="s">
        <v>49</v>
      </c>
      <c r="F168" s="73">
        <v>1565.49</v>
      </c>
      <c r="G168" s="168" t="s">
        <v>635</v>
      </c>
    </row>
    <row r="169" spans="1:7" s="34" customFormat="1" ht="270" x14ac:dyDescent="0.2">
      <c r="A169" s="138" t="s">
        <v>330</v>
      </c>
      <c r="B169" s="33" t="s">
        <v>50</v>
      </c>
      <c r="C169" s="24" t="s">
        <v>325</v>
      </c>
      <c r="D169" s="82" t="s">
        <v>336</v>
      </c>
      <c r="E169" s="73" t="s">
        <v>49</v>
      </c>
      <c r="F169" s="73">
        <v>671.14</v>
      </c>
      <c r="G169" s="168" t="s">
        <v>443</v>
      </c>
    </row>
    <row r="170" spans="1:7" s="34" customFormat="1" ht="187.5" customHeight="1" x14ac:dyDescent="0.2">
      <c r="A170" s="138" t="s">
        <v>331</v>
      </c>
      <c r="B170" s="33" t="s">
        <v>50</v>
      </c>
      <c r="C170" s="24" t="s">
        <v>628</v>
      </c>
      <c r="D170" s="82" t="s">
        <v>627</v>
      </c>
      <c r="E170" s="73" t="s">
        <v>49</v>
      </c>
      <c r="F170" s="73">
        <v>279.13</v>
      </c>
      <c r="G170" s="137" t="s">
        <v>633</v>
      </c>
    </row>
    <row r="171" spans="1:7" s="34" customFormat="1" ht="112.5" x14ac:dyDescent="0.2">
      <c r="A171" s="138" t="s">
        <v>332</v>
      </c>
      <c r="B171" s="33" t="s">
        <v>50</v>
      </c>
      <c r="C171" s="24" t="s">
        <v>334</v>
      </c>
      <c r="D171" s="82" t="s">
        <v>335</v>
      </c>
      <c r="E171" s="73" t="s">
        <v>49</v>
      </c>
      <c r="F171" s="73">
        <v>112.14</v>
      </c>
      <c r="G171" s="137" t="s">
        <v>456</v>
      </c>
    </row>
    <row r="172" spans="1:7" s="34" customFormat="1" ht="33.75" x14ac:dyDescent="0.2">
      <c r="A172" s="138" t="s">
        <v>333</v>
      </c>
      <c r="B172" s="33" t="s">
        <v>50</v>
      </c>
      <c r="C172" s="24" t="s">
        <v>340</v>
      </c>
      <c r="D172" s="82" t="s">
        <v>341</v>
      </c>
      <c r="E172" s="73" t="s">
        <v>49</v>
      </c>
      <c r="F172" s="73">
        <v>97.72</v>
      </c>
      <c r="G172" s="137" t="s">
        <v>644</v>
      </c>
    </row>
    <row r="173" spans="1:7" s="34" customFormat="1" ht="76.5" customHeight="1" x14ac:dyDescent="0.2">
      <c r="A173" s="138" t="s">
        <v>648</v>
      </c>
      <c r="B173" s="33" t="s">
        <v>50</v>
      </c>
      <c r="C173" s="24" t="s">
        <v>640</v>
      </c>
      <c r="D173" s="82" t="s">
        <v>639</v>
      </c>
      <c r="E173" s="73" t="s">
        <v>49</v>
      </c>
      <c r="F173" s="73">
        <v>221.8</v>
      </c>
      <c r="G173" s="168" t="s">
        <v>634</v>
      </c>
    </row>
    <row r="174" spans="1:7" s="34" customFormat="1" ht="11.25" x14ac:dyDescent="0.2">
      <c r="A174" s="134">
        <v>16</v>
      </c>
      <c r="B174" s="113"/>
      <c r="C174" s="114"/>
      <c r="D174" s="115" t="s">
        <v>311</v>
      </c>
      <c r="E174" s="116"/>
      <c r="F174" s="116"/>
      <c r="G174" s="135"/>
    </row>
    <row r="175" spans="1:7" s="34" customFormat="1" ht="33.75" x14ac:dyDescent="0.2">
      <c r="A175" s="138" t="s">
        <v>355</v>
      </c>
      <c r="B175" s="33" t="s">
        <v>50</v>
      </c>
      <c r="C175" s="24" t="s">
        <v>345</v>
      </c>
      <c r="D175" s="82" t="s">
        <v>346</v>
      </c>
      <c r="E175" s="73" t="s">
        <v>49</v>
      </c>
      <c r="F175" s="73">
        <v>7.36</v>
      </c>
      <c r="G175" s="137" t="s">
        <v>457</v>
      </c>
    </row>
    <row r="176" spans="1:7" s="34" customFormat="1" ht="56.25" x14ac:dyDescent="0.2">
      <c r="A176" s="138" t="s">
        <v>356</v>
      </c>
      <c r="B176" s="33" t="s">
        <v>50</v>
      </c>
      <c r="C176" s="24" t="s">
        <v>348</v>
      </c>
      <c r="D176" s="82" t="s">
        <v>347</v>
      </c>
      <c r="E176" s="73" t="s">
        <v>49</v>
      </c>
      <c r="F176" s="73">
        <v>8.27</v>
      </c>
      <c r="G176" s="137" t="s">
        <v>461</v>
      </c>
    </row>
    <row r="177" spans="1:7" s="34" customFormat="1" ht="56.25" x14ac:dyDescent="0.2">
      <c r="A177" s="138" t="s">
        <v>357</v>
      </c>
      <c r="B177" s="33" t="s">
        <v>50</v>
      </c>
      <c r="C177" s="24" t="s">
        <v>350</v>
      </c>
      <c r="D177" s="82" t="s">
        <v>349</v>
      </c>
      <c r="E177" s="73" t="s">
        <v>61</v>
      </c>
      <c r="F177" s="73">
        <v>15.6</v>
      </c>
      <c r="G177" s="137" t="s">
        <v>458</v>
      </c>
    </row>
    <row r="178" spans="1:7" s="34" customFormat="1" ht="56.25" x14ac:dyDescent="0.2">
      <c r="A178" s="138" t="s">
        <v>358</v>
      </c>
      <c r="B178" s="33" t="s">
        <v>50</v>
      </c>
      <c r="C178" s="24" t="s">
        <v>352</v>
      </c>
      <c r="D178" s="82" t="s">
        <v>351</v>
      </c>
      <c r="E178" s="73" t="s">
        <v>61</v>
      </c>
      <c r="F178" s="73">
        <v>13.8</v>
      </c>
      <c r="G178" s="137" t="s">
        <v>459</v>
      </c>
    </row>
    <row r="179" spans="1:7" s="34" customFormat="1" ht="33.75" x14ac:dyDescent="0.2">
      <c r="A179" s="138" t="s">
        <v>359</v>
      </c>
      <c r="B179" s="33" t="s">
        <v>50</v>
      </c>
      <c r="C179" s="24" t="s">
        <v>354</v>
      </c>
      <c r="D179" s="82" t="s">
        <v>353</v>
      </c>
      <c r="E179" s="73" t="s">
        <v>49</v>
      </c>
      <c r="F179" s="73">
        <v>9.9600000000000009</v>
      </c>
      <c r="G179" s="137" t="s">
        <v>460</v>
      </c>
    </row>
    <row r="180" spans="1:7" s="34" customFormat="1" ht="33.75" x14ac:dyDescent="0.2">
      <c r="A180" s="138" t="s">
        <v>360</v>
      </c>
      <c r="B180" s="33" t="s">
        <v>50</v>
      </c>
      <c r="C180" s="24" t="s">
        <v>343</v>
      </c>
      <c r="D180" s="82" t="s">
        <v>342</v>
      </c>
      <c r="E180" s="73" t="s">
        <v>344</v>
      </c>
      <c r="F180" s="73">
        <v>4</v>
      </c>
      <c r="G180" s="137" t="s">
        <v>449</v>
      </c>
    </row>
    <row r="181" spans="1:7" s="34" customFormat="1" ht="11.25" x14ac:dyDescent="0.2">
      <c r="A181" s="134">
        <v>17</v>
      </c>
      <c r="B181" s="113"/>
      <c r="C181" s="114"/>
      <c r="D181" s="115" t="s">
        <v>312</v>
      </c>
      <c r="E181" s="116"/>
      <c r="F181" s="116"/>
      <c r="G181" s="135"/>
    </row>
    <row r="182" spans="1:7" s="34" customFormat="1" ht="67.5" x14ac:dyDescent="0.2">
      <c r="A182" s="138" t="s">
        <v>369</v>
      </c>
      <c r="B182" s="33" t="s">
        <v>50</v>
      </c>
      <c r="C182" s="24" t="s">
        <v>362</v>
      </c>
      <c r="D182" s="82" t="s">
        <v>361</v>
      </c>
      <c r="E182" s="73" t="s">
        <v>363</v>
      </c>
      <c r="F182" s="73">
        <v>1</v>
      </c>
      <c r="G182" s="137" t="s">
        <v>448</v>
      </c>
    </row>
    <row r="183" spans="1:7" s="34" customFormat="1" ht="11.25" x14ac:dyDescent="0.2">
      <c r="A183" s="138" t="s">
        <v>370</v>
      </c>
      <c r="B183" s="33" t="s">
        <v>50</v>
      </c>
      <c r="C183" s="24" t="s">
        <v>365</v>
      </c>
      <c r="D183" s="82" t="s">
        <v>364</v>
      </c>
      <c r="E183" s="73" t="s">
        <v>366</v>
      </c>
      <c r="F183" s="73">
        <v>4</v>
      </c>
      <c r="G183" s="137" t="s">
        <v>372</v>
      </c>
    </row>
    <row r="184" spans="1:7" s="34" customFormat="1" ht="67.5" x14ac:dyDescent="0.2">
      <c r="A184" s="138" t="s">
        <v>371</v>
      </c>
      <c r="B184" s="33" t="s">
        <v>50</v>
      </c>
      <c r="C184" s="24" t="s">
        <v>368</v>
      </c>
      <c r="D184" s="82" t="s">
        <v>367</v>
      </c>
      <c r="E184" s="73" t="s">
        <v>363</v>
      </c>
      <c r="F184" s="73">
        <v>1</v>
      </c>
      <c r="G184" s="137" t="s">
        <v>447</v>
      </c>
    </row>
    <row r="185" spans="1:7" s="34" customFormat="1" ht="22.5" x14ac:dyDescent="0.2">
      <c r="A185" s="138" t="s">
        <v>586</v>
      </c>
      <c r="B185" s="33" t="s">
        <v>50</v>
      </c>
      <c r="C185" s="24" t="s">
        <v>585</v>
      </c>
      <c r="D185" s="82" t="s">
        <v>584</v>
      </c>
      <c r="E185" s="73" t="s">
        <v>49</v>
      </c>
      <c r="F185" s="73">
        <v>67.28</v>
      </c>
      <c r="G185" s="137" t="s">
        <v>587</v>
      </c>
    </row>
    <row r="186" spans="1:7" s="34" customFormat="1" ht="22.5" x14ac:dyDescent="0.2">
      <c r="A186" s="138" t="s">
        <v>598</v>
      </c>
      <c r="B186" s="33" t="s">
        <v>50</v>
      </c>
      <c r="C186" s="24" t="s">
        <v>589</v>
      </c>
      <c r="D186" s="82" t="s">
        <v>588</v>
      </c>
      <c r="E186" s="73" t="s">
        <v>146</v>
      </c>
      <c r="F186" s="73">
        <v>1</v>
      </c>
      <c r="G186" s="137" t="s">
        <v>603</v>
      </c>
    </row>
    <row r="187" spans="1:7" s="34" customFormat="1" ht="22.5" x14ac:dyDescent="0.2">
      <c r="A187" s="138" t="s">
        <v>599</v>
      </c>
      <c r="B187" s="33" t="s">
        <v>50</v>
      </c>
      <c r="C187" s="33" t="s">
        <v>591</v>
      </c>
      <c r="D187" s="82" t="s">
        <v>590</v>
      </c>
      <c r="E187" s="73" t="s">
        <v>146</v>
      </c>
      <c r="F187" s="73">
        <v>3</v>
      </c>
      <c r="G187" s="137" t="s">
        <v>604</v>
      </c>
    </row>
    <row r="188" spans="1:7" s="34" customFormat="1" ht="22.5" x14ac:dyDescent="0.2">
      <c r="A188" s="138" t="s">
        <v>600</v>
      </c>
      <c r="B188" s="33" t="s">
        <v>50</v>
      </c>
      <c r="C188" s="33" t="s">
        <v>593</v>
      </c>
      <c r="D188" s="82" t="s">
        <v>592</v>
      </c>
      <c r="E188" s="73" t="s">
        <v>146</v>
      </c>
      <c r="F188" s="73">
        <v>40</v>
      </c>
      <c r="G188" s="137" t="s">
        <v>605</v>
      </c>
    </row>
    <row r="189" spans="1:7" s="34" customFormat="1" ht="33.75" x14ac:dyDescent="0.2">
      <c r="A189" s="138" t="s">
        <v>601</v>
      </c>
      <c r="B189" s="33" t="s">
        <v>50</v>
      </c>
      <c r="C189" s="33" t="s">
        <v>595</v>
      </c>
      <c r="D189" s="82" t="s">
        <v>594</v>
      </c>
      <c r="E189" s="73" t="s">
        <v>146</v>
      </c>
      <c r="F189" s="73">
        <v>4</v>
      </c>
      <c r="G189" s="137" t="s">
        <v>606</v>
      </c>
    </row>
    <row r="190" spans="1:7" s="34" customFormat="1" ht="22.5" x14ac:dyDescent="0.2">
      <c r="A190" s="138" t="s">
        <v>602</v>
      </c>
      <c r="B190" s="33" t="s">
        <v>50</v>
      </c>
      <c r="C190" s="33" t="s">
        <v>597</v>
      </c>
      <c r="D190" s="82" t="s">
        <v>596</v>
      </c>
      <c r="E190" s="73" t="s">
        <v>146</v>
      </c>
      <c r="F190" s="73">
        <v>40</v>
      </c>
      <c r="G190" s="137" t="s">
        <v>605</v>
      </c>
    </row>
    <row r="191" spans="1:7" s="34" customFormat="1" ht="56.25" x14ac:dyDescent="0.2">
      <c r="A191" s="138" t="s">
        <v>609</v>
      </c>
      <c r="B191" s="33" t="s">
        <v>50</v>
      </c>
      <c r="C191" s="33" t="s">
        <v>608</v>
      </c>
      <c r="D191" s="82" t="s">
        <v>607</v>
      </c>
      <c r="E191" s="73" t="s">
        <v>344</v>
      </c>
      <c r="F191" s="73">
        <v>2</v>
      </c>
      <c r="G191" s="137" t="s">
        <v>610</v>
      </c>
    </row>
    <row r="192" spans="1:7" s="34" customFormat="1" ht="11.25" x14ac:dyDescent="0.2">
      <c r="A192" s="134">
        <v>18</v>
      </c>
      <c r="B192" s="113"/>
      <c r="C192" s="114"/>
      <c r="D192" s="115" t="s">
        <v>373</v>
      </c>
      <c r="E192" s="116"/>
      <c r="F192" s="116"/>
      <c r="G192" s="135"/>
    </row>
    <row r="193" spans="1:7" s="34" customFormat="1" ht="281.25" x14ac:dyDescent="0.2">
      <c r="A193" s="138" t="s">
        <v>377</v>
      </c>
      <c r="B193" s="33" t="s">
        <v>50</v>
      </c>
      <c r="C193" s="24" t="s">
        <v>375</v>
      </c>
      <c r="D193" s="82" t="s">
        <v>374</v>
      </c>
      <c r="E193" s="73" t="s">
        <v>49</v>
      </c>
      <c r="F193" s="73">
        <v>750.56</v>
      </c>
      <c r="G193" s="168" t="s">
        <v>446</v>
      </c>
    </row>
    <row r="194" spans="1:7" s="9" customFormat="1" x14ac:dyDescent="0.2">
      <c r="A194" s="139"/>
      <c r="B194" s="4"/>
      <c r="C194" s="4"/>
      <c r="E194" s="4"/>
      <c r="F194" s="5"/>
      <c r="G194" s="140"/>
    </row>
    <row r="195" spans="1:7" s="9" customFormat="1" x14ac:dyDescent="0.2">
      <c r="A195" s="139"/>
      <c r="B195" s="4"/>
      <c r="C195" s="4"/>
      <c r="E195" s="4"/>
      <c r="F195" s="5"/>
      <c r="G195" s="140"/>
    </row>
    <row r="196" spans="1:7" s="9" customFormat="1" x14ac:dyDescent="0.2">
      <c r="A196" s="139"/>
      <c r="B196" s="4"/>
      <c r="C196" s="4"/>
      <c r="E196" s="4"/>
      <c r="F196" s="5"/>
      <c r="G196" s="140"/>
    </row>
    <row r="197" spans="1:7" s="9" customFormat="1" x14ac:dyDescent="0.2">
      <c r="A197" s="139"/>
      <c r="B197" s="4"/>
      <c r="C197" s="95"/>
      <c r="E197" s="95"/>
      <c r="F197" s="5"/>
      <c r="G197" s="141"/>
    </row>
    <row r="198" spans="1:7" s="9" customFormat="1" x14ac:dyDescent="0.2">
      <c r="A198" s="139"/>
      <c r="B198" s="4"/>
      <c r="C198" s="142" t="s">
        <v>32</v>
      </c>
      <c r="D198" s="143"/>
      <c r="E198" s="142" t="s">
        <v>376</v>
      </c>
      <c r="F198" s="5"/>
      <c r="G198" s="144"/>
    </row>
    <row r="199" spans="1:7" s="9" customFormat="1" x14ac:dyDescent="0.2">
      <c r="A199" s="139"/>
      <c r="B199" s="4"/>
      <c r="C199" s="95" t="s">
        <v>36</v>
      </c>
      <c r="E199" s="96" t="s">
        <v>29</v>
      </c>
      <c r="F199" s="5"/>
      <c r="G199" s="141"/>
    </row>
    <row r="200" spans="1:7" s="9" customFormat="1" x14ac:dyDescent="0.2">
      <c r="A200" s="139"/>
      <c r="B200" s="4"/>
      <c r="C200" s="4"/>
      <c r="E200" s="4"/>
      <c r="F200" s="5"/>
      <c r="G200" s="140"/>
    </row>
    <row r="201" spans="1:7" s="9" customFormat="1" ht="13.5" thickBot="1" x14ac:dyDescent="0.25">
      <c r="A201" s="145"/>
      <c r="B201" s="146"/>
      <c r="C201" s="146"/>
      <c r="D201" s="147"/>
      <c r="E201" s="146"/>
      <c r="F201" s="148"/>
      <c r="G201" s="149"/>
    </row>
    <row r="202" spans="1:7" s="9" customFormat="1" x14ac:dyDescent="0.2">
      <c r="A202" s="3"/>
      <c r="B202" s="4"/>
      <c r="C202" s="4"/>
      <c r="E202" s="4"/>
      <c r="F202" s="5"/>
    </row>
    <row r="203" spans="1:7" s="9" customFormat="1" x14ac:dyDescent="0.2">
      <c r="A203" s="3"/>
      <c r="B203" s="4"/>
      <c r="C203" s="4"/>
      <c r="E203" s="4"/>
      <c r="F203" s="5"/>
    </row>
    <row r="204" spans="1:7" s="9" customFormat="1" x14ac:dyDescent="0.2">
      <c r="A204" s="3"/>
      <c r="B204" s="4"/>
      <c r="C204" s="4"/>
      <c r="E204" s="4"/>
      <c r="F204" s="5"/>
    </row>
    <row r="205" spans="1:7" s="9" customFormat="1" x14ac:dyDescent="0.2">
      <c r="A205" s="3"/>
      <c r="B205" s="4"/>
      <c r="C205" s="4"/>
      <c r="E205" s="4"/>
      <c r="F205" s="5"/>
    </row>
    <row r="206" spans="1:7" s="9" customFormat="1" x14ac:dyDescent="0.2">
      <c r="A206" s="3"/>
      <c r="B206" s="4"/>
      <c r="C206" s="4"/>
      <c r="E206" s="4"/>
      <c r="F206" s="5"/>
    </row>
    <row r="207" spans="1:7" s="9" customFormat="1" x14ac:dyDescent="0.2">
      <c r="A207" s="3"/>
      <c r="B207" s="4"/>
      <c r="C207" s="4"/>
      <c r="E207" s="4"/>
      <c r="F207" s="5"/>
    </row>
    <row r="208" spans="1:7" s="9" customFormat="1" x14ac:dyDescent="0.2">
      <c r="A208" s="3"/>
      <c r="B208" s="4"/>
      <c r="C208" s="4"/>
      <c r="E208" s="4"/>
      <c r="F208" s="5"/>
    </row>
    <row r="209" spans="1:6" s="9" customFormat="1" x14ac:dyDescent="0.2">
      <c r="A209" s="3"/>
      <c r="B209" s="4"/>
      <c r="C209" s="4"/>
      <c r="E209" s="4"/>
      <c r="F209" s="5"/>
    </row>
  </sheetData>
  <autoFilter ref="A8:G24" xr:uid="{00000000-0009-0000-0000-000001000000}"/>
  <mergeCells count="4">
    <mergeCell ref="A1:G1"/>
    <mergeCell ref="A2:G2"/>
    <mergeCell ref="F11:G11"/>
    <mergeCell ref="F12:G12"/>
  </mergeCells>
  <phoneticPr fontId="21" type="noConversion"/>
  <printOptions horizontalCentered="1"/>
  <pageMargins left="0.59055118110236227" right="0.19685039370078741" top="0.78740157480314965" bottom="0.78740157480314965" header="0.51181102362204722" footer="0.51181102362204722"/>
  <pageSetup paperSize="9" scale="91" fitToHeight="0" orientation="landscape" r:id="rId1"/>
  <headerFooter alignWithMargins="0">
    <oddFooter>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P55"/>
  <sheetViews>
    <sheetView showGridLines="0" view="pageBreakPreview" zoomScale="140" zoomScaleNormal="75" zoomScaleSheetLayoutView="140" workbookViewId="0">
      <selection activeCell="B7" sqref="B7"/>
    </sheetView>
  </sheetViews>
  <sheetFormatPr defaultColWidth="9.140625" defaultRowHeight="12.75" x14ac:dyDescent="0.2"/>
  <cols>
    <col min="1" max="1" width="11.140625" style="9" customWidth="1"/>
    <col min="2" max="2" width="55.140625" style="32" customWidth="1"/>
    <col min="3" max="3" width="18.5703125" style="9" customWidth="1"/>
    <col min="4" max="4" width="16.28515625" style="9" customWidth="1"/>
    <col min="5" max="13" width="15.5703125" style="9" customWidth="1"/>
    <col min="14" max="14" width="21.140625" style="9" bestFit="1" customWidth="1"/>
    <col min="15" max="15" width="15.7109375" style="9" bestFit="1" customWidth="1"/>
    <col min="16" max="16384" width="9.140625" style="9"/>
  </cols>
  <sheetData>
    <row r="1" spans="1:16" ht="69.95" customHeight="1" x14ac:dyDescent="0.2">
      <c r="A1" s="211" t="s">
        <v>42</v>
      </c>
      <c r="B1" s="212"/>
      <c r="C1" s="212"/>
      <c r="D1" s="212"/>
      <c r="E1" s="212"/>
      <c r="F1" s="212"/>
      <c r="G1" s="212"/>
      <c r="H1" s="212"/>
      <c r="I1" s="212"/>
      <c r="J1" s="212"/>
      <c r="K1" s="212"/>
      <c r="L1" s="212"/>
      <c r="M1" s="212"/>
      <c r="N1" s="213"/>
    </row>
    <row r="2" spans="1:16" ht="3" customHeight="1" x14ac:dyDescent="0.2">
      <c r="A2" s="150"/>
      <c r="B2" s="41"/>
      <c r="C2" s="38"/>
      <c r="D2" s="38"/>
      <c r="E2" s="38"/>
      <c r="F2" s="38"/>
      <c r="G2" s="38"/>
      <c r="H2" s="38"/>
      <c r="I2" s="38"/>
      <c r="J2" s="38"/>
      <c r="K2" s="38"/>
      <c r="L2" s="38"/>
      <c r="M2" s="38"/>
      <c r="N2" s="151"/>
    </row>
    <row r="3" spans="1:16" x14ac:dyDescent="0.2">
      <c r="A3" s="226" t="s">
        <v>22</v>
      </c>
      <c r="B3" s="227"/>
      <c r="C3" s="227"/>
      <c r="D3" s="227"/>
      <c r="E3" s="227"/>
      <c r="F3" s="227"/>
      <c r="G3" s="227"/>
      <c r="H3" s="227"/>
      <c r="I3" s="227"/>
      <c r="J3" s="227"/>
      <c r="K3" s="227"/>
      <c r="L3" s="227"/>
      <c r="M3" s="227"/>
      <c r="N3" s="228"/>
    </row>
    <row r="4" spans="1:16" ht="3" customHeight="1" x14ac:dyDescent="0.2">
      <c r="A4" s="152"/>
      <c r="B4" s="31"/>
      <c r="C4" s="2"/>
      <c r="D4" s="2"/>
      <c r="E4" s="2"/>
      <c r="F4" s="2"/>
      <c r="G4" s="2"/>
      <c r="H4" s="2"/>
      <c r="I4" s="2"/>
      <c r="J4" s="2"/>
      <c r="K4" s="2"/>
      <c r="L4" s="2"/>
      <c r="M4" s="2"/>
      <c r="N4" s="153"/>
    </row>
    <row r="5" spans="1:16" x14ac:dyDescent="0.2">
      <c r="A5" s="154" t="str">
        <f>'PLAN ORÇ'!A5</f>
        <v>PREFEITURA MUNICIPAL DE MINAS NOVAS</v>
      </c>
      <c r="B5" s="1"/>
      <c r="C5" s="20" t="s">
        <v>10</v>
      </c>
      <c r="D5" s="112">
        <f>C47</f>
        <v>2488831.2600000002</v>
      </c>
      <c r="E5" s="40"/>
      <c r="F5" s="40"/>
      <c r="G5" s="40"/>
      <c r="H5" s="40"/>
      <c r="I5" s="23"/>
      <c r="J5" s="23"/>
      <c r="K5" s="23"/>
      <c r="L5" s="23"/>
      <c r="M5" s="23"/>
      <c r="N5" s="155" t="str">
        <f>'MM CALC'!E4</f>
        <v>DATA:28/07/2025</v>
      </c>
    </row>
    <row r="6" spans="1:16" x14ac:dyDescent="0.2">
      <c r="A6" s="152" t="str">
        <f>'MM CALC'!A5</f>
        <v xml:space="preserve">OBRA: CONSTRUÇÃO DE ESCOLA MUNICIPAL DE PALMITAL </v>
      </c>
      <c r="B6" s="31"/>
      <c r="C6" s="23"/>
      <c r="D6" s="40"/>
      <c r="E6" s="40"/>
      <c r="F6" s="40"/>
      <c r="G6" s="40"/>
      <c r="H6" s="40"/>
      <c r="I6" s="23"/>
      <c r="J6" s="23"/>
      <c r="K6" s="23"/>
      <c r="L6" s="23"/>
      <c r="M6" s="23"/>
      <c r="N6" s="153"/>
    </row>
    <row r="7" spans="1:16" x14ac:dyDescent="0.2">
      <c r="A7" s="152" t="str">
        <f>'MM CALC'!A6</f>
        <v>LOCAL: POVOADO DE PALMITAL - DIST. BAIXA QUENTE - MINAS NOVAS/MG</v>
      </c>
      <c r="B7" s="31"/>
      <c r="C7" s="2"/>
      <c r="D7" s="2"/>
      <c r="E7" s="2"/>
      <c r="F7" s="2"/>
      <c r="G7" s="2"/>
      <c r="H7" s="2"/>
      <c r="I7" s="2"/>
      <c r="J7" s="2"/>
      <c r="K7" s="2"/>
      <c r="L7" s="2"/>
      <c r="M7" s="2"/>
      <c r="N7" s="153"/>
    </row>
    <row r="8" spans="1:16" x14ac:dyDescent="0.2">
      <c r="A8" s="231" t="s">
        <v>0</v>
      </c>
      <c r="B8" s="224" t="s">
        <v>1</v>
      </c>
      <c r="C8" s="229" t="s">
        <v>20</v>
      </c>
      <c r="D8" s="229" t="s">
        <v>15</v>
      </c>
      <c r="E8" s="229" t="s">
        <v>16</v>
      </c>
      <c r="F8" s="229" t="s">
        <v>17</v>
      </c>
      <c r="G8" s="229" t="s">
        <v>37</v>
      </c>
      <c r="H8" s="229" t="s">
        <v>40</v>
      </c>
      <c r="I8" s="229" t="s">
        <v>41</v>
      </c>
      <c r="J8" s="229" t="s">
        <v>663</v>
      </c>
      <c r="K8" s="229" t="s">
        <v>664</v>
      </c>
      <c r="L8" s="229" t="s">
        <v>665</v>
      </c>
      <c r="M8" s="229" t="s">
        <v>666</v>
      </c>
      <c r="N8" s="233" t="s">
        <v>8</v>
      </c>
    </row>
    <row r="9" spans="1:16" x14ac:dyDescent="0.2">
      <c r="A9" s="232"/>
      <c r="B9" s="225"/>
      <c r="C9" s="230"/>
      <c r="D9" s="230"/>
      <c r="E9" s="230"/>
      <c r="F9" s="230"/>
      <c r="G9" s="230"/>
      <c r="H9" s="230"/>
      <c r="I9" s="230"/>
      <c r="J9" s="230"/>
      <c r="K9" s="230"/>
      <c r="L9" s="230"/>
      <c r="M9" s="230"/>
      <c r="N9" s="234"/>
    </row>
    <row r="10" spans="1:16" x14ac:dyDescent="0.2">
      <c r="A10" s="223">
        <v>1</v>
      </c>
      <c r="B10" s="224" t="str">
        <f>'PLAN ORÇ'!D12</f>
        <v>SERVIÇOS PRELIMINARES</v>
      </c>
      <c r="C10" s="18">
        <f>+C11/$C$47</f>
        <v>2.3787482482842164E-2</v>
      </c>
      <c r="D10" s="18">
        <v>1</v>
      </c>
      <c r="E10" s="18"/>
      <c r="F10" s="18"/>
      <c r="G10" s="18"/>
      <c r="H10" s="18"/>
      <c r="I10" s="18"/>
      <c r="J10" s="173"/>
      <c r="K10" s="173"/>
      <c r="L10" s="173"/>
      <c r="M10" s="173"/>
      <c r="N10" s="156">
        <f>SUM(D10:M10)</f>
        <v>1</v>
      </c>
      <c r="O10" s="174">
        <v>1</v>
      </c>
      <c r="P10" s="174">
        <f>+N10-O10</f>
        <v>0</v>
      </c>
    </row>
    <row r="11" spans="1:16" x14ac:dyDescent="0.2">
      <c r="A11" s="223"/>
      <c r="B11" s="225"/>
      <c r="C11" s="16">
        <f>'PLAN ORÇ'!I12</f>
        <v>59203.03</v>
      </c>
      <c r="D11" s="16">
        <f>D10*$C$11</f>
        <v>59203.03</v>
      </c>
      <c r="E11" s="16"/>
      <c r="F11" s="16"/>
      <c r="G11" s="16"/>
      <c r="H11" s="16"/>
      <c r="I11" s="16"/>
      <c r="J11" s="16"/>
      <c r="K11" s="16"/>
      <c r="L11" s="16"/>
      <c r="M11" s="16"/>
      <c r="N11" s="157">
        <f>ROUND(SUM(D11:M11),2)</f>
        <v>59203.03</v>
      </c>
      <c r="O11" s="21">
        <f>+N11-C11</f>
        <v>0</v>
      </c>
    </row>
    <row r="12" spans="1:16" x14ac:dyDescent="0.2">
      <c r="A12" s="223">
        <v>2</v>
      </c>
      <c r="B12" s="224" t="str">
        <f>'PLAN ORÇ'!D20</f>
        <v>TRABALHOS EM TERRA</v>
      </c>
      <c r="C12" s="18">
        <f>+C13/$C$47</f>
        <v>5.5203019267766667E-3</v>
      </c>
      <c r="D12" s="18">
        <v>1</v>
      </c>
      <c r="E12" s="18"/>
      <c r="F12" s="18"/>
      <c r="G12" s="18"/>
      <c r="H12" s="18"/>
      <c r="I12" s="18"/>
      <c r="J12" s="173"/>
      <c r="K12" s="173"/>
      <c r="L12" s="173"/>
      <c r="M12" s="173"/>
      <c r="N12" s="156">
        <f>SUM(D12:M12)</f>
        <v>1</v>
      </c>
      <c r="O12" s="174">
        <v>1</v>
      </c>
      <c r="P12" s="174">
        <f>+N12-O12</f>
        <v>0</v>
      </c>
    </row>
    <row r="13" spans="1:16" x14ac:dyDescent="0.2">
      <c r="A13" s="223"/>
      <c r="B13" s="225"/>
      <c r="C13" s="16">
        <f>'PLAN ORÇ'!I20</f>
        <v>13739.1</v>
      </c>
      <c r="D13" s="16">
        <f>D12*$C$13</f>
        <v>13739.1</v>
      </c>
      <c r="E13" s="16"/>
      <c r="F13" s="16"/>
      <c r="G13" s="16"/>
      <c r="H13" s="16"/>
      <c r="I13" s="16"/>
      <c r="J13" s="16"/>
      <c r="K13" s="16"/>
      <c r="L13" s="16"/>
      <c r="M13" s="16"/>
      <c r="N13" s="157">
        <f>ROUND(SUM(D13:M13),2)</f>
        <v>13739.1</v>
      </c>
      <c r="O13" s="21">
        <f>+N13-C13</f>
        <v>0</v>
      </c>
    </row>
    <row r="14" spans="1:16" x14ac:dyDescent="0.2">
      <c r="A14" s="223">
        <v>3</v>
      </c>
      <c r="B14" s="224" t="str">
        <f>'PLAN ORÇ'!D24</f>
        <v>FUNDAÇÕES</v>
      </c>
      <c r="C14" s="18">
        <f>+C15/$C$47</f>
        <v>5.08217338928795E-2</v>
      </c>
      <c r="D14" s="18">
        <v>1</v>
      </c>
      <c r="E14" s="18"/>
      <c r="F14" s="18"/>
      <c r="G14" s="18"/>
      <c r="H14" s="18"/>
      <c r="I14" s="18"/>
      <c r="J14" s="173"/>
      <c r="K14" s="173"/>
      <c r="L14" s="173"/>
      <c r="M14" s="173"/>
      <c r="N14" s="156">
        <f>SUM(D14:M14)</f>
        <v>1</v>
      </c>
      <c r="O14" s="174">
        <v>1</v>
      </c>
      <c r="P14" s="174">
        <f>+N14-O14</f>
        <v>0</v>
      </c>
    </row>
    <row r="15" spans="1:16" x14ac:dyDescent="0.2">
      <c r="A15" s="223"/>
      <c r="B15" s="225"/>
      <c r="C15" s="16">
        <f>'PLAN ORÇ'!I24</f>
        <v>126486.72</v>
      </c>
      <c r="D15" s="16">
        <f>D14*$C$15</f>
        <v>126486.72</v>
      </c>
      <c r="E15" s="16"/>
      <c r="F15" s="16"/>
      <c r="G15" s="16"/>
      <c r="H15" s="16"/>
      <c r="I15" s="16"/>
      <c r="J15" s="16"/>
      <c r="K15" s="16"/>
      <c r="L15" s="16"/>
      <c r="M15" s="16"/>
      <c r="N15" s="157">
        <f>ROUND(SUM(D15:M15),2)</f>
        <v>126486.72</v>
      </c>
      <c r="O15" s="21">
        <f>+N15-C15</f>
        <v>0</v>
      </c>
    </row>
    <row r="16" spans="1:16" x14ac:dyDescent="0.2">
      <c r="A16" s="223">
        <v>4</v>
      </c>
      <c r="B16" s="224" t="str">
        <f>'PLAN ORÇ'!D31</f>
        <v xml:space="preserve">ESTRUTURA </v>
      </c>
      <c r="C16" s="18">
        <f>+C17/$C$47</f>
        <v>0.22144524976755559</v>
      </c>
      <c r="D16" s="18">
        <v>0.1</v>
      </c>
      <c r="E16" s="18">
        <v>0.45</v>
      </c>
      <c r="F16" s="18">
        <v>0.45</v>
      </c>
      <c r="G16" s="18"/>
      <c r="H16" s="18"/>
      <c r="I16" s="18"/>
      <c r="J16" s="173"/>
      <c r="K16" s="173"/>
      <c r="L16" s="173"/>
      <c r="M16" s="173"/>
      <c r="N16" s="156">
        <f>SUM(D16:M16)</f>
        <v>1</v>
      </c>
      <c r="O16" s="174">
        <v>1</v>
      </c>
      <c r="P16" s="174">
        <f>+N16-O16</f>
        <v>0</v>
      </c>
    </row>
    <row r="17" spans="1:16" x14ac:dyDescent="0.2">
      <c r="A17" s="223"/>
      <c r="B17" s="225"/>
      <c r="C17" s="16">
        <f>'PLAN ORÇ'!I31</f>
        <v>551139.8600000001</v>
      </c>
      <c r="D17" s="16">
        <f>D16*$C$17</f>
        <v>55113.986000000012</v>
      </c>
      <c r="E17" s="16">
        <f>E16*$C$17</f>
        <v>248012.93700000006</v>
      </c>
      <c r="F17" s="16">
        <f>F16*$C$17</f>
        <v>248012.93700000006</v>
      </c>
      <c r="G17" s="16"/>
      <c r="H17" s="16"/>
      <c r="I17" s="16"/>
      <c r="J17" s="16"/>
      <c r="K17" s="16"/>
      <c r="L17" s="16"/>
      <c r="M17" s="16"/>
      <c r="N17" s="157">
        <f>ROUND(SUM(D17:M17),2)</f>
        <v>551139.86</v>
      </c>
      <c r="O17" s="21">
        <f>+N17-C17</f>
        <v>0</v>
      </c>
    </row>
    <row r="18" spans="1:16" x14ac:dyDescent="0.2">
      <c r="A18" s="223">
        <v>5</v>
      </c>
      <c r="B18" s="224" t="str">
        <f>'PLAN ORÇ'!D41</f>
        <v xml:space="preserve">ALVENARIA </v>
      </c>
      <c r="C18" s="18">
        <f>+C19/$C$47</f>
        <v>3.3608646493776359E-2</v>
      </c>
      <c r="D18" s="18"/>
      <c r="E18" s="18"/>
      <c r="F18" s="18"/>
      <c r="G18" s="18">
        <v>0.6</v>
      </c>
      <c r="H18" s="18">
        <v>0.4</v>
      </c>
      <c r="I18" s="18"/>
      <c r="J18" s="173"/>
      <c r="K18" s="173"/>
      <c r="L18" s="173"/>
      <c r="M18" s="173"/>
      <c r="N18" s="156">
        <f>SUM(D18:M18)</f>
        <v>1</v>
      </c>
      <c r="O18" s="174">
        <v>1</v>
      </c>
      <c r="P18" s="174">
        <f>+N18-O18</f>
        <v>0</v>
      </c>
    </row>
    <row r="19" spans="1:16" x14ac:dyDescent="0.2">
      <c r="A19" s="223"/>
      <c r="B19" s="225"/>
      <c r="C19" s="16">
        <f>'PLAN ORÇ'!I41</f>
        <v>83646.25</v>
      </c>
      <c r="D19" s="16"/>
      <c r="E19" s="16"/>
      <c r="F19" s="16"/>
      <c r="G19" s="16">
        <f>G18*$C$19</f>
        <v>50187.75</v>
      </c>
      <c r="H19" s="16">
        <f>H18*$C$19</f>
        <v>33458.5</v>
      </c>
      <c r="I19" s="16"/>
      <c r="J19" s="16"/>
      <c r="K19" s="16"/>
      <c r="L19" s="16"/>
      <c r="M19" s="16"/>
      <c r="N19" s="157">
        <f>ROUND(SUM(D19:M19),2)</f>
        <v>83646.25</v>
      </c>
      <c r="O19" s="21">
        <f>+N19-C19</f>
        <v>0</v>
      </c>
    </row>
    <row r="20" spans="1:16" x14ac:dyDescent="0.2">
      <c r="A20" s="223">
        <v>6</v>
      </c>
      <c r="B20" s="224" t="str">
        <f>'PLAN ORÇ'!D44</f>
        <v>COBERTURA E FORRO</v>
      </c>
      <c r="C20" s="18">
        <f>+C21/$C$47</f>
        <v>0.1490219308801192</v>
      </c>
      <c r="D20" s="18"/>
      <c r="E20" s="18"/>
      <c r="F20" s="18"/>
      <c r="G20" s="18">
        <v>0.3</v>
      </c>
      <c r="H20" s="18">
        <v>0.4</v>
      </c>
      <c r="I20" s="18">
        <v>0.3</v>
      </c>
      <c r="J20" s="173"/>
      <c r="K20" s="173"/>
      <c r="L20" s="173"/>
      <c r="M20" s="173"/>
      <c r="N20" s="156">
        <f>SUM(D20:M20)</f>
        <v>1</v>
      </c>
      <c r="O20" s="174">
        <v>1</v>
      </c>
      <c r="P20" s="174">
        <f>+N20-O20</f>
        <v>0</v>
      </c>
    </row>
    <row r="21" spans="1:16" ht="12.75" customHeight="1" x14ac:dyDescent="0.2">
      <c r="A21" s="223"/>
      <c r="B21" s="225"/>
      <c r="C21" s="16">
        <f>'PLAN ORÇ'!I44</f>
        <v>370890.44</v>
      </c>
      <c r="D21" s="16"/>
      <c r="E21" s="16"/>
      <c r="F21" s="16"/>
      <c r="G21" s="16">
        <f>G20*$C$21</f>
        <v>111267.132</v>
      </c>
      <c r="H21" s="16">
        <f>H20*$C$21</f>
        <v>148356.17600000001</v>
      </c>
      <c r="I21" s="16">
        <f>I20*$C$21</f>
        <v>111267.132</v>
      </c>
      <c r="J21" s="16"/>
      <c r="K21" s="16"/>
      <c r="L21" s="16"/>
      <c r="M21" s="16"/>
      <c r="N21" s="157">
        <f>ROUND(SUM(D21:M21),2)</f>
        <v>370890.44</v>
      </c>
      <c r="O21" s="21">
        <f>+N21-C21</f>
        <v>0</v>
      </c>
    </row>
    <row r="22" spans="1:16" x14ac:dyDescent="0.2">
      <c r="A22" s="223">
        <v>7</v>
      </c>
      <c r="B22" s="224" t="str">
        <f>'PLAN ORÇ'!D50</f>
        <v>INSTALAÇÕES HIDROSSANITÁRIAS</v>
      </c>
      <c r="C22" s="18">
        <f>+C23/$C$47</f>
        <v>3.1594456106276973E-2</v>
      </c>
      <c r="D22" s="18"/>
      <c r="E22" s="18"/>
      <c r="F22" s="18"/>
      <c r="G22" s="18"/>
      <c r="H22" s="18"/>
      <c r="I22" s="18"/>
      <c r="J22" s="173">
        <v>0.25</v>
      </c>
      <c r="K22" s="173">
        <v>0.25</v>
      </c>
      <c r="L22" s="173">
        <v>0.25</v>
      </c>
      <c r="M22" s="173">
        <v>0.25</v>
      </c>
      <c r="N22" s="156">
        <f>SUM(D22:M22)</f>
        <v>1</v>
      </c>
      <c r="O22" s="174">
        <v>1</v>
      </c>
      <c r="P22" s="174">
        <f>+N22-O22</f>
        <v>0</v>
      </c>
    </row>
    <row r="23" spans="1:16" x14ac:dyDescent="0.2">
      <c r="A23" s="223"/>
      <c r="B23" s="225"/>
      <c r="C23" s="16">
        <f>'PLAN ORÇ'!I50</f>
        <v>78633.270000000019</v>
      </c>
      <c r="D23" s="16"/>
      <c r="E23" s="16"/>
      <c r="F23" s="16"/>
      <c r="G23" s="16"/>
      <c r="H23" s="16"/>
      <c r="I23" s="16"/>
      <c r="J23" s="16">
        <f>J22*$C$23</f>
        <v>19658.317500000005</v>
      </c>
      <c r="K23" s="16">
        <f>K22*$C$23</f>
        <v>19658.317500000005</v>
      </c>
      <c r="L23" s="16">
        <f>L22*$C$23</f>
        <v>19658.317500000005</v>
      </c>
      <c r="M23" s="16">
        <f>M22*$C$23</f>
        <v>19658.317500000005</v>
      </c>
      <c r="N23" s="157">
        <f>ROUND(SUM(D23:M23),2)</f>
        <v>78633.27</v>
      </c>
      <c r="O23" s="21">
        <f>+N23-C23</f>
        <v>0</v>
      </c>
    </row>
    <row r="24" spans="1:16" x14ac:dyDescent="0.2">
      <c r="A24" s="223">
        <v>8</v>
      </c>
      <c r="B24" s="224" t="str">
        <f>'PLAN ORÇ'!D68</f>
        <v xml:space="preserve">INSTALAÇÃO ELÉTRICA </v>
      </c>
      <c r="C24" s="18">
        <f>+C25/$C$47</f>
        <v>1.9658210978915458E-2</v>
      </c>
      <c r="D24" s="18"/>
      <c r="E24" s="18"/>
      <c r="F24" s="18"/>
      <c r="G24" s="18"/>
      <c r="H24" s="18"/>
      <c r="I24" s="18"/>
      <c r="J24" s="173">
        <v>0.25</v>
      </c>
      <c r="K24" s="173">
        <v>0.25</v>
      </c>
      <c r="L24" s="173">
        <v>0.25</v>
      </c>
      <c r="M24" s="173">
        <v>0.25</v>
      </c>
      <c r="N24" s="156">
        <f>SUM(D24:M24)</f>
        <v>1</v>
      </c>
      <c r="O24" s="174">
        <v>1</v>
      </c>
      <c r="P24" s="174">
        <f>+N24-O24</f>
        <v>0</v>
      </c>
    </row>
    <row r="25" spans="1:16" x14ac:dyDescent="0.2">
      <c r="A25" s="223"/>
      <c r="B25" s="225"/>
      <c r="C25" s="16">
        <f>'PLAN ORÇ'!I68</f>
        <v>48925.97</v>
      </c>
      <c r="D25" s="16"/>
      <c r="E25" s="16"/>
      <c r="F25" s="16"/>
      <c r="G25" s="16"/>
      <c r="H25" s="16"/>
      <c r="I25" s="16"/>
      <c r="J25" s="16">
        <f>J24*$C$25</f>
        <v>12231.4925</v>
      </c>
      <c r="K25" s="16">
        <f>K24*$C$25</f>
        <v>12231.4925</v>
      </c>
      <c r="L25" s="16">
        <f>L24*$C$25</f>
        <v>12231.4925</v>
      </c>
      <c r="M25" s="16">
        <f>M24*$C$25</f>
        <v>12231.4925</v>
      </c>
      <c r="N25" s="157">
        <f>ROUND(SUM(D25:M25),2)</f>
        <v>48925.97</v>
      </c>
      <c r="O25" s="21">
        <f>+N25-C25</f>
        <v>0</v>
      </c>
    </row>
    <row r="26" spans="1:16" x14ac:dyDescent="0.2">
      <c r="A26" s="223">
        <v>9</v>
      </c>
      <c r="B26" s="224" t="str">
        <f>'PLAN ORÇ'!D102</f>
        <v xml:space="preserve">LOUÇAS E METAIS </v>
      </c>
      <c r="C26" s="18">
        <f>+C27/$C$47</f>
        <v>1.1881231353547045E-2</v>
      </c>
      <c r="D26" s="18"/>
      <c r="E26" s="18"/>
      <c r="F26" s="18"/>
      <c r="G26" s="18"/>
      <c r="H26" s="18"/>
      <c r="I26" s="18"/>
      <c r="J26" s="173"/>
      <c r="K26" s="173"/>
      <c r="L26" s="173"/>
      <c r="M26" s="173">
        <v>1</v>
      </c>
      <c r="N26" s="156">
        <f>SUM(D26:M26)</f>
        <v>1</v>
      </c>
      <c r="O26" s="174">
        <v>1</v>
      </c>
      <c r="P26" s="174">
        <f>+N26-O26</f>
        <v>0</v>
      </c>
    </row>
    <row r="27" spans="1:16" x14ac:dyDescent="0.2">
      <c r="A27" s="223"/>
      <c r="B27" s="225"/>
      <c r="C27" s="16">
        <f>'PLAN ORÇ'!I102</f>
        <v>29570.38</v>
      </c>
      <c r="D27" s="16"/>
      <c r="E27" s="16"/>
      <c r="F27" s="16"/>
      <c r="G27" s="16"/>
      <c r="H27" s="16"/>
      <c r="I27" s="16"/>
      <c r="J27" s="16"/>
      <c r="K27" s="16"/>
      <c r="L27" s="16"/>
      <c r="M27" s="16">
        <f>M26*$C$27</f>
        <v>29570.38</v>
      </c>
      <c r="N27" s="157">
        <f>ROUND(SUM(D27:M27),2)</f>
        <v>29570.38</v>
      </c>
      <c r="O27" s="21">
        <f>+N27-C27</f>
        <v>0</v>
      </c>
    </row>
    <row r="28" spans="1:16" ht="12.75" customHeight="1" x14ac:dyDescent="0.2">
      <c r="A28" s="223">
        <v>10</v>
      </c>
      <c r="B28" s="224" t="str">
        <f>'PLAN ORÇ'!D127</f>
        <v xml:space="preserve">ESQUADRIAS DE MADEIRA </v>
      </c>
      <c r="C28" s="18">
        <f>+C29/$C$47</f>
        <v>2.2963505368379208E-2</v>
      </c>
      <c r="D28" s="18"/>
      <c r="E28" s="18"/>
      <c r="F28" s="18"/>
      <c r="G28" s="18"/>
      <c r="H28" s="18"/>
      <c r="I28" s="18">
        <v>0.5</v>
      </c>
      <c r="J28" s="173">
        <v>0.5</v>
      </c>
      <c r="K28" s="173"/>
      <c r="L28" s="173"/>
      <c r="M28" s="173"/>
      <c r="N28" s="156">
        <f>SUM(D28:M28)</f>
        <v>1</v>
      </c>
      <c r="O28" s="174">
        <v>1</v>
      </c>
      <c r="P28" s="174">
        <f>+N28-O28</f>
        <v>0</v>
      </c>
    </row>
    <row r="29" spans="1:16" x14ac:dyDescent="0.2">
      <c r="A29" s="223"/>
      <c r="B29" s="225"/>
      <c r="C29" s="16">
        <f>'PLAN ORÇ'!I127</f>
        <v>57152.289999999994</v>
      </c>
      <c r="D29" s="16"/>
      <c r="E29" s="16"/>
      <c r="F29" s="16"/>
      <c r="G29" s="16"/>
      <c r="H29" s="16"/>
      <c r="I29" s="16">
        <f>I28*$C$29</f>
        <v>28576.144999999997</v>
      </c>
      <c r="J29" s="16">
        <f>J28*$C$29</f>
        <v>28576.144999999997</v>
      </c>
      <c r="K29" s="16"/>
      <c r="L29" s="16"/>
      <c r="M29" s="16"/>
      <c r="N29" s="157">
        <f>ROUND(SUM(D29:M29),2)</f>
        <v>57152.29</v>
      </c>
      <c r="O29" s="21">
        <f>+N29-C29</f>
        <v>0</v>
      </c>
    </row>
    <row r="30" spans="1:16" ht="12.75" customHeight="1" x14ac:dyDescent="0.2">
      <c r="A30" s="223">
        <v>11</v>
      </c>
      <c r="B30" s="224" t="str">
        <f>'PLAN ORÇ'!D131</f>
        <v>ESQUADRIAS METÁLICAS</v>
      </c>
      <c r="C30" s="18">
        <f>+C31/$C$47</f>
        <v>4.652658533387273E-2</v>
      </c>
      <c r="D30" s="18"/>
      <c r="E30" s="18"/>
      <c r="F30" s="18"/>
      <c r="G30" s="18"/>
      <c r="H30" s="18"/>
      <c r="I30" s="18"/>
      <c r="J30" s="173"/>
      <c r="K30" s="173">
        <v>0.8</v>
      </c>
      <c r="L30" s="173">
        <v>0.2</v>
      </c>
      <c r="M30" s="173"/>
      <c r="N30" s="156">
        <f>SUM(D30:M30)</f>
        <v>1</v>
      </c>
      <c r="O30" s="174">
        <v>1</v>
      </c>
      <c r="P30" s="174">
        <f>+N30-O30</f>
        <v>0</v>
      </c>
    </row>
    <row r="31" spans="1:16" x14ac:dyDescent="0.2">
      <c r="A31" s="223"/>
      <c r="B31" s="225"/>
      <c r="C31" s="16">
        <f>'PLAN ORÇ'!I131</f>
        <v>115796.82</v>
      </c>
      <c r="D31" s="16"/>
      <c r="E31" s="16"/>
      <c r="F31" s="16"/>
      <c r="G31" s="16"/>
      <c r="H31" s="16"/>
      <c r="I31" s="16"/>
      <c r="J31" s="16"/>
      <c r="K31" s="16">
        <f>K30*$C$31</f>
        <v>92637.456000000006</v>
      </c>
      <c r="L31" s="16">
        <f>L30*$C$31</f>
        <v>23159.364000000001</v>
      </c>
      <c r="M31" s="16"/>
      <c r="N31" s="157">
        <f>ROUND(SUM(D31:M31),2)</f>
        <v>115796.82</v>
      </c>
      <c r="O31" s="21">
        <f>+N31-C31</f>
        <v>0</v>
      </c>
    </row>
    <row r="32" spans="1:16" x14ac:dyDescent="0.2">
      <c r="A32" s="223">
        <v>12</v>
      </c>
      <c r="B32" s="224" t="str">
        <f>'PLAN ORÇ'!D138</f>
        <v>REVESTIMENTO</v>
      </c>
      <c r="C32" s="18">
        <f>+C33/$C$47</f>
        <v>9.6646837359315382E-2</v>
      </c>
      <c r="D32" s="18"/>
      <c r="E32" s="18"/>
      <c r="F32" s="18"/>
      <c r="G32" s="18">
        <v>0.3</v>
      </c>
      <c r="H32" s="18">
        <v>0.1</v>
      </c>
      <c r="I32" s="18">
        <v>0.2</v>
      </c>
      <c r="J32" s="173">
        <v>0.25</v>
      </c>
      <c r="K32" s="173">
        <v>0.15</v>
      </c>
      <c r="L32" s="173"/>
      <c r="M32" s="173"/>
      <c r="N32" s="156">
        <f>SUM(D32:M32)</f>
        <v>1</v>
      </c>
      <c r="O32" s="174">
        <v>1</v>
      </c>
      <c r="P32" s="174">
        <f>+N32-O32</f>
        <v>0</v>
      </c>
    </row>
    <row r="33" spans="1:16" x14ac:dyDescent="0.2">
      <c r="A33" s="223"/>
      <c r="B33" s="225"/>
      <c r="C33" s="16">
        <f>'PLAN ORÇ'!I138</f>
        <v>240537.67</v>
      </c>
      <c r="D33" s="16"/>
      <c r="E33" s="16"/>
      <c r="F33" s="16"/>
      <c r="G33" s="16">
        <f t="shared" ref="G33:L33" si="0">G32*$C$33</f>
        <v>72161.301000000007</v>
      </c>
      <c r="H33" s="16">
        <f t="shared" si="0"/>
        <v>24053.767000000003</v>
      </c>
      <c r="I33" s="16">
        <f t="shared" si="0"/>
        <v>48107.534000000007</v>
      </c>
      <c r="J33" s="16">
        <f t="shared" si="0"/>
        <v>60134.417500000003</v>
      </c>
      <c r="K33" s="16">
        <f t="shared" si="0"/>
        <v>36080.650500000003</v>
      </c>
      <c r="L33" s="16">
        <f t="shared" si="0"/>
        <v>0</v>
      </c>
      <c r="M33" s="16"/>
      <c r="N33" s="157">
        <f>ROUND(SUM(D33:M33),2)</f>
        <v>240537.67</v>
      </c>
      <c r="O33" s="21">
        <f>+N33-C33</f>
        <v>0</v>
      </c>
    </row>
    <row r="34" spans="1:16" x14ac:dyDescent="0.2">
      <c r="A34" s="223">
        <v>13</v>
      </c>
      <c r="B34" s="224" t="str">
        <f>'PLAN ORÇ'!D146</f>
        <v>PISOS E RODAPÉS</v>
      </c>
      <c r="C34" s="18">
        <f>+C35/$C$47</f>
        <v>0.19456488986722226</v>
      </c>
      <c r="D34" s="18"/>
      <c r="E34" s="18"/>
      <c r="F34" s="18"/>
      <c r="G34" s="18"/>
      <c r="H34" s="18">
        <v>0.1</v>
      </c>
      <c r="I34" s="18">
        <v>0.15</v>
      </c>
      <c r="J34" s="173">
        <v>0.25</v>
      </c>
      <c r="K34" s="173">
        <v>0.1</v>
      </c>
      <c r="L34" s="173">
        <v>0.3</v>
      </c>
      <c r="M34" s="173">
        <v>0.1</v>
      </c>
      <c r="N34" s="156">
        <f>SUM(D34:M34)</f>
        <v>0.99999999999999989</v>
      </c>
      <c r="O34" s="174">
        <v>1</v>
      </c>
      <c r="P34" s="174">
        <f>+N34-O34</f>
        <v>0</v>
      </c>
    </row>
    <row r="35" spans="1:16" x14ac:dyDescent="0.2">
      <c r="A35" s="223"/>
      <c r="B35" s="225"/>
      <c r="C35" s="16">
        <f>'PLAN ORÇ'!I146</f>
        <v>484239.18000000005</v>
      </c>
      <c r="D35" s="16"/>
      <c r="E35" s="16"/>
      <c r="F35" s="16"/>
      <c r="G35" s="16"/>
      <c r="H35" s="16">
        <f t="shared" ref="H35:M35" si="1">H34*$C$35</f>
        <v>48423.918000000005</v>
      </c>
      <c r="I35" s="16">
        <f t="shared" si="1"/>
        <v>72635.877000000008</v>
      </c>
      <c r="J35" s="16">
        <f t="shared" si="1"/>
        <v>121059.79500000001</v>
      </c>
      <c r="K35" s="16">
        <f t="shared" si="1"/>
        <v>48423.918000000005</v>
      </c>
      <c r="L35" s="16">
        <f t="shared" si="1"/>
        <v>145271.75400000002</v>
      </c>
      <c r="M35" s="16">
        <f t="shared" si="1"/>
        <v>48423.918000000005</v>
      </c>
      <c r="N35" s="157">
        <f>ROUND(SUM(D35:M35),2)</f>
        <v>484239.18</v>
      </c>
      <c r="O35" s="21">
        <f>+N35-C35</f>
        <v>0</v>
      </c>
    </row>
    <row r="36" spans="1:16" x14ac:dyDescent="0.2">
      <c r="A36" s="223">
        <v>14</v>
      </c>
      <c r="B36" s="224" t="str">
        <f>'PLAN ORÇ'!D156</f>
        <v>VIDROS E ESPELHOS</v>
      </c>
      <c r="C36" s="18">
        <f>+C37/$C$47</f>
        <v>1.212115119447672E-3</v>
      </c>
      <c r="D36" s="18"/>
      <c r="E36" s="18"/>
      <c r="F36" s="18"/>
      <c r="G36" s="18"/>
      <c r="H36" s="18"/>
      <c r="I36" s="18"/>
      <c r="J36" s="173"/>
      <c r="K36" s="173"/>
      <c r="L36" s="173"/>
      <c r="M36" s="173">
        <v>1</v>
      </c>
      <c r="N36" s="156">
        <f>SUM(D36:M36)</f>
        <v>1</v>
      </c>
      <c r="O36" s="174">
        <v>1</v>
      </c>
      <c r="P36" s="174">
        <f>+N36-O36</f>
        <v>0</v>
      </c>
    </row>
    <row r="37" spans="1:16" x14ac:dyDescent="0.2">
      <c r="A37" s="223"/>
      <c r="B37" s="225"/>
      <c r="C37" s="16">
        <f>'PLAN ORÇ'!I156</f>
        <v>3016.75</v>
      </c>
      <c r="D37" s="16"/>
      <c r="E37" s="16"/>
      <c r="F37" s="16"/>
      <c r="G37" s="16"/>
      <c r="H37" s="16"/>
      <c r="I37" s="16"/>
      <c r="J37" s="16"/>
      <c r="K37" s="16"/>
      <c r="L37" s="16"/>
      <c r="M37" s="16">
        <f>M36*$C$37</f>
        <v>3016.75</v>
      </c>
      <c r="N37" s="157">
        <f>ROUND(SUM(D37:M37),2)</f>
        <v>3016.75</v>
      </c>
    </row>
    <row r="38" spans="1:16" x14ac:dyDescent="0.2">
      <c r="A38" s="223">
        <v>15</v>
      </c>
      <c r="B38" s="224" t="str">
        <f>'PLAN ORÇ'!D158</f>
        <v xml:space="preserve">PINTURA </v>
      </c>
      <c r="C38" s="18">
        <f>+C39/$C$47</f>
        <v>6.776518067359856E-2</v>
      </c>
      <c r="D38" s="18"/>
      <c r="E38" s="18"/>
      <c r="F38" s="18"/>
      <c r="G38" s="18"/>
      <c r="H38" s="18"/>
      <c r="I38" s="18"/>
      <c r="J38" s="173"/>
      <c r="K38" s="173">
        <v>0.3</v>
      </c>
      <c r="L38" s="173">
        <v>0.2</v>
      </c>
      <c r="M38" s="173">
        <v>0.5</v>
      </c>
      <c r="N38" s="156">
        <f>SUM(D38:M38)</f>
        <v>1</v>
      </c>
      <c r="O38" s="174">
        <v>1</v>
      </c>
      <c r="P38" s="174">
        <f>+N38-O38</f>
        <v>0</v>
      </c>
    </row>
    <row r="39" spans="1:16" x14ac:dyDescent="0.2">
      <c r="A39" s="223"/>
      <c r="B39" s="225"/>
      <c r="C39" s="16">
        <f>'PLAN ORÇ'!I158</f>
        <v>168656.09999999998</v>
      </c>
      <c r="D39" s="16"/>
      <c r="E39" s="16"/>
      <c r="F39" s="16"/>
      <c r="G39" s="16"/>
      <c r="H39" s="16"/>
      <c r="I39" s="16"/>
      <c r="J39" s="16"/>
      <c r="K39" s="16">
        <f>K38*$C$39</f>
        <v>50596.829999999994</v>
      </c>
      <c r="L39" s="16">
        <f>L38*$C$39</f>
        <v>33731.219999999994</v>
      </c>
      <c r="M39" s="16">
        <f>M38*$C$39</f>
        <v>84328.049999999988</v>
      </c>
      <c r="N39" s="157">
        <f>ROUND(SUM(D39:M39),2)</f>
        <v>168656.1</v>
      </c>
    </row>
    <row r="40" spans="1:16" x14ac:dyDescent="0.2">
      <c r="A40" s="223">
        <v>16</v>
      </c>
      <c r="B40" s="224" t="str">
        <f>'PLAN ORÇ'!D170</f>
        <v>BANCADAS, PRATELEIRAS E DIVISÓRIAS</v>
      </c>
      <c r="C40" s="18">
        <f>+C41/$C$47</f>
        <v>1.0514397026659008E-2</v>
      </c>
      <c r="D40" s="18"/>
      <c r="E40" s="18"/>
      <c r="F40" s="18"/>
      <c r="G40" s="18"/>
      <c r="H40" s="18"/>
      <c r="I40" s="18"/>
      <c r="J40" s="173"/>
      <c r="K40" s="173"/>
      <c r="L40" s="173"/>
      <c r="M40" s="173">
        <v>1</v>
      </c>
      <c r="N40" s="156">
        <f>SUM(D40:M40)</f>
        <v>1</v>
      </c>
      <c r="O40" s="174">
        <v>1</v>
      </c>
      <c r="P40" s="174">
        <f>+N40-O40</f>
        <v>0</v>
      </c>
    </row>
    <row r="41" spans="1:16" x14ac:dyDescent="0.2">
      <c r="A41" s="223"/>
      <c r="B41" s="225"/>
      <c r="C41" s="16">
        <f>'PLAN ORÇ'!I170</f>
        <v>26168.559999999998</v>
      </c>
      <c r="D41" s="16"/>
      <c r="E41" s="16"/>
      <c r="F41" s="16"/>
      <c r="G41" s="16"/>
      <c r="H41" s="16"/>
      <c r="I41" s="16"/>
      <c r="J41" s="16"/>
      <c r="K41" s="16"/>
      <c r="L41" s="16"/>
      <c r="M41" s="16">
        <f>M40*$C$41</f>
        <v>26168.559999999998</v>
      </c>
      <c r="N41" s="157">
        <f>ROUND(SUM(D41:M41),2)</f>
        <v>26168.560000000001</v>
      </c>
    </row>
    <row r="42" spans="1:16" x14ac:dyDescent="0.2">
      <c r="A42" s="223">
        <v>17</v>
      </c>
      <c r="B42" s="224" t="str">
        <f>'PLAN ORÇ'!D177</f>
        <v>DIVERSOS</v>
      </c>
      <c r="C42" s="18">
        <f>+C43/$C$47</f>
        <v>9.4545501650441319E-3</v>
      </c>
      <c r="D42" s="173">
        <v>0.1</v>
      </c>
      <c r="E42" s="173">
        <v>0.1</v>
      </c>
      <c r="F42" s="173">
        <v>0.1</v>
      </c>
      <c r="G42" s="173">
        <v>0.1</v>
      </c>
      <c r="H42" s="173">
        <v>0.1</v>
      </c>
      <c r="I42" s="173">
        <v>0.1</v>
      </c>
      <c r="J42" s="173">
        <v>0.1</v>
      </c>
      <c r="K42" s="173">
        <v>0.1</v>
      </c>
      <c r="L42" s="173">
        <v>0.1</v>
      </c>
      <c r="M42" s="173">
        <v>0.1</v>
      </c>
      <c r="N42" s="156">
        <f>SUM(D42:M42)</f>
        <v>0.99999999999999989</v>
      </c>
      <c r="O42" s="174">
        <v>1</v>
      </c>
      <c r="P42" s="174">
        <f>+N42-O42</f>
        <v>0</v>
      </c>
    </row>
    <row r="43" spans="1:16" x14ac:dyDescent="0.2">
      <c r="A43" s="223"/>
      <c r="B43" s="225"/>
      <c r="C43" s="16">
        <f>'PLAN ORÇ'!I177</f>
        <v>23530.78</v>
      </c>
      <c r="D43" s="16">
        <f t="shared" ref="D43:M43" si="2">D42*$C$43</f>
        <v>2353.078</v>
      </c>
      <c r="E43" s="16">
        <f t="shared" si="2"/>
        <v>2353.078</v>
      </c>
      <c r="F43" s="16">
        <f t="shared" si="2"/>
        <v>2353.078</v>
      </c>
      <c r="G43" s="16">
        <f t="shared" si="2"/>
        <v>2353.078</v>
      </c>
      <c r="H43" s="16">
        <f t="shared" si="2"/>
        <v>2353.078</v>
      </c>
      <c r="I43" s="16">
        <f t="shared" si="2"/>
        <v>2353.078</v>
      </c>
      <c r="J43" s="16">
        <f t="shared" si="2"/>
        <v>2353.078</v>
      </c>
      <c r="K43" s="16">
        <f t="shared" si="2"/>
        <v>2353.078</v>
      </c>
      <c r="L43" s="16">
        <f t="shared" si="2"/>
        <v>2353.078</v>
      </c>
      <c r="M43" s="16">
        <f t="shared" si="2"/>
        <v>2353.078</v>
      </c>
      <c r="N43" s="157">
        <f>ROUND(SUM(D43:M43),2)</f>
        <v>23530.78</v>
      </c>
    </row>
    <row r="44" spans="1:16" x14ac:dyDescent="0.2">
      <c r="A44" s="223">
        <v>18</v>
      </c>
      <c r="B44" s="224" t="str">
        <f>'PLAN ORÇ'!D188</f>
        <v xml:space="preserve">LIMPEZA </v>
      </c>
      <c r="C44" s="18">
        <f>+C45/$C$47</f>
        <v>3.0126952037720705E-3</v>
      </c>
      <c r="D44" s="18"/>
      <c r="E44" s="18"/>
      <c r="F44" s="18"/>
      <c r="G44" s="18"/>
      <c r="H44" s="18"/>
      <c r="I44" s="18"/>
      <c r="J44" s="173"/>
      <c r="K44" s="173"/>
      <c r="L44" s="173"/>
      <c r="M44" s="173">
        <v>1</v>
      </c>
      <c r="N44" s="156">
        <f>SUM(D44:M44)</f>
        <v>1</v>
      </c>
      <c r="O44" s="174">
        <v>1</v>
      </c>
      <c r="P44" s="174">
        <f>+N44-O44</f>
        <v>0</v>
      </c>
    </row>
    <row r="45" spans="1:16" x14ac:dyDescent="0.2">
      <c r="A45" s="223"/>
      <c r="B45" s="225"/>
      <c r="C45" s="16">
        <f>'PLAN ORÇ'!I188</f>
        <v>7498.09</v>
      </c>
      <c r="D45" s="16"/>
      <c r="E45" s="16"/>
      <c r="F45" s="16"/>
      <c r="G45" s="16"/>
      <c r="H45" s="16"/>
      <c r="I45" s="16"/>
      <c r="J45" s="16"/>
      <c r="K45" s="16"/>
      <c r="L45" s="16"/>
      <c r="M45" s="16">
        <f t="shared" ref="M45" si="3">M44*$C$45</f>
        <v>7498.09</v>
      </c>
      <c r="N45" s="157">
        <f>ROUND(SUM(D45:M45),2)</f>
        <v>7498.09</v>
      </c>
      <c r="O45" s="21">
        <f>+N45+N43+N41+N39+N37+N35+N33+N31+N29+N27+N25+N23+N21+N19+N17+N15+N13+N11</f>
        <v>2488831.2599999998</v>
      </c>
    </row>
    <row r="46" spans="1:16" x14ac:dyDescent="0.2">
      <c r="A46" s="219" t="s">
        <v>8</v>
      </c>
      <c r="B46" s="220"/>
      <c r="C46" s="57">
        <f>+C44+C42+C40+C38+C36+C34+C32+C30+C28+C26+C24+C22+C20+C18+C16+C14+C12+C10</f>
        <v>0.99999999999999989</v>
      </c>
      <c r="D46" s="57">
        <f>D47/$C$47</f>
        <v>0.1032194982957583</v>
      </c>
      <c r="E46" s="57">
        <f t="shared" ref="E46:M46" si="4">E47/$C$47</f>
        <v>0.10059581741190443</v>
      </c>
      <c r="F46" s="57">
        <f t="shared" si="4"/>
        <v>0.10059581741190443</v>
      </c>
      <c r="G46" s="57">
        <f t="shared" si="4"/>
        <v>9.4811273384600603E-2</v>
      </c>
      <c r="H46" s="57">
        <f t="shared" si="4"/>
        <v>0.1031188586887164</v>
      </c>
      <c r="I46" s="57">
        <f t="shared" si="4"/>
        <v>0.10564788791667619</v>
      </c>
      <c r="J46" s="57">
        <f t="shared" si="4"/>
        <v>9.8043306278626521E-2</v>
      </c>
      <c r="K46" s="57">
        <f t="shared" si="4"/>
        <v>0.1052629588475998</v>
      </c>
      <c r="L46" s="57">
        <f t="shared" si="4"/>
        <v>9.4986441949463457E-2</v>
      </c>
      <c r="M46" s="57">
        <f t="shared" si="4"/>
        <v>9.3718139814749829E-2</v>
      </c>
      <c r="N46" s="156">
        <f>SUM(D46:M46)</f>
        <v>1</v>
      </c>
      <c r="O46" s="174">
        <f>+O45/C47</f>
        <v>0.99999999999999978</v>
      </c>
    </row>
    <row r="47" spans="1:16" x14ac:dyDescent="0.2">
      <c r="A47" s="221"/>
      <c r="B47" s="222"/>
      <c r="C47" s="111">
        <f>+C45+C43+C41+C39+C37+C35+C33+C31+C29+C27+C25+C23+C21+C19+C17+C15+C13+C11</f>
        <v>2488831.2600000002</v>
      </c>
      <c r="D47" s="17">
        <f t="shared" ref="D47:L47" si="5">+D45+D43+D41+D39+D37+D35+D33+D31+D29+D27+D25+D23+D21+D19+D17+D15+D13+D11</f>
        <v>256895.91400000002</v>
      </c>
      <c r="E47" s="17">
        <f t="shared" si="5"/>
        <v>250366.01500000007</v>
      </c>
      <c r="F47" s="17">
        <f t="shared" si="5"/>
        <v>250366.01500000007</v>
      </c>
      <c r="G47" s="17">
        <f t="shared" si="5"/>
        <v>235969.261</v>
      </c>
      <c r="H47" s="17">
        <f t="shared" si="5"/>
        <v>256645.43900000001</v>
      </c>
      <c r="I47" s="17">
        <f>+I45+I43+I41+I39+I37+I35+I33+I31+I29+I27+I25+I23+I21+I19+I17+I15+I13+I11</f>
        <v>262939.766</v>
      </c>
      <c r="J47" s="17">
        <f t="shared" si="5"/>
        <v>244013.24549999999</v>
      </c>
      <c r="K47" s="17">
        <f t="shared" si="5"/>
        <v>261981.74249999999</v>
      </c>
      <c r="L47" s="17">
        <f t="shared" si="5"/>
        <v>236405.22600000002</v>
      </c>
      <c r="M47" s="17">
        <f>+M45+M43+M41+M39+M37+M35+M33+M31+M29+M27+M25+M23+M21+M19+M17+M15+M13+M11</f>
        <v>233248.636</v>
      </c>
      <c r="N47" s="157">
        <f>ROUND(SUM(D47:M47),2)</f>
        <v>2488831.2599999998</v>
      </c>
    </row>
    <row r="48" spans="1:16" x14ac:dyDescent="0.2">
      <c r="A48" s="158"/>
      <c r="C48" s="159"/>
      <c r="D48" s="159"/>
      <c r="E48" s="159"/>
      <c r="F48" s="159"/>
      <c r="G48" s="159"/>
      <c r="H48" s="159"/>
      <c r="I48" s="159"/>
      <c r="J48" s="159"/>
      <c r="K48" s="159"/>
      <c r="L48" s="159"/>
      <c r="M48" s="159"/>
      <c r="N48" s="160"/>
    </row>
    <row r="49" spans="1:14" x14ac:dyDescent="0.2">
      <c r="A49" s="158"/>
      <c r="C49" s="159"/>
      <c r="D49" s="159"/>
      <c r="E49" s="159"/>
      <c r="F49" s="159"/>
      <c r="G49" s="159"/>
      <c r="H49" s="159"/>
      <c r="I49" s="159"/>
      <c r="J49" s="159"/>
      <c r="K49" s="159"/>
      <c r="L49" s="159"/>
      <c r="M49" s="159"/>
      <c r="N49" s="160"/>
    </row>
    <row r="50" spans="1:14" x14ac:dyDescent="0.2">
      <c r="A50" s="158"/>
      <c r="C50" s="159"/>
      <c r="D50" s="159"/>
      <c r="E50" s="159"/>
      <c r="F50" s="159"/>
      <c r="G50" s="159"/>
      <c r="H50" s="159"/>
      <c r="I50" s="159"/>
      <c r="J50" s="159"/>
      <c r="K50" s="159"/>
      <c r="L50" s="159"/>
      <c r="M50" s="159"/>
      <c r="N50" s="160"/>
    </row>
    <row r="51" spans="1:14" x14ac:dyDescent="0.2">
      <c r="A51" s="161"/>
      <c r="B51" s="95"/>
      <c r="D51" s="162"/>
      <c r="E51" s="95"/>
      <c r="F51" s="95"/>
      <c r="G51" s="95"/>
      <c r="H51" s="95"/>
      <c r="I51" s="163"/>
      <c r="J51" s="163"/>
      <c r="K51" s="163"/>
      <c r="L51" s="163"/>
      <c r="M51" s="163"/>
      <c r="N51" s="140"/>
    </row>
    <row r="52" spans="1:14" x14ac:dyDescent="0.2">
      <c r="A52" s="161"/>
      <c r="B52" s="94" t="str">
        <f>'MM CALC'!C198</f>
        <v>Josiane Ferreira Soares</v>
      </c>
      <c r="D52" s="164"/>
      <c r="E52" s="142" t="str">
        <f>'MM CALC'!E198</f>
        <v xml:space="preserve">Alessandro Mota Barbosa </v>
      </c>
      <c r="F52" s="142"/>
      <c r="G52" s="142"/>
      <c r="H52" s="142"/>
      <c r="I52" s="142"/>
      <c r="J52" s="142"/>
      <c r="K52" s="142"/>
      <c r="L52" s="142"/>
      <c r="M52" s="142"/>
      <c r="N52" s="140"/>
    </row>
    <row r="53" spans="1:14" x14ac:dyDescent="0.2">
      <c r="A53" s="161"/>
      <c r="B53" s="95" t="str">
        <f>'MM CALC'!C199</f>
        <v>Engenheira Civil - CREA MG 48289</v>
      </c>
      <c r="D53" s="162"/>
      <c r="E53" s="95" t="str">
        <f>'MM CALC'!E199</f>
        <v>Prefeito Municipal de Minas Novas</v>
      </c>
      <c r="F53" s="95"/>
      <c r="G53" s="95"/>
      <c r="H53" s="95"/>
      <c r="I53" s="95"/>
      <c r="J53" s="95"/>
      <c r="K53" s="95"/>
      <c r="L53" s="95"/>
      <c r="M53" s="95"/>
      <c r="N53" s="140"/>
    </row>
    <row r="54" spans="1:14" x14ac:dyDescent="0.2">
      <c r="A54" s="161"/>
      <c r="N54" s="140"/>
    </row>
    <row r="55" spans="1:14" ht="13.5" thickBot="1" x14ac:dyDescent="0.25">
      <c r="A55" s="165"/>
      <c r="B55" s="166"/>
      <c r="C55" s="147"/>
      <c r="D55" s="147"/>
      <c r="E55" s="147"/>
      <c r="F55" s="147"/>
      <c r="G55" s="147"/>
      <c r="H55" s="147"/>
      <c r="I55" s="147"/>
      <c r="J55" s="147"/>
      <c r="K55" s="147"/>
      <c r="L55" s="147"/>
      <c r="M55" s="147"/>
      <c r="N55" s="149"/>
    </row>
  </sheetData>
  <mergeCells count="53">
    <mergeCell ref="A42:A43"/>
    <mergeCell ref="B42:B43"/>
    <mergeCell ref="A44:A45"/>
    <mergeCell ref="B44:B45"/>
    <mergeCell ref="J8:J9"/>
    <mergeCell ref="A36:A37"/>
    <mergeCell ref="B36:B37"/>
    <mergeCell ref="A38:A39"/>
    <mergeCell ref="B38:B39"/>
    <mergeCell ref="A40:A41"/>
    <mergeCell ref="B40:B41"/>
    <mergeCell ref="A24:A25"/>
    <mergeCell ref="B24:B25"/>
    <mergeCell ref="A32:A33"/>
    <mergeCell ref="B32:B33"/>
    <mergeCell ref="A34:A35"/>
    <mergeCell ref="B34:B35"/>
    <mergeCell ref="A18:A19"/>
    <mergeCell ref="B18:B19"/>
    <mergeCell ref="A20:A21"/>
    <mergeCell ref="B20:B21"/>
    <mergeCell ref="A22:A23"/>
    <mergeCell ref="B22:B23"/>
    <mergeCell ref="A12:A13"/>
    <mergeCell ref="B12:B13"/>
    <mergeCell ref="A14:A15"/>
    <mergeCell ref="B14:B15"/>
    <mergeCell ref="A16:A17"/>
    <mergeCell ref="B16:B17"/>
    <mergeCell ref="A10:A11"/>
    <mergeCell ref="B10:B11"/>
    <mergeCell ref="K8:K9"/>
    <mergeCell ref="L8:L9"/>
    <mergeCell ref="M8:M9"/>
    <mergeCell ref="H8:H9"/>
    <mergeCell ref="F8:F9"/>
    <mergeCell ref="G8:G9"/>
    <mergeCell ref="A1:N1"/>
    <mergeCell ref="A46:B47"/>
    <mergeCell ref="A30:A31"/>
    <mergeCell ref="B30:B31"/>
    <mergeCell ref="A3:N3"/>
    <mergeCell ref="A26:A27"/>
    <mergeCell ref="B26:B27"/>
    <mergeCell ref="A28:A29"/>
    <mergeCell ref="B28:B29"/>
    <mergeCell ref="C8:C9"/>
    <mergeCell ref="B8:B9"/>
    <mergeCell ref="A8:A9"/>
    <mergeCell ref="D8:D9"/>
    <mergeCell ref="I8:I9"/>
    <mergeCell ref="N8:N9"/>
    <mergeCell ref="E8:E9"/>
  </mergeCells>
  <phoneticPr fontId="21" type="noConversion"/>
  <printOptions horizontalCentered="1" verticalCentered="1"/>
  <pageMargins left="0.59055118110236227" right="0.39370078740157483" top="0.59055118110236227" bottom="0.59055118110236227" header="0.31496062992125984" footer="0.31496062992125984"/>
  <pageSetup paperSize="9" scale="53" orientation="landscape" horizontalDpi="4294967292"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6</vt:i4>
      </vt:variant>
    </vt:vector>
  </HeadingPairs>
  <TitlesOfParts>
    <vt:vector size="9" baseType="lpstr">
      <vt:lpstr>PLAN ORÇ</vt:lpstr>
      <vt:lpstr>MM CALC</vt:lpstr>
      <vt:lpstr>CRON</vt:lpstr>
      <vt:lpstr>CRON!Area_de_impressao</vt:lpstr>
      <vt:lpstr>'MM CALC'!Area_de_impressao</vt:lpstr>
      <vt:lpstr>'PLAN ORÇ'!Area_de_impressao</vt:lpstr>
      <vt:lpstr>Fonte</vt:lpstr>
      <vt:lpstr>'MM CALC'!Titulos_de_impressao</vt:lpstr>
      <vt:lpstr>'PLAN ORÇ'!Titulos_de_impressao</vt:lpstr>
    </vt:vector>
  </TitlesOfParts>
  <Company>EMPRESARIAL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Josiane</cp:lastModifiedBy>
  <cp:lastPrinted>2025-09-10T18:13:17Z</cp:lastPrinted>
  <dcterms:created xsi:type="dcterms:W3CDTF">2010-03-02T12:32:19Z</dcterms:created>
  <dcterms:modified xsi:type="dcterms:W3CDTF">2025-09-10T18:13:28Z</dcterms:modified>
</cp:coreProperties>
</file>