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Josiane\Desktop\PROJETOS 2025\ESCOLA BAIXA QUENTE\"/>
    </mc:Choice>
  </mc:AlternateContent>
  <xr:revisionPtr revIDLastSave="0" documentId="13_ncr:1_{A70B65B5-2322-4703-9EEF-CA768B828E09}" xr6:coauthVersionLast="47" xr6:coauthVersionMax="47" xr10:uidLastSave="{00000000-0000-0000-0000-000000000000}"/>
  <bookViews>
    <workbookView xWindow="-120" yWindow="-120" windowWidth="24240" windowHeight="13140" xr2:uid="{00000000-000D-0000-FFFF-FFFF00000000}"/>
  </bookViews>
  <sheets>
    <sheet name="PLAN ORÇ" sheetId="6" r:id="rId1"/>
    <sheet name="MM CALC" sheetId="21" r:id="rId2"/>
    <sheet name="CRON" sheetId="7" r:id="rId3"/>
  </sheets>
  <externalReferences>
    <externalReference r:id="rId4"/>
  </externalReferences>
  <definedNames>
    <definedName name="_xlnm._FilterDatabase" localSheetId="2" hidden="1">CRON!$N$1:$N$55</definedName>
    <definedName name="_xlnm._FilterDatabase" localSheetId="1" hidden="1">'MM CALC'!$A$8:$G$29</definedName>
    <definedName name="_xlnm._FilterDatabase" localSheetId="0" hidden="1">'PLAN ORÇ'!$A$11:$O$34</definedName>
    <definedName name="_xlnm.Print_Area" localSheetId="2">CRON!$A$1:$N$55</definedName>
    <definedName name="_xlnm.Print_Area" localSheetId="1">'MM CALC'!$A$1:$G$216</definedName>
    <definedName name="_xlnm.Print_Area" localSheetId="0">'PLAN ORÇ'!$A$1:$I$207</definedName>
    <definedName name="_xlnm.Database">TEXT([1]Dados!$G$29,"mm-aaaa")</definedName>
    <definedName name="Fonte" localSheetId="1">'MM CALC'!#REF!</definedName>
    <definedName name="Fonte">'PLAN ORÇ'!$I1</definedName>
    <definedName name="nao" localSheetId="1">#REF!</definedName>
    <definedName name="nao">#REF!</definedName>
    <definedName name="_xlnm.Print_Titles" localSheetId="1">'MM CALC'!$2:$8</definedName>
    <definedName name="_xlnm.Print_Titles" localSheetId="0">'PLAN ORÇ'!$1:$11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6" l="1"/>
  <c r="F18" i="6"/>
  <c r="F17" i="6"/>
  <c r="F16" i="6"/>
  <c r="F15" i="6"/>
  <c r="F14" i="6"/>
  <c r="F13" i="6"/>
  <c r="E19" i="6"/>
  <c r="E18" i="6"/>
  <c r="E17" i="6"/>
  <c r="E16" i="6"/>
  <c r="E15" i="6"/>
  <c r="E14" i="6"/>
  <c r="E13" i="6"/>
  <c r="G19" i="6"/>
  <c r="D19" i="6"/>
  <c r="C19" i="6"/>
  <c r="B19" i="6"/>
  <c r="A19" i="6"/>
  <c r="G18" i="6"/>
  <c r="D18" i="6"/>
  <c r="C18" i="6"/>
  <c r="B18" i="6"/>
  <c r="A18" i="6"/>
  <c r="G17" i="6"/>
  <c r="G16" i="6"/>
  <c r="G15" i="6"/>
  <c r="G14" i="6"/>
  <c r="G13" i="6"/>
  <c r="D17" i="6"/>
  <c r="D16" i="6"/>
  <c r="D15" i="6"/>
  <c r="D14" i="6"/>
  <c r="D13" i="6"/>
  <c r="C17" i="6"/>
  <c r="C16" i="6"/>
  <c r="C15" i="6"/>
  <c r="C14" i="6"/>
  <c r="C13" i="6"/>
  <c r="B17" i="6"/>
  <c r="B16" i="6"/>
  <c r="B15" i="6"/>
  <c r="B14" i="6"/>
  <c r="B13" i="6"/>
  <c r="A13" i="6"/>
  <c r="A14" i="6"/>
  <c r="A15" i="6"/>
  <c r="A16" i="6"/>
  <c r="A17" i="6"/>
  <c r="H57" i="6" l="1"/>
  <c r="F57" i="6"/>
  <c r="E57" i="6"/>
  <c r="D57" i="6"/>
  <c r="C57" i="6"/>
  <c r="B57" i="6"/>
  <c r="A57" i="6"/>
  <c r="H56" i="6"/>
  <c r="F56" i="6"/>
  <c r="E56" i="6"/>
  <c r="D56" i="6"/>
  <c r="C56" i="6"/>
  <c r="B56" i="6"/>
  <c r="A56" i="6"/>
  <c r="H24" i="6"/>
  <c r="F24" i="6"/>
  <c r="E24" i="6"/>
  <c r="D24" i="6"/>
  <c r="C24" i="6"/>
  <c r="B24" i="6"/>
  <c r="A24" i="6"/>
  <c r="H174" i="6"/>
  <c r="F174" i="6"/>
  <c r="E174" i="6"/>
  <c r="D174" i="6"/>
  <c r="C174" i="6"/>
  <c r="B174" i="6"/>
  <c r="A174" i="6"/>
  <c r="H76" i="6"/>
  <c r="F76" i="6"/>
  <c r="E76" i="6"/>
  <c r="D76" i="6"/>
  <c r="C76" i="6"/>
  <c r="B76" i="6"/>
  <c r="A76" i="6"/>
  <c r="H49" i="6"/>
  <c r="F49" i="6"/>
  <c r="E49" i="6"/>
  <c r="D49" i="6"/>
  <c r="C49" i="6"/>
  <c r="B49" i="6"/>
  <c r="A49" i="6"/>
  <c r="P28" i="7"/>
  <c r="P44" i="7"/>
  <c r="P42" i="7"/>
  <c r="P40" i="7"/>
  <c r="P36" i="7"/>
  <c r="P30" i="7"/>
  <c r="P16" i="7"/>
  <c r="P14" i="7"/>
  <c r="P12" i="7"/>
  <c r="P10" i="7"/>
  <c r="N44" i="7"/>
  <c r="N42" i="7"/>
  <c r="N40" i="7"/>
  <c r="N38" i="7"/>
  <c r="P38" i="7" s="1"/>
  <c r="N36" i="7"/>
  <c r="N34" i="7"/>
  <c r="P34" i="7" s="1"/>
  <c r="N32" i="7"/>
  <c r="P32" i="7" s="1"/>
  <c r="N30" i="7"/>
  <c r="N28" i="7"/>
  <c r="N26" i="7"/>
  <c r="P26" i="7" s="1"/>
  <c r="N24" i="7"/>
  <c r="P24" i="7" s="1"/>
  <c r="N22" i="7"/>
  <c r="P22" i="7" s="1"/>
  <c r="N20" i="7"/>
  <c r="P20" i="7" s="1"/>
  <c r="N18" i="7"/>
  <c r="P18" i="7" s="1"/>
  <c r="N16" i="7"/>
  <c r="N14" i="7"/>
  <c r="N12" i="7"/>
  <c r="N10" i="7"/>
  <c r="H157" i="6"/>
  <c r="F157" i="6"/>
  <c r="E157" i="6"/>
  <c r="D157" i="6"/>
  <c r="C157" i="6"/>
  <c r="B157" i="6"/>
  <c r="A157" i="6"/>
  <c r="H191" i="6"/>
  <c r="H190" i="6"/>
  <c r="H189" i="6"/>
  <c r="H188" i="6"/>
  <c r="H187" i="6"/>
  <c r="H186" i="6"/>
  <c r="H185" i="6"/>
  <c r="H184" i="6"/>
  <c r="H183" i="6"/>
  <c r="H193" i="6"/>
  <c r="H134" i="6"/>
  <c r="H133" i="6"/>
  <c r="H132" i="6"/>
  <c r="H131" i="6"/>
  <c r="H130" i="6"/>
  <c r="H129" i="6"/>
  <c r="H128" i="6"/>
  <c r="H127" i="6"/>
  <c r="H126" i="6"/>
  <c r="H125" i="6"/>
  <c r="H124" i="6"/>
  <c r="H123" i="6"/>
  <c r="H122" i="6"/>
  <c r="H121" i="6"/>
  <c r="H120" i="6"/>
  <c r="H119" i="6"/>
  <c r="H118" i="6"/>
  <c r="H117" i="6"/>
  <c r="H116" i="6"/>
  <c r="H115" i="6"/>
  <c r="H114" i="6"/>
  <c r="H113" i="6"/>
  <c r="H112" i="6"/>
  <c r="H110" i="6"/>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5" i="6"/>
  <c r="H74" i="6"/>
  <c r="H73" i="6"/>
  <c r="H72" i="6"/>
  <c r="H71" i="6"/>
  <c r="H70" i="6"/>
  <c r="H69" i="6"/>
  <c r="H68" i="6"/>
  <c r="H67" i="6"/>
  <c r="H66" i="6"/>
  <c r="H65" i="6"/>
  <c r="H64" i="6"/>
  <c r="H63" i="6"/>
  <c r="H62" i="6"/>
  <c r="H61" i="6"/>
  <c r="H60" i="6"/>
  <c r="H59" i="6"/>
  <c r="H55" i="6"/>
  <c r="H54" i="6"/>
  <c r="H53" i="6"/>
  <c r="H52" i="6"/>
  <c r="H51" i="6"/>
  <c r="H48" i="6"/>
  <c r="H47" i="6"/>
  <c r="H45" i="6"/>
  <c r="H44" i="6"/>
  <c r="H43" i="6"/>
  <c r="H42" i="6"/>
  <c r="H41" i="6"/>
  <c r="H40" i="6"/>
  <c r="H39" i="6"/>
  <c r="H38" i="6"/>
  <c r="H37" i="6"/>
  <c r="H35" i="6"/>
  <c r="H34" i="6"/>
  <c r="H33" i="6"/>
  <c r="H32" i="6"/>
  <c r="H31" i="6"/>
  <c r="H30" i="6"/>
  <c r="H28" i="6"/>
  <c r="H27" i="6"/>
  <c r="H26" i="6"/>
  <c r="H23" i="6"/>
  <c r="H22" i="6"/>
  <c r="H21" i="6"/>
  <c r="F21" i="6"/>
  <c r="F22" i="6"/>
  <c r="F23" i="6"/>
  <c r="F26" i="6"/>
  <c r="F27" i="6"/>
  <c r="F28" i="6"/>
  <c r="H166" i="6"/>
  <c r="F166" i="6"/>
  <c r="E166" i="6"/>
  <c r="D166" i="6"/>
  <c r="C166" i="6"/>
  <c r="B166" i="6"/>
  <c r="A166" i="6"/>
  <c r="F75" i="6"/>
  <c r="E75" i="6"/>
  <c r="D75" i="6"/>
  <c r="C75" i="6"/>
  <c r="B75" i="6"/>
  <c r="A75" i="6"/>
  <c r="F129" i="6"/>
  <c r="E129" i="6"/>
  <c r="D129" i="6"/>
  <c r="C129" i="6"/>
  <c r="B129" i="6"/>
  <c r="A129" i="6"/>
  <c r="F191" i="6"/>
  <c r="E191" i="6"/>
  <c r="D191" i="6"/>
  <c r="C191" i="6"/>
  <c r="B191" i="6"/>
  <c r="F190" i="6"/>
  <c r="E190" i="6"/>
  <c r="D190" i="6"/>
  <c r="C190" i="6"/>
  <c r="B190" i="6"/>
  <c r="F189" i="6"/>
  <c r="E189" i="6"/>
  <c r="D189" i="6"/>
  <c r="C189" i="6"/>
  <c r="B189" i="6"/>
  <c r="F188" i="6"/>
  <c r="E188" i="6"/>
  <c r="D188" i="6"/>
  <c r="C188" i="6"/>
  <c r="B188" i="6"/>
  <c r="F187" i="6"/>
  <c r="E187" i="6"/>
  <c r="D187" i="6"/>
  <c r="C187" i="6"/>
  <c r="B187" i="6"/>
  <c r="A187" i="6"/>
  <c r="A188" i="6"/>
  <c r="A189" i="6"/>
  <c r="A190" i="6"/>
  <c r="A191" i="6"/>
  <c r="F186" i="6"/>
  <c r="E186" i="6"/>
  <c r="D186" i="6"/>
  <c r="C186" i="6"/>
  <c r="B186" i="6"/>
  <c r="A186" i="6"/>
  <c r="H151" i="6"/>
  <c r="F151" i="6"/>
  <c r="E151" i="6"/>
  <c r="D151" i="6"/>
  <c r="C151" i="6"/>
  <c r="B151" i="6"/>
  <c r="A151" i="6"/>
  <c r="F110" i="6"/>
  <c r="F109" i="6"/>
  <c r="F108" i="6"/>
  <c r="F107" i="6"/>
  <c r="F106" i="6"/>
  <c r="F105" i="6"/>
  <c r="F104" i="6"/>
  <c r="F103" i="6"/>
  <c r="F102" i="6"/>
  <c r="F101" i="6"/>
  <c r="F100" i="6"/>
  <c r="F99" i="6"/>
  <c r="F98" i="6"/>
  <c r="F97" i="6"/>
  <c r="F96" i="6"/>
  <c r="F95" i="6"/>
  <c r="F94" i="6"/>
  <c r="F93" i="6"/>
  <c r="F92" i="6"/>
  <c r="F91" i="6"/>
  <c r="F90" i="6"/>
  <c r="F89" i="6"/>
  <c r="F88" i="6"/>
  <c r="F87" i="6"/>
  <c r="E110" i="6"/>
  <c r="D110" i="6"/>
  <c r="C110" i="6"/>
  <c r="B110" i="6"/>
  <c r="A110" i="6"/>
  <c r="E109" i="6"/>
  <c r="D109" i="6"/>
  <c r="C109" i="6"/>
  <c r="B109" i="6"/>
  <c r="A109" i="6"/>
  <c r="E108" i="6"/>
  <c r="D108" i="6"/>
  <c r="C108" i="6"/>
  <c r="B108" i="6"/>
  <c r="A108" i="6"/>
  <c r="E107" i="6"/>
  <c r="D107" i="6"/>
  <c r="C107" i="6"/>
  <c r="B107" i="6"/>
  <c r="A107" i="6"/>
  <c r="E106" i="6"/>
  <c r="D106" i="6"/>
  <c r="C106" i="6"/>
  <c r="B106" i="6"/>
  <c r="A106" i="6"/>
  <c r="E105" i="6"/>
  <c r="D105" i="6"/>
  <c r="C105" i="6"/>
  <c r="B105" i="6"/>
  <c r="A105" i="6"/>
  <c r="E104" i="6"/>
  <c r="D104" i="6"/>
  <c r="C104" i="6"/>
  <c r="B104" i="6"/>
  <c r="A104" i="6"/>
  <c r="E103" i="6"/>
  <c r="D103" i="6"/>
  <c r="C103" i="6"/>
  <c r="B103" i="6"/>
  <c r="A103" i="6"/>
  <c r="E102" i="6"/>
  <c r="D102" i="6"/>
  <c r="C102" i="6"/>
  <c r="B102" i="6"/>
  <c r="A102" i="6"/>
  <c r="E101" i="6"/>
  <c r="D101" i="6"/>
  <c r="C101" i="6"/>
  <c r="B101" i="6"/>
  <c r="A101" i="6"/>
  <c r="E100" i="6"/>
  <c r="D100" i="6"/>
  <c r="C100" i="6"/>
  <c r="B100" i="6"/>
  <c r="A100" i="6"/>
  <c r="E99" i="6"/>
  <c r="D99" i="6"/>
  <c r="C99" i="6"/>
  <c r="B99" i="6"/>
  <c r="A99" i="6"/>
  <c r="E98" i="6"/>
  <c r="D98" i="6"/>
  <c r="C98" i="6"/>
  <c r="B98" i="6"/>
  <c r="A98" i="6"/>
  <c r="E97" i="6"/>
  <c r="D97" i="6"/>
  <c r="C97" i="6"/>
  <c r="B97" i="6"/>
  <c r="A97" i="6"/>
  <c r="E96" i="6"/>
  <c r="D96" i="6"/>
  <c r="C96" i="6"/>
  <c r="B96" i="6"/>
  <c r="A96" i="6"/>
  <c r="E95" i="6"/>
  <c r="D95" i="6"/>
  <c r="C95" i="6"/>
  <c r="B95" i="6"/>
  <c r="A95" i="6"/>
  <c r="E94" i="6"/>
  <c r="D94" i="6"/>
  <c r="C94" i="6"/>
  <c r="B94" i="6"/>
  <c r="A94" i="6"/>
  <c r="E93" i="6"/>
  <c r="D93" i="6"/>
  <c r="C93" i="6"/>
  <c r="B93" i="6"/>
  <c r="A93" i="6"/>
  <c r="E92" i="6"/>
  <c r="D92" i="6"/>
  <c r="C92" i="6"/>
  <c r="B92" i="6"/>
  <c r="A92" i="6"/>
  <c r="E91" i="6"/>
  <c r="D91" i="6"/>
  <c r="C91" i="6"/>
  <c r="B91" i="6"/>
  <c r="A91" i="6"/>
  <c r="E90" i="6"/>
  <c r="D90" i="6"/>
  <c r="C90" i="6"/>
  <c r="B90" i="6"/>
  <c r="A90" i="6"/>
  <c r="E89" i="6"/>
  <c r="D89" i="6"/>
  <c r="C89" i="6"/>
  <c r="B89" i="6"/>
  <c r="A89" i="6"/>
  <c r="E88" i="6"/>
  <c r="D88" i="6"/>
  <c r="C88" i="6"/>
  <c r="B88" i="6"/>
  <c r="A88" i="6"/>
  <c r="I57" i="6" l="1"/>
  <c r="I56" i="6"/>
  <c r="I24" i="6"/>
  <c r="I174" i="6"/>
  <c r="I27" i="6"/>
  <c r="I28" i="6"/>
  <c r="I76" i="6"/>
  <c r="I49" i="6"/>
  <c r="I26" i="6"/>
  <c r="I23" i="6"/>
  <c r="I87" i="6"/>
  <c r="I91" i="6"/>
  <c r="I95" i="6"/>
  <c r="I99" i="6"/>
  <c r="I103" i="6"/>
  <c r="I107" i="6"/>
  <c r="I190" i="6"/>
  <c r="I88" i="6"/>
  <c r="I92" i="6"/>
  <c r="I96" i="6"/>
  <c r="I100" i="6"/>
  <c r="I104" i="6"/>
  <c r="I108" i="6"/>
  <c r="I129" i="6"/>
  <c r="I187" i="6"/>
  <c r="I191" i="6"/>
  <c r="I166" i="6"/>
  <c r="I21" i="6"/>
  <c r="I157" i="6"/>
  <c r="I151" i="6"/>
  <c r="I22" i="6"/>
  <c r="I75" i="6"/>
  <c r="I89" i="6"/>
  <c r="I93" i="6"/>
  <c r="I97" i="6"/>
  <c r="I101" i="6"/>
  <c r="I105" i="6"/>
  <c r="I109" i="6"/>
  <c r="I188" i="6"/>
  <c r="I186" i="6"/>
  <c r="I90" i="6"/>
  <c r="I94" i="6"/>
  <c r="I98" i="6"/>
  <c r="I102" i="6"/>
  <c r="I106" i="6"/>
  <c r="I110" i="6"/>
  <c r="I189" i="6"/>
  <c r="C86" i="6"/>
  <c r="I25" i="6" l="1"/>
  <c r="C13" i="7" s="1"/>
  <c r="D13" i="7" s="1"/>
  <c r="H144" i="6"/>
  <c r="F144" i="6"/>
  <c r="E144" i="6"/>
  <c r="D144" i="6"/>
  <c r="C144" i="6"/>
  <c r="B144" i="6"/>
  <c r="A144" i="6"/>
  <c r="H143" i="6"/>
  <c r="F143" i="6"/>
  <c r="E143" i="6"/>
  <c r="D143" i="6"/>
  <c r="C143" i="6"/>
  <c r="B143" i="6"/>
  <c r="A143" i="6"/>
  <c r="F48" i="6"/>
  <c r="I48" i="6" s="1"/>
  <c r="E48" i="6"/>
  <c r="D48" i="6"/>
  <c r="C48" i="6"/>
  <c r="B48" i="6"/>
  <c r="A48" i="6"/>
  <c r="F123" i="6"/>
  <c r="I123" i="6" s="1"/>
  <c r="E123" i="6"/>
  <c r="D123" i="6"/>
  <c r="C123" i="6"/>
  <c r="B123" i="6"/>
  <c r="A123" i="6"/>
  <c r="F117" i="6"/>
  <c r="I117" i="6" s="1"/>
  <c r="E117" i="6"/>
  <c r="D117" i="6"/>
  <c r="C117" i="6"/>
  <c r="B117" i="6"/>
  <c r="A117" i="6"/>
  <c r="F116" i="6"/>
  <c r="I116" i="6" s="1"/>
  <c r="E116" i="6"/>
  <c r="D116" i="6"/>
  <c r="C116" i="6"/>
  <c r="B116" i="6"/>
  <c r="A116" i="6"/>
  <c r="D192" i="6"/>
  <c r="B44" i="7" s="1"/>
  <c r="A192" i="6"/>
  <c r="D182" i="6"/>
  <c r="B42" i="7" s="1"/>
  <c r="A182" i="6"/>
  <c r="F193" i="6"/>
  <c r="E193" i="6"/>
  <c r="D193" i="6"/>
  <c r="C193" i="6"/>
  <c r="B193" i="6"/>
  <c r="A193" i="6"/>
  <c r="F185" i="6"/>
  <c r="I185" i="6" s="1"/>
  <c r="E185" i="6"/>
  <c r="D185" i="6"/>
  <c r="C185" i="6"/>
  <c r="B185" i="6"/>
  <c r="A185" i="6"/>
  <c r="F184" i="6"/>
  <c r="I184" i="6" s="1"/>
  <c r="E184" i="6"/>
  <c r="D184" i="6"/>
  <c r="C184" i="6"/>
  <c r="B184" i="6"/>
  <c r="A184" i="6"/>
  <c r="F183" i="6"/>
  <c r="I183" i="6" s="1"/>
  <c r="E183" i="6"/>
  <c r="D183" i="6"/>
  <c r="C183" i="6"/>
  <c r="B183" i="6"/>
  <c r="A183" i="6"/>
  <c r="D175" i="6"/>
  <c r="B40" i="7" s="1"/>
  <c r="A175" i="6"/>
  <c r="D162" i="6"/>
  <c r="B38" i="7" s="1"/>
  <c r="A162" i="6"/>
  <c r="D160" i="6"/>
  <c r="B36" i="7" s="1"/>
  <c r="A160" i="6"/>
  <c r="D152" i="6"/>
  <c r="B34" i="7" s="1"/>
  <c r="A152" i="6"/>
  <c r="D145" i="6"/>
  <c r="B32" i="7" s="1"/>
  <c r="A145" i="6"/>
  <c r="D135" i="6"/>
  <c r="B28" i="7" s="1"/>
  <c r="A135" i="6"/>
  <c r="D111" i="6"/>
  <c r="B26" i="7" s="1"/>
  <c r="A111" i="6"/>
  <c r="D77" i="6"/>
  <c r="B24" i="7" s="1"/>
  <c r="A77" i="6"/>
  <c r="F51" i="6"/>
  <c r="I51" i="6" s="1"/>
  <c r="F52" i="6"/>
  <c r="I52" i="6" s="1"/>
  <c r="F53" i="6"/>
  <c r="I53" i="6" s="1"/>
  <c r="F54" i="6"/>
  <c r="I54" i="6" s="1"/>
  <c r="F55" i="6"/>
  <c r="I55" i="6" s="1"/>
  <c r="D58" i="6"/>
  <c r="B22" i="7" s="1"/>
  <c r="A58" i="6"/>
  <c r="D50" i="6"/>
  <c r="B20" i="7" s="1"/>
  <c r="A50" i="6"/>
  <c r="H181" i="6"/>
  <c r="F181" i="6"/>
  <c r="E181" i="6"/>
  <c r="D181" i="6"/>
  <c r="C181" i="6"/>
  <c r="B181" i="6"/>
  <c r="A181" i="6"/>
  <c r="H180" i="6"/>
  <c r="F180" i="6"/>
  <c r="E180" i="6"/>
  <c r="D180" i="6"/>
  <c r="C180" i="6"/>
  <c r="B180" i="6"/>
  <c r="A180" i="6"/>
  <c r="H179" i="6"/>
  <c r="F179" i="6"/>
  <c r="E179" i="6"/>
  <c r="D179" i="6"/>
  <c r="C179" i="6"/>
  <c r="B179" i="6"/>
  <c r="A179" i="6"/>
  <c r="H178" i="6"/>
  <c r="F178" i="6"/>
  <c r="E178" i="6"/>
  <c r="D178" i="6"/>
  <c r="C178" i="6"/>
  <c r="B178" i="6"/>
  <c r="A178" i="6"/>
  <c r="H177" i="6"/>
  <c r="F177" i="6"/>
  <c r="E177" i="6"/>
  <c r="D177" i="6"/>
  <c r="C177" i="6"/>
  <c r="B177" i="6"/>
  <c r="A177" i="6"/>
  <c r="H176" i="6"/>
  <c r="F176" i="6"/>
  <c r="E176" i="6"/>
  <c r="D176" i="6"/>
  <c r="C176" i="6"/>
  <c r="B176" i="6"/>
  <c r="A176" i="6"/>
  <c r="H173" i="6"/>
  <c r="F173" i="6"/>
  <c r="E173" i="6"/>
  <c r="D173" i="6"/>
  <c r="C173" i="6"/>
  <c r="B173" i="6"/>
  <c r="A173" i="6"/>
  <c r="H172" i="6"/>
  <c r="F172" i="6"/>
  <c r="E172" i="6"/>
  <c r="D172" i="6"/>
  <c r="C172" i="6"/>
  <c r="B172" i="6"/>
  <c r="A172" i="6"/>
  <c r="H171" i="6"/>
  <c r="F171" i="6"/>
  <c r="E171" i="6"/>
  <c r="D171" i="6"/>
  <c r="C171" i="6"/>
  <c r="B171" i="6"/>
  <c r="A171" i="6"/>
  <c r="H170" i="6"/>
  <c r="F170" i="6"/>
  <c r="E170" i="6"/>
  <c r="D170" i="6"/>
  <c r="C170" i="6"/>
  <c r="B170" i="6"/>
  <c r="A170" i="6"/>
  <c r="H169" i="6"/>
  <c r="F169" i="6"/>
  <c r="E169" i="6"/>
  <c r="D169" i="6"/>
  <c r="C169" i="6"/>
  <c r="B169" i="6"/>
  <c r="A169" i="6"/>
  <c r="H168" i="6"/>
  <c r="F168" i="6"/>
  <c r="E168" i="6"/>
  <c r="D168" i="6"/>
  <c r="C168" i="6"/>
  <c r="B168" i="6"/>
  <c r="A168" i="6"/>
  <c r="H167" i="6"/>
  <c r="F167" i="6"/>
  <c r="E167" i="6"/>
  <c r="D167" i="6"/>
  <c r="C167" i="6"/>
  <c r="B167" i="6"/>
  <c r="A167" i="6"/>
  <c r="H165" i="6"/>
  <c r="F165" i="6"/>
  <c r="E165" i="6"/>
  <c r="D165" i="6"/>
  <c r="C165" i="6"/>
  <c r="B165" i="6"/>
  <c r="A165" i="6"/>
  <c r="H164" i="6"/>
  <c r="F164" i="6"/>
  <c r="E164" i="6"/>
  <c r="D164" i="6"/>
  <c r="C164" i="6"/>
  <c r="B164" i="6"/>
  <c r="A164" i="6"/>
  <c r="H163" i="6"/>
  <c r="F163" i="6"/>
  <c r="E163" i="6"/>
  <c r="D163" i="6"/>
  <c r="C163" i="6"/>
  <c r="B163" i="6"/>
  <c r="A163" i="6"/>
  <c r="H161" i="6"/>
  <c r="F161" i="6"/>
  <c r="E161" i="6"/>
  <c r="D161" i="6"/>
  <c r="C161" i="6"/>
  <c r="B161" i="6"/>
  <c r="A161" i="6"/>
  <c r="H159" i="6"/>
  <c r="F159" i="6"/>
  <c r="E159" i="6"/>
  <c r="D159" i="6"/>
  <c r="C159" i="6"/>
  <c r="B159" i="6"/>
  <c r="A159" i="6"/>
  <c r="H158" i="6"/>
  <c r="F158" i="6"/>
  <c r="E158" i="6"/>
  <c r="D158" i="6"/>
  <c r="C158" i="6"/>
  <c r="B158" i="6"/>
  <c r="A158" i="6"/>
  <c r="H156" i="6"/>
  <c r="F156" i="6"/>
  <c r="E156" i="6"/>
  <c r="D156" i="6"/>
  <c r="C156" i="6"/>
  <c r="B156" i="6"/>
  <c r="A156" i="6"/>
  <c r="H155" i="6"/>
  <c r="F155" i="6"/>
  <c r="E155" i="6"/>
  <c r="D155" i="6"/>
  <c r="C155" i="6"/>
  <c r="B155" i="6"/>
  <c r="A155" i="6"/>
  <c r="H154" i="6"/>
  <c r="F154" i="6"/>
  <c r="E154" i="6"/>
  <c r="D154" i="6"/>
  <c r="C154" i="6"/>
  <c r="B154" i="6"/>
  <c r="A154" i="6"/>
  <c r="H153" i="6"/>
  <c r="F153" i="6"/>
  <c r="E153" i="6"/>
  <c r="D153" i="6"/>
  <c r="C153" i="6"/>
  <c r="B153" i="6"/>
  <c r="A153" i="6"/>
  <c r="H150" i="6"/>
  <c r="F150" i="6"/>
  <c r="E150" i="6"/>
  <c r="D150" i="6"/>
  <c r="C150" i="6"/>
  <c r="B150" i="6"/>
  <c r="A150" i="6"/>
  <c r="H149" i="6"/>
  <c r="F149" i="6"/>
  <c r="E149" i="6"/>
  <c r="D149" i="6"/>
  <c r="C149" i="6"/>
  <c r="B149" i="6"/>
  <c r="A149" i="6"/>
  <c r="H148" i="6"/>
  <c r="F148" i="6"/>
  <c r="E148" i="6"/>
  <c r="D148" i="6"/>
  <c r="C148" i="6"/>
  <c r="B148" i="6"/>
  <c r="A148" i="6"/>
  <c r="H147" i="6"/>
  <c r="F147" i="6"/>
  <c r="E147" i="6"/>
  <c r="D147" i="6"/>
  <c r="C147" i="6"/>
  <c r="B147" i="6"/>
  <c r="A147" i="6"/>
  <c r="H146" i="6"/>
  <c r="F146" i="6"/>
  <c r="E146" i="6"/>
  <c r="D146" i="6"/>
  <c r="C146" i="6"/>
  <c r="B146" i="6"/>
  <c r="A146" i="6"/>
  <c r="H142" i="6"/>
  <c r="F142" i="6"/>
  <c r="E142" i="6"/>
  <c r="D142" i="6"/>
  <c r="C142" i="6"/>
  <c r="B142" i="6"/>
  <c r="A142" i="6"/>
  <c r="H141" i="6"/>
  <c r="F141" i="6"/>
  <c r="E141" i="6"/>
  <c r="D141" i="6"/>
  <c r="C141" i="6"/>
  <c r="B141" i="6"/>
  <c r="A141" i="6"/>
  <c r="H140" i="6"/>
  <c r="F140" i="6"/>
  <c r="E140" i="6"/>
  <c r="D140" i="6"/>
  <c r="C140" i="6"/>
  <c r="B140" i="6"/>
  <c r="A140" i="6"/>
  <c r="H139" i="6"/>
  <c r="F139" i="6"/>
  <c r="E139" i="6"/>
  <c r="D139" i="6"/>
  <c r="C139" i="6"/>
  <c r="B139" i="6"/>
  <c r="A139" i="6"/>
  <c r="D138" i="6"/>
  <c r="B30" i="7" s="1"/>
  <c r="A138" i="6"/>
  <c r="H137" i="6"/>
  <c r="F137" i="6"/>
  <c r="E137" i="6"/>
  <c r="D137" i="6"/>
  <c r="C137" i="6"/>
  <c r="B137" i="6"/>
  <c r="A137" i="6"/>
  <c r="H136" i="6"/>
  <c r="F136" i="6"/>
  <c r="E136" i="6"/>
  <c r="D136" i="6"/>
  <c r="C136" i="6"/>
  <c r="B136" i="6"/>
  <c r="A136" i="6"/>
  <c r="F134" i="6"/>
  <c r="I134" i="6" s="1"/>
  <c r="E134" i="6"/>
  <c r="D134" i="6"/>
  <c r="C134" i="6"/>
  <c r="B134" i="6"/>
  <c r="A134" i="6"/>
  <c r="F133" i="6"/>
  <c r="I133" i="6" s="1"/>
  <c r="E133" i="6"/>
  <c r="D133" i="6"/>
  <c r="C133" i="6"/>
  <c r="B133" i="6"/>
  <c r="A133" i="6"/>
  <c r="F132" i="6"/>
  <c r="I132" i="6" s="1"/>
  <c r="E132" i="6"/>
  <c r="D132" i="6"/>
  <c r="C132" i="6"/>
  <c r="B132" i="6"/>
  <c r="A132" i="6"/>
  <c r="F131" i="6"/>
  <c r="I131" i="6" s="1"/>
  <c r="E131" i="6"/>
  <c r="D131" i="6"/>
  <c r="C131" i="6"/>
  <c r="B131" i="6"/>
  <c r="A131" i="6"/>
  <c r="F130" i="6"/>
  <c r="I130" i="6" s="1"/>
  <c r="E130" i="6"/>
  <c r="D130" i="6"/>
  <c r="C130" i="6"/>
  <c r="B130" i="6"/>
  <c r="A130" i="6"/>
  <c r="F128" i="6"/>
  <c r="I128" i="6" s="1"/>
  <c r="E128" i="6"/>
  <c r="D128" i="6"/>
  <c r="C128" i="6"/>
  <c r="B128" i="6"/>
  <c r="A128" i="6"/>
  <c r="F127" i="6"/>
  <c r="I127" i="6" s="1"/>
  <c r="E127" i="6"/>
  <c r="D127" i="6"/>
  <c r="C127" i="6"/>
  <c r="B127" i="6"/>
  <c r="A127" i="6"/>
  <c r="F126" i="6"/>
  <c r="I126" i="6" s="1"/>
  <c r="E126" i="6"/>
  <c r="D126" i="6"/>
  <c r="C126" i="6"/>
  <c r="B126" i="6"/>
  <c r="A126" i="6"/>
  <c r="F125" i="6"/>
  <c r="I125" i="6" s="1"/>
  <c r="E125" i="6"/>
  <c r="D125" i="6"/>
  <c r="C125" i="6"/>
  <c r="B125" i="6"/>
  <c r="A125" i="6"/>
  <c r="F124" i="6"/>
  <c r="I124" i="6" s="1"/>
  <c r="E124" i="6"/>
  <c r="D124" i="6"/>
  <c r="C124" i="6"/>
  <c r="B124" i="6"/>
  <c r="A124" i="6"/>
  <c r="F122" i="6"/>
  <c r="I122" i="6" s="1"/>
  <c r="E122" i="6"/>
  <c r="D122" i="6"/>
  <c r="C122" i="6"/>
  <c r="B122" i="6"/>
  <c r="A122" i="6"/>
  <c r="F121" i="6"/>
  <c r="I121" i="6" s="1"/>
  <c r="E121" i="6"/>
  <c r="D121" i="6"/>
  <c r="C121" i="6"/>
  <c r="B121" i="6"/>
  <c r="A121" i="6"/>
  <c r="F120" i="6"/>
  <c r="I120" i="6" s="1"/>
  <c r="E120" i="6"/>
  <c r="D120" i="6"/>
  <c r="C120" i="6"/>
  <c r="B120" i="6"/>
  <c r="A120" i="6"/>
  <c r="F119" i="6"/>
  <c r="I119" i="6" s="1"/>
  <c r="E119" i="6"/>
  <c r="D119" i="6"/>
  <c r="C119" i="6"/>
  <c r="B119" i="6"/>
  <c r="A119" i="6"/>
  <c r="F118" i="6"/>
  <c r="I118" i="6" s="1"/>
  <c r="E118" i="6"/>
  <c r="D118" i="6"/>
  <c r="C118" i="6"/>
  <c r="B118" i="6"/>
  <c r="A118" i="6"/>
  <c r="F115" i="6"/>
  <c r="I115" i="6" s="1"/>
  <c r="E115" i="6"/>
  <c r="D115" i="6"/>
  <c r="C115" i="6"/>
  <c r="B115" i="6"/>
  <c r="A115" i="6"/>
  <c r="F114" i="6"/>
  <c r="I114" i="6" s="1"/>
  <c r="E114" i="6"/>
  <c r="D114" i="6"/>
  <c r="C114" i="6"/>
  <c r="B114" i="6"/>
  <c r="A114" i="6"/>
  <c r="F113" i="6"/>
  <c r="I113" i="6" s="1"/>
  <c r="E113" i="6"/>
  <c r="D113" i="6"/>
  <c r="C113" i="6"/>
  <c r="B113" i="6"/>
  <c r="A113" i="6"/>
  <c r="F112" i="6"/>
  <c r="E112" i="6"/>
  <c r="D112" i="6"/>
  <c r="C112" i="6"/>
  <c r="B112" i="6"/>
  <c r="A112" i="6"/>
  <c r="E87" i="6"/>
  <c r="D87" i="6"/>
  <c r="C87" i="6"/>
  <c r="B87" i="6"/>
  <c r="A87" i="6"/>
  <c r="F86" i="6"/>
  <c r="I86" i="6" s="1"/>
  <c r="E86" i="6"/>
  <c r="D86" i="6"/>
  <c r="B86" i="6"/>
  <c r="A86" i="6"/>
  <c r="F85" i="6"/>
  <c r="I85" i="6" s="1"/>
  <c r="E85" i="6"/>
  <c r="D85" i="6"/>
  <c r="C85" i="6"/>
  <c r="B85" i="6"/>
  <c r="A85" i="6"/>
  <c r="F84" i="6"/>
  <c r="I84" i="6" s="1"/>
  <c r="E84" i="6"/>
  <c r="D84" i="6"/>
  <c r="C84" i="6"/>
  <c r="B84" i="6"/>
  <c r="A84" i="6"/>
  <c r="F83" i="6"/>
  <c r="I83" i="6" s="1"/>
  <c r="E83" i="6"/>
  <c r="D83" i="6"/>
  <c r="C83" i="6"/>
  <c r="B83" i="6"/>
  <c r="A83" i="6"/>
  <c r="F82" i="6"/>
  <c r="I82" i="6" s="1"/>
  <c r="E82" i="6"/>
  <c r="D82" i="6"/>
  <c r="C82" i="6"/>
  <c r="B82" i="6"/>
  <c r="A82" i="6"/>
  <c r="F81" i="6"/>
  <c r="I81" i="6" s="1"/>
  <c r="E81" i="6"/>
  <c r="D81" i="6"/>
  <c r="C81" i="6"/>
  <c r="B81" i="6"/>
  <c r="A81" i="6"/>
  <c r="F80" i="6"/>
  <c r="I80" i="6" s="1"/>
  <c r="E80" i="6"/>
  <c r="D80" i="6"/>
  <c r="C80" i="6"/>
  <c r="B80" i="6"/>
  <c r="A80" i="6"/>
  <c r="F79" i="6"/>
  <c r="I79" i="6" s="1"/>
  <c r="E79" i="6"/>
  <c r="D79" i="6"/>
  <c r="C79" i="6"/>
  <c r="B79" i="6"/>
  <c r="A79" i="6"/>
  <c r="F78" i="6"/>
  <c r="I78" i="6" s="1"/>
  <c r="E78" i="6"/>
  <c r="D78" i="6"/>
  <c r="C78" i="6"/>
  <c r="B78" i="6"/>
  <c r="A78" i="6"/>
  <c r="F74" i="6"/>
  <c r="I74" i="6" s="1"/>
  <c r="E74" i="6"/>
  <c r="D74" i="6"/>
  <c r="C74" i="6"/>
  <c r="B74" i="6"/>
  <c r="A74" i="6"/>
  <c r="F73" i="6"/>
  <c r="I73" i="6" s="1"/>
  <c r="E73" i="6"/>
  <c r="D73" i="6"/>
  <c r="C73" i="6"/>
  <c r="B73" i="6"/>
  <c r="A73" i="6"/>
  <c r="F72" i="6"/>
  <c r="I72" i="6" s="1"/>
  <c r="E72" i="6"/>
  <c r="D72" i="6"/>
  <c r="C72" i="6"/>
  <c r="B72" i="6"/>
  <c r="A72" i="6"/>
  <c r="F71" i="6"/>
  <c r="I71" i="6" s="1"/>
  <c r="E71" i="6"/>
  <c r="D71" i="6"/>
  <c r="C71" i="6"/>
  <c r="B71" i="6"/>
  <c r="A71" i="6"/>
  <c r="F70" i="6"/>
  <c r="I70" i="6" s="1"/>
  <c r="E70" i="6"/>
  <c r="D70" i="6"/>
  <c r="C70" i="6"/>
  <c r="B70" i="6"/>
  <c r="A70" i="6"/>
  <c r="F69" i="6"/>
  <c r="I69" i="6" s="1"/>
  <c r="E69" i="6"/>
  <c r="D69" i="6"/>
  <c r="C69" i="6"/>
  <c r="B69" i="6"/>
  <c r="A69" i="6"/>
  <c r="F68" i="6"/>
  <c r="I68" i="6" s="1"/>
  <c r="E68" i="6"/>
  <c r="D68" i="6"/>
  <c r="C68" i="6"/>
  <c r="B68" i="6"/>
  <c r="A68" i="6"/>
  <c r="F67" i="6"/>
  <c r="I67" i="6" s="1"/>
  <c r="E67" i="6"/>
  <c r="D67" i="6"/>
  <c r="C67" i="6"/>
  <c r="B67" i="6"/>
  <c r="A67" i="6"/>
  <c r="F66" i="6"/>
  <c r="I66" i="6" s="1"/>
  <c r="E66" i="6"/>
  <c r="D66" i="6"/>
  <c r="C66" i="6"/>
  <c r="B66" i="6"/>
  <c r="A66" i="6"/>
  <c r="F65" i="6"/>
  <c r="I65" i="6" s="1"/>
  <c r="E65" i="6"/>
  <c r="D65" i="6"/>
  <c r="C65" i="6"/>
  <c r="B65" i="6"/>
  <c r="A65" i="6"/>
  <c r="F64" i="6"/>
  <c r="I64" i="6" s="1"/>
  <c r="E64" i="6"/>
  <c r="D64" i="6"/>
  <c r="C64" i="6"/>
  <c r="B64" i="6"/>
  <c r="A64" i="6"/>
  <c r="F63" i="6"/>
  <c r="I63" i="6" s="1"/>
  <c r="E63" i="6"/>
  <c r="D63" i="6"/>
  <c r="C63" i="6"/>
  <c r="B63" i="6"/>
  <c r="A63" i="6"/>
  <c r="F62" i="6"/>
  <c r="I62" i="6" s="1"/>
  <c r="E62" i="6"/>
  <c r="D62" i="6"/>
  <c r="C62" i="6"/>
  <c r="B62" i="6"/>
  <c r="A62" i="6"/>
  <c r="F61" i="6"/>
  <c r="I61" i="6" s="1"/>
  <c r="E61" i="6"/>
  <c r="D61" i="6"/>
  <c r="C61" i="6"/>
  <c r="B61" i="6"/>
  <c r="A61" i="6"/>
  <c r="F60" i="6"/>
  <c r="I60" i="6" s="1"/>
  <c r="E60" i="6"/>
  <c r="D60" i="6"/>
  <c r="C60" i="6"/>
  <c r="B60" i="6"/>
  <c r="A60" i="6"/>
  <c r="F59" i="6"/>
  <c r="I59" i="6" s="1"/>
  <c r="E59" i="6"/>
  <c r="D59" i="6"/>
  <c r="C59" i="6"/>
  <c r="B59" i="6"/>
  <c r="A59" i="6"/>
  <c r="E55" i="6"/>
  <c r="D55" i="6"/>
  <c r="C55" i="6"/>
  <c r="B55" i="6"/>
  <c r="A55" i="6"/>
  <c r="E54" i="6"/>
  <c r="D54" i="6"/>
  <c r="C54" i="6"/>
  <c r="B54" i="6"/>
  <c r="A54" i="6"/>
  <c r="E53" i="6"/>
  <c r="D53" i="6"/>
  <c r="C53" i="6"/>
  <c r="B53" i="6"/>
  <c r="A53" i="6"/>
  <c r="E52" i="6"/>
  <c r="D52" i="6"/>
  <c r="C52" i="6"/>
  <c r="B52" i="6"/>
  <c r="A52" i="6"/>
  <c r="E51" i="6"/>
  <c r="D51" i="6"/>
  <c r="C51" i="6"/>
  <c r="B51" i="6"/>
  <c r="A51" i="6"/>
  <c r="F47" i="6"/>
  <c r="I47" i="6" s="1"/>
  <c r="E47" i="6"/>
  <c r="D47" i="6"/>
  <c r="C47" i="6"/>
  <c r="B47" i="6"/>
  <c r="A47" i="6"/>
  <c r="D46" i="6"/>
  <c r="B18" i="7" s="1"/>
  <c r="A46" i="6"/>
  <c r="F45" i="6"/>
  <c r="I45" i="6" s="1"/>
  <c r="E45" i="6"/>
  <c r="D45" i="6"/>
  <c r="C45" i="6"/>
  <c r="B45" i="6"/>
  <c r="A45" i="6"/>
  <c r="F44" i="6"/>
  <c r="I44" i="6" s="1"/>
  <c r="E44" i="6"/>
  <c r="D44" i="6"/>
  <c r="C44" i="6"/>
  <c r="B44" i="6"/>
  <c r="A44" i="6"/>
  <c r="F43" i="6"/>
  <c r="I43" i="6" s="1"/>
  <c r="E43" i="6"/>
  <c r="D43" i="6"/>
  <c r="C43" i="6"/>
  <c r="B43" i="6"/>
  <c r="A43" i="6"/>
  <c r="F42" i="6"/>
  <c r="I42" i="6" s="1"/>
  <c r="E42" i="6"/>
  <c r="D42" i="6"/>
  <c r="C42" i="6"/>
  <c r="B42" i="6"/>
  <c r="A42" i="6"/>
  <c r="F41" i="6"/>
  <c r="I41" i="6" s="1"/>
  <c r="E41" i="6"/>
  <c r="D41" i="6"/>
  <c r="C41" i="6"/>
  <c r="B41" i="6"/>
  <c r="A41" i="6"/>
  <c r="F40" i="6"/>
  <c r="I40" i="6" s="1"/>
  <c r="E40" i="6"/>
  <c r="D40" i="6"/>
  <c r="C40" i="6"/>
  <c r="B40" i="6"/>
  <c r="A40" i="6"/>
  <c r="F39" i="6"/>
  <c r="I39" i="6" s="1"/>
  <c r="E39" i="6"/>
  <c r="D39" i="6"/>
  <c r="C39" i="6"/>
  <c r="B39" i="6"/>
  <c r="A39" i="6"/>
  <c r="F38" i="6"/>
  <c r="I38" i="6" s="1"/>
  <c r="E38" i="6"/>
  <c r="D38" i="6"/>
  <c r="C38" i="6"/>
  <c r="B38" i="6"/>
  <c r="A38" i="6"/>
  <c r="F37" i="6"/>
  <c r="I37" i="6" s="1"/>
  <c r="E37" i="6"/>
  <c r="D37" i="6"/>
  <c r="C37" i="6"/>
  <c r="B37" i="6"/>
  <c r="A37" i="6"/>
  <c r="F30" i="6"/>
  <c r="I30" i="6" s="1"/>
  <c r="F31" i="6"/>
  <c r="I31" i="6" s="1"/>
  <c r="F32" i="6"/>
  <c r="I32" i="6" s="1"/>
  <c r="F33" i="6"/>
  <c r="I33" i="6" s="1"/>
  <c r="F34" i="6"/>
  <c r="I34" i="6" s="1"/>
  <c r="F35" i="6"/>
  <c r="I35" i="6" s="1"/>
  <c r="D36" i="6"/>
  <c r="B16" i="7" s="1"/>
  <c r="A36" i="6"/>
  <c r="E35" i="6"/>
  <c r="D35" i="6"/>
  <c r="C35" i="6"/>
  <c r="B35" i="6"/>
  <c r="A35" i="6"/>
  <c r="D29" i="6"/>
  <c r="B14" i="7" s="1"/>
  <c r="A29" i="6"/>
  <c r="E34" i="6"/>
  <c r="D34" i="6"/>
  <c r="C34" i="6"/>
  <c r="B34" i="6"/>
  <c r="A34" i="6"/>
  <c r="E33" i="6"/>
  <c r="D33" i="6"/>
  <c r="C33" i="6"/>
  <c r="B33" i="6"/>
  <c r="A33" i="6"/>
  <c r="E32" i="6"/>
  <c r="D32" i="6"/>
  <c r="C32" i="6"/>
  <c r="B32" i="6"/>
  <c r="A32" i="6"/>
  <c r="E31" i="6"/>
  <c r="D31" i="6"/>
  <c r="C31" i="6"/>
  <c r="B31" i="6"/>
  <c r="A31" i="6"/>
  <c r="E30" i="6"/>
  <c r="D30" i="6"/>
  <c r="C30" i="6"/>
  <c r="B30" i="6"/>
  <c r="A30" i="6"/>
  <c r="E28" i="6"/>
  <c r="D28" i="6"/>
  <c r="C28" i="6"/>
  <c r="B28" i="6"/>
  <c r="A28" i="6"/>
  <c r="E27" i="6"/>
  <c r="D27" i="6"/>
  <c r="C27" i="6"/>
  <c r="B27" i="6"/>
  <c r="A27" i="6"/>
  <c r="E26" i="6"/>
  <c r="D26" i="6"/>
  <c r="C26" i="6"/>
  <c r="B26" i="6"/>
  <c r="A26" i="6"/>
  <c r="F20" i="6"/>
  <c r="D25" i="6"/>
  <c r="B12" i="7" s="1"/>
  <c r="A25" i="6"/>
  <c r="E23" i="6"/>
  <c r="D23" i="6"/>
  <c r="C23" i="6"/>
  <c r="B23" i="6"/>
  <c r="A23" i="6"/>
  <c r="E22" i="6"/>
  <c r="D22" i="6"/>
  <c r="C22" i="6"/>
  <c r="B22" i="6"/>
  <c r="A22" i="6"/>
  <c r="E21" i="6"/>
  <c r="D21" i="6"/>
  <c r="C21" i="6"/>
  <c r="B21" i="6"/>
  <c r="A21" i="6"/>
  <c r="E20" i="6"/>
  <c r="D20" i="6"/>
  <c r="C20" i="6"/>
  <c r="B20" i="6"/>
  <c r="A20" i="6"/>
  <c r="D12" i="6"/>
  <c r="B10" i="7" s="1"/>
  <c r="A12" i="6"/>
  <c r="I50" i="6" l="1"/>
  <c r="C21" i="7" s="1"/>
  <c r="I77" i="6"/>
  <c r="C25" i="7" s="1"/>
  <c r="M25" i="7" s="1"/>
  <c r="I182" i="6"/>
  <c r="I46" i="6"/>
  <c r="C19" i="7" s="1"/>
  <c r="I136" i="6"/>
  <c r="I141" i="6"/>
  <c r="I148" i="6"/>
  <c r="I154" i="6"/>
  <c r="I159" i="6"/>
  <c r="I164" i="6"/>
  <c r="I169" i="6"/>
  <c r="I173" i="6"/>
  <c r="I58" i="6"/>
  <c r="C23" i="7" s="1"/>
  <c r="M23" i="7" s="1"/>
  <c r="I179" i="6"/>
  <c r="I170" i="6"/>
  <c r="I176" i="6"/>
  <c r="I180" i="6"/>
  <c r="I140" i="6"/>
  <c r="I147" i="6"/>
  <c r="I153" i="6"/>
  <c r="I163" i="6"/>
  <c r="I172" i="6"/>
  <c r="I139" i="6"/>
  <c r="I146" i="6"/>
  <c r="I150" i="6"/>
  <c r="I156" i="6"/>
  <c r="I161" i="6"/>
  <c r="I160" i="6" s="1"/>
  <c r="C37" i="7" s="1"/>
  <c r="M37" i="7" s="1"/>
  <c r="I167" i="6"/>
  <c r="I171" i="6"/>
  <c r="I177" i="6"/>
  <c r="I181" i="6"/>
  <c r="I144" i="6"/>
  <c r="I20" i="6"/>
  <c r="I12" i="6" s="1"/>
  <c r="I158" i="6"/>
  <c r="I168" i="6"/>
  <c r="I178" i="6"/>
  <c r="I112" i="6"/>
  <c r="I137" i="6"/>
  <c r="I142" i="6"/>
  <c r="I149" i="6"/>
  <c r="I155" i="6"/>
  <c r="I165" i="6"/>
  <c r="I193" i="6"/>
  <c r="I192" i="6" s="1"/>
  <c r="C45" i="7" s="1"/>
  <c r="M45" i="7" s="1"/>
  <c r="N45" i="7" s="1"/>
  <c r="I143" i="6"/>
  <c r="I29" i="6"/>
  <c r="C15" i="7" s="1"/>
  <c r="D15" i="7" s="1"/>
  <c r="I36" i="6"/>
  <c r="C17" i="7" s="1"/>
  <c r="D17" i="7" s="1"/>
  <c r="C43" i="7"/>
  <c r="I162" i="6" l="1"/>
  <c r="C39" i="7" s="1"/>
  <c r="M39" i="7" s="1"/>
  <c r="I175" i="6"/>
  <c r="C41" i="7" s="1"/>
  <c r="M41" i="7" s="1"/>
  <c r="I152" i="6"/>
  <c r="C35" i="7" s="1"/>
  <c r="H35" i="7" s="1"/>
  <c r="I145" i="6"/>
  <c r="C33" i="7" s="1"/>
  <c r="L33" i="7" s="1"/>
  <c r="I135" i="6"/>
  <c r="C29" i="7" s="1"/>
  <c r="I29" i="7" s="1"/>
  <c r="I138" i="6"/>
  <c r="C31" i="7" s="1"/>
  <c r="K31" i="7" s="1"/>
  <c r="I111" i="6"/>
  <c r="C27" i="7" s="1"/>
  <c r="M27" i="7" s="1"/>
  <c r="M43" i="7"/>
  <c r="I43" i="7"/>
  <c r="E43" i="7"/>
  <c r="L43" i="7"/>
  <c r="J43" i="7"/>
  <c r="F43" i="7"/>
  <c r="H43" i="7"/>
  <c r="D43" i="7"/>
  <c r="G43" i="7"/>
  <c r="K43" i="7"/>
  <c r="G21" i="7"/>
  <c r="I21" i="7"/>
  <c r="G19" i="7"/>
  <c r="H19" i="7"/>
  <c r="K25" i="7"/>
  <c r="L25" i="7"/>
  <c r="J25" i="7"/>
  <c r="J23" i="7"/>
  <c r="K23" i="7"/>
  <c r="L23" i="7"/>
  <c r="H21" i="7"/>
  <c r="E17" i="7"/>
  <c r="F17" i="7"/>
  <c r="C11" i="7" l="1"/>
  <c r="I195" i="6"/>
  <c r="J212" i="6" s="1"/>
  <c r="J33" i="7"/>
  <c r="H33" i="7"/>
  <c r="G33" i="7"/>
  <c r="I33" i="7"/>
  <c r="K33" i="7"/>
  <c r="J29" i="7"/>
  <c r="N29" i="7" s="1"/>
  <c r="O29" i="7" s="1"/>
  <c r="L39" i="7"/>
  <c r="K39" i="7"/>
  <c r="M35" i="7"/>
  <c r="M47" i="7" s="1"/>
  <c r="I35" i="7"/>
  <c r="D11" i="7"/>
  <c r="N11" i="7" s="1"/>
  <c r="O11" i="7" s="1"/>
  <c r="C47" i="7"/>
  <c r="C42" i="7" s="1"/>
  <c r="L31" i="7"/>
  <c r="L35" i="7"/>
  <c r="K35" i="7"/>
  <c r="J35" i="7"/>
  <c r="I210" i="6"/>
  <c r="N43" i="7"/>
  <c r="N37" i="7"/>
  <c r="N25" i="7"/>
  <c r="O25" i="7" s="1"/>
  <c r="N23" i="7"/>
  <c r="O23" i="7" s="1"/>
  <c r="N21" i="7"/>
  <c r="O21" i="7" s="1"/>
  <c r="N19" i="7"/>
  <c r="O19" i="7" s="1"/>
  <c r="N17" i="7"/>
  <c r="O17" i="7" s="1"/>
  <c r="N15" i="7"/>
  <c r="O15" i="7" s="1"/>
  <c r="E47" i="7"/>
  <c r="N39" i="7" l="1"/>
  <c r="K47" i="7"/>
  <c r="K46" i="7" s="1"/>
  <c r="I47" i="7"/>
  <c r="I46" i="7" s="1"/>
  <c r="J47" i="7"/>
  <c r="J46" i="7" s="1"/>
  <c r="L47" i="7"/>
  <c r="L46" i="7" s="1"/>
  <c r="C24" i="7"/>
  <c r="N35" i="7"/>
  <c r="O35" i="7" s="1"/>
  <c r="M46" i="7"/>
  <c r="E46" i="7"/>
  <c r="C16" i="7"/>
  <c r="C22" i="7"/>
  <c r="D5" i="7"/>
  <c r="C30" i="7"/>
  <c r="C34" i="7"/>
  <c r="C32" i="7"/>
  <c r="C10" i="7"/>
  <c r="C12" i="7"/>
  <c r="C28" i="7"/>
  <c r="C20" i="7"/>
  <c r="C36" i="7"/>
  <c r="C26" i="7"/>
  <c r="C40" i="7"/>
  <c r="C44" i="7"/>
  <c r="C38" i="7"/>
  <c r="C18" i="7"/>
  <c r="C14" i="7"/>
  <c r="N41" i="7"/>
  <c r="G47" i="7"/>
  <c r="G46" i="7" s="1"/>
  <c r="F47" i="7"/>
  <c r="F46" i="7" s="1"/>
  <c r="H47" i="7"/>
  <c r="H46" i="7" s="1"/>
  <c r="N33" i="7"/>
  <c r="O33" i="7" s="1"/>
  <c r="N31" i="7"/>
  <c r="O31" i="7" s="1"/>
  <c r="N13" i="7"/>
  <c r="O13" i="7" s="1"/>
  <c r="N27" i="7"/>
  <c r="O27" i="7" s="1"/>
  <c r="C46" i="7" l="1"/>
  <c r="O45" i="7"/>
  <c r="O46" i="7" s="1"/>
  <c r="D47" i="7"/>
  <c r="E205" i="6"/>
  <c r="E204" i="6"/>
  <c r="C205" i="6"/>
  <c r="C204" i="6"/>
  <c r="B53" i="7"/>
  <c r="B52" i="7"/>
  <c r="E53" i="7"/>
  <c r="E52" i="7"/>
  <c r="N47" i="7" l="1"/>
  <c r="D46" i="7"/>
  <c r="N46" i="7" s="1"/>
  <c r="A6" i="7"/>
  <c r="E5" i="6" l="1"/>
  <c r="N5" i="7" l="1"/>
  <c r="A7" i="6" l="1"/>
  <c r="A6" i="6"/>
  <c r="A5" i="6"/>
  <c r="A7" i="7"/>
  <c r="A5" i="7" l="1"/>
  <c r="K206" i="6" l="1"/>
</calcChain>
</file>

<file path=xl/sharedStrings.xml><?xml version="1.0" encoding="utf-8"?>
<sst xmlns="http://schemas.openxmlformats.org/spreadsheetml/2006/main" count="1064" uniqueCount="681">
  <si>
    <t>ITEM</t>
  </si>
  <si>
    <t>DESCRIÇÃO</t>
  </si>
  <si>
    <t>CÓDIGO</t>
  </si>
  <si>
    <t>DIRETA</t>
  </si>
  <si>
    <t>INDIRETA</t>
  </si>
  <si>
    <t>(    )</t>
  </si>
  <si>
    <t>UND.</t>
  </si>
  <si>
    <t>QUANT.</t>
  </si>
  <si>
    <t>TOTAL</t>
  </si>
  <si>
    <t>FONTE</t>
  </si>
  <si>
    <t>VALOR TOTAL:</t>
  </si>
  <si>
    <t>(  X  )</t>
  </si>
  <si>
    <t xml:space="preserve">FORMA DE
EXECUÇÃO: </t>
  </si>
  <si>
    <t>UNITÁRIO
 S/ BDI</t>
  </si>
  <si>
    <t>FÓRMULA/MEMÓRIA</t>
  </si>
  <si>
    <t>MÊS 01</t>
  </si>
  <si>
    <t>MÊS 02</t>
  </si>
  <si>
    <t>MÊS 03</t>
  </si>
  <si>
    <t xml:space="preserve">BDI = </t>
  </si>
  <si>
    <t>-</t>
  </si>
  <si>
    <t>FÍSICO/
FINANCEIRO</t>
  </si>
  <si>
    <t>MEMÓRIA DE CÁLCULO DE QUANTITATIVOS</t>
  </si>
  <si>
    <t>CRONOGRAMA FÍSICO-FINANCEIRO</t>
  </si>
  <si>
    <t>SERVIÇOS PRELIMINARES</t>
  </si>
  <si>
    <t>1.1</t>
  </si>
  <si>
    <t>2.1</t>
  </si>
  <si>
    <t>3.1</t>
  </si>
  <si>
    <t>PREFEITURA MUNICIPAL DE MINAS NOVAS</t>
  </si>
  <si>
    <t>ISS
3,00%</t>
  </si>
  <si>
    <t>Prefeito Municipal de Minas Novas</t>
  </si>
  <si>
    <t>valor da indicação</t>
  </si>
  <si>
    <t>valor da contrapartida</t>
  </si>
  <si>
    <t>Josiane Ferreira Soares</t>
  </si>
  <si>
    <t>2.2</t>
  </si>
  <si>
    <t>4.1</t>
  </si>
  <si>
    <t>4.2</t>
  </si>
  <si>
    <t>Engenheira Civil - CREA MG 48289</t>
  </si>
  <si>
    <t>MÊS 04</t>
  </si>
  <si>
    <t xml:space="preserve">PLANILHA ORÇAMENTÁRIA DE CUSTOS - MÃO DE OBRA </t>
  </si>
  <si>
    <t>UNITÁRIO
 C/ BDI</t>
  </si>
  <si>
    <t>MÊS 05</t>
  </si>
  <si>
    <t>MÊS 06</t>
  </si>
  <si>
    <t xml:space="preserve">
PREFEITURA MUNICIPAL DE MINAS NOVAS
Praça Sebastião Leme do Prado, 15 - Centro
      CEP: 39.650-000 – Minas Novas (MG)
    Fone: (33) 3764-1147 – (33) 3764-2641
          E-mail: pmmn@uai.com.br / conveniosminasnovas@yahoo.com.br
</t>
  </si>
  <si>
    <t xml:space="preserve">
PREFEITURA MUNICIPAL DE MINAS NOVAS
Praça Sebastião Leme do Prado, 15 - Centro
      CEP: 39.650-000 – Minas Novas (MG)
    Fone: (33) 3764-1147 – (33) 3764-2641
          E-mail: convenios@minasnovas.mg.gov.br
</t>
  </si>
  <si>
    <t>Limpeza mecanizada da camada vegetal</t>
  </si>
  <si>
    <t>RO-01091</t>
  </si>
  <si>
    <t>m²</t>
  </si>
  <si>
    <t>SICOR-MG</t>
  </si>
  <si>
    <t>Regularização de superfície com motoniveladora</t>
  </si>
  <si>
    <t>RO-00232</t>
  </si>
  <si>
    <t>1.2</t>
  </si>
  <si>
    <t>ED-28427</t>
  </si>
  <si>
    <t>und</t>
  </si>
  <si>
    <t>BARRACÃO DE OBRA, EM CHAPA DE COMPENSADO RESINADO,
INCLUSIVE INSTALAÇÕES SANITÁRIAS E MOBILIÁRIO - PADRÃO
DER-MG</t>
  </si>
  <si>
    <t>ED-50135</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</si>
  <si>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</si>
  <si>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LOCAÇÃO DE OBRA COM GABARITO DE TÁBUAS CORRIDAS
PONTALETADAS A CADA 2,00M, REAPROVEITAMENTO (2X),
INCLUSIVE ACOMPANHAMENTO DE EQUIPE TOPOGRÁFICA PARA
MARCAÇÃO DE PONTO TOPOGRÁFICO</t>
  </si>
  <si>
    <t>ED-17989</t>
  </si>
  <si>
    <t>m</t>
  </si>
  <si>
    <t>1.3</t>
  </si>
  <si>
    <t>1.4</t>
  </si>
  <si>
    <t>1.5</t>
  </si>
  <si>
    <t>ENTRADA DE ENERGIA AÉREA, TIPO B1, PADRÃO CEMIG, CARGA
INSTALADA DE ATÉ 10KW, BIFÁSICO, COM SAÍDA SUBTERRÂNEA,
INCLUSIVE POSTE, CAIXA PARA MEDIDOR, DISJUNTOR,
BARRAMENTO, ATERRAMENTO E ACESSÓRIOS</t>
  </si>
  <si>
    <t>ED-20579</t>
  </si>
  <si>
    <t>1.6</t>
  </si>
  <si>
    <t>TRABALHOS EM TERRA</t>
  </si>
  <si>
    <t>m³</t>
  </si>
  <si>
    <t>ESCAVAÇÃO MANUAL DE VALA COM PROFUNDIDADE MENOR OU
IGUAL A 1,5M, INCLUSIVE DESCARGA LATERAL</t>
  </si>
  <si>
    <t>ED-51107</t>
  </si>
  <si>
    <t>APILOAMENTO MANUAL EM FUNDO DE VALA COM SOQUETE,
EXCLUSIVE ESCAVAÇÃO</t>
  </si>
  <si>
    <t>ED-51093</t>
  </si>
  <si>
    <t>COMPACTAÇÃO MECANIZADA DE ATERRO COM PLACA
VIBRATÓRIA, INCLUSIVE ESPALHAMENTO MANUAL</t>
  </si>
  <si>
    <t>ED-51096</t>
  </si>
  <si>
    <t>2.3</t>
  </si>
  <si>
    <t>FUNDAÇÕES</t>
  </si>
  <si>
    <t>PERFURAÇÃO MANUAL DE ESTACA TIPO BROCA A TRADO,
INCLUSIVE AFASTAMENTO, EXCLUSIVE ARMAÇÃO, CONCRETO
ESTRUTURAL, TRANSPORTE E RETIRADA DO MATERIAL
ESCAVADO</t>
  </si>
  <si>
    <t>ED-29801</t>
  </si>
  <si>
    <t>FÔRMA E DESFORMA PARA VIGA-CINTA/BLOCO COM
COMPENSADO RESINADO, ESP. 12MM, REAPROVEITAMENTO (3X)
(FUNDAÇÃO)</t>
  </si>
  <si>
    <t>ED-49811</t>
  </si>
  <si>
    <t>CORTE, DOBRA E MONTAGEM DE AÇO CA-50/60, INCLUSIVE
ESPAÇADOR</t>
  </si>
  <si>
    <t>ED-48298</t>
  </si>
  <si>
    <t>kg</t>
  </si>
  <si>
    <t>LASTRO DE CONCRETO MAGRO, INCLUSIVE TRANSPORTE,
LANÇAMENTO E ADENSAMENTO</t>
  </si>
  <si>
    <t>ED-49812</t>
  </si>
  <si>
    <t>ED-50174</t>
  </si>
  <si>
    <t>IMPERMEABILIZAÇÃO COM EMULSÃO ASFÁLTICA, DUAS (2)
DEMÃOS</t>
  </si>
  <si>
    <t xml:space="preserve">ESTRUTURA </t>
  </si>
  <si>
    <t>3.2</t>
  </si>
  <si>
    <t>3.3</t>
  </si>
  <si>
    <t>3.4</t>
  </si>
  <si>
    <t>3.5</t>
  </si>
  <si>
    <t>3.6</t>
  </si>
  <si>
    <t>MURO DIVISÓRIO DE TIJOLO FURADO COM ALTURA 220CM, COM
PILARETES DE 16X9CM A CADA 250CM, SAPATA DE CONCRETO
ARMADO 30X20CM E PINGADEIRA, REBOCADO E PINTADO A
LÁTEX, INCLUSIVE ESCAVAÇÃO, APILOAMENTO E LASTRO</t>
  </si>
  <si>
    <t>ED-16319</t>
  </si>
  <si>
    <t>FÔRMA E DESFORMA DE COMPENSADO PLASTIFICADO, ESP.
12MM, REAPROVEITAMENTO (5X), EXCLUSIVE ESCORAMENTO</t>
  </si>
  <si>
    <t>ED-49647</t>
  </si>
  <si>
    <t>FORNECIMENTO DE CONCRETO ESTRUTURAL, USINADO
BOMBEADO, COM FCK 25MPA, INCLUSIVE LANÇAMENTO,
ADENSAMENTO E ACABAMENTO</t>
  </si>
  <si>
    <t>ED-49638</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</si>
  <si>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</si>
  <si>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ED-50253</t>
  </si>
  <si>
    <t>CIMBRAMENTO PARA LAJE PRÉ-MOLDADA COM ESCORAMENTO
METÁLICO, TIPO "A", ALTURA DE (200 ATÉ 310)CM, INCLUSIVE
DESCARGA, MONTAGEM, DESMONTAGEM E CARGA</t>
  </si>
  <si>
    <t>ED-19637</t>
  </si>
  <si>
    <t>m2xmês</t>
  </si>
  <si>
    <t>ARMADURA DE TELA DE AÇO CA-60, SOLDADA TIPO Q-61,
DIÂMETRO Ø3,4MM, TRAMA COM DIMENSÃO (150X150)MM,
INCLUSIVE ESPAÇADOR, EXCLUSIVE CONCRETO</t>
  </si>
  <si>
    <t>ED-29563</t>
  </si>
  <si>
    <t>4.3</t>
  </si>
  <si>
    <t>4.4</t>
  </si>
  <si>
    <t>4.5</t>
  </si>
  <si>
    <t>4.6</t>
  </si>
  <si>
    <t>4.7</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</si>
  <si>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</si>
  <si>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</si>
  <si>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ED-9906</t>
  </si>
  <si>
    <t>ED-9903</t>
  </si>
  <si>
    <t>4.8</t>
  </si>
  <si>
    <t>4.9</t>
  </si>
  <si>
    <t xml:space="preserve">ALVENARIA </t>
  </si>
  <si>
    <t>ALVENARIA DE VEDAÇÃO COM TIJOLO CERÂMICO FURADO, ESP.
14CM, PARA REVESTIMENTO, INCLUSIVE ARGAMASSA PARA
ASSENTAMENTO</t>
  </si>
  <si>
    <t>ED-48232</t>
  </si>
  <si>
    <t>5.1</t>
  </si>
  <si>
    <t>COBERTURA E FORRO</t>
  </si>
  <si>
    <t>ENGRADAMENTO EM MADEIRA PARAJU OU EQUIVALENTE, PARA
TELHAS CERÂMICAS OU DE CONCRETO, EXCLUSIVE TELHAS</t>
  </si>
  <si>
    <t>ED-48407</t>
  </si>
  <si>
    <t>COBERTURA EM TELHA CERÂMICA, TIPO PLAN, INCLUSIVE
FIXAÇÃO, EXCLUSIVE ENGRADAMENTO E MANTA ISOLANTE/
TÉRMICA</t>
  </si>
  <si>
    <t>ED-48420</t>
  </si>
  <si>
    <t>6.1</t>
  </si>
  <si>
    <t>6.2</t>
  </si>
  <si>
    <t>CUMEEIRA PARA TELHA CERÂMICA, INCLUSIVE EMBOÇAMENTO
COM ARGAMASSA, TRAÇO 1:2:9 (CIMENTO, CAL E AREIA), COM
PREPARO MECANIZADO</t>
  </si>
  <si>
    <t>ED-48400</t>
  </si>
  <si>
    <t>CALHA EM CHAPA GALVANIZADA, ESP. 0,5MM (GSG-26), COM
DESENVOLVIMENTO DE 50CM, INCLUSIVE IÇAMENTO MANUAL
VERTICAL</t>
  </si>
  <si>
    <t xml:space="preserve">
ED-50663</t>
  </si>
  <si>
    <t>CONDUTOR CIRCULAR DE ÁGUA PLUVIAL PARA DO TELHADO EM
TUBO DE PVC, DIÂMETRO DE 75MM, INCLUSIVE CONEXÕES E
SUPORTES</t>
  </si>
  <si>
    <t>ED-50669</t>
  </si>
  <si>
    <t>6.3</t>
  </si>
  <si>
    <t>6.4</t>
  </si>
  <si>
    <t>6.5</t>
  </si>
  <si>
    <t>TORNEIRA METÁLICA PARA IRRIGAÇÃO/JARDIM, ACABAMENTO
CROMADO, APLICAÇÃO DE PAREDE</t>
  </si>
  <si>
    <t>ED-50323</t>
  </si>
  <si>
    <t xml:space="preserve">und </t>
  </si>
  <si>
    <t>7.1</t>
  </si>
  <si>
    <t>TORNEIRA METÁLICA PARA TANQUE, ACABAMENTO CROMADO,
BICO COM ROSCA</t>
  </si>
  <si>
    <t>ED-50331</t>
  </si>
  <si>
    <t xml:space="preserve">INSTALAÇÃO ELÉTRICA </t>
  </si>
  <si>
    <t xml:space="preserve">LOUÇAS E METAIS </t>
  </si>
  <si>
    <t>INSTALAÇÕES HIDROSSANITÁRIAS</t>
  </si>
  <si>
    <t>9.1</t>
  </si>
  <si>
    <t>PONTO DE EMBUTIR PARA ÁGUA FRIA EM TUBO DE PVC RÍGIDO
SOLDÁVEL, DN 20MM (1/2"), EMBUTIDO NA ALVENARIA COM
DISTÂNCIA DE ATÉ CINCO (5) METROS DA TOMADA DE ÁGUA,
INCLUSIVE CONEXÕES E FIXAÇÃO DO TUBO COM ENCHIMENTO
DO RASGO NA ALVENARIA/CONCRETO COM ARGAMASSA</t>
  </si>
  <si>
    <t>ED-50221</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</si>
  <si>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</si>
  <si>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</si>
  <si>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ED-50223</t>
  </si>
  <si>
    <t>ED-50225</t>
  </si>
  <si>
    <t>FORNECIMENTO E ASSENTAMENTO DE TUBO PVC RÍGIDO,
COLETOR DE ESGOTO LISO (JEI), DN 100 MM (4"), INCLUSIVE
CONEXÕES</t>
  </si>
  <si>
    <t>FORNECIMENTO E ASSENTAMENTO DE TUBO PVC RÍGIDO,
COLETOR DE ESGOTO LISO (JEI), DN 150 MM (6"), INCLUSIVE
CONEXÕES</t>
  </si>
  <si>
    <t>ED-50105</t>
  </si>
  <si>
    <t>ED-50106</t>
  </si>
  <si>
    <t>FORNECIMENTO E ASSENTAMENTO DE TUBO PVC RÍGIDO
SOLDÁVEL, ÁGUA FRIA, DN 20 MM (1/2"), INCLUSIVE CONEXÕES</t>
  </si>
  <si>
    <t>ED-50018</t>
  </si>
  <si>
    <t>ED-50019</t>
  </si>
  <si>
    <t>FORNECIMENTO E ASSENTAMENTO DE TUBO PVC RÍGIDO
SOLDÁVEL, ÁGUA FRIA, DN 40 MM (1.1/4"), INCLUSIVE CONEXÕES</t>
  </si>
  <si>
    <t>ED-50021</t>
  </si>
  <si>
    <t>FORNECIMENTO E ASSENTAMENTO DE TUBO PVC RÍGIDO
SOLDÁVEL, ÁGUA FRIA, DN 25 MM (1/2"), INCLUSIVE CONEXÕES</t>
  </si>
  <si>
    <t>CAIXA DE ESGOTO DE INSPEÇÃO/PASSAGEM EM ALVENARIA (
50X50X60CM), REVESTIMENTO EM ARGAMASSA COM ADITIVO
IMPERMEABILIZANTE, COM TAMPA DE CONCRETO, INCLUSIVE
ESCAVAÇÃO, REATERRO E TRANSPORTE COM RETIRADA DO
MATERIAL ESCAVADO (EM CAÇAMBA)</t>
  </si>
  <si>
    <t>ED-49879</t>
  </si>
  <si>
    <t>CAIXA DE DRENAGEM DE INSPEÇÃO/PASSAGEM EM ALVENARIA (
40X40X60CM), REVESTIMENTO EM ARGAMASSA COM ADITIVO
IMPERMEABILIZANTE, COM TAMPA EM GRELHA, INCLUSIVE
ESCAVAÇÃO, REATERRO E TRANSPORTE COM RETIRADA DO
MATERIAL ESCAVADO (EM CAÇAMBA)</t>
  </si>
  <si>
    <t>ED-49909</t>
  </si>
  <si>
    <t>TORNEIRA CHAVE BOIA AUTOMÁTICA PARA RESERVATÓRIO</t>
  </si>
  <si>
    <t>ED-50302</t>
  </si>
  <si>
    <t>FORNECIMENTO E ASSENTAMENTO DE TUBO PVC RÍGIDO,
DRENAGEM/PLUVIAL, PBV - SÉRIE NORMAL, DN 150 MM (6"),
INCLUSIVE CONEXÕES</t>
  </si>
  <si>
    <t>ED-48670</t>
  </si>
  <si>
    <t>CAIXA SIFONADA EM PVC COM GRELHA QUADRADA150 X 150 X 50
MM</t>
  </si>
  <si>
    <t>ED-50007</t>
  </si>
  <si>
    <t>CAIXA DE GORDURA SIMPLES (CGS), CIRCULAR, EM CONCRETO
PRÉ-MOLDADO, CAPACIDADE DE 31L, INCLUSIVE ESCAVAÇÃO,
REATERRO, TRANSPORTE E RETIRADA DO MATERIAL ESCAVADO
(EM CAÇAMBA)</t>
  </si>
  <si>
    <t>ED-49939</t>
  </si>
  <si>
    <t>7.3</t>
  </si>
  <si>
    <t>7.2</t>
  </si>
  <si>
    <t>7.4</t>
  </si>
  <si>
    <t>7.5</t>
  </si>
  <si>
    <t>7.6</t>
  </si>
  <si>
    <t>7.7</t>
  </si>
  <si>
    <t>7.8</t>
  </si>
  <si>
    <t>7.9</t>
  </si>
  <si>
    <t>7.10</t>
  </si>
  <si>
    <t>7.11</t>
  </si>
  <si>
    <t>7.12</t>
  </si>
  <si>
    <t>7.13</t>
  </si>
  <si>
    <t>7.14</t>
  </si>
  <si>
    <t>7.15</t>
  </si>
  <si>
    <t>7.16</t>
  </si>
  <si>
    <t>7.17</t>
  </si>
  <si>
    <t>PONTO DE EMBUTIR PARA UM (1) INTERRUPTOR SIMPLES (10A-
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</si>
  <si>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t>
  </si>
  <si>
    <t>ED-50227</t>
  </si>
  <si>
    <t>ED-50228</t>
  </si>
  <si>
    <t>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</si>
  <si>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</si>
  <si>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LUMINÁRIA COMERCIAL CHANFRADA DE SOBREPOR COMPLETA,
PARA DUAS (2) LÂMPADAS TUBULARES LED 2X18W-ØT8,
TEMPERATURA DA COR 6500K, FORNECIMENTO E INSTALAÇÃO,
INCLUSIVE BASE E LÂMPADAS</t>
  </si>
  <si>
    <t>ED-13338</t>
  </si>
  <si>
    <t>QUADRO DE DISTRIBUIÇÃO DE EMBUTIR EM PVC, PARA 12
DISJUNTORES DIN, INCLUSIVE BARRAMENTOS NEUTRO/TERRA,
EXCLUSIVE BARRAMENTO DE FASE</t>
  </si>
  <si>
    <t>ED-14181</t>
  </si>
  <si>
    <t>9.2</t>
  </si>
  <si>
    <t>9.3</t>
  </si>
  <si>
    <t>9.4</t>
  </si>
  <si>
    <t>9.5</t>
  </si>
  <si>
    <t>9.6</t>
  </si>
  <si>
    <t>9.7</t>
  </si>
  <si>
    <t>9.8</t>
  </si>
  <si>
    <t>9.9</t>
  </si>
  <si>
    <t>9.10</t>
  </si>
  <si>
    <t>9.11</t>
  </si>
  <si>
    <t>9.12</t>
  </si>
  <si>
    <t>9.13</t>
  </si>
  <si>
    <t>9.14</t>
  </si>
  <si>
    <t>9.15</t>
  </si>
  <si>
    <t>9.16</t>
  </si>
  <si>
    <t>CUBA EM AÇO INOXIDÁVEL DE EMBUTIR, AISI 304, APLICAÇÃO
PARA PIA (465X330X115)MM, NÚMERO 1, ASSENTAMENTO EM
BANCADA, INCLUSIVE VÁLVULA DE ESCOAMENTO DE METAL COM
ACABAMENTO CROMADO, SIFÃO DE METAL TIPO COPO COM
ACABAMENTO CROMADO</t>
  </si>
  <si>
    <t>ED-50277</t>
  </si>
  <si>
    <t>CUBA EM AÇO INOXIDÁVEL DE EMBUTIR, AISI 304, APLICAÇÃO
PARA PIA (560X330X115)MM, NÚMERO 2, ASSENTAMENTO EM
BANCADA, INCLUSIVE VÁLVULA DE ESCOAMENTO DE METAL COM
ACABAMENTO CROMADO, SIFÃO DE METAL TIPO COPO COM
ACABAMENTO CROMADO</t>
  </si>
  <si>
    <t>ED-50278</t>
  </si>
  <si>
    <t>CUBA DE LOUÇA BRANCA DE EMBUTIR, FORMATO OVAL,
INCLUSIVE VÁLVULA DE ESCOAMENTO DE METAL COM
ACABAMENTO CROMADO, SIFÃO DE METAL TIPO COPO COM
ACABAMENTO CROMADO</t>
  </si>
  <si>
    <t>ED-50279</t>
  </si>
  <si>
    <t>TANQUE DE LOUÇA BRANCA COM COLUNA, CAPACIDADE 22
LITROS, INCLUSIVE ACESSÓRIOS DE FIXAÇÃO, VÁLVULA DE
ESCOAMENTO DE METAL COM ACABAMENTO CROMADO, SIFÃO
DE METAL TIPO COPO COM ACABAMENTO CROMADO E
REJUNTAMENTO, EXCLUSIVE TORNEIRA</t>
  </si>
  <si>
    <t>ED-50290</t>
  </si>
  <si>
    <t>TORNEIRA METÁLICA PARA LAVATÓRIO, ABERTURA 1/4 DE VOLTA,
ACABAMENTO CROMADO, COM AREJADOR, APLICAÇÃO DE MESA
, INCLUSIVE ENGATE FLEXÍVEL METÁLICO</t>
  </si>
  <si>
    <t>ED-50330</t>
  </si>
  <si>
    <t>TORNEIRA METÁLICA PARA PIA, BICA MÓVEL, ABERTURA 1/4 DE
VOLTA, ACABAMENTO CROMADO, COM AREJADOR, APLICAÇÃO
DE MESA, INCLUSIVE ENGATE FLEXÍVEL METÁLICO</t>
  </si>
  <si>
    <t>ED-50324</t>
  </si>
  <si>
    <t>BACIA SANITÁRIA (VASO) DE LOUÇA COM CAIXA ACOPLADA, COR
BRANCA, INCLUSIVE ACESSÓRIOS DE FIXAÇÃO/VEDAÇÃO,
ENGATE FLEXÍVEL METÁLICO E REJUNTAMENTO, EXCLUSIVE
ASSENTO</t>
  </si>
  <si>
    <t>ED-50297</t>
  </si>
  <si>
    <t>CHUVEIRO ELÉTRICO BRANCO, TENSÃO 127V/220V, POTÊNCIA
4600W/5500W, INCLUSIVE BRAÇO/CANO</t>
  </si>
  <si>
    <t>ED-16344</t>
  </si>
  <si>
    <t>BRAÇO PARA CHUVEIRO, COMPRIMENTO 40 CM, DIÂMETRO
NOMINAL DE 1/2" (20MM), INCLUSIVE ACABAMENTO</t>
  </si>
  <si>
    <t>ED-50310</t>
  </si>
  <si>
    <t>ASSENTO PLÁSTICO PARA BACIA SANITÁRIA, NA COR BRANCA,
PADRÃO POPULAR, INCLUSIVE ACESSÓRIOS PARA FIXAÇÃO</t>
  </si>
  <si>
    <t>ED-48156</t>
  </si>
  <si>
    <t>DISTRIBUIDOR/DISPENSER PARA ÁLCOOL EM GEL OU SABONETE
LÍQUIDO, EM PLÁSTICO, CAPACIDADE RESERVATÓRIO 1500ML,
INCLUSIVE ACESSÓRIOS PARA FIXAÇÃO</t>
  </si>
  <si>
    <t>ED-48189</t>
  </si>
  <si>
    <t>DISTRIBUIDOR/DISPENSER PARA PORTA PAPEL TOALHA PARA
INTERFOLHAS DE DUAS (2) OU TRÊS (3) DOBRAS, EM PLÁSTICO,
INCLUSIVE ACESSÓRIOS PARA FIXAÇÃO</t>
  </si>
  <si>
    <t>ED-48182</t>
  </si>
  <si>
    <t>BARRA DE APOIO EM AÇO INOX POLIDO RETA, DIÂMETRO DE 1.1/
4", PARA ACESSIBILIDADE (PMR/PCR), COMPRIMENTO 40CM,
INSTALADO EM PORTA/PAREDE, INCLUSIVE ACESSÓRIOS PARA
FIXAÇÃO</t>
  </si>
  <si>
    <t>ED-48163</t>
  </si>
  <si>
    <t>BARRA DE APOIO EM AÇO INOX POLIDO RETA, DIÂMETRO DE 1.1/
4", PARA ACESSIBILIDADE (PMR/PCR), COMPRIMENTO 70CM,
INSTALADO EM PAREDE, INCLUSIVE ACESSÓRIOS PARA FIXAÇÃO</t>
  </si>
  <si>
    <t>ED-48164</t>
  </si>
  <si>
    <t>9.18</t>
  </si>
  <si>
    <t>9.19</t>
  </si>
  <si>
    <t>9.20</t>
  </si>
  <si>
    <t>9.21</t>
  </si>
  <si>
    <t>9.22</t>
  </si>
  <si>
    <t xml:space="preserve">ESQUADRIAS DE MADEIRA </t>
  </si>
  <si>
    <t>ESQUADRIAS METÁLICAS</t>
  </si>
  <si>
    <t>JANELA EM ALUMÍNIO DE CORRER COM 2 FOLHAS, LINHA 25/
SUPREMA, ACABAMENTO ANODIZADO NATURAL, INCLUSIVE
PERFIS, VIDRO 4MM E INSTALAÇÃO, EXCLUSIVE FERRAGENS
PARA JANELA DE ALUMÍNIO DE CORRER</t>
  </si>
  <si>
    <t xml:space="preserve">ED-29484 </t>
  </si>
  <si>
    <t>JANELA EM ALUMÍNIO FIXA COMPLETA, LINHA 25/SUPREMA,
ACABAMENTO ANODIZADO NATURAL, INCLUSIVE PERFIS E VIDRO
LISO 4MM E INSTALAÇÃO</t>
  </si>
  <si>
    <t>ED-29483</t>
  </si>
  <si>
    <t>PORTA EM ALUMÍNIO COMPLETA, DIMENSÃO (120X210)CM, TIPO
DE CORRER, COM DUAS (2) FOLHAS, LINHA 25/SUPREMA,
ACABAMENTO ANODIZADO NATURAL, INCLUSIVE PERFIS, VIDRO,
FERRAGENS E INSTALAÇÃO</t>
  </si>
  <si>
    <t>ED-29485</t>
  </si>
  <si>
    <t>PORTA VENEZIANA EM ALUMÍNIO COMPLETA, DIMENSÃO (60X210)
CM, TIPO DE ABRIR, COM UMA (1) FOLHA, LINHA 25/SUPREMA,
ACABAMENTO ANODIZADO NATURAL, INCLUSIVE PERFIS,
FERRAGENS E INSTALAÇÃO</t>
  </si>
  <si>
    <t>ED-29477</t>
  </si>
  <si>
    <t>REVESTIMENTO</t>
  </si>
  <si>
    <t>CHAPISCO COM ARGAMASSA, TRAÇO 1:3 (CIMENTO E AREIA), ESP
. 5MM, APLICADO EM ALVENARIA/ESTRUTURA DE CONCRETO
COM COLHER, INCLUSIVE ARGAMASSA COM PREPARO
MECANIZADO</t>
  </si>
  <si>
    <t>ED-50727</t>
  </si>
  <si>
    <t>EMBOÇO COM ARGAMASSA, TRAÇO 1:6 (CIMENTO E AREIA), ESP.
20MM, APLICAÇÃO MANUAL, INCLUSIVE ARGAMASSA COM
PREPARO MECANIZADO, EXCLUSIVE CHAPISCO</t>
  </si>
  <si>
    <t>ED-50732</t>
  </si>
  <si>
    <t>ED-6284</t>
  </si>
  <si>
    <t>REVESTIMENTO DE GESSO EM TETO, ESP. 5MM, APLICAÇÃO
MANUAL, INCLUSIVE ACABAMENTO SARRAFEADO</t>
  </si>
  <si>
    <t>ED-9066</t>
  </si>
  <si>
    <t>REVESTIMENTO COM CERÂMICA APLICADO EM PAREDE,
ACABAMENTO ESMALTADO, AMBIENTE INTERNO/EXTERNO,
PADRÃO EXTRA, DIMENSÃO DA PEÇA ATÉ 2025 CM2, PEI III,
ASSENTAMENTO COM ARGAMASSA INDUSTRIALIZADA, INCLUSIVE
REJUNTAMENTO</t>
  </si>
  <si>
    <t>ED-9081</t>
  </si>
  <si>
    <t>PISOS E RODAPÉS</t>
  </si>
  <si>
    <t>ED-9317</t>
  </si>
  <si>
    <t>ED-50568</t>
  </si>
  <si>
    <t>REVESTIMENTO COM PORCELANATO APLICADO EM PISO,
ACABAMENTO ESMALTADO ACETINADO, AMBIENTE INTERNO/
EXTERNO, PADRÃO EXTRA, BORDA RETIFICADA, DIMENSÃO DA
PEÇA (45X45)CM, ASSENTAMENTO COM ARGAMASSA
INDUSTRIALIZADA, INCLUSIVE REJUNTAMENTO</t>
  </si>
  <si>
    <t>ED-50753</t>
  </si>
  <si>
    <t>EXECUÇÃO DE PAVIMENTO COM PISO INTERTRAVADO, TIPO
RETANGULAR, ESP. 6CM, COM FCK DE 35MPA, INCLUSIVE
COLCHÃO DE AREIA, ESP. 6CM, PARA ASSENTAMENTO,
COMPACTAÇÃO MECANIZADA, CARGA E DESCARGA MECÂNICA
EM CAMINHÃO, EXCLUSIVE TRANSPORTE DE PISO
INTERTRAVADO</t>
  </si>
  <si>
    <t>ED-8915</t>
  </si>
  <si>
    <t>PASSEIOS DE CONCRETO E = 6 CM, FCK = 10 MPA, JUNTA SECA</t>
  </si>
  <si>
    <t>ED-51145</t>
  </si>
  <si>
    <t>PISO EM CONCRETO USINADO CONVENCIONAL COM DE FCK
15MPA, COM TELA SOLDADA NERVURADA TIPO Q-138,
ACABAMENTO POLÍDO EM NÍVEL ZERO, ESP. 10CM, INCLUSIVE
FORNECIMENTO, LANÇAMENTO, ADENSAMENTO, EXCLUSIVE
JUNTA DE DILATAÇÃO</t>
  </si>
  <si>
    <t>ED-9320</t>
  </si>
  <si>
    <t>13.1</t>
  </si>
  <si>
    <t>13.2</t>
  </si>
  <si>
    <t>13.3</t>
  </si>
  <si>
    <t>13.4</t>
  </si>
  <si>
    <t>13.5</t>
  </si>
  <si>
    <t>13.6</t>
  </si>
  <si>
    <t>13.7</t>
  </si>
  <si>
    <t>11.1</t>
  </si>
  <si>
    <t>11.2</t>
  </si>
  <si>
    <t>11.3</t>
  </si>
  <si>
    <t>11.4</t>
  </si>
  <si>
    <t>12.2</t>
  </si>
  <si>
    <t>12.3</t>
  </si>
  <si>
    <t>12.4</t>
  </si>
  <si>
    <t>12.6</t>
  </si>
  <si>
    <t xml:space="preserve">PINTURA </t>
  </si>
  <si>
    <t>BANCADAS, PRATELEIRAS E DIVISÓRIAS</t>
  </si>
  <si>
    <t>DIVERSOS</t>
  </si>
  <si>
    <t>14.1</t>
  </si>
  <si>
    <t>ESPELHO CRISTAL, DIMENSÃO (60X90)CM, COM ESP. 4MM, EM
ACABAMENTO LAPIDADO, INCLUSIVE FIXAÇÃO COM PARAFUSO
TIPO FINESSON, FORNECIMENTO E INSTALAÇÃO</t>
  </si>
  <si>
    <t>ED-51150</t>
  </si>
  <si>
    <t>ED-50514</t>
  </si>
  <si>
    <t>ED-50515</t>
  </si>
  <si>
    <t>PREPARAÇÃO PARA EMASSAMENTO OU PINTURA (LÁTEX/ ACRÍLICA) EM PAREDE, INCLUSIVE UMA (1) DEMÃO DE SELADOR ACRÍLICO</t>
  </si>
  <si>
    <t>PREPARAÇÃO PARA EMASSAMENTO OU PINTURA (LÁTEX/ ACRÍLICA) EM TETO, INCLUSIVE UMA (1) DEMÃO DE SELADOR ACRÍLICO</t>
  </si>
  <si>
    <t>15.1</t>
  </si>
  <si>
    <t>15.2</t>
  </si>
  <si>
    <t>ED-50478</t>
  </si>
  <si>
    <t>ED-50480</t>
  </si>
  <si>
    <t>ED-50498</t>
  </si>
  <si>
    <t>ED-50499</t>
  </si>
  <si>
    <t>15.3</t>
  </si>
  <si>
    <t>15.4</t>
  </si>
  <si>
    <t>15.5</t>
  </si>
  <si>
    <t>15.6</t>
  </si>
  <si>
    <t>15.7</t>
  </si>
  <si>
    <t>15.8</t>
  </si>
  <si>
    <t>15.9</t>
  </si>
  <si>
    <t>15.10</t>
  </si>
  <si>
    <t>ED-28438</t>
  </si>
  <si>
    <t>PINTURA ESMALTE BASE SOLVENTE EM SUPERFÍCIE DE MADEIRA, DUAS (2) DEMÃOS, COM APLICAÇÃO MANUAL, INCLUSIVE PREPARAÇÃO DA SUPERFÍCIE COM LIXAMENTO, EXCLUSIVE FUNDO NIVELADOR E MASSA A ÓLEO</t>
  </si>
  <si>
    <t>PINTURA LÁTEX (PVA) EM TETO, DUAS (2) DEMÃOS, COM APLICAÇÃO MANUAL, EXCLUSIVE SELADOR ACRÍLICO E MASSA ACRÍLICA/CORRIDA (PVA)</t>
  </si>
  <si>
    <t>PINTURA LÁTEX (PVA) EM PAREDE, DUAS (2) DEMÃOS, COM APLICAÇÃO MANUAL, EXCLUSIVE SELADOR ACRÍLICO E MASSA ACRÍLICA/CORRIDA (PVA)</t>
  </si>
  <si>
    <t>EMASSAMENTO EM TETO COM MASSA CORRIDA (PVA), DUAS (2) DEMÃOS, INCLUSIVE LIXAMENTO PARA PINTURA</t>
  </si>
  <si>
    <t>EMASSAMENTO EM PAREDE COM MASSA CORRIDA (PVA), DUAS (2) DEMÃOS, INCLUSIVE LIXAMENTO PARA PINTURA</t>
  </si>
  <si>
    <t>ED-50495</t>
  </si>
  <si>
    <t>PINTURA ESMALTE BASE SOLVENTE EM SUPERFÍCIES METÁLICAS, DUAS (2) DEMÃOS, COM APLICAÇÃO MANUAL, INCLUSIVE UMA (1) DEMÃO DE FUNDO ANTICORROSIVO</t>
  </si>
  <si>
    <t>CONJUNTO DE MESA E BANCOS DE CONCRETO PARA JOGOS (02
BANCOS EM ARCO COM D INTERNO = 130 CM E H = 43 CM E MESA
COM D = 80 CM, E = 8 CM E H = 75 CM)</t>
  </si>
  <si>
    <t>ED-48360</t>
  </si>
  <si>
    <t>cj</t>
  </si>
  <si>
    <t>ED-50692</t>
  </si>
  <si>
    <t>PRATELEIRA EM GRANITO, COR CINZA ANDORINHA, ESP. 2CM, ACABAMENTO POLIDO, APOIADA EM CONSOLE DE METALON (30X20)MM, INCLUSIVE FIXAÇÃO</t>
  </si>
  <si>
    <t>ED-21095</t>
  </si>
  <si>
    <t>RODABANCA/FRONTÃO PARA BANCADA EM GRANITO, COR CINZA
ANDORINHA, ESP. 2CM, ALTURA DE 7CM, INCLUSIVE
REJUNTAMENTO EM MASSA PLÁSTICA NA COR DA PEDRA</t>
  </si>
  <si>
    <t>ED-48347</t>
  </si>
  <si>
    <t>TESTEIRA PARA BANCADA EM GRANITO, COR CINZA ANDORINHA,
ESP. 2CM, ALTURA DE 3CM, INCLUSIVE POLIMENTO, CORTE/
COLAGEM EM MEIA ESQUADRIA E MASSA PLÁSTICA NA COR DA
PEDRA</t>
  </si>
  <si>
    <t>ED-21634</t>
  </si>
  <si>
    <t>DIVISÓRIA EM GRANITO CINZA ANDORINHA, ESP. 3CM, INCLUSIVE
INSTALAÇÃO, FERRAGENS EM LATÃO CROMADO E ACESSÓRIOS</t>
  </si>
  <si>
    <t>ED-48533</t>
  </si>
  <si>
    <t>16.1</t>
  </si>
  <si>
    <t>16.2</t>
  </si>
  <si>
    <t>16.3</t>
  </si>
  <si>
    <t>16.4</t>
  </si>
  <si>
    <t>16.5</t>
  </si>
  <si>
    <t>16.6</t>
  </si>
  <si>
    <t>DEPÓSITO PARA CILINDRO DE GÁS (GLP), INCLUSIVE ALVENARIA
DE VEDAÇÃO COM ESP. 14CM, CHAPISCO COM ARGAMASSA (
TRAÇO 1:3), ESP. 5MM, REBOCO COM ARGAMASSA (TRAÇO 1:2:8),
ESP. 20MM, PINTURA ACRÍLICA EM DUAS (2) DEMÃOS, LAJE
IMPERMEABILIZADA E PORTÃO EM TELA GALVANIZADA FIO 12
COM CADEADO, EXCLUSIVE CILINDROS - PADRÃO DER-MG</t>
  </si>
  <si>
    <t>ED-15716</t>
  </si>
  <si>
    <t>un</t>
  </si>
  <si>
    <t>CILINDRO DE AÇO COM GÁS GLP CAPACIDADE 45 KG</t>
  </si>
  <si>
    <t>ED-49817</t>
  </si>
  <si>
    <t>u</t>
  </si>
  <si>
    <t>PONTO DE EMBUTIR PARA GÁS EM TUBO DE COBRE CLASSE "A"
SEM COSTURA SOLDÁVEL, DN 1/2" (15MM), EMBUTIDO NA
ALVENARIA COM DISTÂNCIA DE ATÉ CINCO (5) METROS DO
RAMAL DE ABASTECIMENTO, INCLUSIVE CONEXÕES E FIXAÇÃO
DO TUBO COM ENCHIMENTO DO RASGO NA ALVENARIA/
CONCRETO COM ARGAMASSA</t>
  </si>
  <si>
    <t>ED-18181</t>
  </si>
  <si>
    <t>17.1</t>
  </si>
  <si>
    <t>17.2</t>
  </si>
  <si>
    <t>17.3</t>
  </si>
  <si>
    <t xml:space="preserve">4 unid </t>
  </si>
  <si>
    <t xml:space="preserve">LIMPEZA </t>
  </si>
  <si>
    <t>LIMPEZA FINAL PARA ENTREGA DA OBRA</t>
  </si>
  <si>
    <t>ED-50266</t>
  </si>
  <si>
    <t xml:space="preserve">Alessandro Mota Barbosa </t>
  </si>
  <si>
    <t>18.1</t>
  </si>
  <si>
    <t xml:space="preserve">Placa de obra: 1 unid </t>
  </si>
  <si>
    <t>1 unidade</t>
  </si>
  <si>
    <t>8.1</t>
  </si>
  <si>
    <t>8.2</t>
  </si>
  <si>
    <t>8.3</t>
  </si>
  <si>
    <t>8.4</t>
  </si>
  <si>
    <t>8.5</t>
  </si>
  <si>
    <t>8.6</t>
  </si>
  <si>
    <t>8.7</t>
  </si>
  <si>
    <t>8.8</t>
  </si>
  <si>
    <t>8.9</t>
  </si>
  <si>
    <t>8.10</t>
  </si>
  <si>
    <t>8.11</t>
  </si>
  <si>
    <t>8.12</t>
  </si>
  <si>
    <t>8.13</t>
  </si>
  <si>
    <t>CAIXA D'ÁGUA DE POLIETILENO, CAPACIDADE DE 500L, INCLUSIVE
TAMPA, TORNEIRA DE BOIA, EXTRAVASOR, TUBO DE LIMPEZA E
ACESSÓRIOS, EXCLUSIVE TUBULAÇÃO DE ENTRADA/SAÍDA DE
ÁGUA</t>
  </si>
  <si>
    <t>ED-49935</t>
  </si>
  <si>
    <t>Bloco de serviço</t>
  </si>
  <si>
    <t>LAVATÓRIO DE LOUÇA BRANCA COM COLUNA, TAMANHO MÉDIO,
INCLUSIVE ACESSÓRIOS DE FIXAÇÃO, VÁLVULA DE ESCOAMENTO
DE METAL COM ACABAMENTO CROMADO, SIFÃO DE METAL TIPO
COPO COM ACABAMENTO CROMADO E REJUNTAMENTO,
EXCLUSIVE TORNEIRA E ENGATE FLEXÍVEL</t>
  </si>
  <si>
    <t>ED-50282</t>
  </si>
  <si>
    <t>LAVATÓRIO DE LOUÇA BRANCA SEM COLUNA, TAMANHO MÉDIO,
INCLUSIVE ACESSÓRIOS DE FIXAÇÃO, VÁLVULA DE ESCOAMENTO
DE METAL COM ACABAMENTO CROMADO, SIFÃO DE METAL TIPO
COPO COM ACABAMENTO CROMADO E REJUNTAMENTO,
EXCLUSIVE TORNEIRA E ENGATE FLEXÍVE</t>
  </si>
  <si>
    <t>ED-50283</t>
  </si>
  <si>
    <t>9.23</t>
  </si>
  <si>
    <t xml:space="preserve">Circulação externa </t>
  </si>
  <si>
    <t xml:space="preserve">Bloco de serviço: 1 und </t>
  </si>
  <si>
    <t>ED-50301</t>
  </si>
  <si>
    <t>ED-50298</t>
  </si>
  <si>
    <t xml:space="preserve">Bloco administrativo: 1 und x 1,40 x 1,30 = 1,82m²
Bloco de serviço: 1 und x 1,40 x 1,30 = 1,82m²
</t>
  </si>
  <si>
    <t>Cozinha</t>
  </si>
  <si>
    <t>Bloco serviço</t>
  </si>
  <si>
    <t>Pátio escoberto</t>
  </si>
  <si>
    <t>ALVENARIA DE VEDAÇÃO COM TIJOLO CERÂMICO FURADO, ESP.
9CM, PARA REVESTIMENTO, INCLUSIVE ARGAMASSA PARA
ASSENTAMENTO</t>
  </si>
  <si>
    <t>ED-48231</t>
  </si>
  <si>
    <t>5.2</t>
  </si>
  <si>
    <t xml:space="preserve">Banheiro masc: (1,30 + 1,63) x 1,70 =4,98m²
Banheiro fem: (1,30 + 1,63) x 1,70 = 4,98m²
</t>
  </si>
  <si>
    <t>Abastecimento e distribuição</t>
  </si>
  <si>
    <t>Esgoto</t>
  </si>
  <si>
    <t xml:space="preserve">Drenagem </t>
  </si>
  <si>
    <t>SINAPI</t>
  </si>
  <si>
    <t>PORTA DE MADEIRA, MACIÇA (PESADA OU SUPERPESADA), 90X210CM, ESPESSURA DE 3,5CM, INCLUSO DOBRADIÇAS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</si>
  <si>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</si>
  <si>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10.1</t>
  </si>
  <si>
    <t>10.2</t>
  </si>
  <si>
    <t>PORTÃO DE GRADE EM BARRA REDONDA 1/2" E REQUADRO EM
BARRA CHATA 1.1/4"X3/16", EXCLUSIVE CADEADO E PINTURA</t>
  </si>
  <si>
    <t>ED-50983</t>
  </si>
  <si>
    <t>11.5</t>
  </si>
  <si>
    <t>PORTÃO EM CHAPA DE AÇO, TIPO DIAMANTE, ESP. 1,20MM (MSG-
18), COM REQUADRO EM CANTONEIRA DE AÇO 1.1/4¿X1/8¿,
EXCLUSIVE CADEADO E PINTURA</t>
  </si>
  <si>
    <t>ED-50985</t>
  </si>
  <si>
    <t>11.6</t>
  </si>
  <si>
    <t>LUMINÁRIA ARANDELA TIPO TARTARUGA, PARA UMA (1) LÂMPADA
BASE E-27, POTÊNCIA MÁXIMA 60W, FORNECIMENTO E
INSTALAÇÃO, EXCLUSIVE BASE E LÂMPADA</t>
  </si>
  <si>
    <t>ED-49402</t>
  </si>
  <si>
    <t>ENTRADA DE ENERGIA AÉREA, TIPO B2, PADRÃO CEMIG, CARGA
INSTALADA DE 10,1KW ATÉ 15KW, BIFÁSICO, COM SAÍDA
SUBTERRÂNEA, INCLUSIVE POSTE, CAIXA PARA MEDIDOR,
DISJUNTOR, BARRAMENTO, ATERRAMENTO E ACESSÓRIOS</t>
  </si>
  <si>
    <t>ED-20580</t>
  </si>
  <si>
    <t>Padrão de entrada</t>
  </si>
  <si>
    <t>CONJUNTO DE UMA (1) TOMADA DE DADOS (CONECTOR RJ45 CAT
.6E), COM PLACA 4"X2" DE UM (1) POSTO, INCLUSIVE FORNECIMENTO, INSTALAÇÃO, SUPORTE, MÓDULO E PLACA</t>
  </si>
  <si>
    <t>ED-15752</t>
  </si>
  <si>
    <t>CABO UTP COM QUATRO (4) PARES, CATEGORIA 6,
CLASSIFICAÇÃO LSZH, COM ISOLAMENTO NÃO HALOGENADO E
ANTICHAMA, EXCLUSIVE CONECTOR/PLUG MACHO RJ45 E
CRIMPAGEM</t>
  </si>
  <si>
    <t>ED-9194</t>
  </si>
  <si>
    <t>DISJUNTOR MONOPOLAR TIPO DIN, CORRENTE NOMINAL DE 10A,
FORNECIMENTO E INSTALAÇÃO, INCLUSIVE TERMINAL ILHÓS</t>
  </si>
  <si>
    <t>ED-34460</t>
  </si>
  <si>
    <t>DISJUNTOR MONOPOLAR TIPO DIN, CORRENTE NOMINAL DE 16A,
FORNECIMENTO E INSTALAÇÃO, INCLUSIVE TERMINAL ILHÓS</t>
  </si>
  <si>
    <t>ED-34461</t>
  </si>
  <si>
    <t>DISJUNTOR MONOPOLAR TIPO DIN, CORRENTE NOMINAL DE 20A,
FORNECIMENTO E INSTALAÇÃO, INCLUSIVE TERMINAL ILHÓS</t>
  </si>
  <si>
    <t>ED-34462</t>
  </si>
  <si>
    <t>DISJUNTOR MONOPOLAR TIPO DIN, CORRENTE NOMINAL DE 25A,
FORNECIMENTO E INSTALAÇÃO, INCLUSIVE TERMINAL ILHÓS</t>
  </si>
  <si>
    <t>ED-34463</t>
  </si>
  <si>
    <t>DISJUNTOR MONOPOLAR TIPO DIN, CORRENTE NOMINAL DE 32A,
FORNECIMENTO E INSTALAÇÃO, INCLUSIVE TERMINAL ILHÓS</t>
  </si>
  <si>
    <t>ED-34464</t>
  </si>
  <si>
    <t>DISJUNTOR MONOPOLAR TIPO DIN, CORRENTE NOMINAL DE 50A,
FORNECIMENTO E INSTALAÇÃO, INCLUSIVE TERMINAL ILHÓS</t>
  </si>
  <si>
    <t>ED-34466</t>
  </si>
  <si>
    <t>DISJUNTOR BIPOLAR TIPO DIN, CORRENTE NOMINAL DE 10A,
FORNECIMENTO E INSTALAÇÃO, INCLUSIVE TERMINAL ILHÓS</t>
  </si>
  <si>
    <t>ED-34473</t>
  </si>
  <si>
    <t>DISJUNTOR BIPOLAR TIPO DIN, CORRENTE NOMINAL DE 16A,
FORNECIMENTO E INSTALAÇÃO, INCLUSIVE TERMINAL ILHÓS</t>
  </si>
  <si>
    <t>DISJUNTOR BIPOLAR TIPO DIN, CORRENTE NOMINAL DE 20A,
FORNECIMENTO E INSTALAÇÃO, INCLUSIVE TERMINAL ILHÓS</t>
  </si>
  <si>
    <t>DISJUNTOR BIPOLAR TIPO DIN, CORRENTE NOMINAL DE 25A,
FORNECIMENTO E INSTALAÇÃO, INCLUSIVE TERMINAL ILHÓS</t>
  </si>
  <si>
    <t>DISJUNTOR BIPOLAR TIPO DIN, CORRENTE NOMINAL DE 32A,
FORNECIMENTO E INSTALAÇÃO, INCLUSIVE TERMINAL ILHÓS</t>
  </si>
  <si>
    <t>DISJUNTOR BIPOLAR TIPO DIN, CORRENTE NOMINAL DE 50A,
FORNECIMENTO E INSTALAÇÃO, INCLUSIVE TERMINAL ILHÓS</t>
  </si>
  <si>
    <t>DISJUNTOR BIPOLAR TIPO DIN, CORRENTE NOMINAL DE 63A,
FORNECIMENTO E INSTALAÇÃO, INCLUSIVE TERMINAL ILHÓS</t>
  </si>
  <si>
    <t>DISJUNTOR BIPOLAR TIPO DIN, CORRENTE NOMINAL DE 100A,
FORNECIMENTO E INSTALAÇÃO, INCLUSIVE TERMINAL ILHÓS</t>
  </si>
  <si>
    <t>ED-34483</t>
  </si>
  <si>
    <t>ED-34480</t>
  </si>
  <si>
    <t>ED-34479</t>
  </si>
  <si>
    <t>ED-34477</t>
  </si>
  <si>
    <t>ED-34476</t>
  </si>
  <si>
    <t>ED-34475</t>
  </si>
  <si>
    <t>ED-34474</t>
  </si>
  <si>
    <t>ED-16601</t>
  </si>
  <si>
    <t>DISPOSITIVO DE PROTEÇÃO CONTRA SURTOS (DPS) MONOPOLAR, CORRENTE DE INTERRUPÇÃO 45KA, INCLUSIVE TERMINAL ILHÓS</t>
  </si>
  <si>
    <t>CABO DE COBRE FLEXÍVEL, CLASSE 5, ISOLAMENTO TIPO LSHF/
ATOX, NÃO HALOGENADO, ANTICHAMA, TERMOPLÁSTICO,
UNIPOLAR, SEÇÃO 16 MM2, 70°C, 450/750V</t>
  </si>
  <si>
    <t>ED-48971</t>
  </si>
  <si>
    <t>CABO DE COBRE FLEXÍVEL, CLASSE 5, ISOLAMENTO TIPO LSHF/
ATOX, NÃO HALOGENADO, ANTICHAMA, TERMOPLÁSTICO,
UNIPOLAR, SEÇÃO 6 MM2, 70°C, 450/750V</t>
  </si>
  <si>
    <t>CABO DE COBRE FLEXÍVEL, CLASSE 5, ISOLAMENTO TIPO LSHF/
ATOX, NÃO HALOGENADO, ANTICHAMA, TERMOPLÁSTICO,
UNIPOLAR, SEÇÃO 4 MM2, 70°C, 450/750V</t>
  </si>
  <si>
    <t>ED-48961</t>
  </si>
  <si>
    <t>ED-48956</t>
  </si>
  <si>
    <t>CABO DE COBRE FLEXÍVEL, CLASSE 5, ISOLAMENTO TIPO LSHF/
ATOX, NÃO HALOGENADO, ANTICHAMA, TERMOPLÁSTICO,
UNIPOLAR, SEÇÃO 2,5 MM2, 70°C, 450/750V</t>
  </si>
  <si>
    <t>CABO DE COBRE FLEXÍVEL, CLASSE 5, ISOLAMENTO TIPO LSHF/
ATOX, NÃO HALOGENADO, ANTICHAMA, TERMOPLÁSTICO,
UNIPOLAR, SEÇÃO 1,5 MM2, 70°C, 450/750V</t>
  </si>
  <si>
    <t>ED-48946</t>
  </si>
  <si>
    <t>ED-48951</t>
  </si>
  <si>
    <t>SIRENE PARA ALCANCE ATÉ 500 M REF. RT-10</t>
  </si>
  <si>
    <t>ED-49525</t>
  </si>
  <si>
    <t>BOMBA CENTRÍFUGA MONOFÁSICA DE 0,5CV, INCLUSIVE
FORNECIMENTO E INSTALAÇÃO</t>
  </si>
  <si>
    <t>ED-49863</t>
  </si>
  <si>
    <t>ELETRODUTO DE PVC RÍGIDO ROSCÁVEL, DN 50 MM (2"),
INCLUSIVE CONEXÕES, SUPORTES E FIXAÇÃO</t>
  </si>
  <si>
    <t>ED-49312</t>
  </si>
  <si>
    <t>8.14</t>
  </si>
  <si>
    <t>8.15</t>
  </si>
  <si>
    <t>8.16</t>
  </si>
  <si>
    <t>8.17</t>
  </si>
  <si>
    <t>8.18</t>
  </si>
  <si>
    <t>8.19</t>
  </si>
  <si>
    <t>8.20</t>
  </si>
  <si>
    <t>8.21</t>
  </si>
  <si>
    <t>8.22</t>
  </si>
  <si>
    <t>8.23</t>
  </si>
  <si>
    <t>8.24</t>
  </si>
  <si>
    <t>8.25</t>
  </si>
  <si>
    <t>8.26</t>
  </si>
  <si>
    <t>8.27</t>
  </si>
  <si>
    <t>8.28</t>
  </si>
  <si>
    <t>8.29</t>
  </si>
  <si>
    <t>8.30</t>
  </si>
  <si>
    <t>8.31</t>
  </si>
  <si>
    <t>8.32</t>
  </si>
  <si>
    <t>8.33</t>
  </si>
  <si>
    <t>Entrada e distribuição</t>
  </si>
  <si>
    <t>Distribuição</t>
  </si>
  <si>
    <t>PEITORIL DE GRANITO, NA COR CINZA ANDORINHA, COM
PINGADEIRA, ESP. 2CM, ACABAMENTO POLIDO, ASSENTAMENTO
COM ARGAMASSA INDUSTRIALIZADA, INCLUSIVE REJUNTAMENTO</t>
  </si>
  <si>
    <t>ED-50997</t>
  </si>
  <si>
    <t>12.5</t>
  </si>
  <si>
    <t>PLANTIO DE GRAMA ESMERALDA EM PLACAS, INCLUSIVE TERRA
VEGETAL E CONSERVAÇÃO POR TRINTA (30) DIAS</t>
  </si>
  <si>
    <t>ED-50437</t>
  </si>
  <si>
    <t>17.4</t>
  </si>
  <si>
    <t>FORNECIMENTO DE ÁRVORE QUARESMEIRA COM ALTURA MÉDIA
DE 2,00M, EXCLUSIVE PLANTIO</t>
  </si>
  <si>
    <t>ED-25268</t>
  </si>
  <si>
    <t>FORNECIMENTO DE PALMEIRA ARECA-BAMBU COM ALTURA
MÍNIMA DE 50CM, EXCLUSIVE PLANTIO</t>
  </si>
  <si>
    <t>ED-50449</t>
  </si>
  <si>
    <t>FORNECIMENTO DE ARBUSTO BELA EMÍLIA COM ALTURA MÍNIMA
DE 15CM, EXCLUSIVE PLANTIO</t>
  </si>
  <si>
    <t>ED-50446</t>
  </si>
  <si>
    <t>PLANTIO E PREPARO DE COVAS PARA ÁRVORES COM ALTURA
MÉDIA DE 2,00M, DIMENSÕES (60X60X60)CM, EXCLUSIVE
FORNECIMENTO DAS MUDAS</t>
  </si>
  <si>
    <t>ED-50432</t>
  </si>
  <si>
    <t>PLANTIO E PREPARO DE COVAS DE ARBUSTOS ORNAMENTAIS
EM GERAL, EXCETO FORNECIMENTO DAS MUDAS</t>
  </si>
  <si>
    <t>ED-50433</t>
  </si>
  <si>
    <t>17.5</t>
  </si>
  <si>
    <t>17.6</t>
  </si>
  <si>
    <t>17.7</t>
  </si>
  <si>
    <t>17.8</t>
  </si>
  <si>
    <t>17.9</t>
  </si>
  <si>
    <t>a cargo do municipio</t>
  </si>
  <si>
    <t>9.17</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</si>
  <si>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</si>
  <si>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</si>
  <si>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PAPELEIRA DE PAREDE EM METAL CROMADO SEM TAMPA, INCLUSO FIXAÇÃO. AF_01/2020</t>
  </si>
  <si>
    <t>DISTRIBUIDOR/DISPENSER PARA PAPEL HIGIÊNICO EM PLÁSTICO,
TIPO SOBREPOR, INCLUSIVE ACESSÓRIOS DE FIXAÇÃO</t>
  </si>
  <si>
    <t>ED-48183</t>
  </si>
  <si>
    <t>BARRA DE APOIO EM AÇO INOX POLIDO RETA, DIÂMETRO DE 1.1/
4", PARA ACESSIBILIDADE (PMR/PCR), COMPRIMENTO 80CM,
INSTALADO EM PAREDE, INCLUSIVE ACESSÓRIOS PARA FIXAÇÃO</t>
  </si>
  <si>
    <t>ED-48160</t>
  </si>
  <si>
    <t>PINTURA ACRÍLICA EM PAREDE, DUAS (2) DEMÃOS, COM
APLICAÇÃO MANUAL, EXCLUSIVE SELADOR ACRÍLICO E MASSA
ACRÍLICA/CORRIDA (PVA)</t>
  </si>
  <si>
    <t>ED-50451</t>
  </si>
  <si>
    <t>12.7</t>
  </si>
  <si>
    <t>CANALETA PARA DRENAGEM, PRÉ-MOLDADA, TIPO MEIA CANA, DIÂMETRO 50CM, EXCLUSIVE TAMPA, INCLUSIVE ASSENTAMENTO EM ARGAMASSA, TRAÇO 1:3 (CIMENTO E AREIA), ESCAVAÇÃO, TRANSPORTE E RETIRADA DO MATERIAL ESCAVADO (EM CAÇAMBA)</t>
  </si>
  <si>
    <t>ED-48554</t>
  </si>
  <si>
    <t>PINTURA PRESERVATIVA COM CUPINICIDA EM MADEIRA SECA,
DUAS (2) DEMÃOS, COM APLICAÇÃO MANUAL, EXCLUSIVE
APLICAÇÃO DE VERNIZ</t>
  </si>
  <si>
    <t>ED-50512</t>
  </si>
  <si>
    <t>EMASSAMENTO EM PAREDE COM MASSA ACRÍLICA, DUAS (2)
DEMÃOS, INCLUSIVE LIXAMENTO PARA PINTURA</t>
  </si>
  <si>
    <t>ED-50474</t>
  </si>
  <si>
    <t>15.11</t>
  </si>
  <si>
    <t>TOTAL COM BDI:</t>
  </si>
  <si>
    <t>EXECUÇÃO DE PAVIMENTO COM PISO INTERTRAVADO, TIPO
SEXTAVADO, ESP. 8CM, COM FCK DE 35MPA, INCLUSIVE
COLCHÃO DE AREIA, ESP. 6CM, PARA ASSENTAMENTO,
COMPACTAÇÃO MECANIZADA, CARGA E DESCARGA MECÂNICA
EM CAMINHÃO, EXCLUSIVE TRANSPORTE DE PISO
INTERTRAVADO</t>
  </si>
  <si>
    <t>ED-8914</t>
  </si>
  <si>
    <t>MÊS 07</t>
  </si>
  <si>
    <t>MÊS 08</t>
  </si>
  <si>
    <t>MÊS 09</t>
  </si>
  <si>
    <t>MÊS 10</t>
  </si>
  <si>
    <t>VIDROS E ESPELHOS</t>
  </si>
  <si>
    <t>DATA:11/11/2025</t>
  </si>
  <si>
    <t>LOCAL: DIST. BAIXA QUENTE - MINAS NOVAS/MG</t>
  </si>
  <si>
    <t xml:space="preserve">OBRA: AMPLIAÇÃO E REFORMA DO CENTRO DE EDUCAÇÃO INFANTIL DO DISTRITO DE BAIXA QUENTE </t>
  </si>
  <si>
    <t>40,00 + 33,10 + 33,10 = 106,20m</t>
  </si>
  <si>
    <t>FORNECIMENTO DE CONCRETO ESTRUTURAL, USINADO, COM
FCK 35MPA, INCLUSIVE LANÇAMENTO, ADENSAMENTO E
ACABAMENTO (FUNDAÇÃO)</t>
  </si>
  <si>
    <t>ED-49800</t>
  </si>
  <si>
    <t>12,50 x 12,05 = 150,63m²
19,18 x 12,05 = 231,12m²</t>
  </si>
  <si>
    <t>12,50 x 12,05 = 150,63m²
19,18 x 12,05 = 231,12m²
381,75m² + 10% traspasse = 419,92m²</t>
  </si>
  <si>
    <t>381,78m² x 4 = 1527,12m²xmês</t>
  </si>
  <si>
    <r>
      <t xml:space="preserve">
</t>
    </r>
    <r>
      <rPr>
        <b/>
        <sz val="8"/>
        <color theme="1"/>
        <rFont val="Arial"/>
        <family val="2"/>
      </rPr>
      <t xml:space="preserve">Janelas: </t>
    </r>
    <r>
      <rPr>
        <sz val="8"/>
        <color theme="1"/>
        <rFont val="Arial"/>
        <family val="2"/>
      </rPr>
      <t xml:space="preserve">
Bloco pedagógico: 8 x 2,40 x 0,15 x 0,10 = 0,29m³
Bloco multiuso: (2 x 1,70) + (7 x 2,20) x 0,15 x 0,10 = 0,28m³
</t>
    </r>
  </si>
  <si>
    <t>Portas: 
Bloco pedagógico: (9 x 1,00) x 0,15 x 0,10 = 0,14m³
Bloco multiuso: (10 x 1,00) + (2 x 1,10) + (1 x 1,50) + (1 x 0,80) x 0,15 x 0,10 = 0,22m³
Janelas: 
Bloco pedagógico: (9 x 1,30)  x 0,15 x 0,10 x 2  = 0,35m³</t>
  </si>
  <si>
    <t>Bloco pedagógico: (4,70 x 6) + ( 24,45 x 2) x 2,90 = 223,59m²
Bloco multiuso: (4,85 x 11) + 1,65 + 31,70 + 2,77 + 5,38 + 17,85 + 2,80 + 8,50) + 1,20 x 2,90 =  363,08m²
Desconto vãos janela: (10 x 2,2 x 1,10)/2 - 12,10m²
Total: 586,67 - 12,10 = 574,57m²</t>
  </si>
  <si>
    <t>Divisórias banheiros: (2,90 + 1,10 + 1,10)  x 1,70  x 2 =  17,34m²
Banh. Creche: (0,90 + 0,90) x 1,70  + (0,60 + 0,60) x 1,30 = 4,62m²</t>
  </si>
  <si>
    <t>ALVENARIA DE ELEMENTO VAZADO, COBOGÓ DE CONCRETO (20X40)CM, ESP. 10CM, TIPO VENEZIANA COM ACABAMENTO APARENTE, INCLUSIVE ARGAMASSA PARA ASSENTAMENTO</t>
  </si>
  <si>
    <t>ED-48208</t>
  </si>
  <si>
    <t>5.3</t>
  </si>
  <si>
    <t>Salas (31,70 + 0,70 + 0,70) x (12,05 + 0,70 + 0,70) = 445,19m²
Passarela entrada: 6,00 x (3,00 + 0,35 + 0,35) = 22,20m²
Passarela serviço: 5,35 x 2,00 =  10,70m²</t>
  </si>
  <si>
    <t>Salas (31,70 + 0,70 + 0,70) x (12,05 + 0,70 + 0,70) = 445,19m²
Passarela entrada: 6,00 x (3,00 + 0,35 + 0,35) = 22,20m²
Passarela serviço: 5,35 x 2,00 =  10,70m²
Total: 478,09m² x 12% inclinação telha = 535,46m²</t>
  </si>
  <si>
    <t xml:space="preserve">Cobertura geral: 17,80 + 9,20 + 9,20 = 36,20m
Passarela: 6,00m
</t>
  </si>
  <si>
    <t xml:space="preserve">Salas (31,70 + 0,70 + 0,70) + (12,05 + 0,70 + 0,70) x 2 = 93,10m
Pátio coberto: (15,15 + 0,70 + 0,70) x 2 = 33,10m
</t>
  </si>
  <si>
    <t xml:space="preserve">Salas: 12 x 2,90 =  34,80m
Pátio coberto: 8 x 2,90 = 23,20m
</t>
  </si>
  <si>
    <t xml:space="preserve">Bloco pedagógico: 6 und 
Bloco multiuso: 17 unid </t>
  </si>
  <si>
    <t xml:space="preserve">Bloco pedagógico: 2 und 
Bloco multiuso: 9 unid </t>
  </si>
  <si>
    <t xml:space="preserve">Bloco pedagógico: 5 und 
Bloco multiuso: 12 unid </t>
  </si>
  <si>
    <t>Rede de esgoto</t>
  </si>
  <si>
    <t xml:space="preserve">Bloco pedagógico: 2 und 
Bloco multiuso: 4 unid </t>
  </si>
  <si>
    <t>CAIXA D'ÁGUA DE POLIETILENO, CAPACIDADE DE 5.000L,
INCLUSIVE TAMPA, TORNEIRA DE BOIA, EXTRAVASOR, TUBO DE
LIMPEZA E ACESSÓRIOS, EXCLUSIVE TUBULAÇÃO DE ENTRADA/
SAÍDA DE ÁGUA</t>
  </si>
  <si>
    <t>ED-29742</t>
  </si>
  <si>
    <t>Abastecimento e captação</t>
  </si>
  <si>
    <t>Abastecimento, captação e distribuição</t>
  </si>
  <si>
    <t xml:space="preserve">Bloco pedagógico: 2 und 
Bloco multiuso: 7 und </t>
  </si>
  <si>
    <t>Bloco multiuso e lactário</t>
  </si>
  <si>
    <t>Drenagem externa: 40m</t>
  </si>
  <si>
    <t>7.18</t>
  </si>
  <si>
    <t>CANALETA PARA DRENAGEM, EM CONCRETO COM FCK 15MPA, MOLDADA IN LOCO, SEÇÃO 30X20CM, FORMA EM MADEIRA, COM TAMPA EM CONCRETO PARA TRÂNSITO DE PEDESTRE, INCLUSIVE ESCAVAÇÃO, REATERRO COM TRANSPORTE E RETIRADA DO MATERIAL ESCAVADO (EM CAÇAMBA)</t>
  </si>
  <si>
    <t>ED-14747</t>
  </si>
  <si>
    <t>Solário: 22,30m</t>
  </si>
  <si>
    <t xml:space="preserve">Bloco multiuso
</t>
  </si>
  <si>
    <t xml:space="preserve">Bloco multiuso: 1 und 
</t>
  </si>
  <si>
    <t xml:space="preserve">Sanit creche: 1 und
Banh. Masc e Fem: 4 und </t>
  </si>
  <si>
    <t>Bloco multiuso: 1 und</t>
  </si>
  <si>
    <t xml:space="preserve">Banh. PNE
</t>
  </si>
  <si>
    <t xml:space="preserve">Banh Funcionários </t>
  </si>
  <si>
    <t xml:space="preserve">Bloco multiuso </t>
  </si>
  <si>
    <t xml:space="preserve">Sanit creche: 2 und
Banh. Masc e Fem: 4 und </t>
  </si>
  <si>
    <t xml:space="preserve">Sanit creche: 2 und
Banh. Masc e Fem: 2 und </t>
  </si>
  <si>
    <t>Sanit creche: 1 und
Banh. Masc e Fem: 2 und 
Banh. PNE: 1 und</t>
  </si>
  <si>
    <t xml:space="preserve">
Banh. Func.
</t>
  </si>
  <si>
    <t xml:space="preserve">Sanit creche: 1 und
Banh. Masc e Fem: 2 und 
Banh. PNE: 1 und
Banh. Func.: 1 und </t>
  </si>
  <si>
    <t>Banh. PNE: 1 und ( bacia)</t>
  </si>
  <si>
    <t>Banh. PNE: 1 und (lavatório)</t>
  </si>
  <si>
    <t>Banh. PNE: 2 und ( bacia)</t>
  </si>
  <si>
    <t xml:space="preserve">Bloco pedagógico: 9 und 
Bloco multiuso: 10 und </t>
  </si>
  <si>
    <t xml:space="preserve">Banh. PNE e despensa </t>
  </si>
  <si>
    <t xml:space="preserve">Cozinha </t>
  </si>
  <si>
    <t xml:space="preserve">DML: 01 und
Banheiros: 
06 und x 0,60 x 1,50 = 5,40m²
Total: 5,40m²
5,40m² / (0,6 x 2,1) = 4,29 und   </t>
  </si>
  <si>
    <t>Gradil de entrada: 33,10 x 2,20 = 72,82m²
Gradis internos: (5,35 + 1,20) x 2,20 = 14,41m²</t>
  </si>
  <si>
    <r>
      <t xml:space="preserve">
Bloco pedagógico: 
Interno: 13,30 x 2,90 = 38,57m²
Externo: (24,73 + 4,70 + 24,73 + 4,70) x 0,80 = 47,09m²
Bloco multiuso: 
Interno: (6,20 + 6,41 + 10,99 + 10,99 + 4,09 + 9,60 + 15,35) x 2,90= 184,53m²
Gás e Lixeira: (2,95 + 2,95)  x 1,70 = 10,03m²
Externo: (31,70 + 31,70 + 4,85 + 4,85) x 0,80 = 58,48m²</t>
    </r>
    <r>
      <rPr>
        <b/>
        <sz val="8"/>
        <rFont val="Arial"/>
        <family val="2"/>
      </rPr>
      <t xml:space="preserve">
</t>
    </r>
    <r>
      <rPr>
        <sz val="8"/>
        <rFont val="Arial"/>
        <family val="2"/>
      </rPr>
      <t xml:space="preserve">Pilares: (2 x 3,14 x 0,1 x 2,90 x 4)  + (2 x 3,14 x 0,1 x 2,50 x 6) = 16,71m²
</t>
    </r>
  </si>
  <si>
    <t>REBOCO COM ARGAMASSA, TRAÇO 1:2:8 (CIMENTO, CAL E AREIA), ESP. 30MM, APLICAÇÃO MANUAL, INCLUSIVE ARGAMASSA COM PREPARO MECANIZADO</t>
  </si>
  <si>
    <r>
      <t xml:space="preserve">
Bloco pedagógico: 
Interno: (19,60 + 19,60 + 19,60+ 19,60) x 2,90 = 227,36m²
Externo:(24,73 + 4,70 + 24,73 + 4,70) x 2,20 = 129,49m²
Bloco multiuso: 
Interno: (19,90 + 16,42 + 16,69 + 10,75 + 14,37 + 12,40)  x 2,90= 262,54m²
Gás e Lixeira: (2,95 + 2,95)  x 1,70 = 10,03m²
Externo: (31,70 + 31,70 + 4,85 + 4,85) x 2,20 =  160,82m²</t>
    </r>
    <r>
      <rPr>
        <b/>
        <sz val="8"/>
        <rFont val="Arial"/>
        <family val="2"/>
      </rPr>
      <t xml:space="preserve">
</t>
    </r>
    <r>
      <rPr>
        <sz val="8"/>
        <rFont val="Arial"/>
        <family val="2"/>
      </rPr>
      <t xml:space="preserve">Pilares: (2 x 3,14 x 0,1 x 2,90 x 4)  + (2 x 3,14 x 0,1 x 2,50 x 6) = 16,71m²
</t>
    </r>
    <r>
      <rPr>
        <sz val="8"/>
        <color theme="1"/>
        <rFont val="Arial"/>
        <family val="2"/>
      </rPr>
      <t>Vigas:</t>
    </r>
    <r>
      <rPr>
        <sz val="8"/>
        <rFont val="Arial"/>
        <family val="2"/>
      </rPr>
      <t xml:space="preserve">
(9 x 0,75 x 2,50) + ( 2 x 0,75 x 7,00) + ( 2 x 0,75 x 7,20) = 38,17m²</t>
    </r>
  </si>
  <si>
    <r>
      <t xml:space="preserve">
Bloco pedagógico: 
Interno: (13,30 + 19,60 + 19,60 + 19,60+ 19,60) x 2,90 = 265,93m²
Externo:(24,73 + 4,70 + 24,73 + 4,70) x 3,00 = 176,58m²
Bloco multiuso: 
Interno: ( 19,90 + 16,42 + 16,69 + 6,20 + 10,75 + 14,37 + 6,41 + 10,99 + 10,99 + 4,09 + 9,60 + 15,35+12,40)  x 2,90= 447,06m²
Gás e Lixeira: (2,95 + 2,95)  x 1,70 = 10,03m²
Externo: (31,70 + 31,70 + 4,85 + 4,85) x 3,00 =  219,30m²</t>
    </r>
    <r>
      <rPr>
        <b/>
        <sz val="8"/>
        <rFont val="Arial"/>
        <family val="2"/>
      </rPr>
      <t xml:space="preserve">
</t>
    </r>
    <r>
      <rPr>
        <sz val="8"/>
        <rFont val="Arial"/>
        <family val="2"/>
      </rPr>
      <t xml:space="preserve">Pilares: (2 x 3,14 x 0,1 x 2,90 x 4)  + (2 x 3,14 x 0,1 x 2,50 x 6) = 16,71m²
Vigas:
(9 x 0,75 x 2,50) + ( 2 x 0,75 x 7,00) + ( 2 x 0,75 x 7,20) = 38,17m²
</t>
    </r>
  </si>
  <si>
    <t>Bloco pedagógico: 9,00 + ( 23,65 x 4) = 103,60m²
Bloco multiuso: 24,57 + 16,66 + 13,88 + 2,39 + 7,21 + 11,99 + 7,54 + 7,54 + 2,56 + 4,32 + 14,67 + 1,03 + 9,34  = 123,70m²
Circulação: 67,29 m²
Refeitório: 50,22m²
Vigas:
(9 x 0,75 x 2,50) + ( 2 x 0,75 x 7,00) + ( 2 x 0,75 x 7,20) = 38,17m²</t>
  </si>
  <si>
    <t xml:space="preserve">Bloco pedagógico: 
2 und x 1,00 x 0,15 = 0,30m²
8 und x 2,20  x 0,15 = 2,64m²
Bloco multiuso:
7 und x 2,20  x 0,15 = 2,31m²
7 und x 1,00 x 0,15 = 1,05m²
2 und x 1,50 x 0,15 = 0,45m²
</t>
  </si>
  <si>
    <t>Escola: (31,70 + 1,00) + (12,05 + 1,00) x 2 = 91,50m
Solário: (3,00 + 3,00 + 1,00) +( 22,30 + 1,00 ) = 29,30m
Fechamento serviço: (3,10 + 3,10 + 1,00) + (7,00 + 1,00) = 15,20m</t>
  </si>
  <si>
    <r>
      <rPr>
        <b/>
        <sz val="8"/>
        <rFont val="Arial"/>
        <family val="2"/>
      </rPr>
      <t xml:space="preserve">Vigas Baldrames
</t>
    </r>
    <r>
      <rPr>
        <sz val="8"/>
        <rFont val="Arial"/>
        <family val="2"/>
      </rPr>
      <t xml:space="preserve">Bloco pedagógico:  (4,70 x 11) + (24,70 x 2 ) x 0,15 x 0,30 = 4,55m³
Solário: (3,00 x 5) + (22,30)  x 0,10 x 0,30 = 1,12m³
Bloco Multiuso: (7,35 x 10) + (31,70 x 2) + (12,05 x 2) + (7,00 x 2) x 0,15 x 0,30 = 7,87m³
Ampliação serviço: (3,10 + 3,10 + 7,00) x 0,10 x 0,30 =  0,39m³
Passarela entrada: (6,00 + 3,00) x 2 x 0,15 x 0,30 = 0,81m³
</t>
    </r>
    <r>
      <rPr>
        <b/>
        <sz val="8"/>
        <rFont val="Arial"/>
        <family val="2"/>
      </rPr>
      <t xml:space="preserve">Blocos de fundação
</t>
    </r>
    <r>
      <rPr>
        <sz val="8"/>
        <rFont val="Arial"/>
        <family val="2"/>
      </rPr>
      <t>Bloco pedagógico:  22 x 0,50 x 0,50 x 0,50 = 2,75m³
Solário: 9 x 0,30 x 0,30 x 0,30 = 0,24m³
Bloco Multiuso: 30 x 0,50 x 0,50 x 0,50 = 3,75m³
Passarela entrada: 6 x 0,30 x 0,30 x 0,30 = 0,16m³
Ampliação serviço: 5 x 0,30 x 0,30 x 0,30 = 0,14m³</t>
    </r>
  </si>
  <si>
    <r>
      <rPr>
        <b/>
        <sz val="8"/>
        <rFont val="Arial"/>
        <family val="2"/>
      </rPr>
      <t xml:space="preserve">Vigas Baldrames
</t>
    </r>
    <r>
      <rPr>
        <sz val="8"/>
        <rFont val="Arial"/>
        <family val="2"/>
      </rPr>
      <t xml:space="preserve">Bloco pedagógico:  (4,70 x 11) + (24,70 x 2 ) x 0,15 = 15,16m²
Solário: (3,00 x 5) + (22,30)  x 0,10 = 3,73m²
Bloco Multiuso: (7,35 x 10) + (31,70 x 2) + (12,05 x 2) + (7,00 x 2) x 0,15 = 26,25m²
Ampliação serviço: (3,10 + 3,10 + 7,00) x 0,10 =  1,32m²
Passarela entrada: (6,00 + 3,00) x 2 x 0,15 = 2,70m²
</t>
    </r>
    <r>
      <rPr>
        <b/>
        <sz val="8"/>
        <rFont val="Arial"/>
        <family val="2"/>
      </rPr>
      <t xml:space="preserve">Blocos de fundação
</t>
    </r>
    <r>
      <rPr>
        <sz val="8"/>
        <rFont val="Arial"/>
        <family val="2"/>
      </rPr>
      <t>Bloco pedagógico:  22 x 0,50 x 0,50 = 5,50m²
Solário: 9 x 0,30 x 0,30= 0,80m²
Bloco Multiuso: 30 x 0,50 x 0,50 = 7,50m²
Passarela entrada: 6 x 0,30 x 0,30  = 0,53m²
Ampliação serviço: 5 x 0,30 x 0,30 = 0,45m²</t>
    </r>
  </si>
  <si>
    <t>Salas: (31,70 x 12,05) - ( 9 x 12,05 x 0,15) - (31,70 x 2 x 0,15)  x 0,10 = 35,62m³
Solário: (2,90 x 5,40) x 4 x 0,10 = 6,26m³
Ampliação serviço: 3,00 x 6,80 x 0,10 = 2,04m³</t>
  </si>
  <si>
    <t xml:space="preserve">Bloco pedagógico:  22 x 1,50 = 33,00m
Solário: 9 x 0,50 = 4,50m
Bloco Multiuso: 30 x 1,50 = 45,00m
Passarela entrada: 6 x 0,50 = 3,00m
Passarela serviço: 3 x 0,50 = 1,50
Ampliação serviço: 5 x 0,50 = 2,50m
Gradil entrada: 14 x 0,50 = 7,00m
Total: 96,50m x (π x 0,10²) = 3,03m³
</t>
  </si>
  <si>
    <r>
      <rPr>
        <b/>
        <sz val="8"/>
        <rFont val="Arial"/>
        <family val="2"/>
      </rPr>
      <t>Vigas Baldrames:</t>
    </r>
    <r>
      <rPr>
        <sz val="8"/>
        <rFont val="Arial"/>
        <family val="2"/>
      </rPr>
      <t xml:space="preserve">
Bloco pedagógico:  (4,70 x 11) + (24,70 x 2 ) x 0,10 + 0,10  = 20,22m²
Solário: (3,00 x 5) + (22,30)  x  0,10 + 0,10 = 7,46m²
Bloco Multiuso: (7,35 x 9) + (31,70 x 2) x (12,05 x 2) + (7,00 x 2) x  0,10 + 0,10 = 26,73m²
Ampliação serviço: (3,10 + 3,10 + 7,00) x 0,10 + 0,10 = 2,64m²
Passarela entrada: (6,00 + 3,00) x 2 x  0,10 + 0,10 = 3,60m²
</t>
    </r>
    <r>
      <rPr>
        <b/>
        <sz val="8"/>
        <rFont val="Arial"/>
        <family val="2"/>
      </rPr>
      <t>Blocos de fundação:</t>
    </r>
    <r>
      <rPr>
        <sz val="8"/>
        <rFont val="Arial"/>
        <family val="2"/>
      </rPr>
      <t xml:space="preserve">
Bloco pedagógico:  20 x (0,50 + 0,50 + 0,50 + 0,50) x 0,10 = 4,00m²
Solário: 9 x (0,30 + 0,30 + 0,30 + 0,30) x 0,10 = 1,08m²
Bloco Multiuso: 28 x (0,50 + 0,50 + 0,50 + 0,50) x 0,10 = 5,60m²
Passarela entrada: 6 x (0,30 + 0,30 + 0,30 + 0,30) x 0,10 = 0,72m²
Ampliação serviço: 5 x (0,30 + 0,30 + 0,30 + 0,30) x 0,10 = 0,60m²</t>
    </r>
  </si>
  <si>
    <r>
      <rPr>
        <b/>
        <sz val="8"/>
        <color theme="1"/>
        <rFont val="Arial"/>
        <family val="2"/>
      </rPr>
      <t>Vigas Baldrames</t>
    </r>
    <r>
      <rPr>
        <sz val="8"/>
        <color theme="1"/>
        <rFont val="Arial"/>
        <family val="2"/>
      </rPr>
      <t xml:space="preserve">
Bloco pedagógico:  (4,70 x 11) + (24,70 x 2 ) x 0,15 x 0,30 = 4,55m³
Solário: (3,00 x 5) + (22,30)  x 0,10 x 0,30 = 1,19m³
Bloco Multiuso: (7,35 x 10) + (31,70 x 2) + (12,05 x 2) + (7,00 x 2) x 0,15 x 0,30 = 7,87m³
Ampliação serviço: (3,10 + 3,10 + 7,00) x 0,10 x 0,30 =  0,39m³
Passarela entrada: (6,00 + 3,00) x 2 x 0,15 x 0,30 = 0,81m³
</t>
    </r>
    <r>
      <rPr>
        <b/>
        <sz val="8"/>
        <color theme="1"/>
        <rFont val="Arial"/>
        <family val="2"/>
      </rPr>
      <t>Blocos de fundação</t>
    </r>
    <r>
      <rPr>
        <sz val="8"/>
        <color theme="1"/>
        <rFont val="Arial"/>
        <family val="2"/>
      </rPr>
      <t xml:space="preserve">
Bloco pedagógico:  22 x 0,50 x 0,50 x 0,50 = 2,75m³
Solário: 9 x 0,30 x 0,30 x 0,30 = 0,24m³
Bloco Multiuso: 30 x 0,50 x 0,50 x 0,50 = 3,75m³
Passarela entrada: 6 x 0,30 x 0,30 x 0,30 = 0,16m³
Ampliação serviço: 5 x 0,30 x 0,30 x 0,30 = 0,14m³
</t>
    </r>
    <r>
      <rPr>
        <b/>
        <sz val="8"/>
        <color theme="1"/>
        <rFont val="Arial"/>
        <family val="2"/>
      </rPr>
      <t>Total:</t>
    </r>
    <r>
      <rPr>
        <sz val="8"/>
        <color theme="1"/>
        <rFont val="Arial"/>
        <family val="2"/>
      </rPr>
      <t xml:space="preserve"> 21,85 x 70kg/m³ = 1529,50kg</t>
    </r>
  </si>
  <si>
    <r>
      <rPr>
        <b/>
        <sz val="8"/>
        <color theme="1"/>
        <rFont val="Arial"/>
        <family val="2"/>
      </rPr>
      <t xml:space="preserve">Vigas Baldrames
</t>
    </r>
    <r>
      <rPr>
        <sz val="8"/>
        <color theme="1"/>
        <rFont val="Arial"/>
        <family val="2"/>
      </rPr>
      <t xml:space="preserve">Bloco pedagógico:  (4,70 x 11) + (24,70 x 2 ) x 0,15 x 0,05 = 0,76m³
Solário: (3,00 x 5) + (22,30)  x 0,10 x 0,05 = 0,19m³
Bloco Multiuso: (7,35 x 10) + (31,70 x 2) + (12,05 x 2) + (7,00 x 2) x 0,15 x 0,05 = 1,31m³
Ampliação serviço: (3,10 + 3,10 + 7,00) x 0,10 x 0,05=  0,07m³
Passarela entrada: (6,00 + 3,00) x 2 x 0,15 x 0,05 = 0,14m³
</t>
    </r>
    <r>
      <rPr>
        <b/>
        <sz val="8"/>
        <color theme="1"/>
        <rFont val="Arial"/>
        <family val="2"/>
      </rPr>
      <t xml:space="preserve">Blocos de fundação
</t>
    </r>
    <r>
      <rPr>
        <sz val="8"/>
        <color theme="1"/>
        <rFont val="Arial"/>
        <family val="2"/>
      </rPr>
      <t>Bloco pedagógico:  22 x 0,50 x 0,50 x 0,05 = 0,27m³
Solário: 9 x 0,30 x 0,30 x 0,05 = 0,04m³
Bloco Multiuso: 30 x 0,50 x 0,50 x 0,05 = 0,37m³
Passarela entrada: 6 x 0,30 x 0,30 x 0,05 = 0,03m³
Ampliação serviço: 5 x 0,30 x 0,30 x 0,05 = 0,02m³</t>
    </r>
  </si>
  <si>
    <t>Vigas Baldrames
Bloco pedagógico:  (4,70 x 11) + (24,70 x 2 ) x 0,15 x 0,30 = 4,55m³
Solário: (3,00 x 5) + (22,30)  x 0,10 x 0,30 = 1,19m³
Bloco Multiuso: (7,35 x 10) + (31,70 x 2) + (12,05 x 2) + (7,00 x 2) x 0,15 x 0,30 = 7,87m³
Ampliação serviço: (3,10 + 3,10 + 7,00) x 0,10 x 0,30 =  0,40m³
Passarela entrada: (6,00 + 3,00) x 2 x 0,15 x 0,30 = 0,81m³
Blocos de fundação
Bloco pedagógico:  22 x 0,50 x 0,50 x 0,50 = 2,75m³
Solário: 9 x 0,30 x 0,30 x 0,30 = 0,24m³
Bloco Multiuso: 30 x 0,50 x 0,50 x 0,50 = 3,75m³
Passarela entrada: 6 x 0,30 x 0,30 x 0,30 = 0,16m³
Ampliação serviço: 5 x 0,30 x 0,30 x 0,30 = 0,14m³
Total: 21,85m³</t>
  </si>
  <si>
    <r>
      <rPr>
        <b/>
        <sz val="8"/>
        <rFont val="Arial"/>
        <family val="2"/>
      </rPr>
      <t>Vigas Baldrames:</t>
    </r>
    <r>
      <rPr>
        <sz val="8"/>
        <rFont val="Arial"/>
        <family val="2"/>
      </rPr>
      <t xml:space="preserve">
Bloco pedagógico:  (4,70 x 11) + (24,70 x 2 ) x 0,10 + 0,10 + 0,15  = 35,38m²
Solário: (3,00 x 5) + (22,30)  x  0,10 + 0,10 + 0,15 = 13,05m²
Bloco Multiuso: (7,35 x 10) + (31,70 x 2) + (12,05 x 2) + (7,00 x 2) x  0,10 + 0,10 + 0,15 = 61,25m²
Ampliação serviço: (3,10 + 3,10 + 7,00) x 0,10 + 0,10 + 0,15 = 4,62m²
Passarela entrada: (6,00 + 3,00) x 2 x  0,10 + 0,10 + 0,15 = 6,30m²
</t>
    </r>
    <r>
      <rPr>
        <b/>
        <sz val="8"/>
        <rFont val="Arial"/>
        <family val="2"/>
      </rPr>
      <t>Blocos de fundação:</t>
    </r>
    <r>
      <rPr>
        <sz val="8"/>
        <rFont val="Arial"/>
        <family val="2"/>
      </rPr>
      <t xml:space="preserve">
Bloco pedagógico:  22 x (0,50 + 0,50 + 0,50 + 0,50) x 0,10 + (0,50 x 0,50) = 4,65m²
Solário: 9 x (0,30 + 0,30 + 0,30 + 0,30) x 0,10 + (0,30 x 0,30) = 1,17m²
Bloco Multiuso: 30 x (0,50 + 0,50 + 0,50 + 0,50) x 0,10 + (0,50 x 0,50) = 6,25m²
Passarela entrada: 6 x (0,30 + 0,30 + 0,30 + 0,30) x 0,10 + (0,30 x 0,30) = 0,81m² 
Ampliação serviço: 5 x (0,30 + 0,30 + 0,30 + 0,30) x 0,10 + (0,30 x 0,30) = 0,69m²</t>
    </r>
  </si>
  <si>
    <r>
      <rPr>
        <b/>
        <sz val="8"/>
        <color theme="1"/>
        <rFont val="Arial"/>
        <family val="2"/>
      </rPr>
      <t>Pilares</t>
    </r>
    <r>
      <rPr>
        <sz val="8"/>
        <color theme="1"/>
        <rFont val="Arial"/>
        <family val="2"/>
      </rPr>
      <t xml:space="preserve">
Bloco pedagógico: (14 x 0,45 x 2,90) + ( 8 x 0,60 x 2,90) = 32,19m²
Bloco multiuso: (17 x 0,45 x 2,90) + ( 9 x 0,60 x 2,90)  + ( 2 x 3,14 x 0,10 x 4 x 2,90) = 45,13m²
Passarelas entrada: (2 x 3,14 x 0,10 x 6 x 2,50) = 9,42m²
Passarela serviço:  (2 x 3,14 x 0,10 x 3 x 2,50) = 4,71m²
Solário: 9 x (0,15 + 0,15) x 1,20 = 3,24m²
Ampliação serviço: 5 x (0,15 + 0,15) x 2,00 = 3,00m²
</t>
    </r>
    <r>
      <rPr>
        <b/>
        <sz val="8"/>
        <color theme="1"/>
        <rFont val="Arial"/>
        <family val="2"/>
      </rPr>
      <t>Vigas</t>
    </r>
    <r>
      <rPr>
        <sz val="8"/>
        <color theme="1"/>
        <rFont val="Arial"/>
        <family val="2"/>
      </rPr>
      <t xml:space="preserve">
Bloco pedagógico: (4,70 x 7 x 0,60) + ( 4,40 x 0,75 x 4 ) + ( 24,70 x 2 x 0,60) = 161,38m²
Bloco multiuso: (7,35 x 9 x 0,60) + ( 1 x 4,55 x 0,75) + (2 x 31,70 x 0,60) + (7,00 x 2 x 0,75) + (7,20 x 2 x 0,75) + (4,55 x 2 x 0,60) = 107,90m²
Passarela entrada: (6,00 + 6,00 + 3,00 + 3,00)  x 0,75 = 13,50m²
</t>
    </r>
  </si>
  <si>
    <r>
      <rPr>
        <b/>
        <sz val="8"/>
        <rFont val="Arial"/>
        <family val="2"/>
      </rPr>
      <t>Pilares</t>
    </r>
    <r>
      <rPr>
        <sz val="8"/>
        <rFont val="Arial"/>
        <family val="2"/>
      </rPr>
      <t xml:space="preserve">
Bloco pedagógico: ( 22 x 0,15 x 0,30 x 2,90) = 2,87m³
Bloco de Serviço: ( 28 x 0,15 x 0,30 x 2,90) + ( 3,14 x 0,10² x 2 x 2,90) = 3,84m³
Passarela entrada: ( 3,14 x 0,10² x 6 x 2,50) = 0,47m³
Passarela serviço: ( 3,14 x 0,10² x 3 x 2,50) = 0,24m³
</t>
    </r>
    <r>
      <rPr>
        <sz val="8"/>
        <color theme="1"/>
        <rFont val="Arial"/>
        <family val="2"/>
      </rPr>
      <t xml:space="preserve">Solário: 9 x 0,10 x 0,15 x 1,20 = 0,16m³
Ampliação serviço: 5 x 0,10 x 0,15 x 2,00 = 0,15m³
</t>
    </r>
    <r>
      <rPr>
        <sz val="8"/>
        <rFont val="Arial"/>
        <family val="2"/>
      </rPr>
      <t xml:space="preserve">
</t>
    </r>
    <r>
      <rPr>
        <b/>
        <sz val="8"/>
        <rFont val="Arial"/>
        <family val="2"/>
      </rPr>
      <t>Vigas</t>
    </r>
    <r>
      <rPr>
        <sz val="8"/>
        <rFont val="Arial"/>
        <family val="2"/>
      </rPr>
      <t xml:space="preserve">
Bloco pedagógico: (4,70 x 7 x 0,15 x 0,30) + ( 4,40 x 0,15 x 0,45 x 4 ) + (24,70 x 2 x 0,15 x 0,30) = 4,89m³
Bloco multiuso: (7,35 x 9 x 0,15 x 0,30) + ( 1 x 4,55 x 0,15 x 0,45) + (2 x 31,70 x 0,15 x 0,30 ) + (7,00 x 2 x 0,15 x 0,45)  + (7,20 x 2 x 0,15 x 0,45) + (4,55 x 2 x 0,15 x 0,30) = 8,46m³
Passarela entrada: (6,00 + 6,00 + 3,00 + 3,00)  x 0,15 x 0,30 = 0,81m³
</t>
    </r>
    <r>
      <rPr>
        <b/>
        <sz val="8"/>
        <rFont val="Arial"/>
        <family val="2"/>
      </rPr>
      <t>Total:</t>
    </r>
    <r>
      <rPr>
        <sz val="8"/>
        <rFont val="Arial"/>
        <family val="2"/>
      </rPr>
      <t xml:space="preserve"> 21,95m³ x 65kg = 1426,75kg</t>
    </r>
  </si>
  <si>
    <r>
      <rPr>
        <b/>
        <sz val="8"/>
        <rFont val="Arial"/>
        <family val="2"/>
      </rPr>
      <t>Pilares</t>
    </r>
    <r>
      <rPr>
        <sz val="8"/>
        <rFont val="Arial"/>
        <family val="2"/>
      </rPr>
      <t xml:space="preserve">
Bloco Administrativo: ( 12 x 0,15 x 0,30 x 2,90) + ( 3,14 x 0,10² x 6 x 2,90) = 2,11m³
Bloco de Serviço: ( 12 x 0,15 x 0,30 x 2,90) + ( 3,14 x 0,10² x 6 x 2,90) = 2,11m³
Pátio Coberto: ( 3,14 x 0,15² x 12 x 2,90) + ( 3,14 x 0,15² x 6 x 5,90) = 4,96m³
Bloco Pedagógico: ( 23 x 0,15 x 0,30 x 2,90) + ( 3,14 x 0,10² x 15 x 2,90) =4,09m³
Bloco Multiuso:( 25 x 0,15 x 0,30 x 2,90) + ( 3,14 x 0,10² x 10 x 2,90) = 4,17m³
Passarelas: ( 3,14 x 0,10² x 24 x 2,50) = 1,88m³
Solário: 9 x 0,10 x 0,15 x 1,20 = 0,16m³
Fechamento serviço: 5 x 0,10 x 0,15 x 2,20 = 0,16m³
</t>
    </r>
    <r>
      <rPr>
        <b/>
        <sz val="8"/>
        <rFont val="Arial"/>
        <family val="2"/>
      </rPr>
      <t xml:space="preserve">
Vigas
</t>
    </r>
    <r>
      <rPr>
        <sz val="8"/>
        <rFont val="Arial"/>
        <family val="2"/>
      </rPr>
      <t xml:space="preserve">Bloco Administrativo: (6,25 x 6) + (17,30 x 3) x 0,15 x 0,30 = 4,02m³
Bloco de Serviço: (6,25 x 6) + (16,20 x 3) x 0,15 x 0,30 = 3,87m³
Pátio Coberto: (42,74 + 14,23) x 0,20 x 040 + (2 x 14,23) x 0,15 x 0,30 = 5,83m³
Bloco Pedagógico: (7,80 x 7 x 0,15 x 0,30) + (35,75 x 3 x 0,15 x 0,30) + (6,30 x 4 x 0,20 x 0,40) + (4 x 1,50 x 0,15 x 0,30) = 11,99m³
Bloco Multiuso:  (7,80 x 6 x 0,15 x 0,30) + (35,75 x 3 x 0,15 x 0,30) + (6,30 x 4 x 0,20 x 0,40) + (4 x 1,50 x 0,15 x 0,30) = 11,64m³
Total: 56,67m³ </t>
    </r>
  </si>
  <si>
    <t>Solário: (3,00 x 5) + 22,30 x 1,20 = 44,76m²
Ampliação serviço: ( 3,10 + 3,10 + 7,00) x 2,00 = 26,40m²</t>
  </si>
  <si>
    <t>PISO EM CONCRETO PREPARADO EM OBRA COM BETONEIRA COM FCK DE 10MPA, SEM ARMAÇÃO, ACABAMENTO RÚSTICO, ESP. 5CM, INCLUSIVE FORNECIMENTO, LANÇAMENTO, ADENSAMENTO, SARRAFEAMENTO, EXCLUSIVE JUNTA DE DILATAÇÃO</t>
  </si>
  <si>
    <t>CONTRAPISO DESEMPENADO COM ARGAMASSA, TRAÇO 1:3 ( CIMENTO E AREIA), ESP. 30MM, INCLUSIVE ARGAMASSA COM PREPARO MECANIZADO</t>
  </si>
  <si>
    <t>Bloco pedagógico: 9,00 + ( 23,65 x 4) = 103,60m²
Bloco multiuso: 24,57 + 16,66 + 13,88 + 2,39 + 7,21 + 11,99 + 7,54 + 7,54 + 2,56 + 4,32 + 14,67 + 1,03 + 9,34  = 123,70m²
Circulação: 67,29 m²
Refeitório: 50,22m²
Pátio Coberto: 99,49m²
Passarela: 18,00m²</t>
  </si>
  <si>
    <t xml:space="preserve">Bloco pedagógico: 9,00 + ( 23,65 x 4) = 103,60m²
Rodapé: (13,30 + 19,60 + 19,60 + 19,60 + 19,60) 0 x 0,10 = 9,17m²
Bloco multiuso: 24,57 + 16,66 + 13,88 + 2,39 + 7,21 + 11,99 + 7,54 + 7,54 + 2,56 + 4,32 + 14,67 + 1,03 + 9,34  = 123,70m²
Rodapé: (19,90 + 16,42 + 16,69 + 10,75 + 6,20 + 14,37 + 10,99 + 10,99 + 6,41 + 4,09 + 9,60 + 15,35 + 12,40) x 0,10 = 15,42m²
Circulação: 67,29 m²
Rodapé: 57,58 x 0,10 = 5,75m²
Refeitório: 50,22m²
Rodapé: 11,65 x 0,10 = 1,16m²
Pátio Coberto: 99,49m²
Rodapé: 43,10 x 0,10 = 4,31m²
</t>
  </si>
  <si>
    <t xml:space="preserve">Interno
</t>
  </si>
  <si>
    <t>Externo</t>
  </si>
  <si>
    <t>76,90 + 103,91 + 25,62 + 77,24 + 21,70 = 305,37m²</t>
  </si>
  <si>
    <t xml:space="preserve">Base caixa d'água: 34,42m²
Solário: 64,80m²
</t>
  </si>
  <si>
    <t xml:space="preserve">Bloco pedagógico 1 unid
Bloco multiuso: 6 unid </t>
  </si>
  <si>
    <r>
      <t xml:space="preserve">
Bloco pedagógico: 
Externo:(24,73 + 4,70 + 24,73 + 4,70) x 2,20 = 129,49m²
Bloco multiuso: 
Externo: (31,70 + 31,70 + 4,85 + 4,85) x 2,20 =  160,82m²</t>
    </r>
    <r>
      <rPr>
        <b/>
        <sz val="8"/>
        <rFont val="Arial"/>
        <family val="2"/>
      </rPr>
      <t xml:space="preserve">
</t>
    </r>
    <r>
      <rPr>
        <sz val="8"/>
        <rFont val="Arial"/>
        <family val="2"/>
      </rPr>
      <t xml:space="preserve">Pilares: (2 x 3,14 x 0,1 x 2,90 x 4)  + (2 x 3,14 x 0,1 x 2,50 x 6) = 16,71m²
</t>
    </r>
    <r>
      <rPr>
        <sz val="8"/>
        <color theme="1"/>
        <rFont val="Arial"/>
        <family val="2"/>
      </rPr>
      <t>Vigas:</t>
    </r>
    <r>
      <rPr>
        <sz val="8"/>
        <rFont val="Arial"/>
        <family val="2"/>
      </rPr>
      <t xml:space="preserve">
(9 x 0,75 x 2,50) + ( 2 x 0,75 x 7,00) + ( 2 x 0,75 x 7,20) = 38,17m²</t>
    </r>
  </si>
  <si>
    <t xml:space="preserve">
Bloco pedagógico: 
Interno: (19,60 + 19,60 + 19,60+ 19,60) x 2,90 = 227,36m²
Bloco multiuso: 
Interno: (19,90 + 16,42 + 16,69 + 10,75 + 14,37 + 12,40)  x 2,90= 262,54m²
</t>
  </si>
  <si>
    <t xml:space="preserve">Bloco pedagógico: 0,80 x 2,10 x 9 und x 3 = 45,36m²
Bloco multiuso:
0,80 x 2,10 x 10 und x 3 = 50,40m²
0,90 x 2,10 x 2 und x 3 = 11,34m²
</t>
  </si>
  <si>
    <t>Passarelas:  
6,00 x 3,60 = 21,60m²
6,15 x 2,00 = 12,30m²</t>
  </si>
  <si>
    <t>PINTURA ESMALTE BASE SOLVENTE EM SUPERFÍCIE DE CONCRETO/ALVENARIA, TRÊS (3) DEMÃOS, COM APLICAÇÃO MANUAL, EXCLUSIVE SELADOR ACRÍLICO E MASSA ACRÍLICA/ CORRIDA (PVA)</t>
  </si>
  <si>
    <t>ED-50510</t>
  </si>
  <si>
    <t>15.12</t>
  </si>
  <si>
    <t>Pintura cobogó:
Solário: (3,00 + 3,00 + 3,00 + 3,00 + 3,00 + 22,30) x 1,20  x  2 = 89,52m²
Fechamento serviço: (3,10 + 3,10 + 5,00) x 2,00 x 2 = 44,80m²</t>
  </si>
  <si>
    <t>BANCADA EM GRANITO, COR CINZA ANDORINHA, ESP. 3CM, ACABAMENTO POLIDO, APOIADA EM CONSOLE DE METALON (50X30)MM, EXCLUSIVE RODABANCA/FRONTÃO, TESTEIRA/FAIXA, FURO EM BANCADA, CUBA METÁLICA, SIFÃO, TORNEIRA E ENGATE FLEXÍVEL</t>
  </si>
  <si>
    <t xml:space="preserve">Banh creche: 0,80 x 0,50 = 0,40m²
Trocador: 1,30 x 0,60 = 0,78m²
Banco: 1,80 x 0,30 = 0,54m²
Banheiro masc: 1,30 x 0,60 = 0,78m²
Banheiro fem: 1,30 x 0,60 = 0,78m²
Cozinha:5,30 x 0,60 = 3,18m²
Área de serviço: 2,00 x 0,40 = 0,80m²
</t>
  </si>
  <si>
    <t xml:space="preserve">Banh creche: 0,80 + 0,50 + 0,50 = 1,80m
Trocador: 1,30 + 0,60 + 0,60 = 2,50m
Banheiro masc: 1,30 + 0,60 = 1,80m
Banheiro fem: 1,30 + 0,60 = 1,80m
Cozinha: 5,30 + 0,60 = 5,90m
Área de serviço: 2,00m
</t>
  </si>
  <si>
    <t xml:space="preserve">Banh creche: 0,80m
Banheiro masc: 1,30 + 0,60 = 1,80m
Banheiro fem: 1,30 + 0,60 = 1,80m
Cozinha: 5,30 + 0,60 = 5,90m
</t>
  </si>
  <si>
    <t>Talude: 200m²</t>
  </si>
  <si>
    <t>Jardim</t>
  </si>
  <si>
    <t>Acesso</t>
  </si>
  <si>
    <t xml:space="preserve">Área construída: 487,51m²
</t>
  </si>
  <si>
    <t xml:space="preserve">Bloco pedagógico: 22 und 
Bloco multiuso: 32 und 
</t>
  </si>
  <si>
    <t xml:space="preserve">Bloco pedagógico: 16 und 
Bloco multiuso: 32 und 
</t>
  </si>
  <si>
    <t xml:space="preserve">Bloco pedagógico: 1 und 
Bloco multiuso: 2 und 
</t>
  </si>
  <si>
    <t xml:space="preserve">Pátio externo e solário
</t>
  </si>
  <si>
    <t xml:space="preserve">14 unid </t>
  </si>
  <si>
    <t xml:space="preserve">300m </t>
  </si>
  <si>
    <t xml:space="preserve">3 und </t>
  </si>
  <si>
    <t>1 und</t>
  </si>
  <si>
    <t xml:space="preserve">Bloco pedagógico: 2 und 
Bloco multiuso: 4 unid 
Abastecimento: 2 und </t>
  </si>
  <si>
    <t>Barracão de obra: 4,00 x 6,00 = 24,00m²</t>
  </si>
  <si>
    <t>1.7</t>
  </si>
  <si>
    <t>DEMOLIÇÃO MANUAL DE PISO CIMENTADO OU CONTRAPISO DE
ARGAMASSA, COM ESPESSURA MÁXIMA DE 10CM, INCLUSIVE
AFASTAMENTO E EMPILHAMENTO, EXCLUSIVE TRANSPORTE E
RETIRADA DO MATERIAL DEMOLIDO</t>
  </si>
  <si>
    <t>ED-48479</t>
  </si>
  <si>
    <t xml:space="preserve">Pátio coberto: 14,85 x 6,70 = 99,49m²
</t>
  </si>
  <si>
    <r>
      <t xml:space="preserve">
Bloco pedagógico: 
Interno: 13,30 x 2,90 = 38,57m²
Externo: (24,73 + 4,70 + 24,73 + 4,70) x 0,80 = 47,09m²
Bloco multiuso: 
Interno: (6,20 + 6,41 + 10,99 + 10,99 + 4,09 + 9,60 + 15,35) x 2,90= 184,53m²
Gás e Lixeira: (2,95 + 2,95)  x 1,70 = 10,03m²
Externo: (31,70 + 31,70 + 4,85 + 4,85) x 0,80 = 58,48m²</t>
    </r>
    <r>
      <rPr>
        <b/>
        <sz val="8"/>
        <rFont val="Arial"/>
        <family val="2"/>
      </rPr>
      <t xml:space="preserve">
</t>
    </r>
    <r>
      <rPr>
        <sz val="8"/>
        <rFont val="Arial"/>
        <family val="2"/>
      </rPr>
      <t xml:space="preserve">Pilares: (2 x 3,14 x 0,1 x 2,90 x 4)  + (2 x 3,14 x 0,1 x 2,50 x 6) = 16,71m²
Pátio coberto: (14,85 + 14,85 + 6,70) x 0,80 = 29,12m²
</t>
    </r>
  </si>
  <si>
    <r>
      <rPr>
        <b/>
        <sz val="8"/>
        <rFont val="Arial"/>
        <family val="2"/>
      </rPr>
      <t xml:space="preserve">Faixas internas
</t>
    </r>
    <r>
      <rPr>
        <sz val="8"/>
        <rFont val="Arial"/>
        <family val="2"/>
      </rPr>
      <t xml:space="preserve">Bloco pedagógico: </t>
    </r>
    <r>
      <rPr>
        <b/>
        <sz val="8"/>
        <rFont val="Arial"/>
        <family val="2"/>
      </rPr>
      <t xml:space="preserve">
</t>
    </r>
    <r>
      <rPr>
        <sz val="8"/>
        <rFont val="Arial"/>
        <family val="2"/>
      </rPr>
      <t xml:space="preserve">Interno: 19,60 x 4 x 1,00 = 78,40m²
Bloco multiuso:
(19,90 + 16,42) x 1,00 = 36,32m²
</t>
    </r>
    <r>
      <rPr>
        <b/>
        <sz val="8"/>
        <rFont val="Arial"/>
        <family val="2"/>
      </rPr>
      <t>Faixas externas</t>
    </r>
    <r>
      <rPr>
        <sz val="8"/>
        <rFont val="Arial"/>
        <family val="2"/>
      </rPr>
      <t xml:space="preserve">
Bloco pedagógico:  
Externo: (24,73 + 24,73 + 4,70 + 4,70) x 0,20 = 11,77m²
Bloco multiuso: (31,70 + 31,70 + 4,85 + 4,85) x 0,20 =  14,62m²
 (2 x 3,14 x 0,1 x 0,20 x 10)  = 1,26m² 
Pátio coberto: (14,85 + 14,85 + 6,70) x 0,20 = 7,28m²
Interno: (14,85 + 14,85 + 6,70 + 6,70) x 1,20 = 51,72m²
Pilares: 11 x (0,15 + 0,30+ 0,15 + 0,30) x 1,90 = 18,81m²
Vigas: 4 x (0,30 + 0,15 + 0,30) x 6,70 + 2 x (0,30 + 0,15 + 0,30) x 14,85 = 42,37m²
Paredes internas pátio: 16,75 + 11,16 = 27,91m²
Internas despensa e lactário: (11,40 + 17,10) x 2,80 = 79,80m²
Externas: (4,15 + 4,15 + 7) x 2,90 = 44,37m²
</t>
    </r>
  </si>
  <si>
    <t xml:space="preserve">
11 und x 2,20 x 1,10 = 26,62m²
5 und x 2,20 x 0,55 = 6,05m²
8 und x 1,00 x 0,40 =  3,20m²
Despensa e lactário: 1,40 x 1,10 x 2 = 3,08m²
</t>
  </si>
  <si>
    <t>6.6</t>
  </si>
  <si>
    <t>ED-28728</t>
  </si>
  <si>
    <t>FORRO EM RÉGUA DE PVC, LARGURA 20CM, NA COR BRANCA,
INCLUSIVE ESTRUTURA DE FIXAÇÃO E PENDURAIS METÁLICOS E
ACESSÓRIOS DE FIXAÇÃO, EXCLUSIVE RODAFORRO OU
MOLDURA</t>
  </si>
  <si>
    <t>Despensa: 7,12m²
Lactário: 18,09m²</t>
  </si>
  <si>
    <t>RODAFORRO EM PVC, TIPO "U", NA COR BRANCA, PARA FORRO
EM RÉGUA DE PVC, INCLUSIVE ACESSÓRIOS PARA FIXAÇÃO</t>
  </si>
  <si>
    <t>ED-28751</t>
  </si>
  <si>
    <t>6.7</t>
  </si>
  <si>
    <t>Despensa: 11,40m
Lactário: 17,10m</t>
  </si>
  <si>
    <t>Despensa: 2,65 x 0,50 x 4 = 5,30m²
DML: 0,80 x 0,40 x 4 = 1,28m²
Despensa: 2,50 x 0,45 x 4 = 4,50m²</t>
  </si>
  <si>
    <t>Lixeira: 1,40 x 1,70 = 2,38m²
Gás: 1,40 x 1,70 = 2,38m²
Portões pátio coberto: 1,00 x 1,00 x 2 = 2,00m²
Portão acesso externo: 0,80 x 2,10  =1,68m²</t>
  </si>
  <si>
    <t xml:space="preserve">Gradil de entrada: 33,10 x 2,20 x 2 = 145,64m²
Gradis internos: (5,35 + 1,20) x 2,20 x 2 = 28,82m²
Gás e lixeira: 1,40 x 1,70 x 2 = 4,76m²
Portão acesso externo: 0,80 x 2,10 x 2 = 3,36m²
Portões pátio coberto: 1,00 x 1,00 x 2 x 2 = 4,00m²
Portas lactário e despensa: 0,80 x 2,10 x 2 x 2 = 6,72m²
</t>
  </si>
  <si>
    <t>Bloco pedagógico: 22 und 
Bloco multiuso: 32 und 
Pátio coberto, lactário e despensa: 12 und</t>
  </si>
  <si>
    <t xml:space="preserve">Bloco pedagógico: 22 und 
Bloco multiuso: 40 und 
Pátio coberto, lactário e despensa: 4 und
</t>
  </si>
  <si>
    <t>REMOÇÃO DE LOUÇAS (LAVATÓRIO, BANHEIRA, PIA, VASO
SANITÁRIO, TANQUE), COM REAPROVEITAMENTO, INCLUSIVE
AFASTAMENTO E EMPILHAMENTO, EXCLUSIVE TRANSPORTE E
RETIRADA DO MATERIAL REMOVIDO NÃO REAPROVEITÁVEL</t>
  </si>
  <si>
    <t>ED-48467</t>
  </si>
  <si>
    <t>DEMOLIÇÃO MANUAL DE CONSTRUÇÃO EM ALVENARIAS DE
VEDAÇÃO, COM ESPESSURA MÁXIMA DE 15CM, INCLUSIVE
REMOÇÃO COM REAPROVEITAMENTO DE ESQUADRIAS,
AFASTAMENTO E EMPILHAMENTO, EXCLUSIVE TRANSPORTE E
RETIRADA DO MATERIAL DEMOLIDO/REMOVIDO NÃO
REAPROVEITÁVEL</t>
  </si>
  <si>
    <t>ED-28338</t>
  </si>
  <si>
    <t>REMOÇÃO MANUAL DE TELHA CERÂMICA, COM
REAPROVEITAMENTO, INCLUSIVE AFASTAMENTO E
EMPILHAMENTO, EXCLUSIVE TRANSPORTE E RETIRADA DO
MATERIAL REMOVIDO NÃO REAPROVEITÁVEL</t>
  </si>
  <si>
    <t>ED-48514</t>
  </si>
  <si>
    <t>REMOÇÃO MANUAL DE ENGRADAMENTO PARA TELHA TIPO
CERÂMICA OU CONCRETO, INCLUSIVE AFASTAMENTO E
EMPILHAMENTO, EXCLUSIVE TRANSPORTE E RETIRADA DO
MATERIAL REMOVIDO NÃO REAPROVEITÁVEL</t>
  </si>
  <si>
    <t>ED-48457</t>
  </si>
  <si>
    <t>1.8</t>
  </si>
  <si>
    <t>1.9</t>
  </si>
  <si>
    <t>1.10</t>
  </si>
  <si>
    <t>1.11</t>
  </si>
  <si>
    <t>1.12</t>
  </si>
  <si>
    <t>REGIÃO/MÊS DE REFERÊNCIA: SICOR JULHO/2025, DESONERADO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</si>
</sst>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quot;R$&quot;\ #,##0.00"/>
    <numFmt numFmtId="166" formatCode="#,##0.0000"/>
  </numFmts>
  <fonts count="37" x14ac:knownFonts="1">
    <font>
      <sz val="10"/>
      <name val="Arial"/>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name val="Arial"/>
      <family val="2"/>
    </font>
    <font>
      <sz val="8"/>
      <name val="Arial"/>
      <family val="2"/>
    </font>
    <font>
      <sz val="8"/>
      <color rgb="FFFF0000"/>
      <name val="Arial"/>
      <family val="2"/>
    </font>
    <font>
      <b/>
      <sz val="8"/>
      <name val="Arial"/>
      <family val="2"/>
    </font>
    <font>
      <b/>
      <sz val="8"/>
      <color rgb="FFFF0000"/>
      <name val="Arial"/>
      <family val="2"/>
    </font>
    <font>
      <sz val="10"/>
      <color rgb="FFFF0000"/>
      <name val="Arial"/>
      <family val="2"/>
    </font>
    <font>
      <b/>
      <sz val="10"/>
      <color rgb="FFFF0000"/>
      <name val="Arial"/>
      <family val="2"/>
    </font>
    <font>
      <b/>
      <sz val="9"/>
      <name val="Arial"/>
      <family val="2"/>
    </font>
    <font>
      <sz val="10"/>
      <name val="Arial"/>
      <family val="2"/>
    </font>
    <font>
      <sz val="8"/>
      <name val="Calibri"/>
      <family val="2"/>
      <scheme val="minor"/>
    </font>
    <font>
      <b/>
      <sz val="10"/>
      <name val="Calibri"/>
      <family val="2"/>
      <scheme val="minor"/>
    </font>
    <font>
      <sz val="10"/>
      <name val="Calibri"/>
      <family val="2"/>
      <scheme val="minor"/>
    </font>
    <font>
      <sz val="6"/>
      <name val="Arial"/>
      <family val="2"/>
    </font>
    <font>
      <b/>
      <sz val="12"/>
      <name val="Arial"/>
      <family val="2"/>
    </font>
    <font>
      <sz val="9"/>
      <name val="Arial"/>
      <family val="2"/>
    </font>
    <font>
      <sz val="8"/>
      <color theme="1"/>
      <name val="Arial"/>
      <family val="2"/>
    </font>
    <font>
      <b/>
      <sz val="8"/>
      <color theme="1"/>
      <name val="Arial"/>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14999847407452621"/>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diagonal/>
    </border>
    <border>
      <left/>
      <right/>
      <top style="thin">
        <color auto="1"/>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style="thin">
        <color indexed="64"/>
      </left>
      <right style="medium">
        <color indexed="64"/>
      </right>
      <top/>
      <bottom/>
      <diagonal/>
    </border>
    <border>
      <left style="medium">
        <color indexed="64"/>
      </left>
      <right/>
      <top/>
      <bottom style="thin">
        <color indexed="64"/>
      </bottom>
      <diagonal/>
    </border>
  </borders>
  <cellStyleXfs count="48">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9" fillId="7" borderId="1" applyNumberFormat="0" applyAlignment="0" applyProtection="0"/>
    <xf numFmtId="0" fontId="10" fillId="3" borderId="0" applyNumberFormat="0" applyBorder="0" applyAlignment="0" applyProtection="0"/>
    <xf numFmtId="0" fontId="11" fillId="22" borderId="0" applyNumberFormat="0" applyBorder="0" applyAlignment="0" applyProtection="0"/>
    <xf numFmtId="0" fontId="2" fillId="23" borderId="4" applyNumberFormat="0" applyFont="0" applyAlignment="0" applyProtection="0"/>
    <xf numFmtId="9" fontId="2" fillId="0" borderId="0" applyFont="0" applyFill="0" applyBorder="0" applyAlignment="0" applyProtection="0"/>
    <xf numFmtId="0" fontId="12" fillId="16"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43" fontId="1"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43" fontId="28" fillId="0" borderId="0" applyFont="0" applyFill="0" applyBorder="0" applyAlignment="0" applyProtection="0"/>
  </cellStyleXfs>
  <cellXfs count="251">
    <xf numFmtId="0" fontId="0" fillId="0" borderId="0" xfId="0"/>
    <xf numFmtId="0" fontId="20" fillId="0" borderId="10" xfId="0" applyFont="1" applyBorder="1" applyAlignment="1">
      <alignment horizontal="left" vertical="center"/>
    </xf>
    <xf numFmtId="0" fontId="20" fillId="0" borderId="13" xfId="0" applyFont="1" applyBorder="1" applyAlignment="1">
      <alignment vertical="center"/>
    </xf>
    <xf numFmtId="49" fontId="2" fillId="0" borderId="0" xfId="0" applyNumberFormat="1" applyFont="1" applyAlignment="1">
      <alignment horizontal="center" vertical="center"/>
    </xf>
    <xf numFmtId="0" fontId="2" fillId="0" borderId="0" xfId="0" applyFont="1" applyAlignment="1">
      <alignment horizontal="center" vertical="center"/>
    </xf>
    <xf numFmtId="4" fontId="2" fillId="0" borderId="0" xfId="0" applyNumberFormat="1" applyFont="1" applyAlignment="1">
      <alignment horizontal="center" vertical="center"/>
    </xf>
    <xf numFmtId="4" fontId="2" fillId="0" borderId="13" xfId="0" applyNumberFormat="1" applyFont="1" applyBorder="1" applyAlignment="1">
      <alignment horizontal="center" vertical="center"/>
    </xf>
    <xf numFmtId="0" fontId="2" fillId="0" borderId="0" xfId="0" applyFont="1" applyAlignment="1">
      <alignment vertical="center"/>
    </xf>
    <xf numFmtId="0" fontId="2" fillId="0" borderId="0" xfId="0" applyFont="1" applyAlignment="1">
      <alignment vertical="center" wrapText="1"/>
    </xf>
    <xf numFmtId="49" fontId="2" fillId="0" borderId="16" xfId="0" applyNumberFormat="1" applyFont="1" applyBorder="1" applyAlignment="1">
      <alignment horizontal="center" vertical="center"/>
    </xf>
    <xf numFmtId="0" fontId="2" fillId="0" borderId="21" xfId="0" applyFont="1" applyBorder="1" applyAlignment="1">
      <alignment horizontal="center" vertical="center"/>
    </xf>
    <xf numFmtId="165" fontId="2" fillId="0" borderId="25" xfId="0" applyNumberFormat="1" applyFont="1" applyBorder="1" applyAlignment="1">
      <alignment horizontal="center" vertical="center" wrapText="1"/>
    </xf>
    <xf numFmtId="165" fontId="20" fillId="0" borderId="25" xfId="0" applyNumberFormat="1" applyFont="1" applyBorder="1" applyAlignment="1">
      <alignment horizontal="center" vertical="center" wrapText="1"/>
    </xf>
    <xf numFmtId="10" fontId="2" fillId="0" borderId="24" xfId="0" applyNumberFormat="1" applyFont="1" applyBorder="1" applyAlignment="1">
      <alignment horizontal="center" vertical="center" wrapText="1"/>
    </xf>
    <xf numFmtId="0" fontId="20" fillId="0" borderId="12" xfId="0" applyFont="1" applyBorder="1" applyAlignment="1">
      <alignment vertical="center"/>
    </xf>
    <xf numFmtId="0" fontId="20" fillId="0" borderId="12" xfId="0" applyFont="1" applyBorder="1" applyAlignment="1">
      <alignment horizontal="right" vertical="center"/>
    </xf>
    <xf numFmtId="165" fontId="2" fillId="0" borderId="0" xfId="0" applyNumberFormat="1" applyFont="1" applyAlignment="1">
      <alignment vertical="center"/>
    </xf>
    <xf numFmtId="0" fontId="2" fillId="0" borderId="21" xfId="0" applyFont="1" applyBorder="1" applyAlignment="1">
      <alignment vertical="center"/>
    </xf>
    <xf numFmtId="0" fontId="20" fillId="0" borderId="13" xfId="0" applyFont="1" applyBorder="1" applyAlignment="1">
      <alignment horizontal="right" vertical="center"/>
    </xf>
    <xf numFmtId="0" fontId="21" fillId="0" borderId="10" xfId="0" applyFont="1" applyBorder="1" applyAlignment="1">
      <alignment horizontal="center" vertical="center"/>
    </xf>
    <xf numFmtId="165" fontId="21" fillId="0" borderId="10" xfId="0" applyNumberFormat="1" applyFont="1" applyBorder="1" applyAlignment="1">
      <alignment horizontal="center" vertical="center" wrapText="1"/>
    </xf>
    <xf numFmtId="0" fontId="21" fillId="0" borderId="0" xfId="0" applyFont="1" applyAlignment="1">
      <alignment vertical="center"/>
    </xf>
    <xf numFmtId="0" fontId="23" fillId="0" borderId="0" xfId="0" applyFont="1" applyAlignment="1">
      <alignment vertical="center"/>
    </xf>
    <xf numFmtId="0" fontId="2" fillId="0" borderId="0" xfId="0" applyFont="1" applyAlignment="1">
      <alignment horizontal="center" vertical="center" wrapText="1"/>
    </xf>
    <xf numFmtId="49" fontId="2" fillId="0" borderId="0" xfId="0" applyNumberFormat="1" applyFont="1" applyAlignment="1">
      <alignment horizontal="center" vertical="center" wrapText="1"/>
    </xf>
    <xf numFmtId="4" fontId="2" fillId="0" borderId="0" xfId="0" applyNumberFormat="1" applyFont="1" applyAlignment="1">
      <alignment horizontal="center" vertical="center" wrapText="1"/>
    </xf>
    <xf numFmtId="0" fontId="20" fillId="0" borderId="13" xfId="0" applyFont="1" applyBorder="1" applyAlignment="1">
      <alignment horizontal="left" vertical="center"/>
    </xf>
    <xf numFmtId="0" fontId="2" fillId="0" borderId="0" xfId="0" applyFont="1" applyAlignment="1">
      <alignment horizontal="left" vertical="center"/>
    </xf>
    <xf numFmtId="0" fontId="21" fillId="0" borderId="10" xfId="0" applyFont="1" applyBorder="1" applyAlignment="1">
      <alignment horizontal="center" vertical="center" wrapText="1"/>
    </xf>
    <xf numFmtId="0" fontId="21" fillId="0" borderId="0" xfId="0" applyFont="1" applyAlignment="1">
      <alignment vertical="center" wrapText="1"/>
    </xf>
    <xf numFmtId="0" fontId="23" fillId="0" borderId="0" xfId="0" applyFont="1" applyAlignment="1">
      <alignment vertical="center" wrapText="1"/>
    </xf>
    <xf numFmtId="0" fontId="21" fillId="0" borderId="0" xfId="0" applyFont="1" applyAlignment="1">
      <alignment horizontal="center" vertical="center"/>
    </xf>
    <xf numFmtId="2" fontId="21" fillId="0" borderId="0" xfId="0" applyNumberFormat="1" applyFont="1" applyAlignment="1">
      <alignment horizontal="center" vertical="center"/>
    </xf>
    <xf numFmtId="0" fontId="2" fillId="0" borderId="27" xfId="0" applyFont="1" applyBorder="1" applyAlignment="1">
      <alignment vertical="center"/>
    </xf>
    <xf numFmtId="0" fontId="20" fillId="0" borderId="10" xfId="0" applyFont="1" applyBorder="1" applyAlignment="1">
      <alignment horizontal="center" vertical="center" wrapText="1"/>
    </xf>
    <xf numFmtId="165" fontId="20" fillId="0" borderId="13" xfId="0" applyNumberFormat="1" applyFont="1" applyBorder="1" applyAlignment="1">
      <alignment horizontal="right" vertical="center"/>
    </xf>
    <xf numFmtId="0" fontId="2" fillId="0" borderId="27" xfId="0" applyFont="1" applyBorder="1" applyAlignment="1">
      <alignment horizontal="left" vertical="center"/>
    </xf>
    <xf numFmtId="0" fontId="25" fillId="0" borderId="13" xfId="0" applyFont="1" applyBorder="1" applyAlignment="1">
      <alignment vertical="center"/>
    </xf>
    <xf numFmtId="0" fontId="25" fillId="0" borderId="0" xfId="0" applyFont="1" applyAlignment="1">
      <alignment vertical="center"/>
    </xf>
    <xf numFmtId="0" fontId="26" fillId="0" borderId="13" xfId="0" applyFont="1" applyBorder="1" applyAlignment="1">
      <alignment horizontal="center" vertical="center"/>
    </xf>
    <xf numFmtId="0" fontId="26" fillId="0" borderId="13" xfId="0" applyFont="1" applyBorder="1" applyAlignment="1">
      <alignment vertical="center"/>
    </xf>
    <xf numFmtId="4" fontId="26" fillId="0" borderId="13" xfId="0" applyNumberFormat="1" applyFont="1" applyBorder="1" applyAlignment="1">
      <alignment horizontal="right" vertical="center"/>
    </xf>
    <xf numFmtId="2" fontId="25" fillId="0" borderId="13" xfId="0" applyNumberFormat="1" applyFont="1" applyBorder="1" applyAlignment="1">
      <alignment horizontal="center" vertical="center"/>
    </xf>
    <xf numFmtId="2" fontId="26" fillId="0" borderId="13" xfId="0" applyNumberFormat="1" applyFont="1" applyBorder="1" applyAlignment="1">
      <alignment horizontal="center" vertical="center"/>
    </xf>
    <xf numFmtId="2" fontId="20" fillId="0" borderId="13" xfId="0" applyNumberFormat="1" applyFont="1" applyBorder="1" applyAlignment="1">
      <alignment horizontal="center" vertical="center"/>
    </xf>
    <xf numFmtId="2" fontId="21" fillId="0" borderId="10" xfId="0" applyNumberFormat="1" applyFont="1" applyBorder="1" applyAlignment="1">
      <alignment horizontal="center" vertical="center"/>
    </xf>
    <xf numFmtId="2" fontId="2" fillId="0" borderId="0" xfId="0" applyNumberFormat="1" applyFont="1" applyAlignment="1">
      <alignment horizontal="center" vertical="center"/>
    </xf>
    <xf numFmtId="0" fontId="27" fillId="0" borderId="18" xfId="0" applyFont="1" applyBorder="1" applyAlignment="1">
      <alignment horizontal="center" vertical="center"/>
    </xf>
    <xf numFmtId="2" fontId="27" fillId="0" borderId="19" xfId="0" applyNumberFormat="1" applyFont="1" applyBorder="1" applyAlignment="1">
      <alignment horizontal="center" vertical="center"/>
    </xf>
    <xf numFmtId="10" fontId="20" fillId="0" borderId="25" xfId="0" applyNumberFormat="1" applyFont="1" applyBorder="1" applyAlignment="1">
      <alignment horizontal="center" vertical="center" wrapText="1"/>
    </xf>
    <xf numFmtId="165" fontId="25" fillId="0" borderId="0" xfId="0" applyNumberFormat="1" applyFont="1" applyAlignment="1">
      <alignment vertical="center"/>
    </xf>
    <xf numFmtId="165" fontId="22" fillId="0" borderId="0" xfId="0" applyNumberFormat="1" applyFont="1" applyAlignment="1">
      <alignment vertical="center"/>
    </xf>
    <xf numFmtId="165" fontId="24" fillId="0" borderId="0" xfId="0" applyNumberFormat="1" applyFont="1" applyAlignment="1">
      <alignment vertical="center"/>
    </xf>
    <xf numFmtId="166" fontId="2" fillId="0" borderId="0" xfId="0" applyNumberFormat="1" applyFont="1" applyAlignment="1">
      <alignment vertical="center"/>
    </xf>
    <xf numFmtId="166" fontId="25" fillId="0" borderId="0" xfId="0" applyNumberFormat="1" applyFont="1" applyAlignment="1">
      <alignment vertical="center"/>
    </xf>
    <xf numFmtId="166" fontId="21" fillId="0" borderId="0" xfId="0" applyNumberFormat="1" applyFont="1" applyAlignment="1">
      <alignment vertical="center"/>
    </xf>
    <xf numFmtId="166" fontId="23" fillId="0" borderId="0" xfId="0" applyNumberFormat="1" applyFont="1" applyAlignment="1">
      <alignment vertical="center"/>
    </xf>
    <xf numFmtId="2" fontId="20" fillId="0" borderId="10" xfId="0" applyNumberFormat="1" applyFont="1" applyBorder="1" applyAlignment="1">
      <alignment horizontal="center" vertical="center"/>
    </xf>
    <xf numFmtId="0" fontId="20" fillId="0" borderId="10" xfId="0" applyFont="1" applyBorder="1" applyAlignment="1">
      <alignment horizontal="center" vertical="center"/>
    </xf>
    <xf numFmtId="165" fontId="25" fillId="0" borderId="0" xfId="0" applyNumberFormat="1" applyFont="1" applyAlignment="1">
      <alignment horizontal="center" vertical="center"/>
    </xf>
    <xf numFmtId="166" fontId="2" fillId="0" borderId="0" xfId="0" applyNumberFormat="1" applyFont="1" applyAlignment="1">
      <alignment horizontal="center" vertical="center"/>
    </xf>
    <xf numFmtId="0" fontId="2" fillId="0" borderId="20" xfId="0" applyFont="1" applyBorder="1" applyAlignment="1">
      <alignment horizontal="center" vertical="center"/>
    </xf>
    <xf numFmtId="0" fontId="25" fillId="0" borderId="13" xfId="0" applyFont="1" applyBorder="1" applyAlignment="1">
      <alignment horizontal="center" vertical="center"/>
    </xf>
    <xf numFmtId="4" fontId="26" fillId="0" borderId="13" xfId="0" applyNumberFormat="1" applyFont="1" applyBorder="1" applyAlignment="1">
      <alignment horizontal="center" vertical="center"/>
    </xf>
    <xf numFmtId="2" fontId="21" fillId="0" borderId="10" xfId="47" applyNumberFormat="1" applyFont="1" applyFill="1" applyBorder="1" applyAlignment="1">
      <alignment horizontal="center" vertical="center" wrapText="1"/>
    </xf>
    <xf numFmtId="4" fontId="2" fillId="0" borderId="0" xfId="0" applyNumberFormat="1" applyFont="1" applyAlignment="1">
      <alignment vertical="center"/>
    </xf>
    <xf numFmtId="4" fontId="2" fillId="0" borderId="26" xfId="0" applyNumberFormat="1" applyFont="1" applyBorder="1" applyAlignment="1">
      <alignment horizontal="center" vertical="center"/>
    </xf>
    <xf numFmtId="4" fontId="21" fillId="0" borderId="0" xfId="0" applyNumberFormat="1" applyFont="1" applyAlignment="1">
      <alignment vertical="center"/>
    </xf>
    <xf numFmtId="2" fontId="2" fillId="0" borderId="21" xfId="0" applyNumberFormat="1" applyFont="1" applyBorder="1" applyAlignment="1">
      <alignment vertical="center"/>
    </xf>
    <xf numFmtId="4" fontId="2" fillId="0" borderId="21" xfId="0" applyNumberFormat="1" applyFont="1" applyBorder="1" applyAlignment="1">
      <alignment horizontal="center" vertical="center"/>
    </xf>
    <xf numFmtId="4" fontId="2" fillId="0" borderId="21" xfId="0" applyNumberFormat="1" applyFont="1" applyBorder="1" applyAlignment="1">
      <alignment vertical="center"/>
    </xf>
    <xf numFmtId="4" fontId="2" fillId="0" borderId="23" xfId="0" applyNumberFormat="1" applyFont="1" applyBorder="1" applyAlignment="1">
      <alignment horizontal="center" vertical="center"/>
    </xf>
    <xf numFmtId="0" fontId="21" fillId="0" borderId="10" xfId="0" applyFont="1" applyBorder="1" applyAlignment="1">
      <alignment vertical="center" wrapText="1"/>
    </xf>
    <xf numFmtId="165" fontId="21" fillId="0" borderId="0" xfId="0" applyNumberFormat="1" applyFont="1" applyAlignment="1">
      <alignment vertical="center"/>
    </xf>
    <xf numFmtId="0" fontId="25" fillId="0" borderId="13" xfId="0" applyFont="1" applyBorder="1" applyAlignment="1">
      <alignment vertical="center" wrapText="1"/>
    </xf>
    <xf numFmtId="0" fontId="26" fillId="0" borderId="13" xfId="0" applyFont="1" applyBorder="1" applyAlignment="1">
      <alignment vertical="center" wrapText="1"/>
    </xf>
    <xf numFmtId="0" fontId="26" fillId="0" borderId="17" xfId="0" applyFont="1" applyBorder="1" applyAlignment="1">
      <alignment vertical="center" wrapText="1"/>
    </xf>
    <xf numFmtId="0" fontId="20" fillId="0" borderId="13" xfId="0" applyFont="1" applyBorder="1" applyAlignment="1">
      <alignment vertical="center" wrapText="1"/>
    </xf>
    <xf numFmtId="0" fontId="20" fillId="0" borderId="10" xfId="0" applyFont="1" applyBorder="1" applyAlignment="1">
      <alignment vertical="center" wrapText="1"/>
    </xf>
    <xf numFmtId="0" fontId="20" fillId="0" borderId="0" xfId="0" applyFont="1"/>
    <xf numFmtId="2" fontId="20" fillId="0" borderId="10" xfId="0" applyNumberFormat="1" applyFont="1" applyBorder="1" applyAlignment="1">
      <alignment horizontal="center" vertical="center" wrapText="1"/>
    </xf>
    <xf numFmtId="0" fontId="30" fillId="0" borderId="0" xfId="0" applyFont="1" applyAlignment="1">
      <alignment horizontal="center"/>
    </xf>
    <xf numFmtId="0" fontId="31" fillId="0" borderId="0" xfId="0" applyFont="1" applyAlignment="1">
      <alignment horizontal="center" vertical="center"/>
    </xf>
    <xf numFmtId="0" fontId="31" fillId="0" borderId="26" xfId="0" applyFont="1" applyBorder="1" applyAlignment="1">
      <alignment horizontal="center" vertical="center"/>
    </xf>
    <xf numFmtId="4" fontId="25" fillId="0" borderId="0" xfId="0" applyNumberFormat="1" applyFont="1" applyAlignment="1">
      <alignment horizontal="center" vertical="center"/>
    </xf>
    <xf numFmtId="10" fontId="25" fillId="0" borderId="0" xfId="0" applyNumberFormat="1" applyFont="1" applyAlignment="1">
      <alignment horizontal="center" vertical="center"/>
    </xf>
    <xf numFmtId="4" fontId="20" fillId="0" borderId="13" xfId="0" applyNumberFormat="1" applyFont="1" applyBorder="1" applyAlignment="1">
      <alignment horizontal="center" vertical="center"/>
    </xf>
    <xf numFmtId="4" fontId="20" fillId="0" borderId="13" xfId="0" applyNumberFormat="1" applyFont="1" applyBorder="1" applyAlignment="1">
      <alignment vertical="center"/>
    </xf>
    <xf numFmtId="0" fontId="21" fillId="0" borderId="11" xfId="0" applyFont="1" applyBorder="1" applyAlignment="1">
      <alignment horizontal="center" vertical="center" wrapText="1"/>
    </xf>
    <xf numFmtId="49" fontId="21" fillId="0" borderId="11" xfId="0" applyNumberFormat="1" applyFont="1" applyBorder="1" applyAlignment="1">
      <alignment horizontal="center" vertical="center" wrapText="1"/>
    </xf>
    <xf numFmtId="2" fontId="21" fillId="0" borderId="11" xfId="0" applyNumberFormat="1" applyFont="1" applyBorder="1" applyAlignment="1">
      <alignment horizontal="center" vertical="center" wrapText="1"/>
    </xf>
    <xf numFmtId="0" fontId="21" fillId="0" borderId="11" xfId="0" applyFont="1" applyBorder="1" applyAlignment="1">
      <alignment vertical="center" wrapText="1"/>
    </xf>
    <xf numFmtId="0" fontId="20" fillId="0" borderId="17" xfId="0" applyFont="1" applyBorder="1" applyAlignment="1">
      <alignment vertical="center" wrapText="1"/>
    </xf>
    <xf numFmtId="0" fontId="25" fillId="0" borderId="0" xfId="0" applyFont="1" applyAlignment="1">
      <alignment horizontal="left" vertical="center"/>
    </xf>
    <xf numFmtId="0" fontId="20" fillId="0" borderId="13" xfId="0" applyFont="1" applyBorder="1" applyAlignment="1">
      <alignment horizontal="center" vertical="center"/>
    </xf>
    <xf numFmtId="0" fontId="20" fillId="0" borderId="12" xfId="0" applyFont="1" applyBorder="1" applyAlignment="1">
      <alignment horizontal="right" vertical="center" wrapText="1"/>
    </xf>
    <xf numFmtId="10" fontId="20" fillId="0" borderId="17" xfId="33" applyNumberFormat="1" applyFont="1" applyFill="1" applyBorder="1" applyAlignment="1">
      <alignment horizontal="left" vertical="center"/>
    </xf>
    <xf numFmtId="165" fontId="20" fillId="24" borderId="25" xfId="0" applyNumberFormat="1" applyFont="1" applyFill="1" applyBorder="1" applyAlignment="1">
      <alignment horizontal="center" vertical="center" wrapText="1"/>
    </xf>
    <xf numFmtId="165" fontId="20" fillId="24" borderId="13" xfId="0" applyNumberFormat="1" applyFont="1" applyFill="1" applyBorder="1" applyAlignment="1">
      <alignment horizontal="left" vertical="center"/>
    </xf>
    <xf numFmtId="0" fontId="21" fillId="24" borderId="10" xfId="0" applyFont="1" applyFill="1" applyBorder="1" applyAlignment="1">
      <alignment horizontal="center" vertical="center" wrapText="1"/>
    </xf>
    <xf numFmtId="0" fontId="21" fillId="24" borderId="10" xfId="0" applyFont="1" applyFill="1" applyBorder="1" applyAlignment="1">
      <alignment horizontal="center" vertical="center"/>
    </xf>
    <xf numFmtId="0" fontId="23" fillId="24" borderId="10" xfId="0" applyFont="1" applyFill="1" applyBorder="1" applyAlignment="1">
      <alignment vertical="center" wrapText="1"/>
    </xf>
    <xf numFmtId="2" fontId="21" fillId="24" borderId="10" xfId="47" applyNumberFormat="1" applyFont="1" applyFill="1" applyBorder="1" applyAlignment="1">
      <alignment horizontal="center" vertical="center" wrapText="1"/>
    </xf>
    <xf numFmtId="0" fontId="23" fillId="24" borderId="10" xfId="0" applyFont="1" applyFill="1" applyBorder="1" applyAlignment="1">
      <alignment horizontal="center" vertical="center"/>
    </xf>
    <xf numFmtId="49" fontId="23" fillId="24" borderId="10" xfId="0" applyNumberFormat="1" applyFont="1" applyFill="1" applyBorder="1" applyAlignment="1">
      <alignment horizontal="center" vertical="center" wrapText="1"/>
    </xf>
    <xf numFmtId="0" fontId="23" fillId="24" borderId="10" xfId="0" applyFont="1" applyFill="1" applyBorder="1" applyAlignment="1">
      <alignment vertical="center"/>
    </xf>
    <xf numFmtId="49" fontId="21" fillId="0" borderId="10" xfId="0" applyNumberFormat="1" applyFont="1" applyBorder="1" applyAlignment="1">
      <alignment horizontal="center" vertical="center" wrapText="1"/>
    </xf>
    <xf numFmtId="4" fontId="27" fillId="0" borderId="10"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 fillId="0" borderId="29" xfId="0" applyFont="1" applyBorder="1" applyAlignment="1">
      <alignment vertical="center" wrapText="1"/>
    </xf>
    <xf numFmtId="0" fontId="20" fillId="0" borderId="40" xfId="0" applyFont="1" applyBorder="1" applyAlignment="1">
      <alignment horizontal="left" vertical="center"/>
    </xf>
    <xf numFmtId="0" fontId="2" fillId="0" borderId="39" xfId="0" applyFont="1" applyBorder="1" applyAlignment="1">
      <alignment vertical="center"/>
    </xf>
    <xf numFmtId="49" fontId="20" fillId="0" borderId="28" xfId="0" applyNumberFormat="1" applyFont="1" applyBorder="1" applyAlignment="1">
      <alignment vertical="center" wrapText="1"/>
    </xf>
    <xf numFmtId="49" fontId="20" fillId="0" borderId="38" xfId="0" applyNumberFormat="1" applyFont="1" applyBorder="1" applyAlignment="1">
      <alignment horizontal="center" vertical="center" wrapText="1"/>
    </xf>
    <xf numFmtId="0" fontId="20" fillId="0" borderId="34" xfId="0" applyFont="1" applyBorder="1" applyAlignment="1">
      <alignment horizontal="center" vertical="center" wrapText="1"/>
    </xf>
    <xf numFmtId="0" fontId="21" fillId="0" borderId="45" xfId="0" applyFont="1" applyBorder="1" applyAlignment="1">
      <alignment horizontal="center" vertical="center" wrapText="1"/>
    </xf>
    <xf numFmtId="0" fontId="21" fillId="0" borderId="35" xfId="0" applyFont="1" applyBorder="1" applyAlignment="1">
      <alignment vertical="center" wrapText="1"/>
    </xf>
    <xf numFmtId="0" fontId="23" fillId="24" borderId="38" xfId="0" applyFont="1" applyFill="1" applyBorder="1" applyAlignment="1">
      <alignment horizontal="center" vertical="center" wrapText="1"/>
    </xf>
    <xf numFmtId="2" fontId="21" fillId="24" borderId="34" xfId="47" applyNumberFormat="1" applyFont="1" applyFill="1" applyBorder="1" applyAlignment="1">
      <alignment vertical="center" wrapText="1"/>
    </xf>
    <xf numFmtId="0" fontId="21" fillId="0" borderId="34" xfId="0" applyFont="1" applyBorder="1" applyAlignment="1">
      <alignment horizontal="left" vertical="center" wrapText="1"/>
    </xf>
    <xf numFmtId="4" fontId="21" fillId="0" borderId="34" xfId="0" applyNumberFormat="1" applyFont="1" applyBorder="1" applyAlignment="1">
      <alignment horizontal="left" vertical="center" wrapText="1"/>
    </xf>
    <xf numFmtId="49" fontId="21" fillId="0" borderId="38" xfId="0" applyNumberFormat="1" applyFont="1" applyBorder="1" applyAlignment="1" applyProtection="1">
      <alignment horizontal="center" vertical="center"/>
      <protection locked="0"/>
    </xf>
    <xf numFmtId="49" fontId="2" fillId="0" borderId="28" xfId="0" applyNumberFormat="1" applyFont="1" applyBorder="1" applyAlignment="1">
      <alignment horizontal="center" vertical="center"/>
    </xf>
    <xf numFmtId="0" fontId="2" fillId="0" borderId="29" xfId="0" applyFont="1" applyBorder="1" applyAlignment="1">
      <alignment vertical="center"/>
    </xf>
    <xf numFmtId="0" fontId="31" fillId="0" borderId="29" xfId="0" applyFont="1" applyBorder="1" applyAlignment="1">
      <alignment horizontal="center" vertical="center"/>
    </xf>
    <xf numFmtId="0" fontId="30" fillId="0" borderId="0" xfId="0" applyFont="1" applyAlignment="1">
      <alignment horizontal="center" vertical="center"/>
    </xf>
    <xf numFmtId="0" fontId="30" fillId="0" borderId="29" xfId="0" applyFont="1" applyBorder="1" applyAlignment="1">
      <alignment horizontal="center" vertical="center"/>
    </xf>
    <xf numFmtId="49" fontId="2" fillId="0" borderId="30" xfId="0" applyNumberFormat="1" applyFont="1" applyBorder="1" applyAlignment="1">
      <alignment horizontal="center" vertical="center"/>
    </xf>
    <xf numFmtId="0" fontId="2" fillId="0" borderId="31" xfId="0" applyFont="1" applyBorder="1" applyAlignment="1">
      <alignment horizontal="center" vertical="center"/>
    </xf>
    <xf numFmtId="0" fontId="2" fillId="0" borderId="31" xfId="0" applyFont="1" applyBorder="1" applyAlignment="1">
      <alignment vertical="center"/>
    </xf>
    <xf numFmtId="4" fontId="2" fillId="0" borderId="31" xfId="0" applyNumberFormat="1" applyFont="1" applyBorder="1" applyAlignment="1">
      <alignment horizontal="center" vertical="center"/>
    </xf>
    <xf numFmtId="0" fontId="2" fillId="0" borderId="32" xfId="0" applyFont="1" applyBorder="1" applyAlignment="1">
      <alignment vertical="center"/>
    </xf>
    <xf numFmtId="0" fontId="2" fillId="0" borderId="41" xfId="0" applyFont="1" applyBorder="1" applyAlignment="1">
      <alignment vertical="center"/>
    </xf>
    <xf numFmtId="0" fontId="2" fillId="0" borderId="42" xfId="0" applyFont="1" applyBorder="1" applyAlignment="1">
      <alignment vertical="center"/>
    </xf>
    <xf numFmtId="0" fontId="20" fillId="0" borderId="40" xfId="0" applyFont="1" applyBorder="1" applyAlignment="1">
      <alignment vertical="center"/>
    </xf>
    <xf numFmtId="0" fontId="20" fillId="0" borderId="39" xfId="0" applyFont="1" applyBorder="1" applyAlignment="1">
      <alignment vertical="center"/>
    </xf>
    <xf numFmtId="0" fontId="20" fillId="0" borderId="38" xfId="0" applyFont="1" applyBorder="1" applyAlignment="1">
      <alignment vertical="center"/>
    </xf>
    <xf numFmtId="0" fontId="20" fillId="0" borderId="34" xfId="0" applyFont="1" applyBorder="1" applyAlignment="1">
      <alignment vertical="center"/>
    </xf>
    <xf numFmtId="10" fontId="2" fillId="0" borderId="46" xfId="0" applyNumberFormat="1" applyFont="1" applyBorder="1" applyAlignment="1">
      <alignment horizontal="center" vertical="center" wrapText="1"/>
    </xf>
    <xf numFmtId="165" fontId="2" fillId="0" borderId="47" xfId="0" applyNumberFormat="1" applyFont="1" applyBorder="1" applyAlignment="1">
      <alignment horizontal="center" vertical="center" wrapText="1"/>
    </xf>
    <xf numFmtId="0" fontId="2" fillId="0" borderId="28" xfId="0" applyFont="1" applyBorder="1" applyAlignment="1">
      <alignment horizontal="center" vertical="center"/>
    </xf>
    <xf numFmtId="165" fontId="2" fillId="0" borderId="0" xfId="0" applyNumberFormat="1" applyFont="1" applyAlignment="1">
      <alignment horizontal="center" vertical="center"/>
    </xf>
    <xf numFmtId="165" fontId="2" fillId="0" borderId="29" xfId="0" applyNumberFormat="1" applyFont="1" applyBorder="1" applyAlignment="1">
      <alignment horizontal="center" vertical="center"/>
    </xf>
    <xf numFmtId="0" fontId="2" fillId="0" borderId="28" xfId="0" applyFont="1" applyBorder="1" applyAlignment="1">
      <alignment vertical="center"/>
    </xf>
    <xf numFmtId="0" fontId="31" fillId="0" borderId="0" xfId="0" applyFont="1" applyAlignment="1">
      <alignment vertical="center"/>
    </xf>
    <xf numFmtId="0" fontId="31" fillId="0" borderId="0" xfId="0" applyFont="1" applyAlignment="1">
      <alignment horizontal="center"/>
    </xf>
    <xf numFmtId="0" fontId="30" fillId="0" borderId="0" xfId="0" applyFont="1" applyAlignment="1">
      <alignment vertical="center"/>
    </xf>
    <xf numFmtId="0" fontId="2" fillId="0" borderId="30" xfId="0" applyFont="1" applyBorder="1" applyAlignment="1">
      <alignment vertical="center"/>
    </xf>
    <xf numFmtId="0" fontId="2" fillId="0" borderId="31" xfId="0" applyFont="1" applyBorder="1" applyAlignment="1">
      <alignment horizontal="left" vertical="center"/>
    </xf>
    <xf numFmtId="0" fontId="21" fillId="0" borderId="38" xfId="0" applyFont="1" applyBorder="1" applyAlignment="1">
      <alignment horizontal="center" vertical="center" wrapText="1"/>
    </xf>
    <xf numFmtId="4" fontId="21" fillId="0" borderId="34" xfId="0" applyNumberFormat="1" applyFont="1" applyBorder="1" applyAlignment="1">
      <alignment horizontal="left" vertical="top" wrapText="1"/>
    </xf>
    <xf numFmtId="10" fontId="2" fillId="0" borderId="50" xfId="0" applyNumberFormat="1" applyFont="1" applyBorder="1" applyAlignment="1">
      <alignment horizontal="center" vertical="center" wrapText="1"/>
    </xf>
    <xf numFmtId="10" fontId="2" fillId="0" borderId="0" xfId="0" applyNumberFormat="1" applyFont="1" applyAlignment="1">
      <alignment vertical="center"/>
    </xf>
    <xf numFmtId="0" fontId="35" fillId="0" borderId="34" xfId="0" applyFont="1" applyBorder="1" applyAlignment="1">
      <alignment horizontal="left" vertical="center" wrapText="1"/>
    </xf>
    <xf numFmtId="2" fontId="35" fillId="0" borderId="10" xfId="47" applyNumberFormat="1" applyFont="1" applyFill="1" applyBorder="1" applyAlignment="1">
      <alignment horizontal="center" vertical="center" wrapText="1"/>
    </xf>
    <xf numFmtId="4" fontId="35" fillId="0" borderId="34" xfId="0" applyNumberFormat="1" applyFont="1" applyBorder="1" applyAlignment="1">
      <alignment horizontal="left" vertical="top" wrapText="1"/>
    </xf>
    <xf numFmtId="4" fontId="35" fillId="0" borderId="34" xfId="0" applyNumberFormat="1" applyFont="1" applyBorder="1" applyAlignment="1">
      <alignment horizontal="left" vertical="center" wrapText="1"/>
    </xf>
    <xf numFmtId="49" fontId="21" fillId="0" borderId="38" xfId="0" applyNumberFormat="1" applyFont="1" applyBorder="1" applyAlignment="1" applyProtection="1">
      <alignment horizontal="center" vertical="center" wrapText="1"/>
      <protection locked="0"/>
    </xf>
    <xf numFmtId="49" fontId="35" fillId="0" borderId="38" xfId="0" applyNumberFormat="1" applyFont="1" applyBorder="1" applyAlignment="1" applyProtection="1">
      <alignment horizontal="center" vertical="center"/>
      <protection locked="0"/>
    </xf>
    <xf numFmtId="0" fontId="35" fillId="0" borderId="10" xfId="0" applyFont="1" applyBorder="1" applyAlignment="1">
      <alignment horizontal="center" vertical="center" wrapText="1"/>
    </xf>
    <xf numFmtId="0" fontId="35" fillId="0" borderId="10" xfId="0" applyFont="1" applyBorder="1" applyAlignment="1">
      <alignment horizontal="center" vertical="center"/>
    </xf>
    <xf numFmtId="0" fontId="35" fillId="0" borderId="10" xfId="0" applyFont="1" applyBorder="1" applyAlignment="1">
      <alignment vertical="center" wrapText="1"/>
    </xf>
    <xf numFmtId="49" fontId="21" fillId="0" borderId="28" xfId="0" applyNumberFormat="1" applyFont="1" applyBorder="1" applyAlignment="1" applyProtection="1">
      <alignment horizontal="center" vertical="center"/>
      <protection locked="0"/>
    </xf>
    <xf numFmtId="2" fontId="21" fillId="0" borderId="0" xfId="47" applyNumberFormat="1" applyFont="1" applyFill="1" applyBorder="1" applyAlignment="1">
      <alignment horizontal="center" vertical="center" wrapText="1"/>
    </xf>
    <xf numFmtId="4" fontId="21" fillId="0" borderId="29" xfId="0" applyNumberFormat="1" applyFont="1" applyBorder="1" applyAlignment="1">
      <alignment horizontal="left" vertical="center" wrapText="1"/>
    </xf>
    <xf numFmtId="0" fontId="20" fillId="0" borderId="0" xfId="0" applyFont="1" applyAlignment="1">
      <alignment horizontal="center" vertical="center" wrapText="1"/>
    </xf>
    <xf numFmtId="0" fontId="20" fillId="0" borderId="0" xfId="0" applyFont="1" applyAlignment="1">
      <alignment vertical="center" wrapText="1"/>
    </xf>
    <xf numFmtId="4" fontId="20" fillId="0" borderId="0" xfId="0" applyNumberFormat="1" applyFont="1" applyAlignment="1">
      <alignment horizontal="center" vertical="center" wrapText="1"/>
    </xf>
    <xf numFmtId="2" fontId="21" fillId="0" borderId="34" xfId="47" applyNumberFormat="1" applyFont="1" applyFill="1" applyBorder="1" applyAlignment="1">
      <alignment vertical="center" wrapText="1"/>
    </xf>
    <xf numFmtId="0" fontId="21" fillId="0" borderId="0" xfId="0" applyFont="1" applyAlignment="1">
      <alignment horizontal="center" vertical="center" wrapText="1"/>
    </xf>
    <xf numFmtId="0" fontId="20" fillId="0" borderId="0" xfId="0" applyFont="1" applyAlignment="1">
      <alignment vertical="center"/>
    </xf>
    <xf numFmtId="0" fontId="25" fillId="0" borderId="40" xfId="0" applyFont="1" applyBorder="1" applyAlignment="1">
      <alignment vertical="center"/>
    </xf>
    <xf numFmtId="0" fontId="25" fillId="0" borderId="39" xfId="0" applyFont="1" applyBorder="1" applyAlignment="1">
      <alignment horizontal="center" vertical="center"/>
    </xf>
    <xf numFmtId="0" fontId="26" fillId="0" borderId="40" xfId="0" applyFont="1" applyBorder="1" applyAlignment="1">
      <alignment horizontal="center" vertical="center"/>
    </xf>
    <xf numFmtId="0" fontId="26" fillId="0" borderId="39" xfId="0" applyFont="1" applyBorder="1" applyAlignment="1">
      <alignment horizontal="center" vertical="center"/>
    </xf>
    <xf numFmtId="10" fontId="26" fillId="0" borderId="39" xfId="33" applyNumberFormat="1" applyFont="1" applyFill="1" applyBorder="1" applyAlignment="1">
      <alignment horizontal="center" vertical="center"/>
    </xf>
    <xf numFmtId="0" fontId="26" fillId="0" borderId="39" xfId="0" applyFont="1" applyBorder="1" applyAlignment="1">
      <alignment vertical="center"/>
    </xf>
    <xf numFmtId="49" fontId="20" fillId="0" borderId="40" xfId="0" applyNumberFormat="1" applyFont="1" applyBorder="1" applyAlignment="1">
      <alignment vertical="center"/>
    </xf>
    <xf numFmtId="4" fontId="2" fillId="0" borderId="39" xfId="0" applyNumberFormat="1" applyFont="1" applyBorder="1" applyAlignment="1">
      <alignment horizontal="center" vertical="center"/>
    </xf>
    <xf numFmtId="49" fontId="20" fillId="0" borderId="38" xfId="0" applyNumberFormat="1" applyFont="1" applyBorder="1" applyAlignment="1">
      <alignment horizontal="center" vertical="center"/>
    </xf>
    <xf numFmtId="4" fontId="20" fillId="0" borderId="34" xfId="0" applyNumberFormat="1" applyFont="1" applyBorder="1" applyAlignment="1">
      <alignment horizontal="center" vertical="center" wrapText="1"/>
    </xf>
    <xf numFmtId="0" fontId="23" fillId="24" borderId="38" xfId="0" applyFont="1" applyFill="1" applyBorder="1" applyAlignment="1">
      <alignment horizontal="center" vertical="center"/>
    </xf>
    <xf numFmtId="165" fontId="23" fillId="24" borderId="34" xfId="0" applyNumberFormat="1" applyFont="1" applyFill="1" applyBorder="1" applyAlignment="1">
      <alignment horizontal="center" vertical="center" wrapText="1"/>
    </xf>
    <xf numFmtId="0" fontId="21" fillId="0" borderId="38" xfId="0" applyFont="1" applyBorder="1" applyAlignment="1">
      <alignment horizontal="center" vertical="center"/>
    </xf>
    <xf numFmtId="165" fontId="21" fillId="0" borderId="34" xfId="0" applyNumberFormat="1" applyFont="1" applyBorder="1" applyAlignment="1">
      <alignment horizontal="center" vertical="center" wrapText="1"/>
    </xf>
    <xf numFmtId="0" fontId="21" fillId="0" borderId="28" xfId="0" applyFont="1" applyBorder="1" applyAlignment="1">
      <alignment horizontal="center" vertical="center"/>
    </xf>
    <xf numFmtId="165" fontId="21" fillId="0" borderId="0" xfId="0" applyNumberFormat="1" applyFont="1" applyAlignment="1">
      <alignment horizontal="center" vertical="center" wrapText="1"/>
    </xf>
    <xf numFmtId="165" fontId="21" fillId="0" borderId="29" xfId="0" applyNumberFormat="1" applyFont="1" applyBorder="1" applyAlignment="1">
      <alignment horizontal="center" vertical="center" wrapText="1"/>
    </xf>
    <xf numFmtId="165" fontId="23" fillId="0" borderId="34" xfId="0" applyNumberFormat="1" applyFont="1" applyBorder="1" applyAlignment="1">
      <alignment horizontal="center" vertical="center" wrapText="1"/>
    </xf>
    <xf numFmtId="0" fontId="23" fillId="0" borderId="28" xfId="0" applyFont="1" applyBorder="1" applyAlignment="1">
      <alignment horizontal="right" vertical="center"/>
    </xf>
    <xf numFmtId="0" fontId="23" fillId="0" borderId="0" xfId="0" applyFont="1" applyAlignment="1">
      <alignment horizontal="right" vertical="center"/>
    </xf>
    <xf numFmtId="165" fontId="23" fillId="0" borderId="29" xfId="0" applyNumberFormat="1" applyFont="1" applyBorder="1" applyAlignment="1">
      <alignment horizontal="center" vertical="center" wrapText="1"/>
    </xf>
    <xf numFmtId="2" fontId="2" fillId="0" borderId="0" xfId="0" applyNumberFormat="1" applyFont="1" applyAlignment="1">
      <alignment vertical="center"/>
    </xf>
    <xf numFmtId="4" fontId="2" fillId="0" borderId="29" xfId="0" applyNumberFormat="1" applyFont="1" applyBorder="1" applyAlignment="1">
      <alignment horizontal="center" vertical="center"/>
    </xf>
    <xf numFmtId="0" fontId="29" fillId="0" borderId="0" xfId="0" applyFont="1" applyAlignment="1">
      <alignment horizontal="center" vertical="center"/>
    </xf>
    <xf numFmtId="0" fontId="2" fillId="0" borderId="30" xfId="0" applyFont="1" applyBorder="1" applyAlignment="1">
      <alignment horizontal="center" vertical="center"/>
    </xf>
    <xf numFmtId="0" fontId="31" fillId="0" borderId="31" xfId="0" applyFont="1" applyBorder="1" applyAlignment="1">
      <alignment horizontal="center" vertical="center"/>
    </xf>
    <xf numFmtId="2" fontId="21" fillId="0" borderId="31" xfId="0" applyNumberFormat="1" applyFont="1" applyBorder="1" applyAlignment="1">
      <alignment horizontal="center" vertical="center"/>
    </xf>
    <xf numFmtId="4" fontId="2" fillId="0" borderId="32" xfId="0" applyNumberFormat="1" applyFont="1" applyBorder="1" applyAlignment="1">
      <alignment horizontal="center" vertical="center"/>
    </xf>
    <xf numFmtId="0" fontId="34" fillId="0" borderId="43" xfId="0" applyFont="1" applyBorder="1" applyAlignment="1">
      <alignment horizontal="center" vertical="center" wrapText="1"/>
    </xf>
    <xf numFmtId="0" fontId="34" fillId="0" borderId="44" xfId="0" applyFont="1" applyBorder="1" applyAlignment="1">
      <alignment horizontal="center" vertical="center" wrapText="1"/>
    </xf>
    <xf numFmtId="0" fontId="34" fillId="0" borderId="33" xfId="0" applyFont="1" applyBorder="1" applyAlignment="1">
      <alignment horizontal="center" vertical="center" wrapText="1"/>
    </xf>
    <xf numFmtId="4" fontId="33" fillId="0" borderId="35" xfId="0" applyNumberFormat="1" applyFont="1" applyBorder="1" applyAlignment="1">
      <alignment horizontal="center" vertical="center" wrapText="1"/>
    </xf>
    <xf numFmtId="4" fontId="33" fillId="0" borderId="51" xfId="0" applyNumberFormat="1" applyFont="1" applyBorder="1" applyAlignment="1">
      <alignment horizontal="center" vertical="center"/>
    </xf>
    <xf numFmtId="4" fontId="33" fillId="0" borderId="37" xfId="0" applyNumberFormat="1" applyFont="1" applyBorder="1" applyAlignment="1">
      <alignment horizontal="center" vertical="center"/>
    </xf>
    <xf numFmtId="0" fontId="20" fillId="0" borderId="38" xfId="0" applyFont="1" applyBorder="1" applyAlignment="1">
      <alignment horizontal="center" vertical="center"/>
    </xf>
    <xf numFmtId="0" fontId="20" fillId="0" borderId="10" xfId="0" applyFont="1" applyBorder="1" applyAlignment="1">
      <alignment horizontal="center" vertical="center"/>
    </xf>
    <xf numFmtId="0" fontId="20" fillId="0" borderId="34" xfId="0" applyFont="1" applyBorder="1" applyAlignment="1">
      <alignment horizontal="center" vertical="center"/>
    </xf>
    <xf numFmtId="0" fontId="27" fillId="0" borderId="10" xfId="0" applyFont="1" applyBorder="1" applyAlignment="1">
      <alignment horizontal="center" vertical="center" wrapText="1"/>
    </xf>
    <xf numFmtId="0" fontId="27" fillId="0" borderId="10" xfId="0" applyFont="1" applyBorder="1" applyAlignment="1">
      <alignment horizontal="center" vertical="center"/>
    </xf>
    <xf numFmtId="0" fontId="32" fillId="0" borderId="14"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16" xfId="0" applyFont="1" applyBorder="1" applyAlignment="1">
      <alignment horizontal="center" vertical="center" wrapText="1"/>
    </xf>
    <xf numFmtId="0" fontId="32" fillId="0" borderId="23" xfId="0" applyFont="1" applyBorder="1" applyAlignment="1">
      <alignment horizontal="center" vertical="center" wrapText="1"/>
    </xf>
    <xf numFmtId="0" fontId="20" fillId="0" borderId="40" xfId="0" applyFont="1" applyBorder="1" applyAlignment="1">
      <alignment horizontal="left" vertical="center" wrapText="1"/>
    </xf>
    <xf numFmtId="0" fontId="20" fillId="0" borderId="13" xfId="0" applyFont="1" applyBorder="1" applyAlignment="1">
      <alignment horizontal="left" vertical="center" wrapText="1"/>
    </xf>
    <xf numFmtId="0" fontId="20" fillId="0" borderId="17" xfId="0" applyFont="1" applyBorder="1" applyAlignment="1">
      <alignment horizontal="left" vertical="center" wrapText="1"/>
    </xf>
    <xf numFmtId="0" fontId="20" fillId="0" borderId="41" xfId="0" applyFont="1" applyBorder="1" applyAlignment="1">
      <alignment horizontal="left" vertical="center" wrapText="1"/>
    </xf>
    <xf numFmtId="0" fontId="20" fillId="0" borderId="27" xfId="0" applyFont="1" applyBorder="1" applyAlignment="1">
      <alignment horizontal="left" vertical="center" wrapText="1"/>
    </xf>
    <xf numFmtId="0" fontId="20" fillId="0" borderId="22" xfId="0" applyFont="1" applyBorder="1" applyAlignment="1">
      <alignment horizontal="left" vertical="center" wrapText="1"/>
    </xf>
    <xf numFmtId="0" fontId="20" fillId="0" borderId="52" xfId="0" applyFont="1" applyBorder="1" applyAlignment="1">
      <alignment horizontal="left" vertical="center" wrapText="1"/>
    </xf>
    <xf numFmtId="0" fontId="20" fillId="0" borderId="21" xfId="0" applyFont="1" applyBorder="1" applyAlignment="1">
      <alignment horizontal="left" vertical="center" wrapText="1"/>
    </xf>
    <xf numFmtId="0" fontId="20" fillId="0" borderId="23" xfId="0" applyFont="1" applyBorder="1" applyAlignment="1">
      <alignment horizontal="left" vertical="center" wrapText="1"/>
    </xf>
    <xf numFmtId="2" fontId="23" fillId="24" borderId="12" xfId="0" applyNumberFormat="1" applyFont="1" applyFill="1" applyBorder="1" applyAlignment="1">
      <alignment horizontal="center" vertical="center" wrapText="1"/>
    </xf>
    <xf numFmtId="2" fontId="23" fillId="24" borderId="13" xfId="0" applyNumberFormat="1" applyFont="1" applyFill="1" applyBorder="1" applyAlignment="1">
      <alignment horizontal="center" vertical="center" wrapText="1"/>
    </xf>
    <xf numFmtId="2" fontId="23" fillId="24" borderId="17" xfId="0" applyNumberFormat="1" applyFont="1" applyFill="1" applyBorder="1" applyAlignment="1">
      <alignment horizontal="center" vertical="center" wrapText="1"/>
    </xf>
    <xf numFmtId="2" fontId="21" fillId="0" borderId="12" xfId="0" applyNumberFormat="1" applyFont="1" applyBorder="1" applyAlignment="1">
      <alignment horizontal="center" vertical="center"/>
    </xf>
    <xf numFmtId="2" fontId="21" fillId="0" borderId="13" xfId="0" applyNumberFormat="1" applyFont="1" applyBorder="1" applyAlignment="1">
      <alignment horizontal="center" vertical="center"/>
    </xf>
    <xf numFmtId="2" fontId="21" fillId="0" borderId="39" xfId="0" applyNumberFormat="1" applyFont="1" applyBorder="1" applyAlignment="1">
      <alignment horizontal="center" vertical="center"/>
    </xf>
    <xf numFmtId="0" fontId="23" fillId="0" borderId="40" xfId="0" applyFont="1" applyBorder="1" applyAlignment="1">
      <alignment horizontal="right" vertical="center"/>
    </xf>
    <xf numFmtId="0" fontId="23" fillId="0" borderId="13" xfId="0" applyFont="1" applyBorder="1" applyAlignment="1">
      <alignment horizontal="right" vertical="center"/>
    </xf>
    <xf numFmtId="0" fontId="23" fillId="0" borderId="17" xfId="0" applyFont="1" applyBorder="1" applyAlignment="1">
      <alignment horizontal="right" vertical="center"/>
    </xf>
    <xf numFmtId="0" fontId="20" fillId="0" borderId="40"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8" xfId="0" applyFont="1" applyBorder="1" applyAlignment="1">
      <alignment horizontal="center" vertical="center"/>
    </xf>
    <xf numFmtId="0" fontId="20" fillId="0" borderId="24" xfId="0" applyFont="1" applyBorder="1" applyAlignment="1">
      <alignment horizontal="center" vertical="center"/>
    </xf>
    <xf numFmtId="0" fontId="20" fillId="0" borderId="49" xfId="0" applyFont="1" applyBorder="1" applyAlignment="1">
      <alignment horizontal="center" vertical="center"/>
    </xf>
    <xf numFmtId="0" fontId="20" fillId="0" borderId="25" xfId="0" applyFont="1" applyBorder="1" applyAlignment="1">
      <alignment horizontal="center" vertical="center"/>
    </xf>
    <xf numFmtId="0" fontId="20" fillId="0" borderId="38"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5" xfId="0" applyFont="1" applyBorder="1" applyAlignment="1">
      <alignment horizontal="left" vertical="center" wrapText="1"/>
    </xf>
    <xf numFmtId="0" fontId="20" fillId="0" borderId="40" xfId="0" applyFont="1" applyBorder="1" applyAlignment="1">
      <alignment horizontal="center" vertical="center"/>
    </xf>
    <xf numFmtId="0" fontId="20" fillId="0" borderId="13" xfId="0" applyFont="1" applyBorder="1" applyAlignment="1">
      <alignment horizontal="center" vertical="center"/>
    </xf>
    <xf numFmtId="0" fontId="20" fillId="0" borderId="39" xfId="0" applyFont="1" applyBorder="1" applyAlignment="1">
      <alignment horizontal="center" vertical="center"/>
    </xf>
    <xf numFmtId="0" fontId="20" fillId="0" borderId="11"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45"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7" xfId="0" applyFont="1" applyBorder="1" applyAlignment="1">
      <alignment horizontal="center" vertical="center" wrapText="1"/>
    </xf>
  </cellXfs>
  <cellStyles count="48">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Neutro" xfId="31" builtinId="28" customBuiltin="1"/>
    <cellStyle name="Normal" xfId="0" builtinId="0"/>
    <cellStyle name="Normal 2 2" xfId="45" xr:uid="{00000000-0005-0000-0000-000020000000}"/>
    <cellStyle name="Nota" xfId="32" builtinId="10" customBuiltin="1"/>
    <cellStyle name="Porcentagem" xfId="33" builtinId="5"/>
    <cellStyle name="Porcentagem 2" xfId="46" xr:uid="{00000000-0005-0000-0000-000023000000}"/>
    <cellStyle name="Ruim" xfId="30" builtinId="27" customBuiltin="1"/>
    <cellStyle name="Saída" xfId="34" builtinId="21" customBuiltin="1"/>
    <cellStyle name="Separador de milhares 2" xfId="44" xr:uid="{00000000-0005-0000-0000-000026000000}"/>
    <cellStyle name="Texto de Aviso" xfId="35" builtinId="11" customBuiltin="1"/>
    <cellStyle name="Texto Explicativo" xfId="36" builtinId="53" customBuiltin="1"/>
    <cellStyle name="Título" xfId="37" builtinId="15" customBuiltin="1"/>
    <cellStyle name="Título 1" xfId="38" builtinId="16" customBuiltin="1"/>
    <cellStyle name="Título 2" xfId="39" builtinId="17" customBuiltin="1"/>
    <cellStyle name="Título 3" xfId="40" builtinId="18" customBuiltin="1"/>
    <cellStyle name="Título 4" xfId="41" builtinId="19" customBuiltin="1"/>
    <cellStyle name="Total" xfId="42" builtinId="25" customBuiltin="1"/>
    <cellStyle name="Vírgula" xfId="47" builtinId="3"/>
    <cellStyle name="Vírgula 4" xfId="43" xr:uid="{00000000-0005-0000-0000-00002F000000}"/>
  </cellStyles>
  <dxfs count="0"/>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204108</xdr:colOff>
      <xdr:row>0</xdr:row>
      <xdr:rowOff>20411</xdr:rowOff>
    </xdr:from>
    <xdr:to>
      <xdr:col>2</xdr:col>
      <xdr:colOff>34018</xdr:colOff>
      <xdr:row>0</xdr:row>
      <xdr:rowOff>768804</xdr:rowOff>
    </xdr:to>
    <xdr:pic>
      <xdr:nvPicPr>
        <xdr:cNvPr id="4" name="Imagem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lum bright="18000" contrast="22000"/>
        </a:blip>
        <a:srcRect/>
        <a:stretch>
          <a:fillRect/>
        </a:stretch>
      </xdr:blipFill>
      <xdr:spPr bwMode="auto">
        <a:xfrm>
          <a:off x="204108" y="20411"/>
          <a:ext cx="1013731" cy="74839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427511</xdr:colOff>
      <xdr:row>0</xdr:row>
      <xdr:rowOff>54429</xdr:rowOff>
    </xdr:from>
    <xdr:to>
      <xdr:col>2</xdr:col>
      <xdr:colOff>80596</xdr:colOff>
      <xdr:row>0</xdr:row>
      <xdr:rowOff>850447</xdr:rowOff>
    </xdr:to>
    <xdr:pic>
      <xdr:nvPicPr>
        <xdr:cNvPr id="3" name="Imagem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lum bright="18000" contrast="22000"/>
        </a:blip>
        <a:srcRect/>
        <a:stretch>
          <a:fillRect/>
        </a:stretch>
      </xdr:blipFill>
      <xdr:spPr bwMode="auto">
        <a:xfrm>
          <a:off x="427511" y="54429"/>
          <a:ext cx="964604" cy="79601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494186</xdr:colOff>
      <xdr:row>0</xdr:row>
      <xdr:rowOff>54429</xdr:rowOff>
    </xdr:from>
    <xdr:to>
      <xdr:col>1</xdr:col>
      <xdr:colOff>700767</xdr:colOff>
      <xdr:row>0</xdr:row>
      <xdr:rowOff>850447</xdr:rowOff>
    </xdr:to>
    <xdr:pic>
      <xdr:nvPicPr>
        <xdr:cNvPr id="3" name="Imagem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lum bright="18000" contrast="22000"/>
        </a:blip>
        <a:srcRect/>
        <a:stretch>
          <a:fillRect/>
        </a:stretch>
      </xdr:blipFill>
      <xdr:spPr bwMode="auto">
        <a:xfrm>
          <a:off x="494186" y="54429"/>
          <a:ext cx="948170" cy="79601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uario\Google%20Drive\DFT%20Projetos\PROJETOS\SERRANIA\PROJETOS\PRA&#199;A\PROJETO%20PRACA%20SETE%20ORELHAS\PLANILHA%20M+&#220;LTIPLA%202.3%20-%20RAND%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O213"/>
  <sheetViews>
    <sheetView showGridLines="0" tabSelected="1" view="pageBreakPreview" zoomScale="140" zoomScaleNormal="75" zoomScaleSheetLayoutView="140" workbookViewId="0">
      <selection activeCell="A8" sqref="A8:D9"/>
    </sheetView>
  </sheetViews>
  <sheetFormatPr defaultColWidth="9.140625" defaultRowHeight="12.75" x14ac:dyDescent="0.2"/>
  <cols>
    <col min="1" max="1" width="7.140625" style="3" customWidth="1"/>
    <col min="2" max="2" width="10.5703125" style="4" customWidth="1"/>
    <col min="3" max="3" width="9.5703125" style="4" customWidth="1"/>
    <col min="4" max="4" width="62.42578125" style="8" customWidth="1"/>
    <col min="5" max="5" width="7.140625" style="4" customWidth="1"/>
    <col min="6" max="6" width="8.5703125" style="46" bestFit="1" customWidth="1"/>
    <col min="7" max="8" width="9.5703125" style="5" bestFit="1" customWidth="1"/>
    <col min="9" max="9" width="16.42578125" style="5" customWidth="1"/>
    <col min="10" max="10" width="12.85546875" style="7" bestFit="1" customWidth="1"/>
    <col min="11" max="11" width="12.7109375" style="50" bestFit="1" customWidth="1"/>
    <col min="12" max="12" width="10.5703125" style="7" bestFit="1" customWidth="1"/>
    <col min="13" max="14" width="9.140625" style="7"/>
    <col min="15" max="15" width="9.140625" style="53"/>
    <col min="16" max="16384" width="9.140625" style="7"/>
  </cols>
  <sheetData>
    <row r="1" spans="1:15" ht="65.25" customHeight="1" x14ac:dyDescent="0.2">
      <c r="A1" s="199" t="s">
        <v>42</v>
      </c>
      <c r="B1" s="200"/>
      <c r="C1" s="200"/>
      <c r="D1" s="200"/>
      <c r="E1" s="200"/>
      <c r="F1" s="200"/>
      <c r="G1" s="200"/>
      <c r="H1" s="200"/>
      <c r="I1" s="201"/>
    </row>
    <row r="2" spans="1:15" s="38" customFormat="1" ht="5.0999999999999996" customHeight="1" x14ac:dyDescent="0.2">
      <c r="A2" s="171"/>
      <c r="B2" s="37"/>
      <c r="C2" s="37"/>
      <c r="D2" s="74"/>
      <c r="E2" s="37"/>
      <c r="F2" s="42"/>
      <c r="G2" s="62"/>
      <c r="H2" s="37"/>
      <c r="I2" s="172"/>
      <c r="K2" s="50"/>
      <c r="O2" s="54"/>
    </row>
    <row r="3" spans="1:15" s="38" customFormat="1" x14ac:dyDescent="0.2">
      <c r="A3" s="205" t="s">
        <v>38</v>
      </c>
      <c r="B3" s="206"/>
      <c r="C3" s="206"/>
      <c r="D3" s="206"/>
      <c r="E3" s="206"/>
      <c r="F3" s="206"/>
      <c r="G3" s="206"/>
      <c r="H3" s="206"/>
      <c r="I3" s="207"/>
      <c r="K3" s="50"/>
      <c r="O3" s="54"/>
    </row>
    <row r="4" spans="1:15" s="38" customFormat="1" ht="5.0999999999999996" customHeight="1" x14ac:dyDescent="0.2">
      <c r="A4" s="173"/>
      <c r="B4" s="39"/>
      <c r="C4" s="39"/>
      <c r="D4" s="75"/>
      <c r="E4" s="39"/>
      <c r="F4" s="43"/>
      <c r="G4" s="39"/>
      <c r="H4" s="39"/>
      <c r="I4" s="174"/>
      <c r="K4" s="50"/>
      <c r="O4" s="54"/>
    </row>
    <row r="5" spans="1:15" s="38" customFormat="1" x14ac:dyDescent="0.2">
      <c r="A5" s="110" t="str">
        <f>'MM CALC'!A4</f>
        <v>PREFEITURA MUNICIPAL DE MINAS NOVAS</v>
      </c>
      <c r="B5" s="40"/>
      <c r="C5" s="40"/>
      <c r="D5" s="76"/>
      <c r="E5" s="14" t="str">
        <f>'MM CALC'!E4</f>
        <v>DATA:11/11/2025</v>
      </c>
      <c r="F5" s="44"/>
      <c r="G5" s="63"/>
      <c r="H5" s="41"/>
      <c r="I5" s="175"/>
      <c r="K5" s="50"/>
      <c r="O5" s="54"/>
    </row>
    <row r="6" spans="1:15" s="38" customFormat="1" x14ac:dyDescent="0.2">
      <c r="A6" s="110" t="str">
        <f>'MM CALC'!A5</f>
        <v xml:space="preserve">OBRA: AMPLIAÇÃO E REFORMA DO CENTRO DE EDUCAÇÃO INFANTIL DO DISTRITO DE BAIXA QUENTE </v>
      </c>
      <c r="B6" s="2"/>
      <c r="C6" s="2"/>
      <c r="D6" s="77"/>
      <c r="E6" s="40"/>
      <c r="F6" s="40"/>
      <c r="G6" s="40"/>
      <c r="H6" s="40"/>
      <c r="I6" s="176"/>
      <c r="K6" s="50"/>
      <c r="O6" s="54"/>
    </row>
    <row r="7" spans="1:15" s="38" customFormat="1" ht="24" customHeight="1" x14ac:dyDescent="0.2">
      <c r="A7" s="214" t="str">
        <f>'MM CALC'!A6</f>
        <v>LOCAL: DIST. BAIXA QUENTE - MINAS NOVAS/MG</v>
      </c>
      <c r="B7" s="215"/>
      <c r="C7" s="215"/>
      <c r="D7" s="216"/>
      <c r="E7" s="208" t="s">
        <v>12</v>
      </c>
      <c r="F7" s="209"/>
      <c r="G7" s="210"/>
      <c r="H7" s="211"/>
      <c r="I7" s="202" t="s">
        <v>28</v>
      </c>
      <c r="K7" s="50"/>
      <c r="O7" s="54"/>
    </row>
    <row r="8" spans="1:15" s="38" customFormat="1" ht="24" customHeight="1" x14ac:dyDescent="0.2">
      <c r="A8" s="217" t="s">
        <v>680</v>
      </c>
      <c r="B8" s="218"/>
      <c r="C8" s="218"/>
      <c r="D8" s="219"/>
      <c r="E8" s="47" t="s">
        <v>5</v>
      </c>
      <c r="F8" s="48" t="s">
        <v>3</v>
      </c>
      <c r="G8" s="212"/>
      <c r="H8" s="213"/>
      <c r="I8" s="203"/>
      <c r="K8" s="50"/>
      <c r="O8" s="54"/>
    </row>
    <row r="9" spans="1:15" s="38" customFormat="1" ht="20.100000000000001" customHeight="1" x14ac:dyDescent="0.2">
      <c r="A9" s="220"/>
      <c r="B9" s="221"/>
      <c r="C9" s="221"/>
      <c r="D9" s="222"/>
      <c r="E9" s="47" t="s">
        <v>11</v>
      </c>
      <c r="F9" s="48" t="s">
        <v>4</v>
      </c>
      <c r="G9" s="95" t="s">
        <v>18</v>
      </c>
      <c r="H9" s="96">
        <v>0.28289999999999998</v>
      </c>
      <c r="I9" s="204"/>
      <c r="K9" s="50"/>
      <c r="O9" s="54"/>
    </row>
    <row r="10" spans="1:15" ht="5.0999999999999996" customHeight="1" x14ac:dyDescent="0.2">
      <c r="A10" s="177" t="s">
        <v>19</v>
      </c>
      <c r="B10" s="2"/>
      <c r="C10" s="2"/>
      <c r="D10" s="77"/>
      <c r="E10" s="2"/>
      <c r="F10" s="44"/>
      <c r="G10" s="6"/>
      <c r="H10" s="6"/>
      <c r="I10" s="178"/>
    </row>
    <row r="11" spans="1:15" s="4" customFormat="1" ht="24" x14ac:dyDescent="0.2">
      <c r="A11" s="179" t="s">
        <v>0</v>
      </c>
      <c r="B11" s="58" t="s">
        <v>9</v>
      </c>
      <c r="C11" s="58" t="s">
        <v>2</v>
      </c>
      <c r="D11" s="78" t="s">
        <v>1</v>
      </c>
      <c r="E11" s="58" t="s">
        <v>6</v>
      </c>
      <c r="F11" s="57" t="s">
        <v>7</v>
      </c>
      <c r="G11" s="107" t="s">
        <v>13</v>
      </c>
      <c r="H11" s="107" t="s">
        <v>39</v>
      </c>
      <c r="I11" s="180" t="s">
        <v>8</v>
      </c>
      <c r="K11" s="59"/>
      <c r="O11" s="60"/>
    </row>
    <row r="12" spans="1:15" s="21" customFormat="1" ht="11.25" x14ac:dyDescent="0.2">
      <c r="A12" s="181">
        <f>'MM CALC'!A10</f>
        <v>1</v>
      </c>
      <c r="B12" s="103"/>
      <c r="C12" s="104"/>
      <c r="D12" s="105" t="str">
        <f>'MM CALC'!D10</f>
        <v>SERVIÇOS PRELIMINARES</v>
      </c>
      <c r="E12" s="104"/>
      <c r="F12" s="223"/>
      <c r="G12" s="224"/>
      <c r="H12" s="225"/>
      <c r="I12" s="182">
        <f>SUM(I20:I24)</f>
        <v>37074.709999999992</v>
      </c>
      <c r="K12" s="51"/>
      <c r="O12" s="55"/>
    </row>
    <row r="13" spans="1:15" s="21" customFormat="1" ht="45" x14ac:dyDescent="0.2">
      <c r="A13" s="183" t="str">
        <f>'MM CALC'!A11</f>
        <v>1.1</v>
      </c>
      <c r="B13" s="19" t="str">
        <f>'MM CALC'!B11</f>
        <v>SICOR-MG</v>
      </c>
      <c r="C13" s="19" t="str">
        <f>'MM CALC'!C11</f>
        <v>ED-48514</v>
      </c>
      <c r="D13" s="72" t="str">
        <f>'MM CALC'!D11</f>
        <v>REMOÇÃO MANUAL DE TELHA CERÂMICA, COM
REAPROVEITAMENTO, INCLUSIVE AFASTAMENTO E
EMPILHAMENTO, EXCLUSIVE TRANSPORTE E RETIRADA DO
MATERIAL REMOVIDO NÃO REAPROVEITÁVEL</v>
      </c>
      <c r="E13" s="45" t="str">
        <f>'MM CALC'!E11</f>
        <v>m²</v>
      </c>
      <c r="F13" s="45">
        <f>'MM CALC'!F11</f>
        <v>225.68</v>
      </c>
      <c r="G13" s="226" t="str">
        <f>'MM CALC'!G11</f>
        <v>a cargo do municipio</v>
      </c>
      <c r="H13" s="227"/>
      <c r="I13" s="228"/>
      <c r="K13" s="51"/>
      <c r="O13" s="55"/>
    </row>
    <row r="14" spans="1:15" s="21" customFormat="1" ht="45" x14ac:dyDescent="0.2">
      <c r="A14" s="183" t="str">
        <f>'MM CALC'!A12</f>
        <v>1.2</v>
      </c>
      <c r="B14" s="19" t="str">
        <f>'MM CALC'!B12</f>
        <v>SICOR-MG</v>
      </c>
      <c r="C14" s="19" t="str">
        <f>'MM CALC'!C12</f>
        <v>ED-48457</v>
      </c>
      <c r="D14" s="72" t="str">
        <f>'MM CALC'!D12</f>
        <v>REMOÇÃO MANUAL DE ENGRADAMENTO PARA TELHA TIPO
CERÂMICA OU CONCRETO, INCLUSIVE AFASTAMENTO E
EMPILHAMENTO, EXCLUSIVE TRANSPORTE E RETIRADA DO
MATERIAL REMOVIDO NÃO REAPROVEITÁVEL</v>
      </c>
      <c r="E14" s="45" t="str">
        <f>'MM CALC'!E12</f>
        <v>m²</v>
      </c>
      <c r="F14" s="45">
        <f>'MM CALC'!F12</f>
        <v>201.5</v>
      </c>
      <c r="G14" s="226" t="str">
        <f>'MM CALC'!G12</f>
        <v>a cargo do municipio</v>
      </c>
      <c r="H14" s="227"/>
      <c r="I14" s="228"/>
      <c r="K14" s="51"/>
      <c r="O14" s="55"/>
    </row>
    <row r="15" spans="1:15" s="21" customFormat="1" ht="67.5" x14ac:dyDescent="0.2">
      <c r="A15" s="183" t="str">
        <f>'MM CALC'!A13</f>
        <v>1.3</v>
      </c>
      <c r="B15" s="19" t="str">
        <f>'MM CALC'!B13</f>
        <v>SICOR-MG</v>
      </c>
      <c r="C15" s="19" t="str">
        <f>'MM CALC'!C13</f>
        <v>ED-28338</v>
      </c>
      <c r="D15" s="72" t="str">
        <f>'MM CALC'!D13</f>
        <v>DEMOLIÇÃO MANUAL DE CONSTRUÇÃO EM ALVENARIAS DE
VEDAÇÃO, COM ESPESSURA MÁXIMA DE 15CM, INCLUSIVE
REMOÇÃO COM REAPROVEITAMENTO DE ESQUADRIAS,
AFASTAMENTO E EMPILHAMENTO, EXCLUSIVE TRANSPORTE E
RETIRADA DO MATERIAL DEMOLIDO/REMOVIDO NÃO
REAPROVEITÁVEL</v>
      </c>
      <c r="E15" s="45" t="str">
        <f>'MM CALC'!E13</f>
        <v>m²</v>
      </c>
      <c r="F15" s="45">
        <f>'MM CALC'!F13</f>
        <v>180.88</v>
      </c>
      <c r="G15" s="226" t="str">
        <f>'MM CALC'!G13</f>
        <v>a cargo do municipio</v>
      </c>
      <c r="H15" s="227"/>
      <c r="I15" s="228"/>
      <c r="K15" s="51"/>
      <c r="O15" s="55"/>
    </row>
    <row r="16" spans="1:15" s="21" customFormat="1" ht="45" x14ac:dyDescent="0.2">
      <c r="A16" s="183" t="str">
        <f>'MM CALC'!A14</f>
        <v>1.4</v>
      </c>
      <c r="B16" s="19" t="str">
        <f>'MM CALC'!B14</f>
        <v>SICOR-MG</v>
      </c>
      <c r="C16" s="19" t="str">
        <f>'MM CALC'!C14</f>
        <v>ED-48467</v>
      </c>
      <c r="D16" s="72" t="str">
        <f>'MM CALC'!D14</f>
        <v>REMOÇÃO DE LOUÇAS (LAVATÓRIO, BANHEIRA, PIA, VASO
SANITÁRIO, TANQUE), COM REAPROVEITAMENTO, INCLUSIVE
AFASTAMENTO E EMPILHAMENTO, EXCLUSIVE TRANSPORTE E
RETIRADA DO MATERIAL REMOVIDO NÃO REAPROVEITÁVEL</v>
      </c>
      <c r="E16" s="45" t="str">
        <f>'MM CALC'!E14</f>
        <v xml:space="preserve">und </v>
      </c>
      <c r="F16" s="45">
        <f>'MM CALC'!F14</f>
        <v>6</v>
      </c>
      <c r="G16" s="226" t="str">
        <f>'MM CALC'!G14</f>
        <v>a cargo do municipio</v>
      </c>
      <c r="H16" s="227"/>
      <c r="I16" s="228"/>
      <c r="K16" s="51"/>
      <c r="O16" s="55"/>
    </row>
    <row r="17" spans="1:15" s="21" customFormat="1" ht="45" x14ac:dyDescent="0.2">
      <c r="A17" s="183" t="str">
        <f>'MM CALC'!A15</f>
        <v>1.5</v>
      </c>
      <c r="B17" s="19" t="str">
        <f>'MM CALC'!B15</f>
        <v>SICOR-MG</v>
      </c>
      <c r="C17" s="19" t="str">
        <f>'MM CALC'!C15</f>
        <v>ED-48479</v>
      </c>
      <c r="D17" s="72" t="str">
        <f>'MM CALC'!D15</f>
        <v>DEMOLIÇÃO MANUAL DE PISO CIMENTADO OU CONTRAPISO DE
ARGAMASSA, COM ESPESSURA MÁXIMA DE 10CM, INCLUSIVE
AFASTAMENTO E EMPILHAMENTO, EXCLUSIVE TRANSPORTE E
RETIRADA DO MATERIAL DEMOLIDO</v>
      </c>
      <c r="E17" s="45" t="str">
        <f>'MM CALC'!E15</f>
        <v>m²</v>
      </c>
      <c r="F17" s="45">
        <f>'MM CALC'!F15</f>
        <v>180.88</v>
      </c>
      <c r="G17" s="226" t="str">
        <f>'MM CALC'!G15</f>
        <v>a cargo do municipio</v>
      </c>
      <c r="H17" s="227"/>
      <c r="I17" s="228"/>
      <c r="K17" s="51"/>
      <c r="O17" s="55"/>
    </row>
    <row r="18" spans="1:15" s="21" customFormat="1" ht="11.25" x14ac:dyDescent="0.2">
      <c r="A18" s="183" t="str">
        <f>'MM CALC'!A16</f>
        <v>1.6</v>
      </c>
      <c r="B18" s="19" t="str">
        <f>'MM CALC'!B16</f>
        <v>SICOR-MG</v>
      </c>
      <c r="C18" s="19" t="str">
        <f>'MM CALC'!C16</f>
        <v>RO-01091</v>
      </c>
      <c r="D18" s="72" t="str">
        <f>'MM CALC'!D16</f>
        <v>Limpeza mecanizada da camada vegetal</v>
      </c>
      <c r="E18" s="45" t="str">
        <f>'MM CALC'!E16</f>
        <v>m²</v>
      </c>
      <c r="F18" s="45">
        <f>'MM CALC'!F16</f>
        <v>1324</v>
      </c>
      <c r="G18" s="226" t="str">
        <f>'MM CALC'!G16</f>
        <v>a cargo do municipio</v>
      </c>
      <c r="H18" s="227"/>
      <c r="I18" s="228"/>
      <c r="K18" s="51"/>
      <c r="O18" s="55"/>
    </row>
    <row r="19" spans="1:15" s="21" customFormat="1" ht="11.25" x14ac:dyDescent="0.2">
      <c r="A19" s="183" t="str">
        <f>'MM CALC'!A17</f>
        <v>1.7</v>
      </c>
      <c r="B19" s="19" t="str">
        <f>'MM CALC'!B17</f>
        <v>SICOR-MG</v>
      </c>
      <c r="C19" s="19" t="str">
        <f>'MM CALC'!C17</f>
        <v>RO-00232</v>
      </c>
      <c r="D19" s="72" t="str">
        <f>'MM CALC'!D17</f>
        <v>Regularização de superfície com motoniveladora</v>
      </c>
      <c r="E19" s="45" t="str">
        <f>'MM CALC'!E17</f>
        <v>m²</v>
      </c>
      <c r="F19" s="45">
        <f>'MM CALC'!F17</f>
        <v>1324</v>
      </c>
      <c r="G19" s="226" t="str">
        <f>'MM CALC'!G17</f>
        <v>a cargo do municipio</v>
      </c>
      <c r="H19" s="227"/>
      <c r="I19" s="228"/>
      <c r="K19" s="51"/>
      <c r="O19" s="55"/>
    </row>
    <row r="20" spans="1:15" s="22" customFormat="1" ht="67.5" x14ac:dyDescent="0.2">
      <c r="A20" s="183" t="str">
        <f>'MM CALC'!A18</f>
        <v>1.8</v>
      </c>
      <c r="B20" s="19" t="str">
        <f>'MM CALC'!B18</f>
        <v>SICOR-MG</v>
      </c>
      <c r="C20" s="19" t="str">
        <f>'MM CALC'!C18</f>
        <v>ED-28427</v>
      </c>
      <c r="D20" s="72" t="str">
        <f>'MM CALC'!D18</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20" s="45" t="str">
        <f>'MM CALC'!E18</f>
        <v>und</v>
      </c>
      <c r="F20" s="45">
        <f>'MM CALC'!F18</f>
        <v>1</v>
      </c>
      <c r="G20" s="20">
        <v>1130.27</v>
      </c>
      <c r="H20" s="20">
        <v>1130.67</v>
      </c>
      <c r="I20" s="184">
        <f>+ROUND((H20*F20),2)</f>
        <v>1130.67</v>
      </c>
      <c r="K20" s="52"/>
      <c r="O20" s="56"/>
    </row>
    <row r="21" spans="1:15" s="21" customFormat="1" ht="33.75" x14ac:dyDescent="0.2">
      <c r="A21" s="183" t="str">
        <f>'MM CALC'!A19</f>
        <v>1.9</v>
      </c>
      <c r="B21" s="19" t="str">
        <f>'MM CALC'!B19</f>
        <v>SICOR-MG</v>
      </c>
      <c r="C21" s="19" t="str">
        <f>'MM CALC'!C19</f>
        <v>ED-50135</v>
      </c>
      <c r="D21" s="72" t="str">
        <f>'MM CALC'!D19</f>
        <v>BARRACÃO DE OBRA, EM CHAPA DE COMPENSADO RESINADO,
INCLUSIVE INSTALAÇÕES SANITÁRIAS E MOBILIÁRIO - PADRÃO
DER-MG</v>
      </c>
      <c r="E21" s="45" t="str">
        <f>'MM CALC'!E19</f>
        <v>m²</v>
      </c>
      <c r="F21" s="45">
        <f>'MM CALC'!F19</f>
        <v>24</v>
      </c>
      <c r="G21" s="20">
        <v>640.17999999999995</v>
      </c>
      <c r="H21" s="20">
        <f t="shared" ref="H21:H23" si="0">ROUND((1+$H$9)*G21,2)</f>
        <v>821.29</v>
      </c>
      <c r="I21" s="184">
        <f t="shared" ref="I21:I22" si="1">+ROUND((H21*F21),2)</f>
        <v>19710.96</v>
      </c>
      <c r="K21" s="51"/>
      <c r="O21" s="55"/>
    </row>
    <row r="22" spans="1:15" s="21" customFormat="1" ht="45" x14ac:dyDescent="0.2">
      <c r="A22" s="183" t="str">
        <f>'MM CALC'!A20</f>
        <v>1.10</v>
      </c>
      <c r="B22" s="19" t="str">
        <f>'MM CALC'!B20</f>
        <v>SICOR-MG</v>
      </c>
      <c r="C22" s="19" t="str">
        <f>'MM CALC'!C20</f>
        <v>ED-17989</v>
      </c>
      <c r="D22" s="72" t="str">
        <f>'MM CALC'!D20</f>
        <v>LOCAÇÃO DE OBRA COM GABARITO DE TÁBUAS CORRIDAS
PONTALETADAS A CADA 2,00M, REAPROVEITAMENTO (2X),
INCLUSIVE ACOMPANHAMENTO DE EQUIPE TOPOGRÁFICA PARA
MARCAÇÃO DE PONTO TOPOGRÁFICO</v>
      </c>
      <c r="E22" s="45" t="str">
        <f>'MM CALC'!E20</f>
        <v>m</v>
      </c>
      <c r="F22" s="45">
        <f>'MM CALC'!F20</f>
        <v>136</v>
      </c>
      <c r="G22" s="20">
        <v>60.7</v>
      </c>
      <c r="H22" s="20">
        <f t="shared" si="0"/>
        <v>77.87</v>
      </c>
      <c r="I22" s="184">
        <f t="shared" si="1"/>
        <v>10590.32</v>
      </c>
      <c r="K22" s="51"/>
      <c r="O22" s="55"/>
    </row>
    <row r="23" spans="1:15" s="21" customFormat="1" ht="45" x14ac:dyDescent="0.2">
      <c r="A23" s="183" t="str">
        <f>'MM CALC'!A21</f>
        <v>1.11</v>
      </c>
      <c r="B23" s="19" t="str">
        <f>'MM CALC'!B21</f>
        <v>SICOR-MG</v>
      </c>
      <c r="C23" s="19" t="str">
        <f>'MM CALC'!C21</f>
        <v>ED-20579</v>
      </c>
      <c r="D23" s="72" t="str">
        <f>'MM CALC'!D21</f>
        <v>ENTRADA DE ENERGIA AÉREA, TIPO B1, PADRÃO CEMIG, CARGA
INSTALADA DE ATÉ 10KW, BIFÁSICO, COM SAÍDA SUBTERRÂNEA,
INCLUSIVE POSTE, CAIXA PARA MEDIDOR, DISJUNTOR,
BARRAMENTO, ATERRAMENTO E ACESSÓRIOS</v>
      </c>
      <c r="E23" s="45" t="str">
        <f>'MM CALC'!E21</f>
        <v>und</v>
      </c>
      <c r="F23" s="45">
        <f>'MM CALC'!F21</f>
        <v>1</v>
      </c>
      <c r="G23" s="20">
        <v>2562.04</v>
      </c>
      <c r="H23" s="20">
        <f t="shared" si="0"/>
        <v>3286.84</v>
      </c>
      <c r="I23" s="184">
        <f>+ROUND((H23*F23),2)</f>
        <v>3286.84</v>
      </c>
      <c r="K23" s="51"/>
      <c r="O23" s="55"/>
    </row>
    <row r="24" spans="1:15" s="21" customFormat="1" ht="45" x14ac:dyDescent="0.2">
      <c r="A24" s="183" t="str">
        <f>'MM CALC'!A22</f>
        <v>1.12</v>
      </c>
      <c r="B24" s="19" t="str">
        <f>'MM CALC'!B22</f>
        <v>SICOR-MG</v>
      </c>
      <c r="C24" s="19" t="str">
        <f>'MM CALC'!C22</f>
        <v>ED-48479</v>
      </c>
      <c r="D24" s="72" t="str">
        <f>'MM CALC'!D22</f>
        <v>DEMOLIÇÃO MANUAL DE PISO CIMENTADO OU CONTRAPISO DE
ARGAMASSA, COM ESPESSURA MÁXIMA DE 10CM, INCLUSIVE
AFASTAMENTO E EMPILHAMENTO, EXCLUSIVE TRANSPORTE E
RETIRADA DO MATERIAL DEMOLIDO</v>
      </c>
      <c r="E24" s="45" t="str">
        <f>'MM CALC'!E22</f>
        <v>m²</v>
      </c>
      <c r="F24" s="45">
        <f>'MM CALC'!F22</f>
        <v>99.49</v>
      </c>
      <c r="G24" s="20">
        <v>18.46</v>
      </c>
      <c r="H24" s="20">
        <f t="shared" ref="H24" si="2">ROUND((1+$H$9)*G24,2)</f>
        <v>23.68</v>
      </c>
      <c r="I24" s="184">
        <f>+ROUND((H24*F24),2)</f>
        <v>2355.92</v>
      </c>
      <c r="K24" s="51"/>
      <c r="O24" s="55"/>
    </row>
    <row r="25" spans="1:15" s="21" customFormat="1" ht="11.25" x14ac:dyDescent="0.2">
      <c r="A25" s="181">
        <f>'MM CALC'!A23</f>
        <v>2</v>
      </c>
      <c r="B25" s="103"/>
      <c r="C25" s="104"/>
      <c r="D25" s="105" t="str">
        <f>'MM CALC'!D23</f>
        <v>TRABALHOS EM TERRA</v>
      </c>
      <c r="E25" s="104"/>
      <c r="F25" s="223"/>
      <c r="G25" s="224"/>
      <c r="H25" s="225"/>
      <c r="I25" s="182">
        <f>SUM(I26:I28)</f>
        <v>6880.73</v>
      </c>
      <c r="J25" s="73"/>
      <c r="K25" s="51"/>
      <c r="O25" s="55"/>
    </row>
    <row r="26" spans="1:15" s="21" customFormat="1" ht="22.5" x14ac:dyDescent="0.2">
      <c r="A26" s="183" t="str">
        <f>'MM CALC'!A24</f>
        <v>2.1</v>
      </c>
      <c r="B26" s="19" t="str">
        <f>'MM CALC'!B24</f>
        <v>SICOR-MG</v>
      </c>
      <c r="C26" s="19" t="str">
        <f>'MM CALC'!C24</f>
        <v>ED-51107</v>
      </c>
      <c r="D26" s="72" t="str">
        <f>'MM CALC'!D24</f>
        <v>ESCAVAÇÃO MANUAL DE VALA COM PROFUNDIDADE MENOR OU
IGUAL A 1,5M, INCLUSIVE DESCARGA LATERAL</v>
      </c>
      <c r="E26" s="45" t="str">
        <f>'MM CALC'!E24</f>
        <v>m³</v>
      </c>
      <c r="F26" s="45">
        <f>'MM CALC'!F24</f>
        <v>21.78</v>
      </c>
      <c r="G26" s="20">
        <v>71.42</v>
      </c>
      <c r="H26" s="20">
        <f t="shared" ref="H26:H28" si="3">ROUND((1+$H$9)*G26,2)</f>
        <v>91.62</v>
      </c>
      <c r="I26" s="184">
        <f>+ROUND((H26*F26),2)</f>
        <v>1995.48</v>
      </c>
      <c r="J26" s="73"/>
      <c r="K26" s="51"/>
      <c r="O26" s="55"/>
    </row>
    <row r="27" spans="1:15" s="22" customFormat="1" ht="22.5" x14ac:dyDescent="0.2">
      <c r="A27" s="183" t="str">
        <f>'MM CALC'!A25</f>
        <v>2.2</v>
      </c>
      <c r="B27" s="19" t="str">
        <f>'MM CALC'!B25</f>
        <v>SICOR-MG</v>
      </c>
      <c r="C27" s="19" t="str">
        <f>'MM CALC'!C25</f>
        <v>ED-51093</v>
      </c>
      <c r="D27" s="72" t="str">
        <f>'MM CALC'!D25</f>
        <v>APILOAMENTO MANUAL EM FUNDO DE VALA COM SOQUETE,
EXCLUSIVE ESCAVAÇÃO</v>
      </c>
      <c r="E27" s="45" t="str">
        <f>'MM CALC'!E25</f>
        <v>m²</v>
      </c>
      <c r="F27" s="45">
        <f>'MM CALC'!F25</f>
        <v>63.94</v>
      </c>
      <c r="G27" s="20">
        <v>24.08</v>
      </c>
      <c r="H27" s="20">
        <f t="shared" si="3"/>
        <v>30.89</v>
      </c>
      <c r="I27" s="184">
        <f>+ROUND((H27*F27),2)</f>
        <v>1975.11</v>
      </c>
      <c r="J27" s="73"/>
      <c r="K27" s="52"/>
      <c r="O27" s="56"/>
    </row>
    <row r="28" spans="1:15" s="21" customFormat="1" ht="22.5" x14ac:dyDescent="0.2">
      <c r="A28" s="183" t="str">
        <f>'MM CALC'!A26</f>
        <v>2.3</v>
      </c>
      <c r="B28" s="19" t="str">
        <f>'MM CALC'!B26</f>
        <v>SICOR-MG</v>
      </c>
      <c r="C28" s="19" t="str">
        <f>'MM CALC'!C26</f>
        <v>ED-51096</v>
      </c>
      <c r="D28" s="72" t="str">
        <f>'MM CALC'!D26</f>
        <v>COMPACTAÇÃO MECANIZADA DE ATERRO COM PLACA
VIBRATÓRIA, INCLUSIVE ESPALHAMENTO MANUAL</v>
      </c>
      <c r="E28" s="45" t="str">
        <f>'MM CALC'!E26</f>
        <v>m³</v>
      </c>
      <c r="F28" s="45">
        <f>'MM CALC'!F26</f>
        <v>43.92</v>
      </c>
      <c r="G28" s="20">
        <v>51.65</v>
      </c>
      <c r="H28" s="20">
        <f t="shared" si="3"/>
        <v>66.260000000000005</v>
      </c>
      <c r="I28" s="184">
        <f>+ROUND((H28*F28),2)</f>
        <v>2910.14</v>
      </c>
      <c r="J28" s="73"/>
      <c r="K28" s="51"/>
      <c r="O28" s="55"/>
    </row>
    <row r="29" spans="1:15" s="21" customFormat="1" ht="11.25" x14ac:dyDescent="0.2">
      <c r="A29" s="181">
        <f>'MM CALC'!A27</f>
        <v>3</v>
      </c>
      <c r="B29" s="103"/>
      <c r="C29" s="104"/>
      <c r="D29" s="105" t="str">
        <f>'MM CALC'!D27</f>
        <v>FUNDAÇÕES</v>
      </c>
      <c r="E29" s="104"/>
      <c r="F29" s="223"/>
      <c r="G29" s="224"/>
      <c r="H29" s="225"/>
      <c r="I29" s="182">
        <f>SUM(I30:I35)</f>
        <v>63861.409999999996</v>
      </c>
      <c r="J29" s="73"/>
      <c r="K29" s="51"/>
      <c r="O29" s="55"/>
    </row>
    <row r="30" spans="1:15" s="21" customFormat="1" ht="45" x14ac:dyDescent="0.2">
      <c r="A30" s="183" t="str">
        <f>'MM CALC'!A28</f>
        <v>3.1</v>
      </c>
      <c r="B30" s="19" t="str">
        <f>'MM CALC'!B28</f>
        <v>SICOR-MG</v>
      </c>
      <c r="C30" s="19" t="str">
        <f>'MM CALC'!C28</f>
        <v>ED-29801</v>
      </c>
      <c r="D30" s="72" t="str">
        <f>'MM CALC'!D28</f>
        <v>PERFURAÇÃO MANUAL DE ESTACA TIPO BROCA A TRADO,
INCLUSIVE AFASTAMENTO, EXCLUSIVE ARMAÇÃO, CONCRETO
ESTRUTURAL, TRANSPORTE E RETIRADA DO MATERIAL
ESCAVADO</v>
      </c>
      <c r="E30" s="45" t="str">
        <f>'MM CALC'!E28</f>
        <v>m³</v>
      </c>
      <c r="F30" s="45">
        <f>'MM CALC'!F28</f>
        <v>3.03</v>
      </c>
      <c r="G30" s="20">
        <v>232.76</v>
      </c>
      <c r="H30" s="20">
        <f t="shared" ref="H30:H35" si="4">ROUND((1+$H$9)*G30,2)</f>
        <v>298.61</v>
      </c>
      <c r="I30" s="184">
        <f t="shared" ref="I30:I35" si="5">+ROUND((H30*F30),2)</f>
        <v>904.79</v>
      </c>
      <c r="J30" s="73"/>
      <c r="K30" s="51"/>
      <c r="O30" s="55"/>
    </row>
    <row r="31" spans="1:15" s="21" customFormat="1" ht="33.75" x14ac:dyDescent="0.2">
      <c r="A31" s="183" t="str">
        <f>'MM CALC'!A29</f>
        <v>3.2</v>
      </c>
      <c r="B31" s="19" t="str">
        <f>'MM CALC'!B29</f>
        <v>SICOR-MG</v>
      </c>
      <c r="C31" s="19" t="str">
        <f>'MM CALC'!C29</f>
        <v>ED-49811</v>
      </c>
      <c r="D31" s="72" t="str">
        <f>'MM CALC'!D29</f>
        <v>FÔRMA E DESFORMA PARA VIGA-CINTA/BLOCO COM
COMPENSADO RESINADO, ESP. 12MM, REAPROVEITAMENTO (3X)
(FUNDAÇÃO)</v>
      </c>
      <c r="E31" s="45" t="str">
        <f>'MM CALC'!E29</f>
        <v>m²</v>
      </c>
      <c r="F31" s="45">
        <f>'MM CALC'!F29</f>
        <v>72.650000000000006</v>
      </c>
      <c r="G31" s="20">
        <v>70.81</v>
      </c>
      <c r="H31" s="20">
        <f t="shared" si="4"/>
        <v>90.84</v>
      </c>
      <c r="I31" s="184">
        <f t="shared" si="5"/>
        <v>6599.53</v>
      </c>
      <c r="J31" s="73"/>
      <c r="K31" s="51"/>
      <c r="O31" s="55"/>
    </row>
    <row r="32" spans="1:15" s="21" customFormat="1" ht="22.5" x14ac:dyDescent="0.2">
      <c r="A32" s="183" t="str">
        <f>'MM CALC'!A30</f>
        <v>3.3</v>
      </c>
      <c r="B32" s="19" t="str">
        <f>'MM CALC'!B30</f>
        <v>SICOR-MG</v>
      </c>
      <c r="C32" s="19" t="str">
        <f>'MM CALC'!C30</f>
        <v>ED-48298</v>
      </c>
      <c r="D32" s="72" t="str">
        <f>'MM CALC'!D30</f>
        <v>CORTE, DOBRA E MONTAGEM DE AÇO CA-50/60, INCLUSIVE
ESPAÇADOR</v>
      </c>
      <c r="E32" s="45" t="str">
        <f>'MM CALC'!E30</f>
        <v>kg</v>
      </c>
      <c r="F32" s="45">
        <f>'MM CALC'!F30</f>
        <v>1529.5</v>
      </c>
      <c r="G32" s="20">
        <v>13.67</v>
      </c>
      <c r="H32" s="20">
        <f t="shared" si="4"/>
        <v>17.54</v>
      </c>
      <c r="I32" s="184">
        <f t="shared" si="5"/>
        <v>26827.43</v>
      </c>
      <c r="J32" s="73"/>
      <c r="K32" s="51"/>
      <c r="O32" s="55"/>
    </row>
    <row r="33" spans="1:15" s="21" customFormat="1" ht="22.5" x14ac:dyDescent="0.2">
      <c r="A33" s="183" t="str">
        <f>'MM CALC'!A31</f>
        <v>3.4</v>
      </c>
      <c r="B33" s="19" t="str">
        <f>'MM CALC'!B31</f>
        <v>SICOR-MG</v>
      </c>
      <c r="C33" s="19" t="str">
        <f>'MM CALC'!C31</f>
        <v>ED-49812</v>
      </c>
      <c r="D33" s="72" t="str">
        <f>'MM CALC'!D31</f>
        <v>LASTRO DE CONCRETO MAGRO, INCLUSIVE TRANSPORTE,
LANÇAMENTO E ADENSAMENTO</v>
      </c>
      <c r="E33" s="45" t="str">
        <f>'MM CALC'!E31</f>
        <v>m³</v>
      </c>
      <c r="F33" s="45">
        <f>'MM CALC'!F31</f>
        <v>3.2</v>
      </c>
      <c r="G33" s="20">
        <v>569.26</v>
      </c>
      <c r="H33" s="20">
        <f t="shared" si="4"/>
        <v>730.3</v>
      </c>
      <c r="I33" s="184">
        <f t="shared" si="5"/>
        <v>2336.96</v>
      </c>
      <c r="J33" s="73"/>
      <c r="K33" s="51"/>
      <c r="O33" s="55"/>
    </row>
    <row r="34" spans="1:15" s="21" customFormat="1" ht="33.75" x14ac:dyDescent="0.2">
      <c r="A34" s="183" t="str">
        <f>'MM CALC'!A32</f>
        <v>3.5</v>
      </c>
      <c r="B34" s="19" t="str">
        <f>'MM CALC'!B32</f>
        <v>SICOR-MG</v>
      </c>
      <c r="C34" s="19" t="str">
        <f>'MM CALC'!C32</f>
        <v>ED-49800</v>
      </c>
      <c r="D34" s="72" t="str">
        <f>'MM CALC'!D32</f>
        <v>FORNECIMENTO DE CONCRETO ESTRUTURAL, USINADO, COM
FCK 35MPA, INCLUSIVE LANÇAMENTO, ADENSAMENTO E
ACABAMENTO (FUNDAÇÃO)</v>
      </c>
      <c r="E34" s="45" t="str">
        <f>'MM CALC'!E32</f>
        <v>m³</v>
      </c>
      <c r="F34" s="45">
        <f>'MM CALC'!F32</f>
        <v>21.85</v>
      </c>
      <c r="G34" s="20">
        <v>775.32</v>
      </c>
      <c r="H34" s="20">
        <f t="shared" si="4"/>
        <v>994.66</v>
      </c>
      <c r="I34" s="184">
        <f t="shared" si="5"/>
        <v>21733.32</v>
      </c>
      <c r="J34" s="73"/>
      <c r="K34" s="51"/>
      <c r="L34" s="73"/>
      <c r="O34" s="55"/>
    </row>
    <row r="35" spans="1:15" s="21" customFormat="1" ht="22.5" x14ac:dyDescent="0.2">
      <c r="A35" s="183" t="str">
        <f>'MM CALC'!A33</f>
        <v>3.6</v>
      </c>
      <c r="B35" s="19" t="str">
        <f>'MM CALC'!B33</f>
        <v>SICOR-MG</v>
      </c>
      <c r="C35" s="19" t="str">
        <f>'MM CALC'!C33</f>
        <v>ED-50174</v>
      </c>
      <c r="D35" s="72" t="str">
        <f>'MM CALC'!D33</f>
        <v>IMPERMEABILIZAÇÃO COM EMULSÃO ASFÁLTICA, DUAS (2)
DEMÃOS</v>
      </c>
      <c r="E35" s="45" t="str">
        <f>'MM CALC'!E33</f>
        <v>m²</v>
      </c>
      <c r="F35" s="45">
        <f>'MM CALC'!F33</f>
        <v>134.16999999999999</v>
      </c>
      <c r="G35" s="20">
        <v>31.72</v>
      </c>
      <c r="H35" s="20">
        <f t="shared" si="4"/>
        <v>40.69</v>
      </c>
      <c r="I35" s="184">
        <f t="shared" si="5"/>
        <v>5459.38</v>
      </c>
      <c r="J35" s="73"/>
      <c r="K35" s="51"/>
      <c r="L35" s="73"/>
      <c r="O35" s="55"/>
    </row>
    <row r="36" spans="1:15" s="21" customFormat="1" ht="11.25" x14ac:dyDescent="0.2">
      <c r="A36" s="181">
        <f>'MM CALC'!A34</f>
        <v>4</v>
      </c>
      <c r="B36" s="103"/>
      <c r="C36" s="104"/>
      <c r="D36" s="105" t="str">
        <f>'MM CALC'!D34</f>
        <v xml:space="preserve">ESTRUTURA </v>
      </c>
      <c r="E36" s="104"/>
      <c r="F36" s="223"/>
      <c r="G36" s="224"/>
      <c r="H36" s="225"/>
      <c r="I36" s="182">
        <f>SUM(I37:I45)</f>
        <v>316638.66000000003</v>
      </c>
      <c r="J36" s="73"/>
      <c r="K36" s="51"/>
      <c r="L36" s="73"/>
      <c r="O36" s="55"/>
    </row>
    <row r="37" spans="1:15" s="21" customFormat="1" ht="45" x14ac:dyDescent="0.2">
      <c r="A37" s="183" t="str">
        <f>'MM CALC'!A35</f>
        <v>4.1</v>
      </c>
      <c r="B37" s="19" t="str">
        <f>'MM CALC'!B35</f>
        <v>SICOR-MG</v>
      </c>
      <c r="C37" s="19" t="str">
        <f>'MM CALC'!C35</f>
        <v>ED-16319</v>
      </c>
      <c r="D37" s="72" t="str">
        <f>'MM CALC'!D35</f>
        <v>MURO DIVISÓRIO DE TIJOLO FURADO COM ALTURA 220CM, COM
PILARETES DE 16X9CM A CADA 250CM, SAPATA DE CONCRETO
ARMADO 30X20CM E PINGADEIRA, REBOCADO E PINTADO A
LÁTEX, INCLUSIVE ESCAVAÇÃO, APILOAMENTO E LASTRO</v>
      </c>
      <c r="E37" s="45" t="str">
        <f>'MM CALC'!E35</f>
        <v>m</v>
      </c>
      <c r="F37" s="45">
        <f>'MM CALC'!F35</f>
        <v>106.2</v>
      </c>
      <c r="G37" s="20">
        <v>646.84</v>
      </c>
      <c r="H37" s="20">
        <f t="shared" ref="H37:H104" si="6">ROUND((1+$H$9)*G37,2)</f>
        <v>829.83</v>
      </c>
      <c r="I37" s="184">
        <f t="shared" ref="I37:I45" si="7">+ROUND((H37*F37),2)</f>
        <v>88127.95</v>
      </c>
      <c r="J37" s="73"/>
      <c r="K37" s="51"/>
      <c r="L37" s="73"/>
      <c r="O37" s="55"/>
    </row>
    <row r="38" spans="1:15" s="21" customFormat="1" ht="22.5" x14ac:dyDescent="0.2">
      <c r="A38" s="183" t="str">
        <f>'MM CALC'!A36</f>
        <v>4.2</v>
      </c>
      <c r="B38" s="19" t="str">
        <f>'MM CALC'!B36</f>
        <v>SICOR-MG</v>
      </c>
      <c r="C38" s="19" t="str">
        <f>'MM CALC'!C36</f>
        <v>ED-49647</v>
      </c>
      <c r="D38" s="72" t="str">
        <f>'MM CALC'!D36</f>
        <v>FÔRMA E DESFORMA DE COMPENSADO PLASTIFICADO, ESP.
12MM, REAPROVEITAMENTO (5X), EXCLUSIVE ESCORAMENTO</v>
      </c>
      <c r="E38" s="45" t="str">
        <f>'MM CALC'!E36</f>
        <v>m²</v>
      </c>
      <c r="F38" s="45">
        <f>'MM CALC'!F36</f>
        <v>380.47</v>
      </c>
      <c r="G38" s="20">
        <v>56.22</v>
      </c>
      <c r="H38" s="20">
        <f t="shared" si="6"/>
        <v>72.12</v>
      </c>
      <c r="I38" s="184">
        <f t="shared" si="7"/>
        <v>27439.5</v>
      </c>
      <c r="J38" s="73"/>
      <c r="K38" s="51"/>
      <c r="L38" s="73"/>
      <c r="O38" s="55"/>
    </row>
    <row r="39" spans="1:15" s="21" customFormat="1" ht="22.5" x14ac:dyDescent="0.2">
      <c r="A39" s="183" t="str">
        <f>'MM CALC'!A37</f>
        <v>4.3</v>
      </c>
      <c r="B39" s="19" t="str">
        <f>'MM CALC'!B37</f>
        <v>SICOR-MG</v>
      </c>
      <c r="C39" s="19" t="str">
        <f>'MM CALC'!C37</f>
        <v>ED-48298</v>
      </c>
      <c r="D39" s="72" t="str">
        <f>'MM CALC'!D37</f>
        <v>CORTE, DOBRA E MONTAGEM DE AÇO CA-50/60, INCLUSIVE
ESPAÇADOR</v>
      </c>
      <c r="E39" s="45" t="str">
        <f>'MM CALC'!E37</f>
        <v>kg</v>
      </c>
      <c r="F39" s="45">
        <f>'MM CALC'!F37</f>
        <v>1426.69</v>
      </c>
      <c r="G39" s="20">
        <v>13.67</v>
      </c>
      <c r="H39" s="20">
        <f t="shared" si="6"/>
        <v>17.54</v>
      </c>
      <c r="I39" s="184">
        <f t="shared" si="7"/>
        <v>25024.14</v>
      </c>
      <c r="J39" s="73"/>
      <c r="K39" s="51"/>
      <c r="L39" s="73"/>
      <c r="O39" s="55"/>
    </row>
    <row r="40" spans="1:15" s="21" customFormat="1" ht="33.75" x14ac:dyDescent="0.2">
      <c r="A40" s="183" t="str">
        <f>'MM CALC'!A38</f>
        <v>4.4</v>
      </c>
      <c r="B40" s="19" t="str">
        <f>'MM CALC'!B38</f>
        <v>SICOR-MG</v>
      </c>
      <c r="C40" s="19" t="str">
        <f>'MM CALC'!C38</f>
        <v>ED-49638</v>
      </c>
      <c r="D40" s="72" t="str">
        <f>'MM CALC'!D38</f>
        <v>FORNECIMENTO DE CONCRETO ESTRUTURAL, USINADO
BOMBEADO, COM FCK 25MPA, INCLUSIVE LANÇAMENTO,
ADENSAMENTO E ACABAMENTO</v>
      </c>
      <c r="E40" s="45" t="str">
        <f>'MM CALC'!E38</f>
        <v>m³</v>
      </c>
      <c r="F40" s="45">
        <f>'MM CALC'!F38</f>
        <v>56.99</v>
      </c>
      <c r="G40" s="20">
        <v>752.59</v>
      </c>
      <c r="H40" s="20">
        <f t="shared" si="6"/>
        <v>965.5</v>
      </c>
      <c r="I40" s="184">
        <f t="shared" si="7"/>
        <v>55023.85</v>
      </c>
      <c r="J40" s="73"/>
      <c r="K40" s="51"/>
      <c r="L40" s="73"/>
      <c r="O40" s="55"/>
    </row>
    <row r="41" spans="1:15" s="21" customFormat="1" ht="67.5" x14ac:dyDescent="0.2">
      <c r="A41" s="183" t="str">
        <f>'MM CALC'!A39</f>
        <v>4.5</v>
      </c>
      <c r="B41" s="19" t="str">
        <f>'MM CALC'!B39</f>
        <v>SICOR-MG</v>
      </c>
      <c r="C41" s="19" t="str">
        <f>'MM CALC'!C39</f>
        <v>ED-50253</v>
      </c>
      <c r="D41" s="72" t="str">
        <f>'MM CALC'!D39</f>
        <v>LAJE PRÉ-MOLDADA UNIDIRECIONAL COM ENCHIMENTO EM
POLIESTIRENO EXPANDIDO (EPS), CAPEAMENTO DE 4CM,
SOBRECARGA DE 100KG/M2, ALTURA TOTAL DE 11CM E VÃO
LIVRE MÁXIMO DE 4M, INCLUSIVE CONCRETO ESTRUTURAL,
USINADO BOMBEADO COM FCK DE 20MPA, EXCLUSIVE TELA
ARMADA E CIMBRAMENTO</v>
      </c>
      <c r="E41" s="45" t="str">
        <f>'MM CALC'!E39</f>
        <v>m²</v>
      </c>
      <c r="F41" s="45">
        <f>'MM CALC'!F39</f>
        <v>381.75</v>
      </c>
      <c r="G41" s="20">
        <v>129.24</v>
      </c>
      <c r="H41" s="20">
        <f t="shared" si="6"/>
        <v>165.8</v>
      </c>
      <c r="I41" s="184">
        <f t="shared" si="7"/>
        <v>63294.15</v>
      </c>
      <c r="J41" s="73"/>
      <c r="K41" s="51"/>
      <c r="L41" s="73"/>
      <c r="O41" s="55"/>
    </row>
    <row r="42" spans="1:15" s="21" customFormat="1" ht="33.75" x14ac:dyDescent="0.2">
      <c r="A42" s="183" t="str">
        <f>'MM CALC'!A40</f>
        <v>4.6</v>
      </c>
      <c r="B42" s="19" t="str">
        <f>'MM CALC'!B40</f>
        <v>SICOR-MG</v>
      </c>
      <c r="C42" s="19" t="str">
        <f>'MM CALC'!C40</f>
        <v>ED-29563</v>
      </c>
      <c r="D42" s="72" t="str">
        <f>'MM CALC'!D40</f>
        <v>ARMADURA DE TELA DE AÇO CA-60, SOLDADA TIPO Q-61,
DIÂMETRO Ø3,4MM, TRAMA COM DIMENSÃO (150X150)MM,
INCLUSIVE ESPAÇADOR, EXCLUSIVE CONCRETO</v>
      </c>
      <c r="E42" s="45" t="str">
        <f>'MM CALC'!E40</f>
        <v>m²</v>
      </c>
      <c r="F42" s="45">
        <f>'MM CALC'!F40</f>
        <v>419.92</v>
      </c>
      <c r="G42" s="20">
        <v>14.31</v>
      </c>
      <c r="H42" s="20">
        <f t="shared" si="6"/>
        <v>18.36</v>
      </c>
      <c r="I42" s="184">
        <f t="shared" si="7"/>
        <v>7709.73</v>
      </c>
      <c r="J42" s="73"/>
      <c r="K42" s="51"/>
      <c r="L42" s="73"/>
      <c r="O42" s="55"/>
    </row>
    <row r="43" spans="1:15" s="21" customFormat="1" ht="33.75" x14ac:dyDescent="0.2">
      <c r="A43" s="183" t="str">
        <f>'MM CALC'!A41</f>
        <v>4.7</v>
      </c>
      <c r="B43" s="19" t="str">
        <f>'MM CALC'!B41</f>
        <v>SICOR-MG</v>
      </c>
      <c r="C43" s="19" t="str">
        <f>'MM CALC'!C41</f>
        <v>ED-19637</v>
      </c>
      <c r="D43" s="72" t="str">
        <f>'MM CALC'!D41</f>
        <v>CIMBRAMENTO PARA LAJE PRÉ-MOLDADA COM ESCORAMENTO
METÁLICO, TIPO "A", ALTURA DE (200 ATÉ 310)CM, INCLUSIVE
DESCARGA, MONTAGEM, DESMONTAGEM E CARGA</v>
      </c>
      <c r="E43" s="45" t="str">
        <f>'MM CALC'!E41</f>
        <v>m2xmês</v>
      </c>
      <c r="F43" s="45">
        <f>'MM CALC'!F41</f>
        <v>1527.12</v>
      </c>
      <c r="G43" s="20">
        <v>22.69</v>
      </c>
      <c r="H43" s="20">
        <f t="shared" si="6"/>
        <v>29.11</v>
      </c>
      <c r="I43" s="184">
        <f t="shared" si="7"/>
        <v>44454.46</v>
      </c>
      <c r="J43" s="73"/>
      <c r="K43" s="51"/>
      <c r="L43" s="73"/>
      <c r="O43" s="55"/>
    </row>
    <row r="44" spans="1:15" s="21" customFormat="1" ht="45" x14ac:dyDescent="0.2">
      <c r="A44" s="183" t="str">
        <f>'MM CALC'!A42</f>
        <v>4.8</v>
      </c>
      <c r="B44" s="19" t="str">
        <f>'MM CALC'!B42</f>
        <v>SICOR-MG</v>
      </c>
      <c r="C44" s="19" t="str">
        <f>'MM CALC'!C42</f>
        <v>ED-9906</v>
      </c>
      <c r="D44" s="72" t="str">
        <f>'MM CALC'!D42</f>
        <v>VERGA OU CONTRAVERGA EM CONCRETO ESTRUTURAL PARA
VÃOS ACIMA DE 150CM, PREPARADO EM OBRA COM BETONEIRA,
CONTROLE "A", COM FCK 20 MPA, MOLDADA IN LOCO, INCLUSIVE
ARMAÇÃO</v>
      </c>
      <c r="E44" s="45" t="str">
        <f>'MM CALC'!E42</f>
        <v>m³</v>
      </c>
      <c r="F44" s="45">
        <f>'MM CALC'!F42</f>
        <v>0.56999999999999995</v>
      </c>
      <c r="G44" s="20">
        <v>3519.96</v>
      </c>
      <c r="H44" s="20">
        <f t="shared" si="6"/>
        <v>4515.76</v>
      </c>
      <c r="I44" s="184">
        <f t="shared" si="7"/>
        <v>2573.98</v>
      </c>
      <c r="J44" s="73"/>
      <c r="K44" s="51"/>
      <c r="L44" s="73"/>
      <c r="O44" s="55"/>
    </row>
    <row r="45" spans="1:15" s="21" customFormat="1" ht="45" x14ac:dyDescent="0.2">
      <c r="A45" s="183" t="str">
        <f>'MM CALC'!A43</f>
        <v>4.9</v>
      </c>
      <c r="B45" s="19" t="str">
        <f>'MM CALC'!B43</f>
        <v>SICOR-MG</v>
      </c>
      <c r="C45" s="19" t="str">
        <f>'MM CALC'!C43</f>
        <v>ED-9903</v>
      </c>
      <c r="D45" s="72" t="str">
        <f>'MM CALC'!D43</f>
        <v>VERGA OU CONTRAVERGA EM CONCRETO ESTRUTURAL PARA
VÃOS DE ATÉ 150CM, PREPARADO EM OBRA COM BETONEIRA,
CONTROLE "A", COM FCK 20 MPA, MOLDADA IN LOCO, INCLUSIVE
ARMAÇÃO</v>
      </c>
      <c r="E45" s="45" t="str">
        <f>'MM CALC'!E43</f>
        <v>m³</v>
      </c>
      <c r="F45" s="45">
        <f>'MM CALC'!F43</f>
        <v>0.71</v>
      </c>
      <c r="G45" s="20">
        <v>3283.6</v>
      </c>
      <c r="H45" s="20">
        <f t="shared" si="6"/>
        <v>4212.53</v>
      </c>
      <c r="I45" s="184">
        <f t="shared" si="7"/>
        <v>2990.9</v>
      </c>
      <c r="J45" s="73"/>
      <c r="K45" s="51"/>
      <c r="L45" s="73"/>
      <c r="O45" s="55"/>
    </row>
    <row r="46" spans="1:15" s="21" customFormat="1" ht="11.25" x14ac:dyDescent="0.2">
      <c r="A46" s="181">
        <f>'MM CALC'!A44</f>
        <v>5</v>
      </c>
      <c r="B46" s="103"/>
      <c r="C46" s="104"/>
      <c r="D46" s="105" t="str">
        <f>'MM CALC'!D44</f>
        <v xml:space="preserve">ALVENARIA </v>
      </c>
      <c r="E46" s="104"/>
      <c r="F46" s="223"/>
      <c r="G46" s="224"/>
      <c r="H46" s="225"/>
      <c r="I46" s="182">
        <f>SUM(I47:I49)</f>
        <v>70503.41</v>
      </c>
      <c r="J46" s="73"/>
      <c r="K46" s="51"/>
      <c r="L46" s="73"/>
      <c r="O46" s="55"/>
    </row>
    <row r="47" spans="1:15" s="21" customFormat="1" ht="33.75" x14ac:dyDescent="0.2">
      <c r="A47" s="183" t="str">
        <f>'MM CALC'!A45</f>
        <v>5.1</v>
      </c>
      <c r="B47" s="19" t="str">
        <f>'MM CALC'!B45</f>
        <v>SICOR-MG</v>
      </c>
      <c r="C47" s="19" t="str">
        <f>'MM CALC'!C45</f>
        <v>ED-48232</v>
      </c>
      <c r="D47" s="72" t="str">
        <f>'MM CALC'!D45</f>
        <v>ALVENARIA DE VEDAÇÃO COM TIJOLO CERÂMICO FURADO, ESP.
14CM, PARA REVESTIMENTO, INCLUSIVE ARGAMASSA PARA
ASSENTAMENTO</v>
      </c>
      <c r="E47" s="45" t="str">
        <f>'MM CALC'!E45</f>
        <v>m²</v>
      </c>
      <c r="F47" s="45">
        <f>'MM CALC'!F45</f>
        <v>574.57000000000005</v>
      </c>
      <c r="G47" s="20">
        <v>67.86</v>
      </c>
      <c r="H47" s="20">
        <f t="shared" si="6"/>
        <v>87.06</v>
      </c>
      <c r="I47" s="184">
        <f t="shared" ref="I47:I48" si="8">+ROUND((H47*F47),2)</f>
        <v>50022.06</v>
      </c>
      <c r="J47" s="73"/>
      <c r="K47" s="51"/>
      <c r="L47" s="73"/>
      <c r="O47" s="55"/>
    </row>
    <row r="48" spans="1:15" s="21" customFormat="1" ht="33.75" x14ac:dyDescent="0.2">
      <c r="A48" s="183" t="str">
        <f>'MM CALC'!A46</f>
        <v>5.2</v>
      </c>
      <c r="B48" s="19" t="str">
        <f>'MM CALC'!B46</f>
        <v>SICOR-MG</v>
      </c>
      <c r="C48" s="19" t="str">
        <f>'MM CALC'!C46</f>
        <v>ED-48231</v>
      </c>
      <c r="D48" s="72" t="str">
        <f>'MM CALC'!D46</f>
        <v>ALVENARIA DE VEDAÇÃO COM TIJOLO CERÂMICO FURADO, ESP.
9CM, PARA REVESTIMENTO, INCLUSIVE ARGAMASSA PARA
ASSENTAMENTO</v>
      </c>
      <c r="E48" s="45" t="str">
        <f>'MM CALC'!E46</f>
        <v>m²</v>
      </c>
      <c r="F48" s="45">
        <f>'MM CALC'!F46</f>
        <v>21.96</v>
      </c>
      <c r="G48" s="20">
        <v>56.38</v>
      </c>
      <c r="H48" s="20">
        <f t="shared" si="6"/>
        <v>72.33</v>
      </c>
      <c r="I48" s="184">
        <f t="shared" si="8"/>
        <v>1588.37</v>
      </c>
      <c r="J48" s="73"/>
      <c r="K48" s="51"/>
      <c r="L48" s="73"/>
      <c r="O48" s="55"/>
    </row>
    <row r="49" spans="1:15" s="21" customFormat="1" ht="33.75" x14ac:dyDescent="0.2">
      <c r="A49" s="183" t="str">
        <f>'MM CALC'!A47</f>
        <v>5.3</v>
      </c>
      <c r="B49" s="19" t="str">
        <f>'MM CALC'!B47</f>
        <v>SICOR-MG</v>
      </c>
      <c r="C49" s="19" t="str">
        <f>'MM CALC'!C47</f>
        <v>ED-48208</v>
      </c>
      <c r="D49" s="72" t="str">
        <f>'MM CALC'!D47</f>
        <v>ALVENARIA DE ELEMENTO VAZADO, COBOGÓ DE CONCRETO (20X40)CM, ESP. 10CM, TIPO VENEZIANA COM ACABAMENTO APARENTE, INCLUSIVE ARGAMASSA PARA ASSENTAMENTO</v>
      </c>
      <c r="E49" s="45" t="str">
        <f>'MM CALC'!E47</f>
        <v>m²</v>
      </c>
      <c r="F49" s="45">
        <f>'MM CALC'!F47</f>
        <v>71.16</v>
      </c>
      <c r="G49" s="20">
        <v>206.95</v>
      </c>
      <c r="H49" s="20">
        <f t="shared" ref="H49" si="9">ROUND((1+$H$9)*G49,2)</f>
        <v>265.5</v>
      </c>
      <c r="I49" s="184">
        <f t="shared" ref="I49" si="10">+ROUND((H49*F49),2)</f>
        <v>18892.98</v>
      </c>
      <c r="J49" s="73"/>
      <c r="K49" s="51"/>
      <c r="L49" s="73"/>
      <c r="O49" s="55"/>
    </row>
    <row r="50" spans="1:15" s="21" customFormat="1" ht="11.25" x14ac:dyDescent="0.2">
      <c r="A50" s="181">
        <f>'MM CALC'!A48</f>
        <v>6</v>
      </c>
      <c r="B50" s="103"/>
      <c r="C50" s="104"/>
      <c r="D50" s="105" t="str">
        <f>'MM CALC'!D48</f>
        <v>COBERTURA E FORRO</v>
      </c>
      <c r="E50" s="104"/>
      <c r="F50" s="223"/>
      <c r="G50" s="224"/>
      <c r="H50" s="225"/>
      <c r="I50" s="182">
        <f>SUM(I51:I57)</f>
        <v>153790</v>
      </c>
      <c r="J50" s="73"/>
      <c r="K50" s="51"/>
      <c r="L50" s="73"/>
      <c r="O50" s="55"/>
    </row>
    <row r="51" spans="1:15" s="21" customFormat="1" ht="22.5" x14ac:dyDescent="0.2">
      <c r="A51" s="183" t="str">
        <f>'MM CALC'!A49</f>
        <v>6.1</v>
      </c>
      <c r="B51" s="19" t="str">
        <f>'MM CALC'!B49</f>
        <v>SICOR-MG</v>
      </c>
      <c r="C51" s="19" t="str">
        <f>'MM CALC'!C49</f>
        <v>ED-48407</v>
      </c>
      <c r="D51" s="72" t="str">
        <f>'MM CALC'!D49</f>
        <v>ENGRADAMENTO EM MADEIRA PARAJU OU EQUIVALENTE, PARA
TELHAS CERÂMICAS OU DE CONCRETO, EXCLUSIVE TELHAS</v>
      </c>
      <c r="E51" s="45" t="str">
        <f>'MM CALC'!E49</f>
        <v>m²</v>
      </c>
      <c r="F51" s="45">
        <f>'MM CALC'!F49</f>
        <v>478.09</v>
      </c>
      <c r="G51" s="20">
        <v>108.76</v>
      </c>
      <c r="H51" s="20">
        <f t="shared" si="6"/>
        <v>139.53</v>
      </c>
      <c r="I51" s="184">
        <f t="shared" ref="I51:I55" si="11">+ROUND((H51*F51),2)</f>
        <v>66707.899999999994</v>
      </c>
      <c r="J51" s="73"/>
      <c r="K51" s="51"/>
      <c r="L51" s="73"/>
      <c r="O51" s="55"/>
    </row>
    <row r="52" spans="1:15" s="21" customFormat="1" ht="33.75" x14ac:dyDescent="0.2">
      <c r="A52" s="183" t="str">
        <f>'MM CALC'!A50</f>
        <v>6.2</v>
      </c>
      <c r="B52" s="19" t="str">
        <f>'MM CALC'!B50</f>
        <v>SICOR-MG</v>
      </c>
      <c r="C52" s="19" t="str">
        <f>'MM CALC'!C50</f>
        <v>ED-48420</v>
      </c>
      <c r="D52" s="72" t="str">
        <f>'MM CALC'!D50</f>
        <v>COBERTURA EM TELHA CERÂMICA, TIPO PLAN, INCLUSIVE
FIXAÇÃO, EXCLUSIVE ENGRADAMENTO E MANTA ISOLANTE/
TÉRMICA</v>
      </c>
      <c r="E52" s="45" t="str">
        <f>'MM CALC'!E50</f>
        <v>m²</v>
      </c>
      <c r="F52" s="45">
        <f>'MM CALC'!F50</f>
        <v>535.46</v>
      </c>
      <c r="G52" s="20">
        <v>96.8</v>
      </c>
      <c r="H52" s="20">
        <f t="shared" si="6"/>
        <v>124.18</v>
      </c>
      <c r="I52" s="184">
        <f t="shared" si="11"/>
        <v>66493.42</v>
      </c>
      <c r="J52" s="73"/>
      <c r="K52" s="51"/>
      <c r="L52" s="73"/>
      <c r="O52" s="55"/>
    </row>
    <row r="53" spans="1:15" s="21" customFormat="1" ht="33.75" x14ac:dyDescent="0.2">
      <c r="A53" s="183" t="str">
        <f>'MM CALC'!A51</f>
        <v>6.3</v>
      </c>
      <c r="B53" s="19" t="str">
        <f>'MM CALC'!B51</f>
        <v>SICOR-MG</v>
      </c>
      <c r="C53" s="19" t="str">
        <f>'MM CALC'!C51</f>
        <v>ED-48400</v>
      </c>
      <c r="D53" s="72" t="str">
        <f>'MM CALC'!D51</f>
        <v>CUMEEIRA PARA TELHA CERÂMICA, INCLUSIVE EMBOÇAMENTO
COM ARGAMASSA, TRAÇO 1:2:9 (CIMENTO, CAL E AREIA), COM
PREPARO MECANIZADO</v>
      </c>
      <c r="E53" s="45" t="str">
        <f>'MM CALC'!E51</f>
        <v>m</v>
      </c>
      <c r="F53" s="45">
        <f>'MM CALC'!F51</f>
        <v>42.2</v>
      </c>
      <c r="G53" s="20">
        <v>37.369999999999997</v>
      </c>
      <c r="H53" s="20">
        <f t="shared" si="6"/>
        <v>47.94</v>
      </c>
      <c r="I53" s="184">
        <f t="shared" si="11"/>
        <v>2023.07</v>
      </c>
      <c r="J53" s="73"/>
      <c r="K53" s="51"/>
      <c r="L53" s="73"/>
      <c r="O53" s="55"/>
    </row>
    <row r="54" spans="1:15" s="21" customFormat="1" ht="33.75" x14ac:dyDescent="0.2">
      <c r="A54" s="183" t="str">
        <f>'MM CALC'!A52</f>
        <v>6.4</v>
      </c>
      <c r="B54" s="19" t="str">
        <f>'MM CALC'!B52</f>
        <v>SICOR-MG</v>
      </c>
      <c r="C54" s="19" t="str">
        <f>'MM CALC'!C52</f>
        <v xml:space="preserve">
ED-50663</v>
      </c>
      <c r="D54" s="72" t="str">
        <f>'MM CALC'!D52</f>
        <v>CALHA EM CHAPA GALVANIZADA, ESP. 0,5MM (GSG-26), COM
DESENVOLVIMENTO DE 50CM, INCLUSIVE IÇAMENTO MANUAL
VERTICAL</v>
      </c>
      <c r="E54" s="45" t="str">
        <f>'MM CALC'!E52</f>
        <v>m</v>
      </c>
      <c r="F54" s="45">
        <f>'MM CALC'!F52</f>
        <v>126.2</v>
      </c>
      <c r="G54" s="20">
        <v>57.84</v>
      </c>
      <c r="H54" s="20">
        <f t="shared" si="6"/>
        <v>74.2</v>
      </c>
      <c r="I54" s="184">
        <f t="shared" si="11"/>
        <v>9364.0400000000009</v>
      </c>
      <c r="J54" s="73"/>
      <c r="K54" s="51"/>
      <c r="L54" s="73"/>
      <c r="O54" s="55"/>
    </row>
    <row r="55" spans="1:15" s="21" customFormat="1" ht="33.75" x14ac:dyDescent="0.2">
      <c r="A55" s="183" t="str">
        <f>'MM CALC'!A53</f>
        <v>6.5</v>
      </c>
      <c r="B55" s="19" t="str">
        <f>'MM CALC'!B53</f>
        <v>SICOR-MG</v>
      </c>
      <c r="C55" s="19" t="str">
        <f>'MM CALC'!C53</f>
        <v>ED-50669</v>
      </c>
      <c r="D55" s="72" t="str">
        <f>'MM CALC'!D53</f>
        <v>CONDUTOR CIRCULAR DE ÁGUA PLUVIAL PARA DO TELHADO EM
TUBO DE PVC, DIÂMETRO DE 75MM, INCLUSIVE CONEXÕES E
SUPORTES</v>
      </c>
      <c r="E55" s="45" t="str">
        <f>'MM CALC'!E53</f>
        <v>m</v>
      </c>
      <c r="F55" s="45">
        <f>'MM CALC'!F53</f>
        <v>58</v>
      </c>
      <c r="G55" s="20">
        <v>90.71</v>
      </c>
      <c r="H55" s="20">
        <f t="shared" si="6"/>
        <v>116.37</v>
      </c>
      <c r="I55" s="184">
        <f t="shared" si="11"/>
        <v>6749.46</v>
      </c>
      <c r="J55" s="73"/>
      <c r="K55" s="51"/>
      <c r="L55" s="73"/>
      <c r="O55" s="55"/>
    </row>
    <row r="56" spans="1:15" s="21" customFormat="1" ht="45" x14ac:dyDescent="0.2">
      <c r="A56" s="183" t="str">
        <f>'MM CALC'!A54</f>
        <v>6.6</v>
      </c>
      <c r="B56" s="19" t="str">
        <f>'MM CALC'!B54</f>
        <v>SICOR-MG</v>
      </c>
      <c r="C56" s="19" t="str">
        <f>'MM CALC'!C54</f>
        <v>ED-28728</v>
      </c>
      <c r="D56" s="72" t="str">
        <f>'MM CALC'!D54</f>
        <v>FORRO EM RÉGUA DE PVC, LARGURA 20CM, NA COR BRANCA,
INCLUSIVE ESTRUTURA DE FIXAÇÃO E PENDURAIS METÁLICOS E
ACESSÓRIOS DE FIXAÇÃO, EXCLUSIVE RODAFORRO OU
MOLDURA</v>
      </c>
      <c r="E56" s="45" t="str">
        <f>'MM CALC'!E54</f>
        <v>m²</v>
      </c>
      <c r="F56" s="45">
        <f>'MM CALC'!F54</f>
        <v>25.21</v>
      </c>
      <c r="G56" s="20">
        <v>58.08</v>
      </c>
      <c r="H56" s="20">
        <f t="shared" ref="H56" si="12">ROUND((1+$H$9)*G56,2)</f>
        <v>74.510000000000005</v>
      </c>
      <c r="I56" s="184">
        <f t="shared" ref="I56" si="13">+ROUND((H56*F56),2)</f>
        <v>1878.4</v>
      </c>
      <c r="J56" s="73"/>
      <c r="K56" s="51"/>
      <c r="L56" s="73"/>
      <c r="O56" s="55"/>
    </row>
    <row r="57" spans="1:15" s="21" customFormat="1" ht="22.5" x14ac:dyDescent="0.2">
      <c r="A57" s="183" t="str">
        <f>'MM CALC'!A55</f>
        <v>6.7</v>
      </c>
      <c r="B57" s="19" t="str">
        <f>'MM CALC'!B55</f>
        <v>SICOR-MG</v>
      </c>
      <c r="C57" s="19" t="str">
        <f>'MM CALC'!C55</f>
        <v>ED-28751</v>
      </c>
      <c r="D57" s="72" t="str">
        <f>'MM CALC'!D55</f>
        <v>RODAFORRO EM PVC, TIPO "U", NA COR BRANCA, PARA FORRO
EM RÉGUA DE PVC, INCLUSIVE ACESSÓRIOS PARA FIXAÇÃO</v>
      </c>
      <c r="E57" s="45" t="str">
        <f>'MM CALC'!E55</f>
        <v>m</v>
      </c>
      <c r="F57" s="45">
        <f>'MM CALC'!F55</f>
        <v>28.5</v>
      </c>
      <c r="G57" s="20">
        <v>15.69</v>
      </c>
      <c r="H57" s="20">
        <f t="shared" ref="H57" si="14">ROUND((1+$H$9)*G57,2)</f>
        <v>20.13</v>
      </c>
      <c r="I57" s="184">
        <f>+ROUND((H57*F57),2)</f>
        <v>573.71</v>
      </c>
      <c r="J57" s="73"/>
      <c r="K57" s="51"/>
      <c r="L57" s="73"/>
      <c r="O57" s="55"/>
    </row>
    <row r="58" spans="1:15" s="21" customFormat="1" ht="11.25" x14ac:dyDescent="0.2">
      <c r="A58" s="181">
        <f>'MM CALC'!A56</f>
        <v>7</v>
      </c>
      <c r="B58" s="103"/>
      <c r="C58" s="104"/>
      <c r="D58" s="105" t="str">
        <f>'MM CALC'!D56</f>
        <v>INSTALAÇÕES HIDROSSANITÁRIAS</v>
      </c>
      <c r="E58" s="104"/>
      <c r="F58" s="223"/>
      <c r="G58" s="224"/>
      <c r="H58" s="225"/>
      <c r="I58" s="182">
        <f>SUM(I59:I76)</f>
        <v>90618.51999999999</v>
      </c>
      <c r="J58" s="73"/>
      <c r="K58" s="51"/>
      <c r="L58" s="73"/>
      <c r="O58" s="55"/>
    </row>
    <row r="59" spans="1:15" s="21" customFormat="1" ht="56.25" x14ac:dyDescent="0.2">
      <c r="A59" s="183" t="str">
        <f>'MM CALC'!A57</f>
        <v>7.1</v>
      </c>
      <c r="B59" s="19" t="str">
        <f>'MM CALC'!B57</f>
        <v>SICOR-MG</v>
      </c>
      <c r="C59" s="19" t="str">
        <f>'MM CALC'!C57</f>
        <v>ED-50221</v>
      </c>
      <c r="D59" s="72" t="str">
        <f>'MM CALC'!D57</f>
        <v>PONTO DE EMBUTIR PARA ÁGUA FRIA EM TUBO DE PVC RÍGIDO
SOLDÁVEL, DN 20MM (1/2"), EMBUTIDO NA ALVENARIA COM
DISTÂNCIA DE ATÉ CINCO (5) METROS DA TOMADA DE ÁGUA,
INCLUSIVE CONEXÕES E FIXAÇÃO DO TUBO COM ENCHIMENTO
DO RASGO NA ALVENARIA/CONCRETO COM ARGAMASSA</v>
      </c>
      <c r="E59" s="45" t="str">
        <f>'MM CALC'!E57</f>
        <v>und</v>
      </c>
      <c r="F59" s="45">
        <f>'MM CALC'!F57</f>
        <v>23</v>
      </c>
      <c r="G59" s="20">
        <v>137.85</v>
      </c>
      <c r="H59" s="20">
        <f t="shared" si="6"/>
        <v>176.85</v>
      </c>
      <c r="I59" s="184">
        <f t="shared" ref="I59:I75" si="15">+ROUND((H59*F59),2)</f>
        <v>4067.55</v>
      </c>
      <c r="J59" s="73"/>
      <c r="K59" s="51"/>
      <c r="L59" s="73"/>
      <c r="O59" s="55"/>
    </row>
    <row r="60" spans="1:15" s="21" customFormat="1" ht="78.75" x14ac:dyDescent="0.2">
      <c r="A60" s="183" t="str">
        <f>'MM CALC'!A58</f>
        <v>7.2</v>
      </c>
      <c r="B60" s="19" t="str">
        <f>'MM CALC'!B58</f>
        <v>SICOR-MG</v>
      </c>
      <c r="C60" s="19" t="str">
        <f>'MM CALC'!C58</f>
        <v>ED-50223</v>
      </c>
      <c r="D60" s="72" t="str">
        <f>'MM CALC'!D58</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E60" s="45" t="str">
        <f>'MM CALC'!E58</f>
        <v>und</v>
      </c>
      <c r="F60" s="45">
        <f>'MM CALC'!F58</f>
        <v>11</v>
      </c>
      <c r="G60" s="20">
        <v>166.4</v>
      </c>
      <c r="H60" s="20">
        <f t="shared" si="6"/>
        <v>213.47</v>
      </c>
      <c r="I60" s="184">
        <f t="shared" si="15"/>
        <v>2348.17</v>
      </c>
      <c r="J60" s="73"/>
      <c r="K60" s="51"/>
      <c r="L60" s="73"/>
      <c r="O60" s="55"/>
    </row>
    <row r="61" spans="1:15" s="21" customFormat="1" ht="56.25" x14ac:dyDescent="0.2">
      <c r="A61" s="183" t="str">
        <f>'MM CALC'!A59</f>
        <v>7.3</v>
      </c>
      <c r="B61" s="19" t="str">
        <f>'MM CALC'!B59</f>
        <v>SICOR-MG</v>
      </c>
      <c r="C61" s="19" t="str">
        <f>'MM CALC'!C59</f>
        <v>ED-50225</v>
      </c>
      <c r="D61" s="72" t="str">
        <f>'MM CALC'!D59</f>
        <v>PONTO DE EMBUTIR PARA ESGOTO EM TUBO PVC RÍGIDO, PBV -
SÉRIE NORMAL, DN 100MM (4"), EMBUTIDO EM PISO COM
DISTÂNCIA DE ATÉ CINCO (5) METROS DO RAMAL DE ESGOTO,
INCLUSIVE CONEXÕES E FIXAÇÃO DO TUBO COM ENCHIMENTO
DO RASGO NO CONCRETO COM ARGAMASSA</v>
      </c>
      <c r="E61" s="45" t="str">
        <f>'MM CALC'!E59</f>
        <v>und</v>
      </c>
      <c r="F61" s="45">
        <f>'MM CALC'!F59</f>
        <v>17</v>
      </c>
      <c r="G61" s="20">
        <v>313.35000000000002</v>
      </c>
      <c r="H61" s="20">
        <f t="shared" si="6"/>
        <v>402</v>
      </c>
      <c r="I61" s="184">
        <f t="shared" si="15"/>
        <v>6834</v>
      </c>
      <c r="J61" s="73"/>
      <c r="K61" s="51"/>
      <c r="L61" s="73"/>
      <c r="O61" s="55"/>
    </row>
    <row r="62" spans="1:15" s="21" customFormat="1" ht="33.75" x14ac:dyDescent="0.2">
      <c r="A62" s="183" t="str">
        <f>'MM CALC'!A60</f>
        <v>7.4</v>
      </c>
      <c r="B62" s="19" t="str">
        <f>'MM CALC'!B60</f>
        <v>SICOR-MG</v>
      </c>
      <c r="C62" s="19" t="str">
        <f>'MM CALC'!C60</f>
        <v>ED-50105</v>
      </c>
      <c r="D62" s="72" t="str">
        <f>'MM CALC'!D60</f>
        <v>FORNECIMENTO E ASSENTAMENTO DE TUBO PVC RÍGIDO,
COLETOR DE ESGOTO LISO (JEI), DN 100 MM (4"), INCLUSIVE
CONEXÕES</v>
      </c>
      <c r="E62" s="45" t="str">
        <f>'MM CALC'!E60</f>
        <v>m</v>
      </c>
      <c r="F62" s="45">
        <f>'MM CALC'!F60</f>
        <v>100</v>
      </c>
      <c r="G62" s="20">
        <v>38.39</v>
      </c>
      <c r="H62" s="20">
        <f t="shared" si="6"/>
        <v>49.25</v>
      </c>
      <c r="I62" s="184">
        <f t="shared" si="15"/>
        <v>4925</v>
      </c>
      <c r="J62" s="73"/>
      <c r="K62" s="51"/>
      <c r="L62" s="73"/>
      <c r="O62" s="55"/>
    </row>
    <row r="63" spans="1:15" s="21" customFormat="1" ht="33.75" x14ac:dyDescent="0.2">
      <c r="A63" s="183" t="str">
        <f>'MM CALC'!A61</f>
        <v>7.5</v>
      </c>
      <c r="B63" s="19" t="str">
        <f>'MM CALC'!B61</f>
        <v>SICOR-MG</v>
      </c>
      <c r="C63" s="19" t="str">
        <f>'MM CALC'!C61</f>
        <v>ED-50106</v>
      </c>
      <c r="D63" s="72" t="str">
        <f>'MM CALC'!D61</f>
        <v>FORNECIMENTO E ASSENTAMENTO DE TUBO PVC RÍGIDO,
COLETOR DE ESGOTO LISO (JEI), DN 150 MM (6"), INCLUSIVE
CONEXÕES</v>
      </c>
      <c r="E63" s="45" t="str">
        <f>'MM CALC'!E61</f>
        <v>m</v>
      </c>
      <c r="F63" s="45">
        <f>'MM CALC'!F61</f>
        <v>50</v>
      </c>
      <c r="G63" s="20">
        <v>70.900000000000006</v>
      </c>
      <c r="H63" s="20">
        <f t="shared" si="6"/>
        <v>90.96</v>
      </c>
      <c r="I63" s="184">
        <f t="shared" si="15"/>
        <v>4548</v>
      </c>
      <c r="J63" s="73"/>
      <c r="K63" s="51"/>
      <c r="L63" s="73"/>
      <c r="O63" s="55"/>
    </row>
    <row r="64" spans="1:15" s="21" customFormat="1" ht="22.5" x14ac:dyDescent="0.2">
      <c r="A64" s="183" t="str">
        <f>'MM CALC'!A62</f>
        <v>7.6</v>
      </c>
      <c r="B64" s="19" t="str">
        <f>'MM CALC'!B62</f>
        <v>SICOR-MG</v>
      </c>
      <c r="C64" s="19" t="str">
        <f>'MM CALC'!C62</f>
        <v>ED-50018</v>
      </c>
      <c r="D64" s="72" t="str">
        <f>'MM CALC'!D62</f>
        <v>FORNECIMENTO E ASSENTAMENTO DE TUBO PVC RÍGIDO
SOLDÁVEL, ÁGUA FRIA, DN 20 MM (1/2"), INCLUSIVE CONEXÕES</v>
      </c>
      <c r="E64" s="45" t="str">
        <f>'MM CALC'!E62</f>
        <v>m</v>
      </c>
      <c r="F64" s="45">
        <f>'MM CALC'!F62</f>
        <v>60</v>
      </c>
      <c r="G64" s="20">
        <v>21.15</v>
      </c>
      <c r="H64" s="20">
        <f t="shared" si="6"/>
        <v>27.13</v>
      </c>
      <c r="I64" s="184">
        <f t="shared" si="15"/>
        <v>1627.8</v>
      </c>
      <c r="J64" s="73"/>
      <c r="K64" s="51"/>
      <c r="L64" s="73"/>
      <c r="O64" s="55"/>
    </row>
    <row r="65" spans="1:15" s="21" customFormat="1" ht="22.5" x14ac:dyDescent="0.2">
      <c r="A65" s="183" t="str">
        <f>'MM CALC'!A63</f>
        <v>7.7</v>
      </c>
      <c r="B65" s="19" t="str">
        <f>'MM CALC'!B63</f>
        <v>SICOR-MG</v>
      </c>
      <c r="C65" s="19" t="str">
        <f>'MM CALC'!C63</f>
        <v>ED-50019</v>
      </c>
      <c r="D65" s="72" t="str">
        <f>'MM CALC'!D63</f>
        <v>FORNECIMENTO E ASSENTAMENTO DE TUBO PVC RÍGIDO
SOLDÁVEL, ÁGUA FRIA, DN 25 MM (1/2"), INCLUSIVE CONEXÕES</v>
      </c>
      <c r="E65" s="45" t="str">
        <f>'MM CALC'!E63</f>
        <v>m</v>
      </c>
      <c r="F65" s="45">
        <f>'MM CALC'!F63</f>
        <v>60</v>
      </c>
      <c r="G65" s="20">
        <v>23.29</v>
      </c>
      <c r="H65" s="20">
        <f t="shared" si="6"/>
        <v>29.88</v>
      </c>
      <c r="I65" s="184">
        <f t="shared" si="15"/>
        <v>1792.8</v>
      </c>
      <c r="J65" s="73"/>
      <c r="K65" s="51"/>
      <c r="L65" s="73"/>
      <c r="O65" s="55"/>
    </row>
    <row r="66" spans="1:15" s="21" customFormat="1" ht="22.5" x14ac:dyDescent="0.2">
      <c r="A66" s="183" t="str">
        <f>'MM CALC'!A64</f>
        <v>7.8</v>
      </c>
      <c r="B66" s="19" t="str">
        <f>'MM CALC'!B64</f>
        <v>SICOR-MG</v>
      </c>
      <c r="C66" s="19" t="str">
        <f>'MM CALC'!C64</f>
        <v>ED-50021</v>
      </c>
      <c r="D66" s="72" t="str">
        <f>'MM CALC'!D64</f>
        <v>FORNECIMENTO E ASSENTAMENTO DE TUBO PVC RÍGIDO
SOLDÁVEL, ÁGUA FRIA, DN 40 MM (1.1/4"), INCLUSIVE CONEXÕES</v>
      </c>
      <c r="E66" s="45" t="str">
        <f>'MM CALC'!E64</f>
        <v>m</v>
      </c>
      <c r="F66" s="45">
        <f>'MM CALC'!F64</f>
        <v>30</v>
      </c>
      <c r="G66" s="20">
        <v>37.450000000000003</v>
      </c>
      <c r="H66" s="20">
        <f t="shared" si="6"/>
        <v>48.04</v>
      </c>
      <c r="I66" s="184">
        <f t="shared" si="15"/>
        <v>1441.2</v>
      </c>
      <c r="J66" s="73"/>
      <c r="K66" s="51"/>
      <c r="L66" s="73"/>
      <c r="O66" s="55"/>
    </row>
    <row r="67" spans="1:15" s="21" customFormat="1" ht="56.25" x14ac:dyDescent="0.2">
      <c r="A67" s="183" t="str">
        <f>'MM CALC'!A65</f>
        <v>7.9</v>
      </c>
      <c r="B67" s="19" t="str">
        <f>'MM CALC'!B65</f>
        <v>SICOR-MG</v>
      </c>
      <c r="C67" s="19" t="str">
        <f>'MM CALC'!C65</f>
        <v>ED-49879</v>
      </c>
      <c r="D67" s="72" t="str">
        <f>'MM CALC'!D65</f>
        <v>CAIXA DE ESGOTO DE INSPEÇÃO/PASSAGEM EM ALVENARIA (
50X50X60CM), REVESTIMENTO EM ARGAMASSA COM ADITIVO
IMPERMEABILIZANTE, COM TAMPA DE CONCRETO, INCLUSIVE
ESCAVAÇÃO, REATERRO E TRANSPORTE COM RETIRADA DO
MATERIAL ESCAVADO (EM CAÇAMBA)</v>
      </c>
      <c r="E67" s="45" t="str">
        <f>'MM CALC'!E65</f>
        <v xml:space="preserve">und </v>
      </c>
      <c r="F67" s="45">
        <f>'MM CALC'!F65</f>
        <v>7</v>
      </c>
      <c r="G67" s="20">
        <v>471.11</v>
      </c>
      <c r="H67" s="20">
        <f t="shared" si="6"/>
        <v>604.39</v>
      </c>
      <c r="I67" s="184">
        <f t="shared" si="15"/>
        <v>4230.7299999999996</v>
      </c>
      <c r="J67" s="73"/>
      <c r="K67" s="51"/>
      <c r="L67" s="73"/>
      <c r="O67" s="55"/>
    </row>
    <row r="68" spans="1:15" s="21" customFormat="1" ht="56.25" x14ac:dyDescent="0.2">
      <c r="A68" s="183" t="str">
        <f>'MM CALC'!A66</f>
        <v>7.10</v>
      </c>
      <c r="B68" s="19" t="str">
        <f>'MM CALC'!B66</f>
        <v>SICOR-MG</v>
      </c>
      <c r="C68" s="19" t="str">
        <f>'MM CALC'!C66</f>
        <v>ED-49909</v>
      </c>
      <c r="D68" s="72" t="str">
        <f>'MM CALC'!D66</f>
        <v>CAIXA DE DRENAGEM DE INSPEÇÃO/PASSAGEM EM ALVENARIA (
40X40X60CM), REVESTIMENTO EM ARGAMASSA COM ADITIVO
IMPERMEABILIZANTE, COM TAMPA EM GRELHA, INCLUSIVE
ESCAVAÇÃO, REATERRO E TRANSPORTE COM RETIRADA DO
MATERIAL ESCAVADO (EM CAÇAMBA)</v>
      </c>
      <c r="E68" s="45" t="str">
        <f>'MM CALC'!E66</f>
        <v xml:space="preserve">und </v>
      </c>
      <c r="F68" s="45">
        <f>'MM CALC'!F66</f>
        <v>10</v>
      </c>
      <c r="G68" s="20">
        <v>503.64</v>
      </c>
      <c r="H68" s="20">
        <f t="shared" si="6"/>
        <v>646.12</v>
      </c>
      <c r="I68" s="184">
        <f t="shared" si="15"/>
        <v>6461.2</v>
      </c>
      <c r="J68" s="73"/>
      <c r="K68" s="51"/>
      <c r="L68" s="73"/>
      <c r="O68" s="55"/>
    </row>
    <row r="69" spans="1:15" s="21" customFormat="1" ht="45" x14ac:dyDescent="0.2">
      <c r="A69" s="183" t="str">
        <f>'MM CALC'!A67</f>
        <v>7.11</v>
      </c>
      <c r="B69" s="19" t="str">
        <f>'MM CALC'!B67</f>
        <v>SICOR-MG</v>
      </c>
      <c r="C69" s="19" t="str">
        <f>'MM CALC'!C67</f>
        <v>ED-49935</v>
      </c>
      <c r="D69" s="72" t="str">
        <f>'MM CALC'!D67</f>
        <v>CAIXA D'ÁGUA DE POLIETILENO, CAPACIDADE DE 500L, INCLUSIVE
TAMPA, TORNEIRA DE BOIA, EXTRAVASOR, TUBO DE LIMPEZA E
ACESSÓRIOS, EXCLUSIVE TUBULAÇÃO DE ENTRADA/SAÍDA DE
ÁGUA</v>
      </c>
      <c r="E69" s="45" t="str">
        <f>'MM CALC'!E67</f>
        <v xml:space="preserve">und </v>
      </c>
      <c r="F69" s="45">
        <f>'MM CALC'!F67</f>
        <v>6</v>
      </c>
      <c r="G69" s="20">
        <v>723.91</v>
      </c>
      <c r="H69" s="20">
        <f t="shared" si="6"/>
        <v>928.7</v>
      </c>
      <c r="I69" s="184">
        <f t="shared" si="15"/>
        <v>5572.2</v>
      </c>
      <c r="J69" s="73"/>
      <c r="K69" s="51"/>
      <c r="L69" s="73"/>
      <c r="O69" s="55"/>
    </row>
    <row r="70" spans="1:15" s="21" customFormat="1" ht="45" x14ac:dyDescent="0.2">
      <c r="A70" s="183" t="str">
        <f>'MM CALC'!A68</f>
        <v>7.12</v>
      </c>
      <c r="B70" s="19" t="str">
        <f>'MM CALC'!B68</f>
        <v>SICOR-MG</v>
      </c>
      <c r="C70" s="19" t="str">
        <f>'MM CALC'!C68</f>
        <v>ED-29742</v>
      </c>
      <c r="D70" s="72" t="str">
        <f>'MM CALC'!D68</f>
        <v>CAIXA D'ÁGUA DE POLIETILENO, CAPACIDADE DE 5.000L,
INCLUSIVE TAMPA, TORNEIRA DE BOIA, EXTRAVASOR, TUBO DE
LIMPEZA E ACESSÓRIOS, EXCLUSIVE TUBULAÇÃO DE ENTRADA/
SAÍDA DE ÁGUA</v>
      </c>
      <c r="E70" s="45" t="str">
        <f>'MM CALC'!E68</f>
        <v xml:space="preserve">und </v>
      </c>
      <c r="F70" s="45">
        <f>'MM CALC'!F68</f>
        <v>4</v>
      </c>
      <c r="G70" s="20">
        <v>3617.11</v>
      </c>
      <c r="H70" s="20">
        <f t="shared" si="6"/>
        <v>4640.3900000000003</v>
      </c>
      <c r="I70" s="184">
        <f t="shared" si="15"/>
        <v>18561.560000000001</v>
      </c>
      <c r="J70" s="73"/>
      <c r="K70" s="51"/>
      <c r="L70" s="73"/>
      <c r="O70" s="55"/>
    </row>
    <row r="71" spans="1:15" s="21" customFormat="1" ht="11.25" x14ac:dyDescent="0.2">
      <c r="A71" s="183" t="str">
        <f>'MM CALC'!A69</f>
        <v>7.13</v>
      </c>
      <c r="B71" s="19" t="str">
        <f>'MM CALC'!B69</f>
        <v>SICOR-MG</v>
      </c>
      <c r="C71" s="19" t="str">
        <f>'MM CALC'!C69</f>
        <v>ED-50302</v>
      </c>
      <c r="D71" s="72" t="str">
        <f>'MM CALC'!D69</f>
        <v>TORNEIRA CHAVE BOIA AUTOMÁTICA PARA RESERVATÓRIO</v>
      </c>
      <c r="E71" s="45" t="str">
        <f>'MM CALC'!E69</f>
        <v xml:space="preserve">und </v>
      </c>
      <c r="F71" s="45">
        <f>'MM CALC'!F69</f>
        <v>10</v>
      </c>
      <c r="G71" s="20">
        <v>94.24</v>
      </c>
      <c r="H71" s="20">
        <f t="shared" si="6"/>
        <v>120.9</v>
      </c>
      <c r="I71" s="184">
        <f t="shared" si="15"/>
        <v>1209</v>
      </c>
      <c r="J71" s="73"/>
      <c r="K71" s="51"/>
      <c r="L71" s="73"/>
      <c r="O71" s="55"/>
    </row>
    <row r="72" spans="1:15" s="21" customFormat="1" ht="33.75" x14ac:dyDescent="0.2">
      <c r="A72" s="183" t="str">
        <f>'MM CALC'!A70</f>
        <v>7.14</v>
      </c>
      <c r="B72" s="19" t="str">
        <f>'MM CALC'!B70</f>
        <v>SICOR-MG</v>
      </c>
      <c r="C72" s="19" t="str">
        <f>'MM CALC'!C70</f>
        <v>ED-48670</v>
      </c>
      <c r="D72" s="72" t="str">
        <f>'MM CALC'!D70</f>
        <v>FORNECIMENTO E ASSENTAMENTO DE TUBO PVC RÍGIDO,
DRENAGEM/PLUVIAL, PBV - SÉRIE NORMAL, DN 150 MM (6"),
INCLUSIVE CONEXÕES</v>
      </c>
      <c r="E72" s="45" t="str">
        <f>'MM CALC'!E70</f>
        <v>m</v>
      </c>
      <c r="F72" s="45">
        <f>'MM CALC'!F70</f>
        <v>110</v>
      </c>
      <c r="G72" s="20">
        <v>63.31</v>
      </c>
      <c r="H72" s="20">
        <f t="shared" si="6"/>
        <v>81.22</v>
      </c>
      <c r="I72" s="184">
        <f t="shared" si="15"/>
        <v>8934.2000000000007</v>
      </c>
      <c r="J72" s="73"/>
      <c r="K72" s="51"/>
      <c r="L72" s="73"/>
      <c r="O72" s="55"/>
    </row>
    <row r="73" spans="1:15" s="21" customFormat="1" ht="22.5" x14ac:dyDescent="0.2">
      <c r="A73" s="183" t="str">
        <f>'MM CALC'!A71</f>
        <v>7.15</v>
      </c>
      <c r="B73" s="19" t="str">
        <f>'MM CALC'!B71</f>
        <v>SICOR-MG</v>
      </c>
      <c r="C73" s="19" t="str">
        <f>'MM CALC'!C71</f>
        <v>ED-50007</v>
      </c>
      <c r="D73" s="72" t="str">
        <f>'MM CALC'!D71</f>
        <v>CAIXA SIFONADA EM PVC COM GRELHA QUADRADA150 X 150 X 50
MM</v>
      </c>
      <c r="E73" s="45" t="str">
        <f>'MM CALC'!E71</f>
        <v xml:space="preserve">und </v>
      </c>
      <c r="F73" s="45">
        <f>'MM CALC'!F71</f>
        <v>9</v>
      </c>
      <c r="G73" s="20">
        <v>88.43</v>
      </c>
      <c r="H73" s="20">
        <f t="shared" si="6"/>
        <v>113.45</v>
      </c>
      <c r="I73" s="184">
        <f t="shared" si="15"/>
        <v>1021.05</v>
      </c>
      <c r="J73" s="73"/>
      <c r="K73" s="51"/>
      <c r="L73" s="73"/>
      <c r="O73" s="55"/>
    </row>
    <row r="74" spans="1:15" s="21" customFormat="1" ht="45" x14ac:dyDescent="0.2">
      <c r="A74" s="183" t="str">
        <f>'MM CALC'!A72</f>
        <v>7.16</v>
      </c>
      <c r="B74" s="19" t="str">
        <f>'MM CALC'!B72</f>
        <v>SICOR-MG</v>
      </c>
      <c r="C74" s="19" t="str">
        <f>'MM CALC'!C72</f>
        <v>ED-49939</v>
      </c>
      <c r="D74" s="72" t="str">
        <f>'MM CALC'!D72</f>
        <v>CAIXA DE GORDURA SIMPLES (CGS), CIRCULAR, EM CONCRETO
PRÉ-MOLDADO, CAPACIDADE DE 31L, INCLUSIVE ESCAVAÇÃO,
REATERRO, TRANSPORTE E RETIRADA DO MATERIAL ESCAVADO
(EM CAÇAMBA)</v>
      </c>
      <c r="E74" s="45" t="str">
        <f>'MM CALC'!E72</f>
        <v xml:space="preserve">und </v>
      </c>
      <c r="F74" s="45">
        <f>'MM CALC'!F72</f>
        <v>2</v>
      </c>
      <c r="G74" s="20">
        <v>245.12</v>
      </c>
      <c r="H74" s="20">
        <f t="shared" si="6"/>
        <v>314.45999999999998</v>
      </c>
      <c r="I74" s="184">
        <f t="shared" si="15"/>
        <v>628.91999999999996</v>
      </c>
      <c r="J74" s="73"/>
      <c r="K74" s="51"/>
      <c r="L74" s="73"/>
      <c r="O74" s="55"/>
    </row>
    <row r="75" spans="1:15" s="21" customFormat="1" ht="45" x14ac:dyDescent="0.2">
      <c r="A75" s="183" t="str">
        <f>'MM CALC'!A73</f>
        <v>7.17</v>
      </c>
      <c r="B75" s="19" t="str">
        <f>'MM CALC'!B73</f>
        <v>SICOR-MG</v>
      </c>
      <c r="C75" s="19" t="str">
        <f>'MM CALC'!C73</f>
        <v>ED-48554</v>
      </c>
      <c r="D75" s="72" t="str">
        <f>'MM CALC'!D73</f>
        <v>CANALETA PARA DRENAGEM, PRÉ-MOLDADA, TIPO MEIA CANA, DIÂMETRO 50CM, EXCLUSIVE TAMPA, INCLUSIVE ASSENTAMENTO EM ARGAMASSA, TRAÇO 1:3 (CIMENTO E AREIA), ESCAVAÇÃO, TRANSPORTE E RETIRADA DO MATERIAL ESCAVADO (EM CAÇAMBA)</v>
      </c>
      <c r="E75" s="45" t="str">
        <f>'MM CALC'!E73</f>
        <v>m</v>
      </c>
      <c r="F75" s="45">
        <f>'MM CALC'!F73</f>
        <v>40</v>
      </c>
      <c r="G75" s="20">
        <v>171.73</v>
      </c>
      <c r="H75" s="20">
        <f t="shared" si="6"/>
        <v>220.31</v>
      </c>
      <c r="I75" s="184">
        <f t="shared" si="15"/>
        <v>8812.4</v>
      </c>
      <c r="J75" s="73"/>
      <c r="K75" s="51"/>
      <c r="L75" s="73"/>
      <c r="O75" s="55"/>
    </row>
    <row r="76" spans="1:15" s="21" customFormat="1" ht="45" x14ac:dyDescent="0.2">
      <c r="A76" s="183" t="str">
        <f>'MM CALC'!A74</f>
        <v>7.18</v>
      </c>
      <c r="B76" s="19" t="str">
        <f>'MM CALC'!B74</f>
        <v>SICOR-MG</v>
      </c>
      <c r="C76" s="19" t="str">
        <f>'MM CALC'!C74</f>
        <v>ED-14747</v>
      </c>
      <c r="D76" s="72" t="str">
        <f>'MM CALC'!D74</f>
        <v>CANALETA PARA DRENAGEM, EM CONCRETO COM FCK 15MPA, MOLDADA IN LOCO, SEÇÃO 30X20CM, FORMA EM MADEIRA, COM TAMPA EM CONCRETO PARA TRÂNSITO DE PEDESTRE, INCLUSIVE ESCAVAÇÃO, REATERRO COM TRANSPORTE E RETIRADA DO MATERIAL ESCAVADO (EM CAÇAMBA)</v>
      </c>
      <c r="E76" s="45" t="str">
        <f>'MM CALC'!E74</f>
        <v>m</v>
      </c>
      <c r="F76" s="45">
        <f>'MM CALC'!F74</f>
        <v>22.3</v>
      </c>
      <c r="G76" s="20">
        <v>265.75</v>
      </c>
      <c r="H76" s="20">
        <f t="shared" ref="H76" si="16">ROUND((1+$H$9)*G76,2)</f>
        <v>340.93</v>
      </c>
      <c r="I76" s="184">
        <f t="shared" ref="I76" si="17">+ROUND((H76*F76),2)</f>
        <v>7602.74</v>
      </c>
      <c r="J76" s="73"/>
      <c r="K76" s="51"/>
      <c r="L76" s="73"/>
      <c r="O76" s="55"/>
    </row>
    <row r="77" spans="1:15" s="21" customFormat="1" ht="11.25" x14ac:dyDescent="0.2">
      <c r="A77" s="181">
        <f>'MM CALC'!A75</f>
        <v>8</v>
      </c>
      <c r="B77" s="103"/>
      <c r="C77" s="104"/>
      <c r="D77" s="105" t="str">
        <f>'MM CALC'!D75</f>
        <v xml:space="preserve">INSTALAÇÃO ELÉTRICA </v>
      </c>
      <c r="E77" s="104"/>
      <c r="F77" s="223"/>
      <c r="G77" s="224"/>
      <c r="H77" s="225"/>
      <c r="I77" s="182">
        <f>SUM(I78:I110)</f>
        <v>88488.269999999975</v>
      </c>
      <c r="J77" s="73"/>
      <c r="K77" s="51"/>
      <c r="L77" s="73"/>
      <c r="O77" s="55"/>
    </row>
    <row r="78" spans="1:15" s="21" customFormat="1" ht="101.25" x14ac:dyDescent="0.2">
      <c r="A78" s="183" t="str">
        <f>'MM CALC'!A76</f>
        <v>8.1</v>
      </c>
      <c r="B78" s="19" t="str">
        <f>'MM CALC'!B76</f>
        <v>SICOR-MG</v>
      </c>
      <c r="C78" s="19" t="str">
        <f>'MM CALC'!C76</f>
        <v>ED-50227</v>
      </c>
      <c r="D78" s="72" t="str">
        <f>'MM CALC'!D76</f>
        <v>PONTO DE EMBUTIR PARA UM (1) INTERRUPTOR SIMPLES (10A-
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v>
      </c>
      <c r="E78" s="45" t="str">
        <f>'MM CALC'!E76</f>
        <v>und</v>
      </c>
      <c r="F78" s="45">
        <f>'MM CALC'!F76</f>
        <v>54</v>
      </c>
      <c r="G78" s="20">
        <v>245.13</v>
      </c>
      <c r="H78" s="20">
        <f t="shared" si="6"/>
        <v>314.48</v>
      </c>
      <c r="I78" s="184">
        <f t="shared" ref="I78:I110" si="18">+ROUND((H78*F78),2)</f>
        <v>16981.919999999998</v>
      </c>
      <c r="J78" s="73"/>
      <c r="K78" s="51"/>
      <c r="L78" s="73"/>
      <c r="O78" s="55"/>
    </row>
    <row r="79" spans="1:15" s="21" customFormat="1" ht="78.75" x14ac:dyDescent="0.2">
      <c r="A79" s="183" t="str">
        <f>'MM CALC'!A77</f>
        <v>8.2</v>
      </c>
      <c r="B79" s="19" t="str">
        <f>'MM CALC'!B77</f>
        <v>SICOR-MG</v>
      </c>
      <c r="C79" s="19" t="str">
        <f>'MM CALC'!C77</f>
        <v>ED-50228</v>
      </c>
      <c r="D79" s="72" t="str">
        <f>'MM CALC'!D77</f>
        <v>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v>
      </c>
      <c r="E79" s="45" t="str">
        <f>'MM CALC'!E77</f>
        <v>und</v>
      </c>
      <c r="F79" s="45">
        <f>'MM CALC'!F77</f>
        <v>54</v>
      </c>
      <c r="G79" s="20">
        <v>144.97</v>
      </c>
      <c r="H79" s="20">
        <f t="shared" si="6"/>
        <v>185.98</v>
      </c>
      <c r="I79" s="184">
        <f t="shared" si="18"/>
        <v>10042.92</v>
      </c>
      <c r="J79" s="73"/>
      <c r="K79" s="51"/>
      <c r="L79" s="73"/>
      <c r="O79" s="55"/>
    </row>
    <row r="80" spans="1:15" s="21" customFormat="1" ht="112.5" x14ac:dyDescent="0.2">
      <c r="A80" s="183" t="str">
        <f>'MM CALC'!A78</f>
        <v>8.3</v>
      </c>
      <c r="B80" s="19" t="str">
        <f>'MM CALC'!B78</f>
        <v>SICOR-MG</v>
      </c>
      <c r="C80" s="19" t="str">
        <f>'MM CALC'!C78</f>
        <v>ED-50232</v>
      </c>
      <c r="D80" s="72" t="str">
        <f>'MM CALC'!D78</f>
        <v>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E80" s="45" t="str">
        <f>'MM CALC'!E78</f>
        <v>und</v>
      </c>
      <c r="F80" s="45">
        <f>'MM CALC'!F78</f>
        <v>66</v>
      </c>
      <c r="G80" s="20">
        <v>288.45999999999998</v>
      </c>
      <c r="H80" s="20">
        <f t="shared" si="6"/>
        <v>370.07</v>
      </c>
      <c r="I80" s="184">
        <f t="shared" si="18"/>
        <v>24424.62</v>
      </c>
      <c r="J80" s="73"/>
      <c r="K80" s="51"/>
      <c r="L80" s="73"/>
      <c r="O80" s="55"/>
    </row>
    <row r="81" spans="1:15" s="21" customFormat="1" ht="45" x14ac:dyDescent="0.2">
      <c r="A81" s="183" t="str">
        <f>'MM CALC'!A79</f>
        <v>8.4</v>
      </c>
      <c r="B81" s="19" t="str">
        <f>'MM CALC'!B79</f>
        <v>SICOR-MG</v>
      </c>
      <c r="C81" s="19" t="str">
        <f>'MM CALC'!C79</f>
        <v>ED-13338</v>
      </c>
      <c r="D81" s="72" t="str">
        <f>'MM CALC'!D79</f>
        <v>LUMINÁRIA COMERCIAL CHANFRADA DE SOBREPOR COMPLETA,
PARA DUAS (2) LÂMPADAS TUBULARES LED 2X18W-ØT8,
TEMPERATURA DA COR 6500K, FORNECIMENTO E INSTALAÇÃO,
INCLUSIVE BASE E LÂMPADAS</v>
      </c>
      <c r="E81" s="45" t="str">
        <f>'MM CALC'!E79</f>
        <v>und</v>
      </c>
      <c r="F81" s="45">
        <f>'MM CALC'!F79</f>
        <v>66</v>
      </c>
      <c r="G81" s="20">
        <v>168.24</v>
      </c>
      <c r="H81" s="20">
        <f t="shared" si="6"/>
        <v>215.84</v>
      </c>
      <c r="I81" s="184">
        <f t="shared" si="18"/>
        <v>14245.44</v>
      </c>
      <c r="J81" s="73"/>
      <c r="K81" s="51"/>
      <c r="L81" s="73"/>
      <c r="O81" s="55"/>
    </row>
    <row r="82" spans="1:15" s="21" customFormat="1" ht="33.75" x14ac:dyDescent="0.2">
      <c r="A82" s="183" t="str">
        <f>'MM CALC'!A80</f>
        <v>8.5</v>
      </c>
      <c r="B82" s="19" t="str">
        <f>'MM CALC'!B80</f>
        <v>SICOR-MG</v>
      </c>
      <c r="C82" s="19" t="str">
        <f>'MM CALC'!C80</f>
        <v>ED-14181</v>
      </c>
      <c r="D82" s="72" t="str">
        <f>'MM CALC'!D80</f>
        <v>QUADRO DE DISTRIBUIÇÃO DE EMBUTIR EM PVC, PARA 12
DISJUNTORES DIN, INCLUSIVE BARRAMENTOS NEUTRO/TERRA,
EXCLUSIVE BARRAMENTO DE FASE</v>
      </c>
      <c r="E82" s="45" t="str">
        <f>'MM CALC'!E80</f>
        <v>und</v>
      </c>
      <c r="F82" s="45">
        <f>'MM CALC'!F80</f>
        <v>3</v>
      </c>
      <c r="G82" s="20">
        <v>184.53</v>
      </c>
      <c r="H82" s="20">
        <f t="shared" si="6"/>
        <v>236.73</v>
      </c>
      <c r="I82" s="184">
        <f t="shared" si="18"/>
        <v>710.19</v>
      </c>
      <c r="J82" s="73"/>
      <c r="K82" s="51"/>
      <c r="L82" s="73"/>
      <c r="O82" s="55"/>
    </row>
    <row r="83" spans="1:15" s="21" customFormat="1" ht="33.75" x14ac:dyDescent="0.2">
      <c r="A83" s="183" t="str">
        <f>'MM CALC'!A81</f>
        <v>8.6</v>
      </c>
      <c r="B83" s="19" t="str">
        <f>'MM CALC'!B81</f>
        <v>SICOR-MG</v>
      </c>
      <c r="C83" s="19" t="str">
        <f>'MM CALC'!C81</f>
        <v>ED-49402</v>
      </c>
      <c r="D83" s="72" t="str">
        <f>'MM CALC'!D81</f>
        <v>LUMINÁRIA ARANDELA TIPO TARTARUGA, PARA UMA (1) LÂMPADA
BASE E-27, POTÊNCIA MÁXIMA 60W, FORNECIMENTO E
INSTALAÇÃO, EXCLUSIVE BASE E LÂMPADA</v>
      </c>
      <c r="E83" s="45" t="str">
        <f>'MM CALC'!E81</f>
        <v>und</v>
      </c>
      <c r="F83" s="45">
        <f>'MM CALC'!F81</f>
        <v>7</v>
      </c>
      <c r="G83" s="20">
        <v>39.64</v>
      </c>
      <c r="H83" s="20">
        <f t="shared" si="6"/>
        <v>50.85</v>
      </c>
      <c r="I83" s="184">
        <f t="shared" si="18"/>
        <v>355.95</v>
      </c>
      <c r="J83" s="73"/>
      <c r="K83" s="51"/>
      <c r="L83" s="73"/>
      <c r="O83" s="55"/>
    </row>
    <row r="84" spans="1:15" s="21" customFormat="1" ht="45" x14ac:dyDescent="0.2">
      <c r="A84" s="183" t="str">
        <f>'MM CALC'!A82</f>
        <v>8.7</v>
      </c>
      <c r="B84" s="19" t="str">
        <f>'MM CALC'!B82</f>
        <v>SICOR-MG</v>
      </c>
      <c r="C84" s="19" t="str">
        <f>'MM CALC'!C82</f>
        <v>ED-20580</v>
      </c>
      <c r="D84" s="72" t="str">
        <f>'MM CALC'!D82</f>
        <v>ENTRADA DE ENERGIA AÉREA, TIPO B2, PADRÃO CEMIG, CARGA
INSTALADA DE 10,1KW ATÉ 15KW, BIFÁSICO, COM SAÍDA
SUBTERRÂNEA, INCLUSIVE POSTE, CAIXA PARA MEDIDOR,
DISJUNTOR, BARRAMENTO, ATERRAMENTO E ACESSÓRIOS</v>
      </c>
      <c r="E84" s="45" t="str">
        <f>'MM CALC'!E82</f>
        <v>und</v>
      </c>
      <c r="F84" s="45">
        <f>'MM CALC'!F82</f>
        <v>1</v>
      </c>
      <c r="G84" s="20">
        <v>2642.22</v>
      </c>
      <c r="H84" s="20">
        <f t="shared" si="6"/>
        <v>3389.7</v>
      </c>
      <c r="I84" s="184">
        <f t="shared" si="18"/>
        <v>3389.7</v>
      </c>
      <c r="J84" s="73"/>
      <c r="K84" s="51"/>
      <c r="L84" s="73"/>
      <c r="O84" s="55"/>
    </row>
    <row r="85" spans="1:15" s="21" customFormat="1" ht="33.75" x14ac:dyDescent="0.2">
      <c r="A85" s="183" t="str">
        <f>'MM CALC'!A83</f>
        <v>8.8</v>
      </c>
      <c r="B85" s="19" t="str">
        <f>'MM CALC'!B83</f>
        <v>SICOR-MG</v>
      </c>
      <c r="C85" s="19" t="str">
        <f>'MM CALC'!C83</f>
        <v>ED-15752</v>
      </c>
      <c r="D85" s="72" t="str">
        <f>'MM CALC'!D83</f>
        <v>CONJUNTO DE UMA (1) TOMADA DE DADOS (CONECTOR RJ45 CAT
.6E), COM PLACA 4"X2" DE UM (1) POSTO, INCLUSIVE FORNECIMENTO, INSTALAÇÃO, SUPORTE, MÓDULO E PLACA</v>
      </c>
      <c r="E85" s="45" t="str">
        <f>'MM CALC'!E83</f>
        <v>und</v>
      </c>
      <c r="F85" s="45">
        <f>'MM CALC'!F83</f>
        <v>14</v>
      </c>
      <c r="G85" s="20">
        <v>71.55</v>
      </c>
      <c r="H85" s="20">
        <f t="shared" si="6"/>
        <v>91.79</v>
      </c>
      <c r="I85" s="184">
        <f t="shared" si="18"/>
        <v>1285.06</v>
      </c>
      <c r="J85" s="73"/>
      <c r="K85" s="51"/>
      <c r="L85" s="73"/>
      <c r="O85" s="55"/>
    </row>
    <row r="86" spans="1:15" s="21" customFormat="1" ht="45" x14ac:dyDescent="0.2">
      <c r="A86" s="183" t="str">
        <f>'MM CALC'!A84</f>
        <v>8.9</v>
      </c>
      <c r="B86" s="19" t="str">
        <f>'MM CALC'!B84</f>
        <v>SICOR-MG</v>
      </c>
      <c r="C86" s="19" t="str">
        <f>'MM CALC'!C84</f>
        <v>ED-9194</v>
      </c>
      <c r="D86" s="72" t="str">
        <f>'MM CALC'!D84</f>
        <v>CABO UTP COM QUATRO (4) PARES, CATEGORIA 6,
CLASSIFICAÇÃO LSZH, COM ISOLAMENTO NÃO HALOGENADO E
ANTICHAMA, EXCLUSIVE CONECTOR/PLUG MACHO RJ45 E
CRIMPAGEM</v>
      </c>
      <c r="E86" s="45" t="str">
        <f>'MM CALC'!E84</f>
        <v>m</v>
      </c>
      <c r="F86" s="45">
        <f>'MM CALC'!F84</f>
        <v>300</v>
      </c>
      <c r="G86" s="20">
        <v>5.93</v>
      </c>
      <c r="H86" s="20">
        <f t="shared" si="6"/>
        <v>7.61</v>
      </c>
      <c r="I86" s="184">
        <f t="shared" si="18"/>
        <v>2283</v>
      </c>
      <c r="J86" s="73"/>
      <c r="K86" s="51"/>
      <c r="L86" s="73"/>
      <c r="O86" s="55"/>
    </row>
    <row r="87" spans="1:15" s="21" customFormat="1" ht="22.5" x14ac:dyDescent="0.2">
      <c r="A87" s="183" t="str">
        <f>'MM CALC'!A85</f>
        <v>8.10</v>
      </c>
      <c r="B87" s="19" t="str">
        <f>'MM CALC'!B85</f>
        <v>SICOR-MG</v>
      </c>
      <c r="C87" s="19" t="str">
        <f>'MM CALC'!C85</f>
        <v>ED-34460</v>
      </c>
      <c r="D87" s="72" t="str">
        <f>'MM CALC'!D85</f>
        <v>DISJUNTOR MONOPOLAR TIPO DIN, CORRENTE NOMINAL DE 10A,
FORNECIMENTO E INSTALAÇÃO, INCLUSIVE TERMINAL ILHÓS</v>
      </c>
      <c r="E87" s="45" t="str">
        <f>'MM CALC'!E85</f>
        <v>und</v>
      </c>
      <c r="F87" s="45">
        <f>'MM CALC'!F85</f>
        <v>1</v>
      </c>
      <c r="G87" s="20">
        <v>17.78</v>
      </c>
      <c r="H87" s="20">
        <f t="shared" si="6"/>
        <v>22.81</v>
      </c>
      <c r="I87" s="184">
        <f t="shared" si="18"/>
        <v>22.81</v>
      </c>
      <c r="J87" s="73"/>
      <c r="K87" s="51"/>
      <c r="L87" s="73"/>
      <c r="O87" s="55"/>
    </row>
    <row r="88" spans="1:15" s="21" customFormat="1" ht="22.5" x14ac:dyDescent="0.2">
      <c r="A88" s="183" t="str">
        <f>'MM CALC'!A86</f>
        <v>8.11</v>
      </c>
      <c r="B88" s="19" t="str">
        <f>'MM CALC'!B86</f>
        <v>SICOR-MG</v>
      </c>
      <c r="C88" s="19" t="str">
        <f>'MM CALC'!C86</f>
        <v>ED-34461</v>
      </c>
      <c r="D88" s="72" t="str">
        <f>'MM CALC'!D86</f>
        <v>DISJUNTOR MONOPOLAR TIPO DIN, CORRENTE NOMINAL DE 16A,
FORNECIMENTO E INSTALAÇÃO, INCLUSIVE TERMINAL ILHÓS</v>
      </c>
      <c r="E88" s="45" t="str">
        <f>'MM CALC'!E86</f>
        <v>und</v>
      </c>
      <c r="F88" s="45">
        <f>'MM CALC'!F86</f>
        <v>1</v>
      </c>
      <c r="G88" s="20">
        <v>17.89</v>
      </c>
      <c r="H88" s="20">
        <f t="shared" si="6"/>
        <v>22.95</v>
      </c>
      <c r="I88" s="184">
        <f t="shared" si="18"/>
        <v>22.95</v>
      </c>
      <c r="J88" s="73"/>
      <c r="K88" s="51"/>
      <c r="L88" s="73"/>
      <c r="O88" s="55"/>
    </row>
    <row r="89" spans="1:15" s="21" customFormat="1" ht="22.5" x14ac:dyDescent="0.2">
      <c r="A89" s="183" t="str">
        <f>'MM CALC'!A87</f>
        <v>8.12</v>
      </c>
      <c r="B89" s="19" t="str">
        <f>'MM CALC'!B87</f>
        <v>SICOR-MG</v>
      </c>
      <c r="C89" s="19" t="str">
        <f>'MM CALC'!C87</f>
        <v>ED-34462</v>
      </c>
      <c r="D89" s="72" t="str">
        <f>'MM CALC'!D87</f>
        <v>DISJUNTOR MONOPOLAR TIPO DIN, CORRENTE NOMINAL DE 20A,
FORNECIMENTO E INSTALAÇÃO, INCLUSIVE TERMINAL ILHÓS</v>
      </c>
      <c r="E89" s="45" t="str">
        <f>'MM CALC'!E87</f>
        <v>und</v>
      </c>
      <c r="F89" s="45">
        <f>'MM CALC'!F87</f>
        <v>1</v>
      </c>
      <c r="G89" s="20">
        <v>16</v>
      </c>
      <c r="H89" s="20">
        <f t="shared" si="6"/>
        <v>20.53</v>
      </c>
      <c r="I89" s="184">
        <f t="shared" si="18"/>
        <v>20.53</v>
      </c>
      <c r="J89" s="73"/>
      <c r="K89" s="51"/>
      <c r="L89" s="73"/>
      <c r="O89" s="55"/>
    </row>
    <row r="90" spans="1:15" s="21" customFormat="1" ht="22.5" x14ac:dyDescent="0.2">
      <c r="A90" s="183" t="str">
        <f>'MM CALC'!A88</f>
        <v>8.13</v>
      </c>
      <c r="B90" s="19" t="str">
        <f>'MM CALC'!B88</f>
        <v>SICOR-MG</v>
      </c>
      <c r="C90" s="19" t="str">
        <f>'MM CALC'!C88</f>
        <v>ED-34463</v>
      </c>
      <c r="D90" s="72" t="str">
        <f>'MM CALC'!D88</f>
        <v>DISJUNTOR MONOPOLAR TIPO DIN, CORRENTE NOMINAL DE 25A,
FORNECIMENTO E INSTALAÇÃO, INCLUSIVE TERMINAL ILHÓS</v>
      </c>
      <c r="E90" s="45" t="str">
        <f>'MM CALC'!E88</f>
        <v>und</v>
      </c>
      <c r="F90" s="45">
        <f>'MM CALC'!F88</f>
        <v>1</v>
      </c>
      <c r="G90" s="20">
        <v>19.05</v>
      </c>
      <c r="H90" s="20">
        <f t="shared" si="6"/>
        <v>24.44</v>
      </c>
      <c r="I90" s="184">
        <f t="shared" si="18"/>
        <v>24.44</v>
      </c>
      <c r="J90" s="73"/>
      <c r="K90" s="51"/>
      <c r="L90" s="73"/>
      <c r="O90" s="55"/>
    </row>
    <row r="91" spans="1:15" s="21" customFormat="1" ht="22.5" x14ac:dyDescent="0.2">
      <c r="A91" s="183" t="str">
        <f>'MM CALC'!A89</f>
        <v>8.14</v>
      </c>
      <c r="B91" s="19" t="str">
        <f>'MM CALC'!B89</f>
        <v>SICOR-MG</v>
      </c>
      <c r="C91" s="19" t="str">
        <f>'MM CALC'!C89</f>
        <v>ED-34464</v>
      </c>
      <c r="D91" s="72" t="str">
        <f>'MM CALC'!D89</f>
        <v>DISJUNTOR MONOPOLAR TIPO DIN, CORRENTE NOMINAL DE 32A,
FORNECIMENTO E INSTALAÇÃO, INCLUSIVE TERMINAL ILHÓS</v>
      </c>
      <c r="E91" s="45" t="str">
        <f>'MM CALC'!E89</f>
        <v>und</v>
      </c>
      <c r="F91" s="45">
        <f>'MM CALC'!F89</f>
        <v>1</v>
      </c>
      <c r="G91" s="20">
        <v>19.04</v>
      </c>
      <c r="H91" s="20">
        <f t="shared" si="6"/>
        <v>24.43</v>
      </c>
      <c r="I91" s="184">
        <f t="shared" si="18"/>
        <v>24.43</v>
      </c>
      <c r="J91" s="73"/>
      <c r="K91" s="51"/>
      <c r="L91" s="73"/>
      <c r="O91" s="55"/>
    </row>
    <row r="92" spans="1:15" s="21" customFormat="1" ht="22.5" x14ac:dyDescent="0.2">
      <c r="A92" s="183" t="str">
        <f>'MM CALC'!A90</f>
        <v>8.15</v>
      </c>
      <c r="B92" s="19" t="str">
        <f>'MM CALC'!B90</f>
        <v>SICOR-MG</v>
      </c>
      <c r="C92" s="19" t="str">
        <f>'MM CALC'!C90</f>
        <v>ED-34466</v>
      </c>
      <c r="D92" s="72" t="str">
        <f>'MM CALC'!D90</f>
        <v>DISJUNTOR MONOPOLAR TIPO DIN, CORRENTE NOMINAL DE 50A,
FORNECIMENTO E INSTALAÇÃO, INCLUSIVE TERMINAL ILHÓS</v>
      </c>
      <c r="E92" s="45" t="str">
        <f>'MM CALC'!E90</f>
        <v>und</v>
      </c>
      <c r="F92" s="45">
        <f>'MM CALC'!F90</f>
        <v>1</v>
      </c>
      <c r="G92" s="20">
        <v>22.37</v>
      </c>
      <c r="H92" s="20">
        <f t="shared" si="6"/>
        <v>28.7</v>
      </c>
      <c r="I92" s="184">
        <f t="shared" si="18"/>
        <v>28.7</v>
      </c>
      <c r="J92" s="73"/>
      <c r="K92" s="51"/>
      <c r="L92" s="73"/>
      <c r="O92" s="55"/>
    </row>
    <row r="93" spans="1:15" s="21" customFormat="1" ht="22.5" x14ac:dyDescent="0.2">
      <c r="A93" s="183" t="str">
        <f>'MM CALC'!A91</f>
        <v>8.16</v>
      </c>
      <c r="B93" s="19" t="str">
        <f>'MM CALC'!B91</f>
        <v>SICOR-MG</v>
      </c>
      <c r="C93" s="19" t="str">
        <f>'MM CALC'!C91</f>
        <v>ED-34473</v>
      </c>
      <c r="D93" s="72" t="str">
        <f>'MM CALC'!D91</f>
        <v>DISJUNTOR BIPOLAR TIPO DIN, CORRENTE NOMINAL DE 10A,
FORNECIMENTO E INSTALAÇÃO, INCLUSIVE TERMINAL ILHÓS</v>
      </c>
      <c r="E93" s="45" t="str">
        <f>'MM CALC'!E91</f>
        <v>und</v>
      </c>
      <c r="F93" s="45">
        <f>'MM CALC'!F91</f>
        <v>1</v>
      </c>
      <c r="G93" s="20">
        <v>49.19</v>
      </c>
      <c r="H93" s="20">
        <f t="shared" si="6"/>
        <v>63.11</v>
      </c>
      <c r="I93" s="184">
        <f t="shared" si="18"/>
        <v>63.11</v>
      </c>
      <c r="J93" s="73"/>
      <c r="K93" s="51"/>
      <c r="L93" s="73"/>
      <c r="O93" s="55"/>
    </row>
    <row r="94" spans="1:15" s="21" customFormat="1" ht="22.5" x14ac:dyDescent="0.2">
      <c r="A94" s="183" t="str">
        <f>'MM CALC'!A92</f>
        <v>8.17</v>
      </c>
      <c r="B94" s="19" t="str">
        <f>'MM CALC'!B92</f>
        <v>SICOR-MG</v>
      </c>
      <c r="C94" s="19" t="str">
        <f>'MM CALC'!C92</f>
        <v>ED-34474</v>
      </c>
      <c r="D94" s="72" t="str">
        <f>'MM CALC'!D92</f>
        <v>DISJUNTOR BIPOLAR TIPO DIN, CORRENTE NOMINAL DE 16A,
FORNECIMENTO E INSTALAÇÃO, INCLUSIVE TERMINAL ILHÓS</v>
      </c>
      <c r="E94" s="45" t="str">
        <f>'MM CALC'!E92</f>
        <v>und</v>
      </c>
      <c r="F94" s="45">
        <f>'MM CALC'!F92</f>
        <v>1</v>
      </c>
      <c r="G94" s="20">
        <v>39.92</v>
      </c>
      <c r="H94" s="20">
        <f t="shared" si="6"/>
        <v>51.21</v>
      </c>
      <c r="I94" s="184">
        <f t="shared" si="18"/>
        <v>51.21</v>
      </c>
      <c r="J94" s="73"/>
      <c r="K94" s="51"/>
      <c r="L94" s="73"/>
      <c r="O94" s="55"/>
    </row>
    <row r="95" spans="1:15" s="21" customFormat="1" ht="22.5" x14ac:dyDescent="0.2">
      <c r="A95" s="183" t="str">
        <f>'MM CALC'!A93</f>
        <v>8.18</v>
      </c>
      <c r="B95" s="19" t="str">
        <f>'MM CALC'!B93</f>
        <v>SICOR-MG</v>
      </c>
      <c r="C95" s="19" t="str">
        <f>'MM CALC'!C93</f>
        <v>ED-34475</v>
      </c>
      <c r="D95" s="72" t="str">
        <f>'MM CALC'!D93</f>
        <v>DISJUNTOR BIPOLAR TIPO DIN, CORRENTE NOMINAL DE 20A,
FORNECIMENTO E INSTALAÇÃO, INCLUSIVE TERMINAL ILHÓS</v>
      </c>
      <c r="E95" s="45" t="str">
        <f>'MM CALC'!E93</f>
        <v>und</v>
      </c>
      <c r="F95" s="45">
        <f>'MM CALC'!F93</f>
        <v>1</v>
      </c>
      <c r="G95" s="20">
        <v>45.68</v>
      </c>
      <c r="H95" s="20">
        <f t="shared" si="6"/>
        <v>58.6</v>
      </c>
      <c r="I95" s="184">
        <f t="shared" si="18"/>
        <v>58.6</v>
      </c>
      <c r="J95" s="73"/>
      <c r="K95" s="51"/>
      <c r="L95" s="73"/>
      <c r="O95" s="55"/>
    </row>
    <row r="96" spans="1:15" s="21" customFormat="1" ht="22.5" x14ac:dyDescent="0.2">
      <c r="A96" s="183" t="str">
        <f>'MM CALC'!A94</f>
        <v>8.19</v>
      </c>
      <c r="B96" s="19" t="str">
        <f>'MM CALC'!B94</f>
        <v>SICOR-MG</v>
      </c>
      <c r="C96" s="19" t="str">
        <f>'MM CALC'!C94</f>
        <v>ED-34476</v>
      </c>
      <c r="D96" s="72" t="str">
        <f>'MM CALC'!D94</f>
        <v>DISJUNTOR BIPOLAR TIPO DIN, CORRENTE NOMINAL DE 25A,
FORNECIMENTO E INSTALAÇÃO, INCLUSIVE TERMINAL ILHÓS</v>
      </c>
      <c r="E96" s="45" t="str">
        <f>'MM CALC'!E94</f>
        <v>und</v>
      </c>
      <c r="F96" s="45">
        <f>'MM CALC'!F94</f>
        <v>1</v>
      </c>
      <c r="G96" s="20">
        <v>42.89</v>
      </c>
      <c r="H96" s="20">
        <f t="shared" si="6"/>
        <v>55.02</v>
      </c>
      <c r="I96" s="184">
        <f t="shared" si="18"/>
        <v>55.02</v>
      </c>
      <c r="J96" s="73"/>
      <c r="K96" s="51"/>
      <c r="L96" s="73"/>
      <c r="O96" s="55"/>
    </row>
    <row r="97" spans="1:15" s="21" customFormat="1" ht="22.5" x14ac:dyDescent="0.2">
      <c r="A97" s="183" t="str">
        <f>'MM CALC'!A95</f>
        <v>8.20</v>
      </c>
      <c r="B97" s="19" t="str">
        <f>'MM CALC'!B95</f>
        <v>SICOR-MG</v>
      </c>
      <c r="C97" s="19" t="str">
        <f>'MM CALC'!C95</f>
        <v>ED-34477</v>
      </c>
      <c r="D97" s="72" t="str">
        <f>'MM CALC'!D95</f>
        <v>DISJUNTOR BIPOLAR TIPO DIN, CORRENTE NOMINAL DE 32A,
FORNECIMENTO E INSTALAÇÃO, INCLUSIVE TERMINAL ILHÓS</v>
      </c>
      <c r="E97" s="45" t="str">
        <f>'MM CALC'!E95</f>
        <v>und</v>
      </c>
      <c r="F97" s="45">
        <f>'MM CALC'!F95</f>
        <v>1</v>
      </c>
      <c r="G97" s="20">
        <v>51.63</v>
      </c>
      <c r="H97" s="20">
        <f t="shared" si="6"/>
        <v>66.239999999999995</v>
      </c>
      <c r="I97" s="184">
        <f t="shared" si="18"/>
        <v>66.239999999999995</v>
      </c>
      <c r="J97" s="73"/>
      <c r="K97" s="51"/>
      <c r="L97" s="73"/>
      <c r="O97" s="55"/>
    </row>
    <row r="98" spans="1:15" s="21" customFormat="1" ht="22.5" x14ac:dyDescent="0.2">
      <c r="A98" s="183" t="str">
        <f>'MM CALC'!A96</f>
        <v>8.21</v>
      </c>
      <c r="B98" s="19" t="str">
        <f>'MM CALC'!B96</f>
        <v>SICOR-MG</v>
      </c>
      <c r="C98" s="19" t="str">
        <f>'MM CALC'!C96</f>
        <v>ED-34479</v>
      </c>
      <c r="D98" s="72" t="str">
        <f>'MM CALC'!D96</f>
        <v>DISJUNTOR BIPOLAR TIPO DIN, CORRENTE NOMINAL DE 50A,
FORNECIMENTO E INSTALAÇÃO, INCLUSIVE TERMINAL ILHÓS</v>
      </c>
      <c r="E98" s="45" t="str">
        <f>'MM CALC'!E96</f>
        <v>und</v>
      </c>
      <c r="F98" s="45">
        <f>'MM CALC'!F96</f>
        <v>1</v>
      </c>
      <c r="G98" s="20">
        <v>40.479999999999997</v>
      </c>
      <c r="H98" s="20">
        <f t="shared" si="6"/>
        <v>51.93</v>
      </c>
      <c r="I98" s="184">
        <f t="shared" si="18"/>
        <v>51.93</v>
      </c>
      <c r="J98" s="73"/>
      <c r="K98" s="51"/>
      <c r="L98" s="73"/>
      <c r="O98" s="55"/>
    </row>
    <row r="99" spans="1:15" s="21" customFormat="1" ht="22.5" x14ac:dyDescent="0.2">
      <c r="A99" s="183" t="str">
        <f>'MM CALC'!A97</f>
        <v>8.22</v>
      </c>
      <c r="B99" s="19" t="str">
        <f>'MM CALC'!B97</f>
        <v>SICOR-MG</v>
      </c>
      <c r="C99" s="19" t="str">
        <f>'MM CALC'!C97</f>
        <v>ED-34480</v>
      </c>
      <c r="D99" s="72" t="str">
        <f>'MM CALC'!D97</f>
        <v>DISJUNTOR BIPOLAR TIPO DIN, CORRENTE NOMINAL DE 63A,
FORNECIMENTO E INSTALAÇÃO, INCLUSIVE TERMINAL ILHÓS</v>
      </c>
      <c r="E99" s="45" t="str">
        <f>'MM CALC'!E97</f>
        <v>und</v>
      </c>
      <c r="F99" s="45">
        <f>'MM CALC'!F97</f>
        <v>1</v>
      </c>
      <c r="G99" s="20">
        <v>50.2</v>
      </c>
      <c r="H99" s="20">
        <f t="shared" si="6"/>
        <v>64.400000000000006</v>
      </c>
      <c r="I99" s="184">
        <f t="shared" si="18"/>
        <v>64.400000000000006</v>
      </c>
      <c r="J99" s="73"/>
      <c r="K99" s="51"/>
      <c r="L99" s="73"/>
      <c r="O99" s="55"/>
    </row>
    <row r="100" spans="1:15" s="21" customFormat="1" ht="22.5" x14ac:dyDescent="0.2">
      <c r="A100" s="183" t="str">
        <f>'MM CALC'!A98</f>
        <v>8.23</v>
      </c>
      <c r="B100" s="19" t="str">
        <f>'MM CALC'!B98</f>
        <v>SICOR-MG</v>
      </c>
      <c r="C100" s="19" t="str">
        <f>'MM CALC'!C98</f>
        <v>ED-34483</v>
      </c>
      <c r="D100" s="72" t="str">
        <f>'MM CALC'!D98</f>
        <v>DISJUNTOR BIPOLAR TIPO DIN, CORRENTE NOMINAL DE 100A,
FORNECIMENTO E INSTALAÇÃO, INCLUSIVE TERMINAL ILHÓS</v>
      </c>
      <c r="E100" s="45" t="str">
        <f>'MM CALC'!E98</f>
        <v>und</v>
      </c>
      <c r="F100" s="45">
        <f>'MM CALC'!F98</f>
        <v>1</v>
      </c>
      <c r="G100" s="20">
        <v>149.11000000000001</v>
      </c>
      <c r="H100" s="20">
        <f t="shared" si="6"/>
        <v>191.29</v>
      </c>
      <c r="I100" s="184">
        <f t="shared" si="18"/>
        <v>191.29</v>
      </c>
      <c r="J100" s="73"/>
      <c r="K100" s="51"/>
      <c r="L100" s="73"/>
      <c r="O100" s="55"/>
    </row>
    <row r="101" spans="1:15" s="21" customFormat="1" ht="22.5" x14ac:dyDescent="0.2">
      <c r="A101" s="183" t="str">
        <f>'MM CALC'!A99</f>
        <v>8.24</v>
      </c>
      <c r="B101" s="19" t="str">
        <f>'MM CALC'!B99</f>
        <v>SICOR-MG</v>
      </c>
      <c r="C101" s="19" t="str">
        <f>'MM CALC'!C99</f>
        <v>ED-16601</v>
      </c>
      <c r="D101" s="72" t="str">
        <f>'MM CALC'!D99</f>
        <v>DISPOSITIVO DE PROTEÇÃO CONTRA SURTOS (DPS) MONOPOLAR, CORRENTE DE INTERRUPÇÃO 45KA, INCLUSIVE TERMINAL ILHÓS</v>
      </c>
      <c r="E101" s="45" t="str">
        <f>'MM CALC'!E99</f>
        <v>und</v>
      </c>
      <c r="F101" s="45">
        <f>'MM CALC'!F99</f>
        <v>3</v>
      </c>
      <c r="G101" s="20">
        <v>71.239999999999995</v>
      </c>
      <c r="H101" s="20">
        <f t="shared" si="6"/>
        <v>91.39</v>
      </c>
      <c r="I101" s="184">
        <f t="shared" si="18"/>
        <v>274.17</v>
      </c>
      <c r="J101" s="73"/>
      <c r="K101" s="51"/>
      <c r="L101" s="73"/>
      <c r="O101" s="55"/>
    </row>
    <row r="102" spans="1:15" s="21" customFormat="1" ht="33.75" x14ac:dyDescent="0.2">
      <c r="A102" s="183" t="str">
        <f>'MM CALC'!A100</f>
        <v>8.25</v>
      </c>
      <c r="B102" s="19" t="str">
        <f>'MM CALC'!B100</f>
        <v>SICOR-MG</v>
      </c>
      <c r="C102" s="19" t="str">
        <f>'MM CALC'!C100</f>
        <v>ED-48971</v>
      </c>
      <c r="D102" s="72" t="str">
        <f>'MM CALC'!D100</f>
        <v>CABO DE COBRE FLEXÍVEL, CLASSE 5, ISOLAMENTO TIPO LSHF/
ATOX, NÃO HALOGENADO, ANTICHAMA, TERMOPLÁSTICO,
UNIPOLAR, SEÇÃO 16 MM2, 70°C, 450/750V</v>
      </c>
      <c r="E102" s="45" t="str">
        <f>'MM CALC'!E100</f>
        <v>m</v>
      </c>
      <c r="F102" s="45">
        <f>'MM CALC'!F100</f>
        <v>80</v>
      </c>
      <c r="G102" s="20">
        <v>20.59</v>
      </c>
      <c r="H102" s="20">
        <f t="shared" si="6"/>
        <v>26.41</v>
      </c>
      <c r="I102" s="184">
        <f t="shared" si="18"/>
        <v>2112.8000000000002</v>
      </c>
      <c r="J102" s="73"/>
      <c r="K102" s="51"/>
      <c r="L102" s="73"/>
      <c r="O102" s="55"/>
    </row>
    <row r="103" spans="1:15" s="21" customFormat="1" ht="33.75" x14ac:dyDescent="0.2">
      <c r="A103" s="183" t="str">
        <f>'MM CALC'!A101</f>
        <v>8.26</v>
      </c>
      <c r="B103" s="19" t="str">
        <f>'MM CALC'!B101</f>
        <v>SICOR-MG</v>
      </c>
      <c r="C103" s="19" t="str">
        <f>'MM CALC'!C101</f>
        <v>ED-48961</v>
      </c>
      <c r="D103" s="72" t="str">
        <f>'MM CALC'!D101</f>
        <v>CABO DE COBRE FLEXÍVEL, CLASSE 5, ISOLAMENTO TIPO LSHF/
ATOX, NÃO HALOGENADO, ANTICHAMA, TERMOPLÁSTICO,
UNIPOLAR, SEÇÃO 6 MM2, 70°C, 450/750V</v>
      </c>
      <c r="E103" s="45" t="str">
        <f>'MM CALC'!E101</f>
        <v>m</v>
      </c>
      <c r="F103" s="45">
        <f>'MM CALC'!F101</f>
        <v>120</v>
      </c>
      <c r="G103" s="20">
        <v>8.5500000000000007</v>
      </c>
      <c r="H103" s="20">
        <f t="shared" si="6"/>
        <v>10.97</v>
      </c>
      <c r="I103" s="184">
        <f t="shared" si="18"/>
        <v>1316.4</v>
      </c>
      <c r="J103" s="73"/>
      <c r="K103" s="51"/>
      <c r="L103" s="73"/>
      <c r="O103" s="55"/>
    </row>
    <row r="104" spans="1:15" s="21" customFormat="1" ht="33.75" x14ac:dyDescent="0.2">
      <c r="A104" s="183" t="str">
        <f>'MM CALC'!A102</f>
        <v>8.27</v>
      </c>
      <c r="B104" s="19" t="str">
        <f>'MM CALC'!B102</f>
        <v>SICOR-MG</v>
      </c>
      <c r="C104" s="19" t="str">
        <f>'MM CALC'!C102</f>
        <v>ED-48956</v>
      </c>
      <c r="D104" s="72" t="str">
        <f>'MM CALC'!D102</f>
        <v>CABO DE COBRE FLEXÍVEL, CLASSE 5, ISOLAMENTO TIPO LSHF/
ATOX, NÃO HALOGENADO, ANTICHAMA, TERMOPLÁSTICO,
UNIPOLAR, SEÇÃO 4 MM2, 70°C, 450/750V</v>
      </c>
      <c r="E104" s="45" t="str">
        <f>'MM CALC'!E102</f>
        <v>m</v>
      </c>
      <c r="F104" s="45">
        <f>'MM CALC'!F102</f>
        <v>120</v>
      </c>
      <c r="G104" s="20">
        <v>6.11</v>
      </c>
      <c r="H104" s="20">
        <f t="shared" si="6"/>
        <v>7.84</v>
      </c>
      <c r="I104" s="184">
        <f t="shared" si="18"/>
        <v>940.8</v>
      </c>
      <c r="J104" s="73"/>
      <c r="K104" s="51"/>
      <c r="L104" s="73"/>
      <c r="O104" s="55"/>
    </row>
    <row r="105" spans="1:15" s="21" customFormat="1" ht="33.75" x14ac:dyDescent="0.2">
      <c r="A105" s="183" t="str">
        <f>'MM CALC'!A103</f>
        <v>8.28</v>
      </c>
      <c r="B105" s="19" t="str">
        <f>'MM CALC'!B103</f>
        <v>SICOR-MG</v>
      </c>
      <c r="C105" s="19" t="str">
        <f>'MM CALC'!C103</f>
        <v>ED-48951</v>
      </c>
      <c r="D105" s="72" t="str">
        <f>'MM CALC'!D103</f>
        <v>CABO DE COBRE FLEXÍVEL, CLASSE 5, ISOLAMENTO TIPO LSHF/
ATOX, NÃO HALOGENADO, ANTICHAMA, TERMOPLÁSTICO,
UNIPOLAR, SEÇÃO 2,5 MM2, 70°C, 450/750V</v>
      </c>
      <c r="E105" s="45" t="str">
        <f>'MM CALC'!E103</f>
        <v>m</v>
      </c>
      <c r="F105" s="45">
        <f>'MM CALC'!F103</f>
        <v>120</v>
      </c>
      <c r="G105" s="20">
        <v>4.4400000000000004</v>
      </c>
      <c r="H105" s="20">
        <f t="shared" ref="H105:H110" si="19">ROUND((1+$H$9)*G105,2)</f>
        <v>5.7</v>
      </c>
      <c r="I105" s="184">
        <f t="shared" si="18"/>
        <v>684</v>
      </c>
      <c r="J105" s="73"/>
      <c r="K105" s="51"/>
      <c r="L105" s="73"/>
      <c r="O105" s="55"/>
    </row>
    <row r="106" spans="1:15" s="21" customFormat="1" ht="33.75" x14ac:dyDescent="0.2">
      <c r="A106" s="183" t="str">
        <f>'MM CALC'!A104</f>
        <v>8.29</v>
      </c>
      <c r="B106" s="19" t="str">
        <f>'MM CALC'!B104</f>
        <v>SICOR-MG</v>
      </c>
      <c r="C106" s="19" t="str">
        <f>'MM CALC'!C104</f>
        <v>ED-48946</v>
      </c>
      <c r="D106" s="72" t="str">
        <f>'MM CALC'!D104</f>
        <v>CABO DE COBRE FLEXÍVEL, CLASSE 5, ISOLAMENTO TIPO LSHF/
ATOX, NÃO HALOGENADO, ANTICHAMA, TERMOPLÁSTICO,
UNIPOLAR, SEÇÃO 1,5 MM2, 70°C, 450/750V</v>
      </c>
      <c r="E106" s="45" t="str">
        <f>'MM CALC'!E104</f>
        <v>m</v>
      </c>
      <c r="F106" s="45">
        <f>'MM CALC'!F104</f>
        <v>120</v>
      </c>
      <c r="G106" s="20">
        <v>2.99</v>
      </c>
      <c r="H106" s="20">
        <f t="shared" si="19"/>
        <v>3.84</v>
      </c>
      <c r="I106" s="184">
        <f t="shared" si="18"/>
        <v>460.8</v>
      </c>
      <c r="J106" s="73"/>
      <c r="K106" s="51"/>
      <c r="L106" s="73"/>
      <c r="O106" s="55"/>
    </row>
    <row r="107" spans="1:15" s="21" customFormat="1" ht="11.25" x14ac:dyDescent="0.2">
      <c r="A107" s="183" t="str">
        <f>'MM CALC'!A105</f>
        <v>8.30</v>
      </c>
      <c r="B107" s="19" t="str">
        <f>'MM CALC'!B105</f>
        <v>SICOR-MG</v>
      </c>
      <c r="C107" s="19" t="str">
        <f>'MM CALC'!C105</f>
        <v>ED-49525</v>
      </c>
      <c r="D107" s="72" t="str">
        <f>'MM CALC'!D105</f>
        <v>SIRENE PARA ALCANCE ATÉ 500 M REF. RT-10</v>
      </c>
      <c r="E107" s="45" t="str">
        <f>'MM CALC'!E105</f>
        <v xml:space="preserve">und </v>
      </c>
      <c r="F107" s="45">
        <f>'MM CALC'!F105</f>
        <v>1</v>
      </c>
      <c r="G107" s="20">
        <v>1299.49</v>
      </c>
      <c r="H107" s="20">
        <f t="shared" si="19"/>
        <v>1667.12</v>
      </c>
      <c r="I107" s="184">
        <f t="shared" si="18"/>
        <v>1667.12</v>
      </c>
      <c r="J107" s="73"/>
      <c r="K107" s="51"/>
      <c r="L107" s="73"/>
      <c r="O107" s="55"/>
    </row>
    <row r="108" spans="1:15" s="21" customFormat="1" ht="11.25" x14ac:dyDescent="0.2">
      <c r="A108" s="183" t="str">
        <f>'MM CALC'!A106</f>
        <v>8.31</v>
      </c>
      <c r="B108" s="19" t="str">
        <f>'MM CALC'!B106</f>
        <v>SICOR-MG</v>
      </c>
      <c r="C108" s="19" t="str">
        <f>'MM CALC'!C106</f>
        <v>ED-50302</v>
      </c>
      <c r="D108" s="72" t="str">
        <f>'MM CALC'!D106</f>
        <v>TORNEIRA CHAVE BOIA AUTOMÁTICA PARA RESERVATÓRIO</v>
      </c>
      <c r="E108" s="45" t="str">
        <f>'MM CALC'!E106</f>
        <v xml:space="preserve">und </v>
      </c>
      <c r="F108" s="45">
        <f>'MM CALC'!F106</f>
        <v>8</v>
      </c>
      <c r="G108" s="20">
        <v>94.24</v>
      </c>
      <c r="H108" s="20">
        <f t="shared" si="19"/>
        <v>120.9</v>
      </c>
      <c r="I108" s="184">
        <f t="shared" si="18"/>
        <v>967.2</v>
      </c>
      <c r="J108" s="73"/>
      <c r="K108" s="51"/>
      <c r="L108" s="73"/>
      <c r="O108" s="55"/>
    </row>
    <row r="109" spans="1:15" s="21" customFormat="1" ht="22.5" x14ac:dyDescent="0.2">
      <c r="A109" s="183" t="str">
        <f>'MM CALC'!A107</f>
        <v>8.32</v>
      </c>
      <c r="B109" s="19" t="str">
        <f>'MM CALC'!B107</f>
        <v>SICOR-MG</v>
      </c>
      <c r="C109" s="19" t="str">
        <f>'MM CALC'!C107</f>
        <v>ED-49863</v>
      </c>
      <c r="D109" s="72" t="str">
        <f>'MM CALC'!D107</f>
        <v>BOMBA CENTRÍFUGA MONOFÁSICA DE 0,5CV, INCLUSIVE
FORNECIMENTO E INSTALAÇÃO</v>
      </c>
      <c r="E109" s="45" t="str">
        <f>'MM CALC'!E107</f>
        <v xml:space="preserve">und </v>
      </c>
      <c r="F109" s="45">
        <f>'MM CALC'!F107</f>
        <v>1</v>
      </c>
      <c r="G109" s="20">
        <v>808.73</v>
      </c>
      <c r="H109" s="20">
        <f t="shared" si="19"/>
        <v>1037.52</v>
      </c>
      <c r="I109" s="184">
        <f t="shared" si="18"/>
        <v>1037.52</v>
      </c>
      <c r="J109" s="73"/>
      <c r="K109" s="51"/>
      <c r="L109" s="73"/>
      <c r="O109" s="55"/>
    </row>
    <row r="110" spans="1:15" s="21" customFormat="1" ht="22.5" x14ac:dyDescent="0.2">
      <c r="A110" s="183" t="str">
        <f>'MM CALC'!A108</f>
        <v>8.33</v>
      </c>
      <c r="B110" s="19" t="str">
        <f>'MM CALC'!B108</f>
        <v>SICOR-MG</v>
      </c>
      <c r="C110" s="19" t="str">
        <f>'MM CALC'!C108</f>
        <v>ED-49312</v>
      </c>
      <c r="D110" s="72" t="str">
        <f>'MM CALC'!D108</f>
        <v>ELETRODUTO DE PVC RÍGIDO ROSCÁVEL, DN 50 MM (2"),
INCLUSIVE CONEXÕES, SUPORTES E FIXAÇÃO</v>
      </c>
      <c r="E110" s="45" t="str">
        <f>'MM CALC'!E108</f>
        <v>m</v>
      </c>
      <c r="F110" s="45">
        <f>'MM CALC'!F108</f>
        <v>90</v>
      </c>
      <c r="G110" s="20">
        <v>39.520000000000003</v>
      </c>
      <c r="H110" s="20">
        <f t="shared" si="19"/>
        <v>50.7</v>
      </c>
      <c r="I110" s="184">
        <f t="shared" si="18"/>
        <v>4563</v>
      </c>
      <c r="J110" s="73"/>
      <c r="K110" s="51"/>
      <c r="L110" s="73"/>
      <c r="O110" s="55"/>
    </row>
    <row r="111" spans="1:15" s="21" customFormat="1" ht="11.25" x14ac:dyDescent="0.2">
      <c r="A111" s="181">
        <f>'MM CALC'!A114</f>
        <v>9</v>
      </c>
      <c r="B111" s="103"/>
      <c r="C111" s="104"/>
      <c r="D111" s="105" t="str">
        <f>'MM CALC'!D114</f>
        <v xml:space="preserve">LOUÇAS E METAIS </v>
      </c>
      <c r="E111" s="104"/>
      <c r="F111" s="223"/>
      <c r="G111" s="224"/>
      <c r="H111" s="225"/>
      <c r="I111" s="182">
        <f>SUM(I112:I134)</f>
        <v>21518.5</v>
      </c>
      <c r="J111" s="73"/>
      <c r="K111" s="51"/>
      <c r="L111" s="73"/>
      <c r="O111" s="55"/>
    </row>
    <row r="112" spans="1:15" s="21" customFormat="1" ht="56.25" x14ac:dyDescent="0.2">
      <c r="A112" s="183" t="str">
        <f>'MM CALC'!A115</f>
        <v>9.1</v>
      </c>
      <c r="B112" s="19" t="str">
        <f>'MM CALC'!B115</f>
        <v>SICOR-MG</v>
      </c>
      <c r="C112" s="19" t="str">
        <f>'MM CALC'!C115</f>
        <v>ED-50277</v>
      </c>
      <c r="D112" s="72" t="str">
        <f>'MM CALC'!D115</f>
        <v>CUBA EM AÇO INOXIDÁVEL DE EMBUTIR, AISI 304, APLICAÇÃO
PARA PIA (465X330X115)MM, NÚMERO 1, ASSENTAMENTO EM
BANCADA, INCLUSIVE VÁLVULA DE ESCOAMENTO DE METAL COM
ACABAMENTO CROMADO, SIFÃO DE METAL TIPO COPO COM
ACABAMENTO CROMADO</v>
      </c>
      <c r="E112" s="45" t="str">
        <f>'MM CALC'!E115</f>
        <v>und</v>
      </c>
      <c r="F112" s="45">
        <f>'MM CALC'!F115</f>
        <v>1</v>
      </c>
      <c r="G112" s="20">
        <v>462.09</v>
      </c>
      <c r="H112" s="20">
        <f t="shared" ref="H112:H134" si="20">ROUND((1+$H$9)*G112,2)</f>
        <v>592.82000000000005</v>
      </c>
      <c r="I112" s="184">
        <f t="shared" ref="I112:I134" si="21">+ROUND((H112*F112),2)</f>
        <v>592.82000000000005</v>
      </c>
      <c r="J112" s="73"/>
      <c r="K112" s="51"/>
      <c r="L112" s="73"/>
      <c r="O112" s="55"/>
    </row>
    <row r="113" spans="1:15" s="21" customFormat="1" ht="56.25" x14ac:dyDescent="0.2">
      <c r="A113" s="183" t="str">
        <f>'MM CALC'!A116</f>
        <v>9.2</v>
      </c>
      <c r="B113" s="19" t="str">
        <f>'MM CALC'!B116</f>
        <v>SICOR-MG</v>
      </c>
      <c r="C113" s="19" t="str">
        <f>'MM CALC'!C116</f>
        <v>ED-50278</v>
      </c>
      <c r="D113" s="72" t="str">
        <f>'MM CALC'!D116</f>
        <v>CUBA EM AÇO INOXIDÁVEL DE EMBUTIR, AISI 304, APLICAÇÃO
PARA PIA (560X330X115)MM, NÚMERO 2, ASSENTAMENTO EM
BANCADA, INCLUSIVE VÁLVULA DE ESCOAMENTO DE METAL COM
ACABAMENTO CROMADO, SIFÃO DE METAL TIPO COPO COM
ACABAMENTO CROMADO</v>
      </c>
      <c r="E113" s="45" t="str">
        <f>'MM CALC'!E116</f>
        <v>und</v>
      </c>
      <c r="F113" s="45">
        <f>'MM CALC'!F116</f>
        <v>1</v>
      </c>
      <c r="G113" s="20">
        <v>476.04</v>
      </c>
      <c r="H113" s="20">
        <f t="shared" si="20"/>
        <v>610.71</v>
      </c>
      <c r="I113" s="184">
        <f t="shared" si="21"/>
        <v>610.71</v>
      </c>
      <c r="J113" s="73"/>
      <c r="K113" s="51"/>
      <c r="L113" s="73"/>
      <c r="O113" s="55"/>
    </row>
    <row r="114" spans="1:15" s="21" customFormat="1" ht="45" x14ac:dyDescent="0.2">
      <c r="A114" s="183" t="str">
        <f>'MM CALC'!A117</f>
        <v>9.3</v>
      </c>
      <c r="B114" s="19" t="str">
        <f>'MM CALC'!B117</f>
        <v>SICOR-MG</v>
      </c>
      <c r="C114" s="19" t="str">
        <f>'MM CALC'!C117</f>
        <v>ED-50279</v>
      </c>
      <c r="D114" s="72" t="str">
        <f>'MM CALC'!D117</f>
        <v>CUBA DE LOUÇA BRANCA DE EMBUTIR, FORMATO OVAL,
INCLUSIVE VÁLVULA DE ESCOAMENTO DE METAL COM
ACABAMENTO CROMADO, SIFÃO DE METAL TIPO COPO COM
ACABAMENTO CROMADO</v>
      </c>
      <c r="E114" s="45" t="str">
        <f>'MM CALC'!E117</f>
        <v>und</v>
      </c>
      <c r="F114" s="45">
        <f>'MM CALC'!F117</f>
        <v>5</v>
      </c>
      <c r="G114" s="20">
        <v>375.01</v>
      </c>
      <c r="H114" s="20">
        <f t="shared" si="20"/>
        <v>481.1</v>
      </c>
      <c r="I114" s="184">
        <f t="shared" si="21"/>
        <v>2405.5</v>
      </c>
      <c r="J114" s="73"/>
      <c r="K114" s="51"/>
      <c r="L114" s="73"/>
      <c r="O114" s="55"/>
    </row>
    <row r="115" spans="1:15" s="21" customFormat="1" ht="56.25" x14ac:dyDescent="0.2">
      <c r="A115" s="183" t="str">
        <f>'MM CALC'!A118</f>
        <v>9.4</v>
      </c>
      <c r="B115" s="19" t="str">
        <f>'MM CALC'!B118</f>
        <v>SICOR-MG</v>
      </c>
      <c r="C115" s="19" t="str">
        <f>'MM CALC'!C118</f>
        <v>ED-50290</v>
      </c>
      <c r="D115" s="72" t="str">
        <f>'MM CALC'!D118</f>
        <v>TANQUE DE LOUÇA BRANCA COM COLUNA, CAPACIDADE 22
LITROS, INCLUSIVE ACESSÓRIOS DE FIXAÇÃO, VÁLVULA DE
ESCOAMENTO DE METAL COM ACABAMENTO CROMADO, SIFÃO
DE METAL TIPO COPO COM ACABAMENTO CROMADO E
REJUNTAMENTO, EXCLUSIVE TORNEIRA</v>
      </c>
      <c r="E115" s="45" t="str">
        <f>'MM CALC'!E118</f>
        <v>und</v>
      </c>
      <c r="F115" s="45">
        <f>'MM CALC'!F118</f>
        <v>1</v>
      </c>
      <c r="G115" s="20">
        <v>899.61</v>
      </c>
      <c r="H115" s="20">
        <f t="shared" si="20"/>
        <v>1154.1099999999999</v>
      </c>
      <c r="I115" s="184">
        <f t="shared" si="21"/>
        <v>1154.1099999999999</v>
      </c>
      <c r="J115" s="73"/>
      <c r="K115" s="51"/>
      <c r="L115" s="73"/>
      <c r="O115" s="55"/>
    </row>
    <row r="116" spans="1:15" s="21" customFormat="1" ht="56.25" x14ac:dyDescent="0.2">
      <c r="A116" s="183" t="str">
        <f>'MM CALC'!A119</f>
        <v>9.5</v>
      </c>
      <c r="B116" s="19" t="str">
        <f>'MM CALC'!B119</f>
        <v>SICOR-MG</v>
      </c>
      <c r="C116" s="19" t="str">
        <f>'MM CALC'!C119</f>
        <v>ED-50282</v>
      </c>
      <c r="D116" s="72" t="str">
        <f>'MM CALC'!D119</f>
        <v>LAVATÓRIO DE LOUÇA BRANCA COM COLUNA, TAMANHO MÉDIO,
INCLUSIVE ACESSÓRIOS DE FIXAÇÃO, VÁLVULA DE ESCOAMENTO
DE METAL COM ACABAMENTO CROMADO, SIFÃO DE METAL TIPO
COPO COM ACABAMENTO CROMADO E REJUNTAMENTO,
EXCLUSIVE TORNEIRA E ENGATE FLEXÍVEL</v>
      </c>
      <c r="E116" s="45" t="str">
        <f>'MM CALC'!E119</f>
        <v>und</v>
      </c>
      <c r="F116" s="45">
        <f>'MM CALC'!F119</f>
        <v>1</v>
      </c>
      <c r="G116" s="20">
        <v>515.6</v>
      </c>
      <c r="H116" s="20">
        <f t="shared" si="20"/>
        <v>661.46</v>
      </c>
      <c r="I116" s="184">
        <f t="shared" si="21"/>
        <v>661.46</v>
      </c>
      <c r="J116" s="73"/>
      <c r="K116" s="51"/>
      <c r="L116" s="73"/>
      <c r="O116" s="55"/>
    </row>
    <row r="117" spans="1:15" s="21" customFormat="1" ht="56.25" x14ac:dyDescent="0.2">
      <c r="A117" s="183" t="str">
        <f>'MM CALC'!A120</f>
        <v>9.6</v>
      </c>
      <c r="B117" s="19" t="str">
        <f>'MM CALC'!B120</f>
        <v>SICOR-MG</v>
      </c>
      <c r="C117" s="19" t="str">
        <f>'MM CALC'!C120</f>
        <v>ED-50283</v>
      </c>
      <c r="D117" s="72" t="str">
        <f>'MM CALC'!D120</f>
        <v>LAVATÓRIO DE LOUÇA BRANCA SEM COLUNA, TAMANHO MÉDIO,
INCLUSIVE ACESSÓRIOS DE FIXAÇÃO, VÁLVULA DE ESCOAMENTO
DE METAL COM ACABAMENTO CROMADO, SIFÃO DE METAL TIPO
COPO COM ACABAMENTO CROMADO E REJUNTAMENTO,
EXCLUSIVE TORNEIRA E ENGATE FLEXÍVE</v>
      </c>
      <c r="E117" s="45" t="str">
        <f>'MM CALC'!E120</f>
        <v>und</v>
      </c>
      <c r="F117" s="45">
        <f>'MM CALC'!F120</f>
        <v>1</v>
      </c>
      <c r="G117" s="20">
        <v>427.46</v>
      </c>
      <c r="H117" s="20">
        <f t="shared" si="20"/>
        <v>548.39</v>
      </c>
      <c r="I117" s="184">
        <f t="shared" si="21"/>
        <v>548.39</v>
      </c>
      <c r="J117" s="73"/>
      <c r="K117" s="51"/>
      <c r="L117" s="73"/>
      <c r="O117" s="55"/>
    </row>
    <row r="118" spans="1:15" s="21" customFormat="1" ht="33.75" x14ac:dyDescent="0.2">
      <c r="A118" s="183" t="str">
        <f>'MM CALC'!A121</f>
        <v>9.7</v>
      </c>
      <c r="B118" s="19" t="str">
        <f>'MM CALC'!B121</f>
        <v>SICOR-MG</v>
      </c>
      <c r="C118" s="19" t="str">
        <f>'MM CALC'!C121</f>
        <v>ED-50330</v>
      </c>
      <c r="D118" s="72" t="str">
        <f>'MM CALC'!D121</f>
        <v>TORNEIRA METÁLICA PARA LAVATÓRIO, ABERTURA 1/4 DE VOLTA,
ACABAMENTO CROMADO, COM AREJADOR, APLICAÇÃO DE MESA
, INCLUSIVE ENGATE FLEXÍVEL METÁLICO</v>
      </c>
      <c r="E118" s="45" t="str">
        <f>'MM CALC'!E121</f>
        <v>und</v>
      </c>
      <c r="F118" s="45">
        <f>'MM CALC'!F121</f>
        <v>5</v>
      </c>
      <c r="G118" s="20">
        <v>118.43</v>
      </c>
      <c r="H118" s="20">
        <f t="shared" si="20"/>
        <v>151.93</v>
      </c>
      <c r="I118" s="184">
        <f t="shared" si="21"/>
        <v>759.65</v>
      </c>
      <c r="J118" s="73"/>
      <c r="K118" s="51"/>
      <c r="L118" s="73"/>
      <c r="O118" s="55"/>
    </row>
    <row r="119" spans="1:15" s="21" customFormat="1" ht="33.75" x14ac:dyDescent="0.2">
      <c r="A119" s="183" t="str">
        <f>'MM CALC'!A122</f>
        <v>9.8</v>
      </c>
      <c r="B119" s="19" t="str">
        <f>'MM CALC'!B122</f>
        <v>SICOR-MG</v>
      </c>
      <c r="C119" s="19" t="str">
        <f>'MM CALC'!C122</f>
        <v>ED-50324</v>
      </c>
      <c r="D119" s="72" t="str">
        <f>'MM CALC'!D122</f>
        <v>TORNEIRA METÁLICA PARA PIA, BICA MÓVEL, ABERTURA 1/4 DE
VOLTA, ACABAMENTO CROMADO, COM AREJADOR, APLICAÇÃO
DE MESA, INCLUSIVE ENGATE FLEXÍVEL METÁLICO</v>
      </c>
      <c r="E119" s="45" t="str">
        <f>'MM CALC'!E122</f>
        <v>und</v>
      </c>
      <c r="F119" s="45">
        <f>'MM CALC'!F122</f>
        <v>2</v>
      </c>
      <c r="G119" s="20">
        <v>184.3</v>
      </c>
      <c r="H119" s="20">
        <f t="shared" si="20"/>
        <v>236.44</v>
      </c>
      <c r="I119" s="184">
        <f t="shared" si="21"/>
        <v>472.88</v>
      </c>
      <c r="J119" s="73"/>
      <c r="K119" s="51"/>
      <c r="L119" s="73"/>
      <c r="O119" s="55"/>
    </row>
    <row r="120" spans="1:15" s="21" customFormat="1" ht="22.5" x14ac:dyDescent="0.2">
      <c r="A120" s="183" t="str">
        <f>'MM CALC'!A123</f>
        <v>9.9</v>
      </c>
      <c r="B120" s="19" t="str">
        <f>'MM CALC'!B123</f>
        <v>SICOR-MG</v>
      </c>
      <c r="C120" s="19" t="str">
        <f>'MM CALC'!C123</f>
        <v>ED-50323</v>
      </c>
      <c r="D120" s="72" t="str">
        <f>'MM CALC'!D123</f>
        <v>TORNEIRA METÁLICA PARA IRRIGAÇÃO/JARDIM, ACABAMENTO
CROMADO, APLICAÇÃO DE PAREDE</v>
      </c>
      <c r="E120" s="45" t="str">
        <f>'MM CALC'!E123</f>
        <v xml:space="preserve">und </v>
      </c>
      <c r="F120" s="45">
        <f>'MM CALC'!F123</f>
        <v>4</v>
      </c>
      <c r="G120" s="20">
        <v>64.73</v>
      </c>
      <c r="H120" s="20">
        <f t="shared" si="20"/>
        <v>83.04</v>
      </c>
      <c r="I120" s="184">
        <f t="shared" si="21"/>
        <v>332.16</v>
      </c>
      <c r="J120" s="73"/>
      <c r="K120" s="51"/>
      <c r="L120" s="73"/>
      <c r="O120" s="55"/>
    </row>
    <row r="121" spans="1:15" s="21" customFormat="1" ht="22.5" x14ac:dyDescent="0.2">
      <c r="A121" s="183" t="str">
        <f>'MM CALC'!A124</f>
        <v>9.10</v>
      </c>
      <c r="B121" s="19" t="str">
        <f>'MM CALC'!B124</f>
        <v>SICOR-MG</v>
      </c>
      <c r="C121" s="19" t="str">
        <f>'MM CALC'!C124</f>
        <v>ED-50331</v>
      </c>
      <c r="D121" s="72" t="str">
        <f>'MM CALC'!D124</f>
        <v>TORNEIRA METÁLICA PARA TANQUE, ACABAMENTO CROMADO,
BICO COM ROSCA</v>
      </c>
      <c r="E121" s="45" t="str">
        <f>'MM CALC'!E124</f>
        <v xml:space="preserve">und </v>
      </c>
      <c r="F121" s="45">
        <f>'MM CALC'!F124</f>
        <v>1</v>
      </c>
      <c r="G121" s="20">
        <v>68.37</v>
      </c>
      <c r="H121" s="20">
        <f t="shared" si="20"/>
        <v>87.71</v>
      </c>
      <c r="I121" s="184">
        <f t="shared" si="21"/>
        <v>87.71</v>
      </c>
      <c r="J121" s="73"/>
      <c r="K121" s="51"/>
      <c r="L121" s="73"/>
      <c r="O121" s="55"/>
    </row>
    <row r="122" spans="1:15" s="21" customFormat="1" ht="45" x14ac:dyDescent="0.2">
      <c r="A122" s="183" t="str">
        <f>'MM CALC'!A125</f>
        <v>9.11</v>
      </c>
      <c r="B122" s="19" t="str">
        <f>'MM CALC'!B125</f>
        <v>SICOR-MG</v>
      </c>
      <c r="C122" s="19" t="str">
        <f>'MM CALC'!C125</f>
        <v>ED-50297</v>
      </c>
      <c r="D122" s="72" t="str">
        <f>'MM CALC'!D125</f>
        <v>BACIA SANITÁRIA (VASO) DE LOUÇA COM CAIXA ACOPLADA, COR
BRANCA, INCLUSIVE ACESSÓRIOS DE FIXAÇÃO/VEDAÇÃO,
ENGATE FLEXÍVEL METÁLICO E REJUNTAMENTO, EXCLUSIVE
ASSENTO</v>
      </c>
      <c r="E122" s="45" t="str">
        <f>'MM CALC'!E125</f>
        <v xml:space="preserve">und </v>
      </c>
      <c r="F122" s="45">
        <f>'MM CALC'!F125</f>
        <v>1</v>
      </c>
      <c r="G122" s="20">
        <v>570.42999999999995</v>
      </c>
      <c r="H122" s="20">
        <f t="shared" si="20"/>
        <v>731.8</v>
      </c>
      <c r="I122" s="184">
        <f t="shared" si="21"/>
        <v>731.8</v>
      </c>
      <c r="J122" s="73"/>
      <c r="K122" s="51"/>
      <c r="L122" s="73"/>
      <c r="O122" s="55"/>
    </row>
    <row r="123" spans="1:15" s="21" customFormat="1" ht="45" x14ac:dyDescent="0.2">
      <c r="A123" s="183" t="str">
        <f>'MM CALC'!A126</f>
        <v>9.12</v>
      </c>
      <c r="B123" s="19" t="str">
        <f>'MM CALC'!B126</f>
        <v>SICOR-MG</v>
      </c>
      <c r="C123" s="19" t="str">
        <f>'MM CALC'!C126</f>
        <v>ED-50298</v>
      </c>
      <c r="D123" s="72" t="str">
        <f>'MM CALC'!D126</f>
        <v>BACIA SANITÁRIA (VASO) DE LOUÇA CONVENCIONAL, COR BRANCA, INCLUSIVE ACESSÓRIOS DE FIXAÇÃO/VEDAÇÃO, VÁLVULA DE DESCARGA METÁLICA COM ACIONAMENTO DUPLO, TUBO DE LIGAÇÃO DE LATÃO COM CANOPLA E REJUNTAMENTO, EXCLUSIVE ASSENTO</v>
      </c>
      <c r="E123" s="45" t="str">
        <f>'MM CALC'!E126</f>
        <v xml:space="preserve">und </v>
      </c>
      <c r="F123" s="45">
        <f>'MM CALC'!F126</f>
        <v>6</v>
      </c>
      <c r="G123" s="20">
        <v>1065.29</v>
      </c>
      <c r="H123" s="20">
        <f t="shared" si="20"/>
        <v>1366.66</v>
      </c>
      <c r="I123" s="184">
        <f t="shared" si="21"/>
        <v>8199.9599999999991</v>
      </c>
      <c r="J123" s="73"/>
      <c r="K123" s="51"/>
      <c r="L123" s="73"/>
      <c r="O123" s="55"/>
    </row>
    <row r="124" spans="1:15" s="21" customFormat="1" ht="45" x14ac:dyDescent="0.2">
      <c r="A124" s="183" t="str">
        <f>'MM CALC'!A127</f>
        <v>9.13</v>
      </c>
      <c r="B124" s="19" t="str">
        <f>'MM CALC'!B127</f>
        <v>SICOR-MG</v>
      </c>
      <c r="C124" s="19" t="str">
        <f>'MM CALC'!C127</f>
        <v>ED-50301</v>
      </c>
      <c r="D124" s="72" t="str">
        <f>'MM CALC'!D127</f>
        <v>BACIA SANITÁRIA (VASO) DE LOUÇA CONVENCIONAL ACESSÍVEL (PCR/PMR), COR BRANCA, INCLUSIVE SÓCULO NA BASE, ACESSÓRIOS DE FIXAÇÃO/VEDAÇÃO, VÁLVULA DE DESCARGA METÁLICA COM ACIONAMENTO DUPLO, TUBO DE LIGAÇÃO DE LATÃO COM CANOPLA,E REJUNTAMENTO, EXCLUSIVE ASSENTO</v>
      </c>
      <c r="E124" s="45" t="str">
        <f>'MM CALC'!E127</f>
        <v xml:space="preserve">und </v>
      </c>
      <c r="F124" s="45">
        <f>'MM CALC'!F127</f>
        <v>1</v>
      </c>
      <c r="G124" s="20">
        <v>1084.68</v>
      </c>
      <c r="H124" s="20">
        <f t="shared" si="20"/>
        <v>1391.54</v>
      </c>
      <c r="I124" s="184">
        <f t="shared" si="21"/>
        <v>1391.54</v>
      </c>
      <c r="J124" s="73"/>
      <c r="K124" s="51"/>
      <c r="L124" s="73"/>
      <c r="O124" s="55"/>
    </row>
    <row r="125" spans="1:15" s="21" customFormat="1" ht="22.5" x14ac:dyDescent="0.2">
      <c r="A125" s="183" t="str">
        <f>'MM CALC'!A128</f>
        <v>9.14</v>
      </c>
      <c r="B125" s="19" t="str">
        <f>'MM CALC'!B128</f>
        <v>SICOR-MG</v>
      </c>
      <c r="C125" s="19" t="str">
        <f>'MM CALC'!C128</f>
        <v>ED-16344</v>
      </c>
      <c r="D125" s="72" t="str">
        <f>'MM CALC'!D128</f>
        <v>CHUVEIRO ELÉTRICO BRANCO, TENSÃO 127V/220V, POTÊNCIA
4600W/5500W, INCLUSIVE BRAÇO/CANO</v>
      </c>
      <c r="E125" s="45" t="str">
        <f>'MM CALC'!E128</f>
        <v xml:space="preserve">und </v>
      </c>
      <c r="F125" s="45">
        <f>'MM CALC'!F128</f>
        <v>4</v>
      </c>
      <c r="G125" s="20">
        <v>131.13999999999999</v>
      </c>
      <c r="H125" s="20">
        <f t="shared" si="20"/>
        <v>168.24</v>
      </c>
      <c r="I125" s="184">
        <f t="shared" si="21"/>
        <v>672.96</v>
      </c>
      <c r="J125" s="73"/>
      <c r="K125" s="51"/>
      <c r="L125" s="73"/>
      <c r="O125" s="55"/>
    </row>
    <row r="126" spans="1:15" s="21" customFormat="1" ht="22.5" x14ac:dyDescent="0.2">
      <c r="A126" s="183" t="str">
        <f>'MM CALC'!A129</f>
        <v>9.15</v>
      </c>
      <c r="B126" s="19" t="str">
        <f>'MM CALC'!B129</f>
        <v>SICOR-MG</v>
      </c>
      <c r="C126" s="19" t="str">
        <f>'MM CALC'!C129</f>
        <v>ED-50310</v>
      </c>
      <c r="D126" s="72" t="str">
        <f>'MM CALC'!D129</f>
        <v>BRAÇO PARA CHUVEIRO, COMPRIMENTO 40 CM, DIÂMETRO
NOMINAL DE 1/2" (20MM), INCLUSIVE ACABAMENTO</v>
      </c>
      <c r="E126" s="45" t="str">
        <f>'MM CALC'!E129</f>
        <v xml:space="preserve">und </v>
      </c>
      <c r="F126" s="45">
        <f>'MM CALC'!F129</f>
        <v>4</v>
      </c>
      <c r="G126" s="20">
        <v>26.55</v>
      </c>
      <c r="H126" s="20">
        <f t="shared" si="20"/>
        <v>34.06</v>
      </c>
      <c r="I126" s="184">
        <f t="shared" si="21"/>
        <v>136.24</v>
      </c>
      <c r="J126" s="73"/>
      <c r="K126" s="51"/>
      <c r="L126" s="73"/>
      <c r="O126" s="55"/>
    </row>
    <row r="127" spans="1:15" s="21" customFormat="1" ht="22.5" x14ac:dyDescent="0.2">
      <c r="A127" s="183" t="str">
        <f>'MM CALC'!A130</f>
        <v>9.16</v>
      </c>
      <c r="B127" s="19" t="str">
        <f>'MM CALC'!B130</f>
        <v>SICOR-MG</v>
      </c>
      <c r="C127" s="19" t="str">
        <f>'MM CALC'!C130</f>
        <v>ED-48156</v>
      </c>
      <c r="D127" s="72" t="str">
        <f>'MM CALC'!D130</f>
        <v>ASSENTO PLÁSTICO PARA BACIA SANITÁRIA, NA COR BRANCA,
PADRÃO POPULAR, INCLUSIVE ACESSÓRIOS PARA FIXAÇÃO</v>
      </c>
      <c r="E127" s="45" t="str">
        <f>'MM CALC'!E130</f>
        <v xml:space="preserve">und </v>
      </c>
      <c r="F127" s="45">
        <f>'MM CALC'!F130</f>
        <v>6</v>
      </c>
      <c r="G127" s="20">
        <v>39.94</v>
      </c>
      <c r="H127" s="20">
        <f t="shared" si="20"/>
        <v>51.24</v>
      </c>
      <c r="I127" s="184">
        <f t="shared" si="21"/>
        <v>307.44</v>
      </c>
      <c r="J127" s="73"/>
      <c r="K127" s="51"/>
      <c r="L127" s="73"/>
      <c r="O127" s="55"/>
    </row>
    <row r="128" spans="1:15" s="21" customFormat="1" ht="22.5" x14ac:dyDescent="0.2">
      <c r="A128" s="183" t="str">
        <f>'MM CALC'!A131</f>
        <v>9.17</v>
      </c>
      <c r="B128" s="19" t="str">
        <f>'MM CALC'!B131</f>
        <v>SICOR-MG</v>
      </c>
      <c r="C128" s="19" t="str">
        <f>'MM CALC'!C131</f>
        <v>ED-48183</v>
      </c>
      <c r="D128" s="72" t="str">
        <f>'MM CALC'!D131</f>
        <v>DISTRIBUIDOR/DISPENSER PARA PAPEL HIGIÊNICO EM PLÁSTICO,
TIPO SOBREPOR, INCLUSIVE ACESSÓRIOS DE FIXAÇÃO</v>
      </c>
      <c r="E128" s="45" t="str">
        <f>'MM CALC'!E131</f>
        <v xml:space="preserve">und </v>
      </c>
      <c r="F128" s="45">
        <f>'MM CALC'!F131</f>
        <v>4</v>
      </c>
      <c r="G128" s="20">
        <v>71.59</v>
      </c>
      <c r="H128" s="20">
        <f t="shared" si="20"/>
        <v>91.84</v>
      </c>
      <c r="I128" s="184">
        <f t="shared" si="21"/>
        <v>367.36</v>
      </c>
      <c r="J128" s="73"/>
      <c r="K128" s="51"/>
      <c r="L128" s="73"/>
      <c r="O128" s="55"/>
    </row>
    <row r="129" spans="1:15" s="21" customFormat="1" ht="22.5" x14ac:dyDescent="0.2">
      <c r="A129" s="183" t="str">
        <f>'MM CALC'!A132</f>
        <v>9.18</v>
      </c>
      <c r="B129" s="19" t="str">
        <f>'MM CALC'!B132</f>
        <v>SINAPI</v>
      </c>
      <c r="C129" s="19">
        <f>'MM CALC'!C132</f>
        <v>95544</v>
      </c>
      <c r="D129" s="72" t="str">
        <f>'MM CALC'!D132</f>
        <v>PAPELEIRA DE PAREDE EM METAL CROMADO SEM TAMPA, INCLUSO FIXAÇÃO. AF_01/2020</v>
      </c>
      <c r="E129" s="45" t="str">
        <f>'MM CALC'!E132</f>
        <v xml:space="preserve">und </v>
      </c>
      <c r="F129" s="45">
        <f>'MM CALC'!F132</f>
        <v>1</v>
      </c>
      <c r="G129" s="20">
        <v>41.66</v>
      </c>
      <c r="H129" s="20">
        <f t="shared" si="20"/>
        <v>53.45</v>
      </c>
      <c r="I129" s="184">
        <f t="shared" si="21"/>
        <v>53.45</v>
      </c>
      <c r="J129" s="73"/>
      <c r="K129" s="51"/>
      <c r="L129" s="73"/>
      <c r="O129" s="55"/>
    </row>
    <row r="130" spans="1:15" s="21" customFormat="1" ht="33.75" x14ac:dyDescent="0.2">
      <c r="A130" s="183" t="str">
        <f>'MM CALC'!A133</f>
        <v>9.19</v>
      </c>
      <c r="B130" s="19" t="str">
        <f>'MM CALC'!B133</f>
        <v>SICOR-MG</v>
      </c>
      <c r="C130" s="19" t="str">
        <f>'MM CALC'!C133</f>
        <v>ED-48189</v>
      </c>
      <c r="D130" s="72" t="str">
        <f>'MM CALC'!D133</f>
        <v>DISTRIBUIDOR/DISPENSER PARA ÁLCOOL EM GEL OU SABONETE
LÍQUIDO, EM PLÁSTICO, CAPACIDADE RESERVATÓRIO 1500ML,
INCLUSIVE ACESSÓRIOS PARA FIXAÇÃO</v>
      </c>
      <c r="E130" s="45" t="str">
        <f>'MM CALC'!E133</f>
        <v xml:space="preserve">und </v>
      </c>
      <c r="F130" s="45">
        <f>'MM CALC'!F133</f>
        <v>5</v>
      </c>
      <c r="G130" s="20">
        <v>91.95</v>
      </c>
      <c r="H130" s="20">
        <f t="shared" si="20"/>
        <v>117.96</v>
      </c>
      <c r="I130" s="184">
        <f t="shared" si="21"/>
        <v>589.79999999999995</v>
      </c>
      <c r="J130" s="73"/>
      <c r="K130" s="51"/>
      <c r="L130" s="73"/>
      <c r="O130" s="55"/>
    </row>
    <row r="131" spans="1:15" s="21" customFormat="1" ht="33.75" x14ac:dyDescent="0.2">
      <c r="A131" s="183" t="str">
        <f>'MM CALC'!A134</f>
        <v>9.20</v>
      </c>
      <c r="B131" s="19" t="str">
        <f>'MM CALC'!B134</f>
        <v>SICOR-MG</v>
      </c>
      <c r="C131" s="19" t="str">
        <f>'MM CALC'!C134</f>
        <v>ED-48182</v>
      </c>
      <c r="D131" s="72" t="str">
        <f>'MM CALC'!D134</f>
        <v>DISTRIBUIDOR/DISPENSER PARA PORTA PAPEL TOALHA PARA
INTERFOLHAS DE DUAS (2) OU TRÊS (3) DOBRAS, EM PLÁSTICO,
INCLUSIVE ACESSÓRIOS PARA FIXAÇÃO</v>
      </c>
      <c r="E131" s="45" t="str">
        <f>'MM CALC'!E134</f>
        <v xml:space="preserve">und </v>
      </c>
      <c r="F131" s="45">
        <f>'MM CALC'!F134</f>
        <v>5</v>
      </c>
      <c r="G131" s="20">
        <v>70.62</v>
      </c>
      <c r="H131" s="20">
        <f t="shared" si="20"/>
        <v>90.6</v>
      </c>
      <c r="I131" s="184">
        <f t="shared" si="21"/>
        <v>453</v>
      </c>
      <c r="J131" s="73"/>
      <c r="K131" s="51"/>
      <c r="L131" s="73"/>
      <c r="O131" s="55"/>
    </row>
    <row r="132" spans="1:15" s="21" customFormat="1" ht="33.75" x14ac:dyDescent="0.2">
      <c r="A132" s="183" t="str">
        <f>'MM CALC'!A135</f>
        <v>9.21</v>
      </c>
      <c r="B132" s="19" t="str">
        <f>'MM CALC'!B135</f>
        <v>SICOR-MG</v>
      </c>
      <c r="C132" s="19" t="str">
        <f>'MM CALC'!C135</f>
        <v>ED-48160</v>
      </c>
      <c r="D132" s="72" t="str">
        <f>'MM CALC'!D135</f>
        <v>BARRA DE APOIO EM AÇO INOX POLIDO RETA, DIÂMETRO DE 1.1/
4", PARA ACESSIBILIDADE (PMR/PCR), COMPRIMENTO 80CM,
INSTALADO EM PAREDE, INCLUSIVE ACESSÓRIOS PARA FIXAÇÃO</v>
      </c>
      <c r="E132" s="45" t="str">
        <f>'MM CALC'!E135</f>
        <v xml:space="preserve">und </v>
      </c>
      <c r="F132" s="45">
        <f>'MM CALC'!F135</f>
        <v>2</v>
      </c>
      <c r="G132" s="20">
        <v>197.52</v>
      </c>
      <c r="H132" s="20">
        <f t="shared" si="20"/>
        <v>253.4</v>
      </c>
      <c r="I132" s="184">
        <f t="shared" si="21"/>
        <v>506.8</v>
      </c>
      <c r="J132" s="73"/>
      <c r="K132" s="51"/>
      <c r="L132" s="73"/>
      <c r="O132" s="55"/>
    </row>
    <row r="133" spans="1:15" s="21" customFormat="1" ht="45" x14ac:dyDescent="0.2">
      <c r="A133" s="183" t="str">
        <f>'MM CALC'!A136</f>
        <v>9.22</v>
      </c>
      <c r="B133" s="19" t="str">
        <f>'MM CALC'!B136</f>
        <v>SICOR-MG</v>
      </c>
      <c r="C133" s="19" t="str">
        <f>'MM CALC'!C136</f>
        <v>ED-48163</v>
      </c>
      <c r="D133" s="72" t="str">
        <f>'MM CALC'!D136</f>
        <v>BARRA DE APOIO EM AÇO INOX POLIDO RETA, DIÂMETRO DE 1.1/
4", PARA ACESSIBILIDADE (PMR/PCR), COMPRIMENTO 40CM,
INSTALADO EM PORTA/PAREDE, INCLUSIVE ACESSÓRIOS PARA
FIXAÇÃO</v>
      </c>
      <c r="E133" s="45" t="str">
        <f>'MM CALC'!E136</f>
        <v xml:space="preserve">und </v>
      </c>
      <c r="F133" s="45">
        <f>'MM CALC'!F136</f>
        <v>1</v>
      </c>
      <c r="G133" s="20">
        <v>139</v>
      </c>
      <c r="H133" s="20">
        <f t="shared" si="20"/>
        <v>178.32</v>
      </c>
      <c r="I133" s="184">
        <f t="shared" si="21"/>
        <v>178.32</v>
      </c>
      <c r="J133" s="73"/>
      <c r="K133" s="51"/>
      <c r="L133" s="73"/>
      <c r="O133" s="55"/>
    </row>
    <row r="134" spans="1:15" s="21" customFormat="1" ht="33.75" x14ac:dyDescent="0.2">
      <c r="A134" s="183" t="str">
        <f>'MM CALC'!A137</f>
        <v>9.23</v>
      </c>
      <c r="B134" s="19" t="str">
        <f>'MM CALC'!B137</f>
        <v>SICOR-MG</v>
      </c>
      <c r="C134" s="19" t="str">
        <f>'MM CALC'!C137</f>
        <v>ED-48164</v>
      </c>
      <c r="D134" s="72" t="str">
        <f>'MM CALC'!D137</f>
        <v>BARRA DE APOIO EM AÇO INOX POLIDO RETA, DIÂMETRO DE 1.1/
4", PARA ACESSIBILIDADE (PMR/PCR), COMPRIMENTO 70CM,
INSTALADO EM PAREDE, INCLUSIVE ACESSÓRIOS PARA FIXAÇÃO</v>
      </c>
      <c r="E134" s="45" t="str">
        <f>'MM CALC'!E137</f>
        <v xml:space="preserve">und </v>
      </c>
      <c r="F134" s="45">
        <f>'MM CALC'!F137</f>
        <v>1</v>
      </c>
      <c r="G134" s="20">
        <v>237.31</v>
      </c>
      <c r="H134" s="20">
        <f t="shared" si="20"/>
        <v>304.44</v>
      </c>
      <c r="I134" s="184">
        <f t="shared" si="21"/>
        <v>304.44</v>
      </c>
      <c r="J134" s="73"/>
      <c r="K134" s="51"/>
      <c r="L134" s="73"/>
      <c r="O134" s="55"/>
    </row>
    <row r="135" spans="1:15" s="21" customFormat="1" ht="11.25" x14ac:dyDescent="0.2">
      <c r="A135" s="181">
        <f>'MM CALC'!A138</f>
        <v>10</v>
      </c>
      <c r="B135" s="103"/>
      <c r="C135" s="104"/>
      <c r="D135" s="105" t="str">
        <f>'MM CALC'!D138</f>
        <v xml:space="preserve">ESQUADRIAS DE MADEIRA </v>
      </c>
      <c r="E135" s="104"/>
      <c r="F135" s="223"/>
      <c r="G135" s="224"/>
      <c r="H135" s="225"/>
      <c r="I135" s="182">
        <f>SUM(I136:I137)</f>
        <v>64952.480000000003</v>
      </c>
      <c r="J135" s="73"/>
      <c r="K135" s="51"/>
      <c r="L135" s="73"/>
      <c r="O135" s="55"/>
    </row>
    <row r="136" spans="1:15" s="21" customFormat="1" ht="45" x14ac:dyDescent="0.2">
      <c r="A136" s="183" t="str">
        <f>'MM CALC'!A139</f>
        <v>10.1</v>
      </c>
      <c r="B136" s="19" t="str">
        <f>'MM CALC'!B139</f>
        <v>SINAPI</v>
      </c>
      <c r="C136" s="19">
        <f>'MM CALC'!C139</f>
        <v>100693</v>
      </c>
      <c r="D136" s="72" t="str">
        <f>'MM CALC'!D139</f>
        <v>KIT DE PORTA DE MADEIRA TIPO MEXICANA, MACIÇA (PESADA OU SUPERPESADA), PADRÃO MÉDIO, 80X210CM, ESPESSURA DE 3,5CM, ITENS INCLUSOS: DOBRADIÇAS, MONTAGEM E INSTALAÇÃO DE BATENTE, FECHADURA COM EXECUÇÃO DO FURO - FORNECIMENTO E INSTALAÇÃO. AF_12/2019</v>
      </c>
      <c r="E136" s="45" t="str">
        <f>'MM CALC'!E139</f>
        <v xml:space="preserve">und </v>
      </c>
      <c r="F136" s="45">
        <f>'MM CALC'!F139</f>
        <v>19</v>
      </c>
      <c r="G136" s="20">
        <v>2596.15</v>
      </c>
      <c r="H136" s="20">
        <f t="shared" ref="H136:H178" si="22">ROUND((1+$H$9)*G136,2)</f>
        <v>3330.6</v>
      </c>
      <c r="I136" s="184">
        <f t="shared" ref="I136:I137" si="23">+ROUND((H136*F136),2)</f>
        <v>63281.4</v>
      </c>
      <c r="J136" s="73"/>
      <c r="K136" s="51"/>
      <c r="L136" s="73"/>
      <c r="O136" s="55"/>
    </row>
    <row r="137" spans="1:15" s="21" customFormat="1" ht="22.5" x14ac:dyDescent="0.2">
      <c r="A137" s="183" t="str">
        <f>'MM CALC'!A140</f>
        <v>10.2</v>
      </c>
      <c r="B137" s="19" t="str">
        <f>'MM CALC'!B140</f>
        <v>SINAPI</v>
      </c>
      <c r="C137" s="19">
        <f>'MM CALC'!C140</f>
        <v>90825</v>
      </c>
      <c r="D137" s="72" t="str">
        <f>'MM CALC'!D140</f>
        <v>PORTA DE MADEIRA, MACIÇA (PESADA OU SUPERPESADA), 90X210CM, ESPESSURA DE 3,5CM, INCLUSO DOBRADIÇAS - FORNECIMENTO E INSTALAÇÃO. AF_12/2019</v>
      </c>
      <c r="E137" s="45" t="str">
        <f>'MM CALC'!E140</f>
        <v xml:space="preserve">und </v>
      </c>
      <c r="F137" s="45">
        <f>'MM CALC'!F140</f>
        <v>2</v>
      </c>
      <c r="G137" s="20">
        <v>651.29</v>
      </c>
      <c r="H137" s="20">
        <f t="shared" si="22"/>
        <v>835.54</v>
      </c>
      <c r="I137" s="184">
        <f t="shared" si="23"/>
        <v>1671.08</v>
      </c>
      <c r="J137" s="73"/>
      <c r="K137" s="51"/>
      <c r="L137" s="73"/>
      <c r="O137" s="55"/>
    </row>
    <row r="138" spans="1:15" s="21" customFormat="1" ht="11.25" x14ac:dyDescent="0.2">
      <c r="A138" s="181">
        <f>'MM CALC'!A141</f>
        <v>11</v>
      </c>
      <c r="B138" s="103"/>
      <c r="C138" s="104"/>
      <c r="D138" s="105" t="str">
        <f>'MM CALC'!D141</f>
        <v>ESQUADRIAS METÁLICAS</v>
      </c>
      <c r="E138" s="104"/>
      <c r="F138" s="223"/>
      <c r="G138" s="224"/>
      <c r="H138" s="225"/>
      <c r="I138" s="182">
        <f>SUM(I139:I144)</f>
        <v>77180.239999999991</v>
      </c>
      <c r="J138" s="73"/>
      <c r="K138" s="51"/>
      <c r="L138" s="73"/>
      <c r="O138" s="55"/>
    </row>
    <row r="139" spans="1:15" s="21" customFormat="1" ht="45" x14ac:dyDescent="0.2">
      <c r="A139" s="183" t="str">
        <f>'MM CALC'!A142</f>
        <v>11.1</v>
      </c>
      <c r="B139" s="19" t="str">
        <f>'MM CALC'!B142</f>
        <v>SICOR-MG</v>
      </c>
      <c r="C139" s="19" t="str">
        <f>'MM CALC'!C142</f>
        <v xml:space="preserve">ED-29484 </v>
      </c>
      <c r="D139" s="72" t="str">
        <f>'MM CALC'!D142</f>
        <v>JANELA EM ALUMÍNIO DE CORRER COM 2 FOLHAS, LINHA 25/
SUPREMA, ACABAMENTO ANODIZADO NATURAL, INCLUSIVE
PERFIS, VIDRO 4MM E INSTALAÇÃO, EXCLUSIVE FERRAGENS
PARA JANELA DE ALUMÍNIO DE CORRER</v>
      </c>
      <c r="E139" s="45" t="str">
        <f>'MM CALC'!E142</f>
        <v>m²</v>
      </c>
      <c r="F139" s="45">
        <f>'MM CALC'!F142</f>
        <v>3.64</v>
      </c>
      <c r="G139" s="20">
        <v>870.11</v>
      </c>
      <c r="H139" s="20">
        <f t="shared" si="22"/>
        <v>1116.26</v>
      </c>
      <c r="I139" s="184">
        <f t="shared" ref="I139:I144" si="24">+ROUND((H139*F139),2)</f>
        <v>4063.19</v>
      </c>
      <c r="J139" s="73"/>
      <c r="K139" s="51"/>
      <c r="L139" s="73"/>
      <c r="O139" s="55"/>
    </row>
    <row r="140" spans="1:15" s="21" customFormat="1" ht="33.75" x14ac:dyDescent="0.2">
      <c r="A140" s="183" t="str">
        <f>'MM CALC'!A143</f>
        <v>11.2</v>
      </c>
      <c r="B140" s="19" t="str">
        <f>'MM CALC'!B143</f>
        <v>SICOR-MG</v>
      </c>
      <c r="C140" s="19" t="str">
        <f>'MM CALC'!C143</f>
        <v>ED-29483</v>
      </c>
      <c r="D140" s="72" t="str">
        <f>'MM CALC'!D143</f>
        <v>JANELA EM ALUMÍNIO FIXA COMPLETA, LINHA 25/SUPREMA,
ACABAMENTO ANODIZADO NATURAL, INCLUSIVE PERFIS E VIDRO
LISO 4MM E INSTALAÇÃO</v>
      </c>
      <c r="E140" s="45" t="str">
        <f>'MM CALC'!E143</f>
        <v>m²</v>
      </c>
      <c r="F140" s="45">
        <f>'MM CALC'!F143</f>
        <v>38.979999999999997</v>
      </c>
      <c r="G140" s="20">
        <v>609.85</v>
      </c>
      <c r="H140" s="20">
        <f t="shared" si="22"/>
        <v>782.38</v>
      </c>
      <c r="I140" s="184">
        <f t="shared" si="24"/>
        <v>30497.17</v>
      </c>
      <c r="J140" s="73"/>
      <c r="K140" s="51"/>
      <c r="L140" s="73"/>
      <c r="O140" s="55"/>
    </row>
    <row r="141" spans="1:15" s="21" customFormat="1" ht="45" x14ac:dyDescent="0.2">
      <c r="A141" s="183" t="str">
        <f>'MM CALC'!A144</f>
        <v>11.3</v>
      </c>
      <c r="B141" s="19" t="str">
        <f>'MM CALC'!B144</f>
        <v>SICOR-MG</v>
      </c>
      <c r="C141" s="19" t="str">
        <f>'MM CALC'!C144</f>
        <v>ED-29485</v>
      </c>
      <c r="D141" s="72" t="str">
        <f>'MM CALC'!D144</f>
        <v>PORTA EM ALUMÍNIO COMPLETA, DIMENSÃO (120X210)CM, TIPO
DE CORRER, COM DUAS (2) FOLHAS, LINHA 25/SUPREMA,
ACABAMENTO ANODIZADO NATURAL, INCLUSIVE PERFIS, VIDRO,
FERRAGENS E INSTALAÇÃO</v>
      </c>
      <c r="E141" s="45" t="str">
        <f>'MM CALC'!E144</f>
        <v>und</v>
      </c>
      <c r="F141" s="45">
        <f>'MM CALC'!F144</f>
        <v>1</v>
      </c>
      <c r="G141" s="20">
        <v>1946.98</v>
      </c>
      <c r="H141" s="20">
        <f t="shared" si="22"/>
        <v>2497.7800000000002</v>
      </c>
      <c r="I141" s="184">
        <f t="shared" si="24"/>
        <v>2497.7800000000002</v>
      </c>
      <c r="J141" s="73"/>
      <c r="K141" s="51"/>
      <c r="L141" s="73"/>
      <c r="O141" s="55"/>
    </row>
    <row r="142" spans="1:15" s="21" customFormat="1" ht="45" x14ac:dyDescent="0.2">
      <c r="A142" s="183" t="str">
        <f>'MM CALC'!A145</f>
        <v>11.4</v>
      </c>
      <c r="B142" s="19" t="str">
        <f>'MM CALC'!B145</f>
        <v>SICOR-MG</v>
      </c>
      <c r="C142" s="19" t="str">
        <f>'MM CALC'!C145</f>
        <v>ED-29477</v>
      </c>
      <c r="D142" s="72" t="str">
        <f>'MM CALC'!D145</f>
        <v>PORTA VENEZIANA EM ALUMÍNIO COMPLETA, DIMENSÃO (60X210)
CM, TIPO DE ABRIR, COM UMA (1) FOLHA, LINHA 25/SUPREMA,
ACABAMENTO ANODIZADO NATURAL, INCLUSIVE PERFIS,
FERRAGENS E INSTALAÇÃO</v>
      </c>
      <c r="E142" s="45" t="str">
        <f>'MM CALC'!E145</f>
        <v>und</v>
      </c>
      <c r="F142" s="45">
        <f>'MM CALC'!F145</f>
        <v>5.29</v>
      </c>
      <c r="G142" s="20">
        <v>1483.65</v>
      </c>
      <c r="H142" s="20">
        <f t="shared" si="22"/>
        <v>1903.37</v>
      </c>
      <c r="I142" s="184">
        <f t="shared" si="24"/>
        <v>10068.83</v>
      </c>
      <c r="J142" s="73"/>
      <c r="K142" s="51"/>
      <c r="L142" s="73"/>
      <c r="O142" s="55"/>
    </row>
    <row r="143" spans="1:15" s="21" customFormat="1" ht="22.5" x14ac:dyDescent="0.2">
      <c r="A143" s="183" t="str">
        <f>'MM CALC'!A146</f>
        <v>11.5</v>
      </c>
      <c r="B143" s="19" t="str">
        <f>'MM CALC'!B146</f>
        <v>SICOR-MG</v>
      </c>
      <c r="C143" s="19" t="str">
        <f>'MM CALC'!C146</f>
        <v>ED-50983</v>
      </c>
      <c r="D143" s="72" t="str">
        <f>'MM CALC'!D146</f>
        <v>PORTÃO DE GRADE EM BARRA REDONDA 1/2" E REQUADRO EM
BARRA CHATA 1.1/4"X3/16", EXCLUSIVE CADEADO E PINTURA</v>
      </c>
      <c r="E143" s="45" t="str">
        <f>'MM CALC'!E146</f>
        <v>m²</v>
      </c>
      <c r="F143" s="45">
        <f>'MM CALC'!F146</f>
        <v>46.31</v>
      </c>
      <c r="G143" s="20">
        <v>408.87</v>
      </c>
      <c r="H143" s="20">
        <f t="shared" ref="H143:H144" si="25">ROUND((1+$H$9)*G143,2)</f>
        <v>524.54</v>
      </c>
      <c r="I143" s="184">
        <f t="shared" si="24"/>
        <v>24291.45</v>
      </c>
      <c r="J143" s="73"/>
      <c r="K143" s="51"/>
      <c r="L143" s="73"/>
      <c r="O143" s="55"/>
    </row>
    <row r="144" spans="1:15" s="21" customFormat="1" ht="33.75" x14ac:dyDescent="0.2">
      <c r="A144" s="183" t="str">
        <f>'MM CALC'!A147</f>
        <v>11.6</v>
      </c>
      <c r="B144" s="19" t="str">
        <f>'MM CALC'!B147</f>
        <v>SICOR-MG</v>
      </c>
      <c r="C144" s="19" t="str">
        <f>'MM CALC'!C147</f>
        <v>ED-50985</v>
      </c>
      <c r="D144" s="72" t="str">
        <f>'MM CALC'!D147</f>
        <v>PORTÃO EM CHAPA DE AÇO, TIPO DIAMANTE, ESP. 1,20MM (MSG-
18), COM REQUADRO EM CANTONEIRA DE AÇO 1.1/4¿X1/8¿,
EXCLUSIVE CADEADO E PINTURA</v>
      </c>
      <c r="E144" s="45" t="str">
        <f>'MM CALC'!E147</f>
        <v>m²</v>
      </c>
      <c r="F144" s="45">
        <f>'MM CALC'!F147</f>
        <v>8.44</v>
      </c>
      <c r="G144" s="20">
        <v>532.14</v>
      </c>
      <c r="H144" s="20">
        <f t="shared" si="25"/>
        <v>682.68</v>
      </c>
      <c r="I144" s="184">
        <f t="shared" si="24"/>
        <v>5761.82</v>
      </c>
      <c r="J144" s="73"/>
      <c r="K144" s="51"/>
      <c r="L144" s="73"/>
      <c r="O144" s="55"/>
    </row>
    <row r="145" spans="1:15" s="21" customFormat="1" ht="11.25" x14ac:dyDescent="0.2">
      <c r="A145" s="181">
        <f>'MM CALC'!A148</f>
        <v>12</v>
      </c>
      <c r="B145" s="103"/>
      <c r="C145" s="104"/>
      <c r="D145" s="105" t="str">
        <f>'MM CALC'!D148</f>
        <v>REVESTIMENTO</v>
      </c>
      <c r="E145" s="104"/>
      <c r="F145" s="223"/>
      <c r="G145" s="224"/>
      <c r="H145" s="225"/>
      <c r="I145" s="182">
        <f>SUM(I146:I151)</f>
        <v>131626.81</v>
      </c>
      <c r="J145" s="73"/>
      <c r="K145" s="51"/>
      <c r="L145" s="73"/>
      <c r="O145" s="55"/>
    </row>
    <row r="146" spans="1:15" s="21" customFormat="1" ht="45" x14ac:dyDescent="0.2">
      <c r="A146" s="183" t="str">
        <f>'MM CALC'!A149</f>
        <v>12.2</v>
      </c>
      <c r="B146" s="19" t="str">
        <f>'MM CALC'!B149</f>
        <v>SICOR-MG</v>
      </c>
      <c r="C146" s="19" t="str">
        <f>'MM CALC'!C149</f>
        <v>ED-50727</v>
      </c>
      <c r="D146" s="72" t="str">
        <f>'MM CALC'!D149</f>
        <v>CHAPISCO COM ARGAMASSA, TRAÇO 1:3 (CIMENTO E AREIA), ESP
. 5MM, APLICADO EM ALVENARIA/ESTRUTURA DE CONCRETO
COM COLHER, INCLUSIVE ARGAMASSA COM PREPARO
MECANIZADO</v>
      </c>
      <c r="E146" s="45" t="str">
        <f>'MM CALC'!E149</f>
        <v>m²</v>
      </c>
      <c r="F146" s="45">
        <f>'MM CALC'!F149</f>
        <v>1173.78</v>
      </c>
      <c r="G146" s="20">
        <v>9.49</v>
      </c>
      <c r="H146" s="20">
        <f t="shared" si="22"/>
        <v>12.17</v>
      </c>
      <c r="I146" s="184">
        <f t="shared" ref="I146:I151" si="26">+ROUND((H146*F146),2)</f>
        <v>14284.9</v>
      </c>
      <c r="J146" s="73"/>
      <c r="K146" s="51"/>
      <c r="L146" s="73"/>
      <c r="O146" s="55"/>
    </row>
    <row r="147" spans="1:15" s="21" customFormat="1" ht="33.75" x14ac:dyDescent="0.2">
      <c r="A147" s="183" t="str">
        <f>'MM CALC'!A150</f>
        <v>12.3</v>
      </c>
      <c r="B147" s="19" t="str">
        <f>'MM CALC'!B150</f>
        <v>SICOR-MG</v>
      </c>
      <c r="C147" s="19" t="str">
        <f>'MM CALC'!C150</f>
        <v>ED-50732</v>
      </c>
      <c r="D147" s="72" t="str">
        <f>'MM CALC'!D150</f>
        <v>EMBOÇO COM ARGAMASSA, TRAÇO 1:6 (CIMENTO E AREIA), ESP.
20MM, APLICAÇÃO MANUAL, INCLUSIVE ARGAMASSA COM
PREPARO MECANIZADO, EXCLUSIVE CHAPISCO</v>
      </c>
      <c r="E147" s="45" t="str">
        <f>'MM CALC'!E150</f>
        <v>m²</v>
      </c>
      <c r="F147" s="45">
        <f>'MM CALC'!F150</f>
        <v>355.41</v>
      </c>
      <c r="G147" s="20">
        <v>34.61</v>
      </c>
      <c r="H147" s="20">
        <f t="shared" si="22"/>
        <v>44.4</v>
      </c>
      <c r="I147" s="184">
        <f t="shared" si="26"/>
        <v>15780.2</v>
      </c>
      <c r="J147" s="73"/>
      <c r="K147" s="51"/>
      <c r="L147" s="73"/>
      <c r="O147" s="55"/>
    </row>
    <row r="148" spans="1:15" s="21" customFormat="1" ht="22.5" x14ac:dyDescent="0.2">
      <c r="A148" s="183" t="str">
        <f>'MM CALC'!A151</f>
        <v>12.4</v>
      </c>
      <c r="B148" s="19" t="str">
        <f>'MM CALC'!B151</f>
        <v>SICOR-MG</v>
      </c>
      <c r="C148" s="19" t="str">
        <f>'MM CALC'!C151</f>
        <v>ED-6284</v>
      </c>
      <c r="D148" s="72" t="str">
        <f>'MM CALC'!D151</f>
        <v>REBOCO COM ARGAMASSA, TRAÇO 1:2:8 (CIMENTO, CAL E AREIA), ESP. 30MM, APLICAÇÃO MANUAL, INCLUSIVE ARGAMASSA COM PREPARO MECANIZADO</v>
      </c>
      <c r="E148" s="45" t="str">
        <f>'MM CALC'!E151</f>
        <v>m²</v>
      </c>
      <c r="F148" s="45">
        <f>'MM CALC'!F151</f>
        <v>845.12</v>
      </c>
      <c r="G148" s="20">
        <v>46.88</v>
      </c>
      <c r="H148" s="20">
        <f t="shared" si="22"/>
        <v>60.14</v>
      </c>
      <c r="I148" s="184">
        <f t="shared" si="26"/>
        <v>50825.52</v>
      </c>
      <c r="J148" s="73"/>
      <c r="K148" s="51"/>
      <c r="L148" s="73"/>
      <c r="O148" s="55"/>
    </row>
    <row r="149" spans="1:15" s="21" customFormat="1" ht="22.5" x14ac:dyDescent="0.2">
      <c r="A149" s="183" t="str">
        <f>'MM CALC'!A152</f>
        <v>12.5</v>
      </c>
      <c r="B149" s="19" t="str">
        <f>'MM CALC'!B152</f>
        <v>SICOR-MG</v>
      </c>
      <c r="C149" s="19" t="str">
        <f>'MM CALC'!C152</f>
        <v>ED-9066</v>
      </c>
      <c r="D149" s="72" t="str">
        <f>'MM CALC'!D152</f>
        <v>REVESTIMENTO DE GESSO EM TETO, ESP. 5MM, APLICAÇÃO
MANUAL, INCLUSIVE ACABAMENTO SARRAFEADO</v>
      </c>
      <c r="E149" s="45" t="str">
        <f>'MM CALC'!E152</f>
        <v>m²</v>
      </c>
      <c r="F149" s="45">
        <f>'MM CALC'!F152</f>
        <v>382.98</v>
      </c>
      <c r="G149" s="20">
        <v>25.5</v>
      </c>
      <c r="H149" s="20">
        <f t="shared" si="22"/>
        <v>32.71</v>
      </c>
      <c r="I149" s="184">
        <f t="shared" si="26"/>
        <v>12527.28</v>
      </c>
      <c r="J149" s="73"/>
      <c r="K149" s="51"/>
      <c r="L149" s="73"/>
      <c r="O149" s="55"/>
    </row>
    <row r="150" spans="1:15" s="21" customFormat="1" ht="56.25" x14ac:dyDescent="0.2">
      <c r="A150" s="183" t="str">
        <f>'MM CALC'!A153</f>
        <v>12.6</v>
      </c>
      <c r="B150" s="19" t="str">
        <f>'MM CALC'!B153</f>
        <v>SICOR-MG</v>
      </c>
      <c r="C150" s="19" t="str">
        <f>'MM CALC'!C153</f>
        <v>ED-9081</v>
      </c>
      <c r="D150" s="72" t="str">
        <f>'MM CALC'!D153</f>
        <v>REVESTIMENTO COM CERÂMICA APLICADO EM PAREDE,
ACABAMENTO ESMALTADO, AMBIENTE INTERNO/EXTERNO,
PADRÃO EXTRA, DIMENSÃO DA PEÇA ATÉ 2025 CM2, PEI III,
ASSENTAMENTO COM ARGAMASSA INDUSTRIALIZADA, INCLUSIVE
REJUNTAMENTO</v>
      </c>
      <c r="E150" s="45" t="str">
        <f>'MM CALC'!E153</f>
        <v>m²</v>
      </c>
      <c r="F150" s="45">
        <f>'MM CALC'!F153</f>
        <v>384.53</v>
      </c>
      <c r="G150" s="20">
        <v>72.239999999999995</v>
      </c>
      <c r="H150" s="20">
        <f t="shared" si="22"/>
        <v>92.68</v>
      </c>
      <c r="I150" s="184">
        <f t="shared" si="26"/>
        <v>35638.239999999998</v>
      </c>
      <c r="J150" s="73"/>
      <c r="K150" s="51"/>
      <c r="L150" s="73"/>
      <c r="O150" s="55"/>
    </row>
    <row r="151" spans="1:15" s="21" customFormat="1" ht="33.75" x14ac:dyDescent="0.2">
      <c r="A151" s="183" t="str">
        <f>'MM CALC'!A154</f>
        <v>12.7</v>
      </c>
      <c r="B151" s="19" t="str">
        <f>'MM CALC'!B154</f>
        <v>SICOR-MG</v>
      </c>
      <c r="C151" s="19" t="str">
        <f>'MM CALC'!C154</f>
        <v>ED-50997</v>
      </c>
      <c r="D151" s="72" t="str">
        <f>'MM CALC'!D154</f>
        <v>PEITORIL DE GRANITO, NA COR CINZA ANDORINHA, COM
PINGADEIRA, ESP. 2CM, ACABAMENTO POLIDO, ASSENTAMENTO
COM ARGAMASSA INDUSTRIALIZADA, INCLUSIVE REJUNTAMENTO</v>
      </c>
      <c r="E151" s="45" t="str">
        <f>'MM CALC'!E154</f>
        <v>m²</v>
      </c>
      <c r="F151" s="45">
        <f>'MM CALC'!F154</f>
        <v>6.75</v>
      </c>
      <c r="G151" s="20">
        <v>296.86</v>
      </c>
      <c r="H151" s="20">
        <f t="shared" ref="H151" si="27">ROUND((1+$H$9)*G151,2)</f>
        <v>380.84</v>
      </c>
      <c r="I151" s="184">
        <f t="shared" si="26"/>
        <v>2570.67</v>
      </c>
      <c r="J151" s="73"/>
      <c r="K151" s="51"/>
      <c r="L151" s="73"/>
      <c r="O151" s="55"/>
    </row>
    <row r="152" spans="1:15" s="21" customFormat="1" ht="11.25" x14ac:dyDescent="0.2">
      <c r="A152" s="181">
        <f>'MM CALC'!A155</f>
        <v>13</v>
      </c>
      <c r="B152" s="103"/>
      <c r="C152" s="104"/>
      <c r="D152" s="105" t="str">
        <f>'MM CALC'!D155</f>
        <v>PISOS E RODAPÉS</v>
      </c>
      <c r="E152" s="104"/>
      <c r="F152" s="223"/>
      <c r="G152" s="224"/>
      <c r="H152" s="225"/>
      <c r="I152" s="182">
        <f>SUM(I153:I159)</f>
        <v>222336.59000000003</v>
      </c>
      <c r="J152" s="73"/>
      <c r="K152" s="51"/>
      <c r="L152" s="73"/>
      <c r="O152" s="55"/>
    </row>
    <row r="153" spans="1:15" s="21" customFormat="1" ht="45" x14ac:dyDescent="0.2">
      <c r="A153" s="183" t="str">
        <f>'MM CALC'!A156</f>
        <v>13.1</v>
      </c>
      <c r="B153" s="19" t="str">
        <f>'MM CALC'!B156</f>
        <v>SICOR-MG</v>
      </c>
      <c r="C153" s="19" t="str">
        <f>'MM CALC'!C156</f>
        <v>ED-9317</v>
      </c>
      <c r="D153" s="72" t="str">
        <f>'MM CALC'!D156</f>
        <v>PISO EM CONCRETO PREPARADO EM OBRA COM BETONEIRA COM FCK DE 10MPA, SEM ARMAÇÃO, ACABAMENTO RÚSTICO, ESP. 5CM, INCLUSIVE FORNECIMENTO, LANÇAMENTO, ADENSAMENTO, SARRAFEAMENTO, EXCLUSIVE JUNTA DE DILATAÇÃO</v>
      </c>
      <c r="E153" s="45" t="str">
        <f>'MM CALC'!E156</f>
        <v>m²</v>
      </c>
      <c r="F153" s="45">
        <f>'MM CALC'!F156</f>
        <v>462.3</v>
      </c>
      <c r="G153" s="20">
        <v>56.85</v>
      </c>
      <c r="H153" s="20">
        <f t="shared" si="22"/>
        <v>72.930000000000007</v>
      </c>
      <c r="I153" s="184">
        <f t="shared" ref="I153:I159" si="28">+ROUND((H153*F153),2)</f>
        <v>33715.54</v>
      </c>
      <c r="J153" s="73"/>
      <c r="K153" s="51"/>
      <c r="L153" s="73"/>
      <c r="O153" s="55"/>
    </row>
    <row r="154" spans="1:15" s="21" customFormat="1" ht="22.5" x14ac:dyDescent="0.2">
      <c r="A154" s="183" t="str">
        <f>'MM CALC'!A157</f>
        <v>13.2</v>
      </c>
      <c r="B154" s="19" t="str">
        <f>'MM CALC'!B157</f>
        <v>SICOR-MG</v>
      </c>
      <c r="C154" s="19" t="str">
        <f>'MM CALC'!C157</f>
        <v>ED-50568</v>
      </c>
      <c r="D154" s="72" t="str">
        <f>'MM CALC'!D157</f>
        <v>CONTRAPISO DESEMPENADO COM ARGAMASSA, TRAÇO 1:3 ( CIMENTO E AREIA), ESP. 30MM, INCLUSIVE ARGAMASSA COM PREPARO MECANIZADO</v>
      </c>
      <c r="E154" s="45" t="str">
        <f>'MM CALC'!E157</f>
        <v>m²</v>
      </c>
      <c r="F154" s="45">
        <f>'MM CALC'!F157</f>
        <v>462.3</v>
      </c>
      <c r="G154" s="20">
        <v>43.75</v>
      </c>
      <c r="H154" s="20">
        <f t="shared" si="22"/>
        <v>56.13</v>
      </c>
      <c r="I154" s="184">
        <f t="shared" si="28"/>
        <v>25948.9</v>
      </c>
      <c r="J154" s="73"/>
      <c r="K154" s="51"/>
      <c r="L154" s="73"/>
      <c r="O154" s="55"/>
    </row>
    <row r="155" spans="1:15" s="21" customFormat="1" ht="56.25" x14ac:dyDescent="0.2">
      <c r="A155" s="183" t="str">
        <f>'MM CALC'!A158</f>
        <v>13.3</v>
      </c>
      <c r="B155" s="19" t="str">
        <f>'MM CALC'!B158</f>
        <v>SICOR-MG</v>
      </c>
      <c r="C155" s="19" t="str">
        <f>'MM CALC'!C158</f>
        <v>ED-50753</v>
      </c>
      <c r="D155" s="72" t="str">
        <f>'MM CALC'!D158</f>
        <v>REVESTIMENTO COM PORCELANATO APLICADO EM PISO,
ACABAMENTO ESMALTADO ACETINADO, AMBIENTE INTERNO/
EXTERNO, PADRÃO EXTRA, BORDA RETIFICADA, DIMENSÃO DA
PEÇA (45X45)CM, ASSENTAMENTO COM ARGAMASSA
INDUSTRIALIZADA, INCLUSIVE REJUNTAMENTO</v>
      </c>
      <c r="E155" s="45" t="str">
        <f>'MM CALC'!E158</f>
        <v>m²</v>
      </c>
      <c r="F155" s="45">
        <f>'MM CALC'!F158</f>
        <v>480.11</v>
      </c>
      <c r="G155" s="20">
        <v>107.92</v>
      </c>
      <c r="H155" s="20">
        <f t="shared" si="22"/>
        <v>138.44999999999999</v>
      </c>
      <c r="I155" s="184">
        <f t="shared" si="28"/>
        <v>66471.23</v>
      </c>
      <c r="J155" s="73"/>
      <c r="K155" s="51"/>
      <c r="L155" s="73"/>
      <c r="O155" s="55"/>
    </row>
    <row r="156" spans="1:15" s="21" customFormat="1" ht="67.5" x14ac:dyDescent="0.2">
      <c r="A156" s="183" t="str">
        <f>'MM CALC'!A159</f>
        <v>13.4</v>
      </c>
      <c r="B156" s="19" t="str">
        <f>'MM CALC'!B159</f>
        <v>SICOR-MG</v>
      </c>
      <c r="C156" s="19" t="str">
        <f>'MM CALC'!C159</f>
        <v>ED-8915</v>
      </c>
      <c r="D156" s="72" t="str">
        <f>'MM CALC'!D159</f>
        <v>EXECUÇÃO DE PAVIMENTO COM PISO INTERTRAVADO, TIPO
RETANGULAR, ESP. 6CM, COM FCK DE 35MPA, INCLUSIVE
COLCHÃO DE AREIA, ESP. 6CM, PARA ASSENTAMENTO,
COMPACTAÇÃO MECANIZADA, CARGA E DESCARGA MECÂNICA
EM CAMINHÃO, EXCLUSIVE TRANSPORTE DE PISO
INTERTRAVADO</v>
      </c>
      <c r="E156" s="45" t="str">
        <f>'MM CALC'!E159</f>
        <v>m²</v>
      </c>
      <c r="F156" s="45">
        <f>'MM CALC'!F159</f>
        <v>133.32</v>
      </c>
      <c r="G156" s="20">
        <v>88.51</v>
      </c>
      <c r="H156" s="20">
        <f t="shared" si="22"/>
        <v>113.55</v>
      </c>
      <c r="I156" s="184">
        <f t="shared" si="28"/>
        <v>15138.49</v>
      </c>
      <c r="J156" s="73"/>
      <c r="K156" s="51"/>
      <c r="L156" s="73"/>
      <c r="O156" s="55"/>
    </row>
    <row r="157" spans="1:15" s="21" customFormat="1" ht="67.5" x14ac:dyDescent="0.2">
      <c r="A157" s="183" t="str">
        <f>'MM CALC'!A160</f>
        <v>13.5</v>
      </c>
      <c r="B157" s="19" t="str">
        <f>'MM CALC'!B160</f>
        <v>SICOR-MG</v>
      </c>
      <c r="C157" s="19" t="str">
        <f>'MM CALC'!C160</f>
        <v>ED-8914</v>
      </c>
      <c r="D157" s="72" t="str">
        <f>'MM CALC'!D160</f>
        <v>EXECUÇÃO DE PAVIMENTO COM PISO INTERTRAVADO, TIPO
SEXTAVADO, ESP. 8CM, COM FCK DE 35MPA, INCLUSIVE
COLCHÃO DE AREIA, ESP. 6CM, PARA ASSENTAMENTO,
COMPACTAÇÃO MECANIZADA, CARGA E DESCARGA MECÂNICA
EM CAMINHÃO, EXCLUSIVE TRANSPORTE DE PISO
INTERTRAVADO</v>
      </c>
      <c r="E157" s="45" t="str">
        <f>'MM CALC'!E160</f>
        <v>m²</v>
      </c>
      <c r="F157" s="45">
        <f>'MM CALC'!F160</f>
        <v>307.83</v>
      </c>
      <c r="G157" s="20">
        <v>94.9</v>
      </c>
      <c r="H157" s="20">
        <f t="shared" ref="H157" si="29">ROUND((1+$H$9)*G157,2)</f>
        <v>121.75</v>
      </c>
      <c r="I157" s="184">
        <f t="shared" si="28"/>
        <v>37478.300000000003</v>
      </c>
      <c r="J157" s="73"/>
      <c r="K157" s="51"/>
      <c r="L157" s="73"/>
      <c r="O157" s="55"/>
    </row>
    <row r="158" spans="1:15" s="21" customFormat="1" ht="11.25" x14ac:dyDescent="0.2">
      <c r="A158" s="183" t="str">
        <f>'MM CALC'!A161</f>
        <v>13.6</v>
      </c>
      <c r="B158" s="19" t="str">
        <f>'MM CALC'!B161</f>
        <v>SICOR-MG</v>
      </c>
      <c r="C158" s="19" t="str">
        <f>'MM CALC'!C161</f>
        <v>ED-51145</v>
      </c>
      <c r="D158" s="72" t="str">
        <f>'MM CALC'!D161</f>
        <v>PASSEIOS DE CONCRETO E = 6 CM, FCK = 10 MPA, JUNTA SECA</v>
      </c>
      <c r="E158" s="45" t="str">
        <f>'MM CALC'!E161</f>
        <v>m²</v>
      </c>
      <c r="F158" s="45">
        <f>'MM CALC'!F161</f>
        <v>305.37</v>
      </c>
      <c r="G158" s="20">
        <v>64.98</v>
      </c>
      <c r="H158" s="20">
        <f t="shared" si="22"/>
        <v>83.36</v>
      </c>
      <c r="I158" s="184">
        <f t="shared" si="28"/>
        <v>25455.64</v>
      </c>
      <c r="J158" s="73"/>
      <c r="K158" s="51"/>
      <c r="L158" s="73"/>
      <c r="O158" s="55"/>
    </row>
    <row r="159" spans="1:15" s="21" customFormat="1" ht="56.25" x14ac:dyDescent="0.2">
      <c r="A159" s="183" t="str">
        <f>'MM CALC'!A162</f>
        <v>13.7</v>
      </c>
      <c r="B159" s="19" t="str">
        <f>'MM CALC'!B162</f>
        <v>SICOR-MG</v>
      </c>
      <c r="C159" s="19" t="str">
        <f>'MM CALC'!C162</f>
        <v>ED-9320</v>
      </c>
      <c r="D159" s="72" t="str">
        <f>'MM CALC'!D162</f>
        <v>PISO EM CONCRETO USINADO CONVENCIONAL COM DE FCK
15MPA, COM TELA SOLDADA NERVURADA TIPO Q-138,
ACABAMENTO POLÍDO EM NÍVEL ZERO, ESP. 10CM, INCLUSIVE
FORNECIMENTO, LANÇAMENTO, ADENSAMENTO, EXCLUSIVE
JUNTA DE DILATAÇÃO</v>
      </c>
      <c r="E159" s="45" t="str">
        <f>'MM CALC'!E162</f>
        <v>m²</v>
      </c>
      <c r="F159" s="45">
        <f>'MM CALC'!F162</f>
        <v>99.22</v>
      </c>
      <c r="G159" s="20">
        <v>142.41999999999999</v>
      </c>
      <c r="H159" s="20">
        <f t="shared" si="22"/>
        <v>182.71</v>
      </c>
      <c r="I159" s="184">
        <f t="shared" si="28"/>
        <v>18128.490000000002</v>
      </c>
      <c r="J159" s="73"/>
      <c r="K159" s="51"/>
      <c r="L159" s="73"/>
      <c r="O159" s="55"/>
    </row>
    <row r="160" spans="1:15" s="21" customFormat="1" ht="11.25" x14ac:dyDescent="0.2">
      <c r="A160" s="181">
        <f>'MM CALC'!A163</f>
        <v>14</v>
      </c>
      <c r="B160" s="103"/>
      <c r="C160" s="104"/>
      <c r="D160" s="105" t="str">
        <f>'MM CALC'!D163</f>
        <v>VIDROS E ESPELHOS</v>
      </c>
      <c r="E160" s="104"/>
      <c r="F160" s="223"/>
      <c r="G160" s="224"/>
      <c r="H160" s="225"/>
      <c r="I160" s="182">
        <f>SUM(I161)</f>
        <v>1487.92</v>
      </c>
      <c r="J160" s="73"/>
      <c r="K160" s="51"/>
      <c r="L160" s="73"/>
      <c r="O160" s="55"/>
    </row>
    <row r="161" spans="1:15" s="21" customFormat="1" ht="33.75" x14ac:dyDescent="0.2">
      <c r="A161" s="183" t="str">
        <f>'MM CALC'!A164</f>
        <v>14.1</v>
      </c>
      <c r="B161" s="19" t="str">
        <f>'MM CALC'!B164</f>
        <v>SICOR-MG</v>
      </c>
      <c r="C161" s="19" t="str">
        <f>'MM CALC'!C164</f>
        <v>ED-51150</v>
      </c>
      <c r="D161" s="72" t="str">
        <f>'MM CALC'!D164</f>
        <v>ESPELHO CRISTAL, DIMENSÃO (60X90)CM, COM ESP. 4MM, EM
ACABAMENTO LAPIDADO, INCLUSIVE FIXAÇÃO COM PARAFUSO
TIPO FINESSON, FORNECIMENTO E INSTALAÇÃO</v>
      </c>
      <c r="E161" s="45" t="str">
        <f>'MM CALC'!E164</f>
        <v>und</v>
      </c>
      <c r="F161" s="45">
        <f>'MM CALC'!F164</f>
        <v>7</v>
      </c>
      <c r="G161" s="20">
        <v>165.69</v>
      </c>
      <c r="H161" s="20">
        <f t="shared" si="22"/>
        <v>212.56</v>
      </c>
      <c r="I161" s="184">
        <f>+ROUND((H161*F161),2)</f>
        <v>1487.92</v>
      </c>
      <c r="J161" s="73"/>
      <c r="K161" s="51"/>
      <c r="L161" s="73"/>
      <c r="O161" s="55"/>
    </row>
    <row r="162" spans="1:15" s="21" customFormat="1" ht="11.25" x14ac:dyDescent="0.2">
      <c r="A162" s="181">
        <f>'MM CALC'!A166</f>
        <v>15</v>
      </c>
      <c r="B162" s="103"/>
      <c r="C162" s="104"/>
      <c r="D162" s="105" t="str">
        <f>'MM CALC'!D166</f>
        <v xml:space="preserve">PINTURA </v>
      </c>
      <c r="E162" s="104"/>
      <c r="F162" s="223"/>
      <c r="G162" s="224"/>
      <c r="H162" s="225"/>
      <c r="I162" s="182">
        <f>SUM(I163:I174)</f>
        <v>99261.499999999985</v>
      </c>
      <c r="J162" s="73"/>
      <c r="K162" s="51"/>
      <c r="L162" s="73"/>
      <c r="O162" s="55"/>
    </row>
    <row r="163" spans="1:15" s="21" customFormat="1" ht="22.5" x14ac:dyDescent="0.2">
      <c r="A163" s="183" t="str">
        <f>'MM CALC'!A167</f>
        <v>15.1</v>
      </c>
      <c r="B163" s="19" t="str">
        <f>'MM CALC'!B167</f>
        <v>SICOR-MG</v>
      </c>
      <c r="C163" s="19" t="str">
        <f>'MM CALC'!C167</f>
        <v>ED-50514</v>
      </c>
      <c r="D163" s="72" t="str">
        <f>'MM CALC'!D167</f>
        <v>PREPARAÇÃO PARA EMASSAMENTO OU PINTURA (LÁTEX/ ACRÍLICA) EM PAREDE, INCLUSIVE UMA (1) DEMÃO DE SELADOR ACRÍLICO</v>
      </c>
      <c r="E163" s="45" t="str">
        <f>'MM CALC'!E167</f>
        <v>m²</v>
      </c>
      <c r="F163" s="45">
        <f>'MM CALC'!F167</f>
        <v>845.12</v>
      </c>
      <c r="G163" s="20">
        <v>7.17</v>
      </c>
      <c r="H163" s="20">
        <f t="shared" si="22"/>
        <v>9.1999999999999993</v>
      </c>
      <c r="I163" s="184">
        <f t="shared" ref="I163:I173" si="30">+ROUND((H163*F163),2)</f>
        <v>7775.1</v>
      </c>
      <c r="J163" s="73"/>
      <c r="K163" s="51"/>
      <c r="L163" s="73"/>
      <c r="O163" s="55"/>
    </row>
    <row r="164" spans="1:15" s="21" customFormat="1" ht="22.5" x14ac:dyDescent="0.2">
      <c r="A164" s="183" t="str">
        <f>'MM CALC'!A168</f>
        <v>15.2</v>
      </c>
      <c r="B164" s="19" t="str">
        <f>'MM CALC'!B168</f>
        <v>SICOR-MG</v>
      </c>
      <c r="C164" s="19" t="str">
        <f>'MM CALC'!C168</f>
        <v>ED-50515</v>
      </c>
      <c r="D164" s="72" t="str">
        <f>'MM CALC'!D168</f>
        <v>PREPARAÇÃO PARA EMASSAMENTO OU PINTURA (LÁTEX/ ACRÍLICA) EM TETO, INCLUSIVE UMA (1) DEMÃO DE SELADOR ACRÍLICO</v>
      </c>
      <c r="E164" s="45" t="str">
        <f>'MM CALC'!E168</f>
        <v>m²</v>
      </c>
      <c r="F164" s="45">
        <f>'MM CALC'!F168</f>
        <v>382.98</v>
      </c>
      <c r="G164" s="20">
        <v>9.01</v>
      </c>
      <c r="H164" s="20">
        <f t="shared" si="22"/>
        <v>11.56</v>
      </c>
      <c r="I164" s="184">
        <f t="shared" si="30"/>
        <v>4427.25</v>
      </c>
      <c r="J164" s="73"/>
      <c r="K164" s="51"/>
      <c r="L164" s="73"/>
      <c r="O164" s="55"/>
    </row>
    <row r="165" spans="1:15" s="21" customFormat="1" ht="22.5" x14ac:dyDescent="0.2">
      <c r="A165" s="183" t="str">
        <f>'MM CALC'!A169</f>
        <v>15.3</v>
      </c>
      <c r="B165" s="19" t="str">
        <f>'MM CALC'!B169</f>
        <v>SICOR-MG</v>
      </c>
      <c r="C165" s="19" t="str">
        <f>'MM CALC'!C169</f>
        <v>ED-50478</v>
      </c>
      <c r="D165" s="72" t="str">
        <f>'MM CALC'!D169</f>
        <v>EMASSAMENTO EM PAREDE COM MASSA CORRIDA (PVA), DUAS (2) DEMÃOS, INCLUSIVE LIXAMENTO PARA PINTURA</v>
      </c>
      <c r="E165" s="45" t="str">
        <f>'MM CALC'!E169</f>
        <v>m²</v>
      </c>
      <c r="F165" s="45">
        <f>'MM CALC'!F169</f>
        <v>489.9</v>
      </c>
      <c r="G165" s="20">
        <v>19.43</v>
      </c>
      <c r="H165" s="20">
        <f t="shared" si="22"/>
        <v>24.93</v>
      </c>
      <c r="I165" s="184">
        <f t="shared" si="30"/>
        <v>12213.21</v>
      </c>
      <c r="J165" s="73"/>
      <c r="K165" s="51"/>
      <c r="L165" s="73"/>
      <c r="O165" s="55"/>
    </row>
    <row r="166" spans="1:15" s="21" customFormat="1" ht="22.5" x14ac:dyDescent="0.2">
      <c r="A166" s="183" t="str">
        <f>'MM CALC'!A170</f>
        <v>15.4</v>
      </c>
      <c r="B166" s="19" t="str">
        <f>'MM CALC'!B170</f>
        <v>SICOR-MG</v>
      </c>
      <c r="C166" s="19" t="str">
        <f>'MM CALC'!C170</f>
        <v>ED-50474</v>
      </c>
      <c r="D166" s="72" t="str">
        <f>'MM CALC'!D170</f>
        <v>EMASSAMENTO EM PAREDE COM MASSA ACRÍLICA, DUAS (2)
DEMÃOS, INCLUSIVE LIXAMENTO PARA PINTURA</v>
      </c>
      <c r="E166" s="45" t="str">
        <f>'MM CALC'!E170</f>
        <v>m²</v>
      </c>
      <c r="F166" s="45">
        <f>'MM CALC'!F170</f>
        <v>345.19</v>
      </c>
      <c r="G166" s="20">
        <v>22.49</v>
      </c>
      <c r="H166" s="20">
        <f t="shared" ref="H166" si="31">ROUND((1+$H$9)*G166,2)</f>
        <v>28.85</v>
      </c>
      <c r="I166" s="184">
        <f t="shared" si="30"/>
        <v>9958.73</v>
      </c>
      <c r="J166" s="73"/>
      <c r="K166" s="51"/>
      <c r="L166" s="73"/>
      <c r="O166" s="55"/>
    </row>
    <row r="167" spans="1:15" s="21" customFormat="1" ht="22.5" x14ac:dyDescent="0.2">
      <c r="A167" s="183" t="str">
        <f>'MM CALC'!A171</f>
        <v>15.5</v>
      </c>
      <c r="B167" s="19" t="str">
        <f>'MM CALC'!B171</f>
        <v>SICOR-MG</v>
      </c>
      <c r="C167" s="19" t="str">
        <f>'MM CALC'!C171</f>
        <v>ED-50480</v>
      </c>
      <c r="D167" s="72" t="str">
        <f>'MM CALC'!D171</f>
        <v>EMASSAMENTO EM TETO COM MASSA CORRIDA (PVA), DUAS (2) DEMÃOS, INCLUSIVE LIXAMENTO PARA PINTURA</v>
      </c>
      <c r="E167" s="45" t="str">
        <f>'MM CALC'!E171</f>
        <v>m²</v>
      </c>
      <c r="F167" s="45">
        <f>'MM CALC'!F171</f>
        <v>382.98</v>
      </c>
      <c r="G167" s="20">
        <v>32.369999999999997</v>
      </c>
      <c r="H167" s="20">
        <f t="shared" si="22"/>
        <v>41.53</v>
      </c>
      <c r="I167" s="184">
        <f t="shared" si="30"/>
        <v>15905.16</v>
      </c>
      <c r="J167" s="73"/>
      <c r="K167" s="51"/>
      <c r="L167" s="73"/>
      <c r="O167" s="55"/>
    </row>
    <row r="168" spans="1:15" s="21" customFormat="1" ht="22.5" x14ac:dyDescent="0.2">
      <c r="A168" s="183" t="str">
        <f>'MM CALC'!A172</f>
        <v>15.6</v>
      </c>
      <c r="B168" s="19" t="str">
        <f>'MM CALC'!B172</f>
        <v>SICOR-MG</v>
      </c>
      <c r="C168" s="19" t="str">
        <f>'MM CALC'!C172</f>
        <v>ED-50498</v>
      </c>
      <c r="D168" s="72" t="str">
        <f>'MM CALC'!D172</f>
        <v>PINTURA LÁTEX (PVA) EM PAREDE, DUAS (2) DEMÃOS, COM APLICAÇÃO MANUAL, EXCLUSIVE SELADOR ACRÍLICO E MASSA ACRÍLICA/CORRIDA (PVA)</v>
      </c>
      <c r="E168" s="45" t="str">
        <f>'MM CALC'!E172</f>
        <v>m²</v>
      </c>
      <c r="F168" s="45">
        <f>'MM CALC'!F172</f>
        <v>845.12</v>
      </c>
      <c r="G168" s="20">
        <v>15.73</v>
      </c>
      <c r="H168" s="20">
        <f t="shared" si="22"/>
        <v>20.18</v>
      </c>
      <c r="I168" s="184">
        <f t="shared" si="30"/>
        <v>17054.52</v>
      </c>
      <c r="J168" s="73"/>
      <c r="K168" s="51"/>
      <c r="L168" s="73"/>
      <c r="O168" s="55"/>
    </row>
    <row r="169" spans="1:15" s="21" customFormat="1" ht="22.5" x14ac:dyDescent="0.2">
      <c r="A169" s="183" t="str">
        <f>'MM CALC'!A173</f>
        <v>15.7</v>
      </c>
      <c r="B169" s="19" t="str">
        <f>'MM CALC'!B173</f>
        <v>SICOR-MG</v>
      </c>
      <c r="C169" s="19" t="str">
        <f>'MM CALC'!C173</f>
        <v>ED-50499</v>
      </c>
      <c r="D169" s="72" t="str">
        <f>'MM CALC'!D173</f>
        <v>PINTURA LÁTEX (PVA) EM TETO, DUAS (2) DEMÃOS, COM APLICAÇÃO MANUAL, EXCLUSIVE SELADOR ACRÍLICO E MASSA ACRÍLICA/CORRIDA (PVA)</v>
      </c>
      <c r="E169" s="45" t="str">
        <f>'MM CALC'!E173</f>
        <v>m²</v>
      </c>
      <c r="F169" s="45">
        <f>'MM CALC'!F173</f>
        <v>382.98</v>
      </c>
      <c r="G169" s="20">
        <v>14.46</v>
      </c>
      <c r="H169" s="20">
        <f t="shared" si="22"/>
        <v>18.55</v>
      </c>
      <c r="I169" s="184">
        <f t="shared" si="30"/>
        <v>7104.28</v>
      </c>
      <c r="J169" s="73"/>
      <c r="K169" s="51"/>
      <c r="L169" s="73"/>
      <c r="O169" s="55"/>
    </row>
    <row r="170" spans="1:15" s="21" customFormat="1" ht="33.75" x14ac:dyDescent="0.2">
      <c r="A170" s="183" t="str">
        <f>'MM CALC'!A174</f>
        <v>15.8</v>
      </c>
      <c r="B170" s="19" t="str">
        <f>'MM CALC'!B174</f>
        <v>SICOR-MG</v>
      </c>
      <c r="C170" s="19" t="str">
        <f>'MM CALC'!C174</f>
        <v>ED-50451</v>
      </c>
      <c r="D170" s="72" t="str">
        <f>'MM CALC'!D174</f>
        <v>PINTURA ACRÍLICA EM PAREDE, DUAS (2) DEMÃOS, COM
APLICAÇÃO MANUAL, EXCLUSIVE SELADOR ACRÍLICO E MASSA
ACRÍLICA/CORRIDA (PVA)</v>
      </c>
      <c r="E170" s="45" t="str">
        <f>'MM CALC'!E174</f>
        <v>m²</v>
      </c>
      <c r="F170" s="45">
        <f>'MM CALC'!F174</f>
        <v>414.63</v>
      </c>
      <c r="G170" s="20">
        <v>15.53</v>
      </c>
      <c r="H170" s="20">
        <f t="shared" si="22"/>
        <v>19.920000000000002</v>
      </c>
      <c r="I170" s="184">
        <f t="shared" si="30"/>
        <v>8259.43</v>
      </c>
      <c r="J170" s="73"/>
      <c r="K170" s="51"/>
      <c r="L170" s="73"/>
      <c r="O170" s="55"/>
    </row>
    <row r="171" spans="1:15" s="21" customFormat="1" ht="33.75" x14ac:dyDescent="0.2">
      <c r="A171" s="183" t="str">
        <f>'MM CALC'!A175</f>
        <v>15.9</v>
      </c>
      <c r="B171" s="19" t="str">
        <f>'MM CALC'!B175</f>
        <v>SICOR-MG</v>
      </c>
      <c r="C171" s="19" t="str">
        <f>'MM CALC'!C175</f>
        <v>ED-28438</v>
      </c>
      <c r="D171" s="72" t="str">
        <f>'MM CALC'!D175</f>
        <v>PINTURA ESMALTE BASE SOLVENTE EM SUPERFÍCIE DE MADEIRA, DUAS (2) DEMÃOS, COM APLICAÇÃO MANUAL, INCLUSIVE PREPARAÇÃO DA SUPERFÍCIE COM LIXAMENTO, EXCLUSIVE FUNDO NIVELADOR E MASSA A ÓLEO</v>
      </c>
      <c r="E171" s="45" t="str">
        <f>'MM CALC'!E175</f>
        <v>m²</v>
      </c>
      <c r="F171" s="45">
        <f>'MM CALC'!F175</f>
        <v>107.1</v>
      </c>
      <c r="G171" s="20">
        <v>19.14</v>
      </c>
      <c r="H171" s="20">
        <f t="shared" si="22"/>
        <v>24.55</v>
      </c>
      <c r="I171" s="184">
        <f t="shared" si="30"/>
        <v>2629.31</v>
      </c>
      <c r="J171" s="73"/>
      <c r="K171" s="51"/>
      <c r="L171" s="73"/>
      <c r="O171" s="55"/>
    </row>
    <row r="172" spans="1:15" s="21" customFormat="1" ht="33.75" x14ac:dyDescent="0.2">
      <c r="A172" s="183" t="str">
        <f>'MM CALC'!A176</f>
        <v>15.10</v>
      </c>
      <c r="B172" s="19" t="str">
        <f>'MM CALC'!B176</f>
        <v>SICOR-MG</v>
      </c>
      <c r="C172" s="19" t="str">
        <f>'MM CALC'!C176</f>
        <v>ED-50495</v>
      </c>
      <c r="D172" s="72" t="str">
        <f>'MM CALC'!D176</f>
        <v>PINTURA ESMALTE BASE SOLVENTE EM SUPERFÍCIES METÁLICAS, DUAS (2) DEMÃOS, COM APLICAÇÃO MANUAL, INCLUSIVE UMA (1) DEMÃO DE FUNDO ANTICORROSIVO</v>
      </c>
      <c r="E172" s="45" t="str">
        <f>'MM CALC'!E176</f>
        <v>m²</v>
      </c>
      <c r="F172" s="45">
        <f>'MM CALC'!F176</f>
        <v>193.3</v>
      </c>
      <c r="G172" s="20">
        <v>33.840000000000003</v>
      </c>
      <c r="H172" s="20">
        <f t="shared" si="22"/>
        <v>43.41</v>
      </c>
      <c r="I172" s="184">
        <f t="shared" si="30"/>
        <v>8391.15</v>
      </c>
      <c r="J172" s="73"/>
      <c r="K172" s="51"/>
      <c r="L172" s="73"/>
      <c r="O172" s="55"/>
    </row>
    <row r="173" spans="1:15" s="21" customFormat="1" ht="33.75" x14ac:dyDescent="0.2">
      <c r="A173" s="183" t="str">
        <f>'MM CALC'!A177</f>
        <v>15.11</v>
      </c>
      <c r="B173" s="19" t="str">
        <f>'MM CALC'!B177</f>
        <v>SICOR-MG</v>
      </c>
      <c r="C173" s="19" t="str">
        <f>'MM CALC'!C177</f>
        <v>ED-50512</v>
      </c>
      <c r="D173" s="72" t="str">
        <f>'MM CALC'!D177</f>
        <v>PINTURA PRESERVATIVA COM CUPINICIDA EM MADEIRA SECA,
DUAS (2) DEMÃOS, COM APLICAÇÃO MANUAL, EXCLUSIVE
APLICAÇÃO DE VERNIZ</v>
      </c>
      <c r="E173" s="45" t="str">
        <f>'MM CALC'!E177</f>
        <v>m²</v>
      </c>
      <c r="F173" s="45">
        <f>'MM CALC'!F177</f>
        <v>33.9</v>
      </c>
      <c r="G173" s="20">
        <v>24.54</v>
      </c>
      <c r="H173" s="20">
        <f t="shared" si="22"/>
        <v>31.48</v>
      </c>
      <c r="I173" s="184">
        <f t="shared" si="30"/>
        <v>1067.17</v>
      </c>
      <c r="J173" s="73"/>
      <c r="K173" s="51"/>
      <c r="L173" s="73"/>
      <c r="O173" s="55"/>
    </row>
    <row r="174" spans="1:15" s="21" customFormat="1" ht="33.75" x14ac:dyDescent="0.2">
      <c r="A174" s="183" t="str">
        <f>'MM CALC'!A178</f>
        <v>15.12</v>
      </c>
      <c r="B174" s="19" t="str">
        <f>'MM CALC'!B178</f>
        <v>SICOR-MG</v>
      </c>
      <c r="C174" s="19" t="str">
        <f>'MM CALC'!C178</f>
        <v>ED-50510</v>
      </c>
      <c r="D174" s="72" t="str">
        <f>'MM CALC'!D178</f>
        <v>PINTURA ESMALTE BASE SOLVENTE EM SUPERFÍCIE DE CONCRETO/ALVENARIA, TRÊS (3) DEMÃOS, COM APLICAÇÃO MANUAL, EXCLUSIVE SELADOR ACRÍLICO E MASSA ACRÍLICA/ CORRIDA (PVA)</v>
      </c>
      <c r="E174" s="45" t="str">
        <f>'MM CALC'!E178</f>
        <v>m²</v>
      </c>
      <c r="F174" s="45">
        <f>'MM CALC'!F178</f>
        <v>134.41999999999999</v>
      </c>
      <c r="G174" s="20">
        <v>25.96</v>
      </c>
      <c r="H174" s="20">
        <f t="shared" ref="H174" si="32">ROUND((1+$H$9)*G174,2)</f>
        <v>33.299999999999997</v>
      </c>
      <c r="I174" s="184">
        <f t="shared" ref="I174" si="33">+ROUND((H174*F174),2)</f>
        <v>4476.1899999999996</v>
      </c>
      <c r="J174" s="73"/>
      <c r="K174" s="51"/>
      <c r="L174" s="73"/>
      <c r="O174" s="55"/>
    </row>
    <row r="175" spans="1:15" s="21" customFormat="1" ht="11.25" x14ac:dyDescent="0.2">
      <c r="A175" s="181">
        <f>'MM CALC'!A179</f>
        <v>16</v>
      </c>
      <c r="B175" s="103"/>
      <c r="C175" s="104"/>
      <c r="D175" s="105" t="str">
        <f>'MM CALC'!D179</f>
        <v>BANCADAS, PRATELEIRAS E DIVISÓRIAS</v>
      </c>
      <c r="E175" s="104"/>
      <c r="F175" s="223"/>
      <c r="G175" s="224"/>
      <c r="H175" s="225"/>
      <c r="I175" s="182">
        <f>SUM(I176:I181)</f>
        <v>23246.240000000002</v>
      </c>
      <c r="J175" s="73"/>
      <c r="K175" s="51"/>
      <c r="L175" s="73"/>
      <c r="O175" s="55"/>
    </row>
    <row r="176" spans="1:15" s="21" customFormat="1" ht="22.5" x14ac:dyDescent="0.2">
      <c r="A176" s="183" t="str">
        <f>'MM CALC'!A180</f>
        <v>16.1</v>
      </c>
      <c r="B176" s="19" t="str">
        <f>'MM CALC'!B180</f>
        <v>SICOR-MG</v>
      </c>
      <c r="C176" s="19" t="str">
        <f>'MM CALC'!C180</f>
        <v>ED-50692</v>
      </c>
      <c r="D176" s="72" t="str">
        <f>'MM CALC'!D180</f>
        <v>PRATELEIRA EM GRANITO, COR CINZA ANDORINHA, ESP. 2CM, ACABAMENTO POLIDO, APOIADA EM CONSOLE DE METALON (30X20)MM, INCLUSIVE FIXAÇÃO</v>
      </c>
      <c r="E176" s="45" t="str">
        <f>'MM CALC'!E180</f>
        <v>m²</v>
      </c>
      <c r="F176" s="45">
        <f>'MM CALC'!F180</f>
        <v>11.08</v>
      </c>
      <c r="G176" s="20">
        <v>377.57</v>
      </c>
      <c r="H176" s="20">
        <f t="shared" si="22"/>
        <v>484.38</v>
      </c>
      <c r="I176" s="184">
        <f t="shared" ref="I176:I181" si="34">+ROUND((H176*F176),2)</f>
        <v>5366.93</v>
      </c>
      <c r="J176" s="73"/>
      <c r="K176" s="51"/>
      <c r="L176" s="73"/>
      <c r="O176" s="55"/>
    </row>
    <row r="177" spans="1:15" s="21" customFormat="1" ht="45" x14ac:dyDescent="0.2">
      <c r="A177" s="183" t="str">
        <f>'MM CALC'!A181</f>
        <v>16.2</v>
      </c>
      <c r="B177" s="19" t="str">
        <f>'MM CALC'!B181</f>
        <v>SICOR-MG</v>
      </c>
      <c r="C177" s="19" t="str">
        <f>'MM CALC'!C181</f>
        <v>ED-21095</v>
      </c>
      <c r="D177" s="72" t="str">
        <f>'MM CALC'!D181</f>
        <v>BANCADA EM GRANITO, COR CINZA ANDORINHA, ESP. 3CM, ACABAMENTO POLIDO, APOIADA EM CONSOLE DE METALON (50X30)MM, EXCLUSIVE RODABANCA/FRONTÃO, TESTEIRA/FAIXA, FURO EM BANCADA, CUBA METÁLICA, SIFÃO, TORNEIRA E ENGATE FLEXÍVEL</v>
      </c>
      <c r="E177" s="45" t="str">
        <f>'MM CALC'!E181</f>
        <v>m²</v>
      </c>
      <c r="F177" s="45">
        <f>'MM CALC'!F181</f>
        <v>7.26</v>
      </c>
      <c r="G177" s="20">
        <v>396.4</v>
      </c>
      <c r="H177" s="20">
        <f t="shared" si="22"/>
        <v>508.54</v>
      </c>
      <c r="I177" s="184">
        <f t="shared" si="34"/>
        <v>3692</v>
      </c>
      <c r="J177" s="73"/>
      <c r="K177" s="51"/>
      <c r="L177" s="73"/>
      <c r="O177" s="55"/>
    </row>
    <row r="178" spans="1:15" s="21" customFormat="1" ht="33.75" x14ac:dyDescent="0.2">
      <c r="A178" s="183" t="str">
        <f>'MM CALC'!A182</f>
        <v>16.3</v>
      </c>
      <c r="B178" s="19" t="str">
        <f>'MM CALC'!B182</f>
        <v>SICOR-MG</v>
      </c>
      <c r="C178" s="19" t="str">
        <f>'MM CALC'!C182</f>
        <v>ED-48347</v>
      </c>
      <c r="D178" s="72" t="str">
        <f>'MM CALC'!D182</f>
        <v>RODABANCA/FRONTÃO PARA BANCADA EM GRANITO, COR CINZA
ANDORINHA, ESP. 2CM, ALTURA DE 7CM, INCLUSIVE
REJUNTAMENTO EM MASSA PLÁSTICA NA COR DA PEDRA</v>
      </c>
      <c r="E178" s="45" t="str">
        <f>'MM CALC'!E182</f>
        <v>m</v>
      </c>
      <c r="F178" s="45">
        <f>'MM CALC'!F182</f>
        <v>15.8</v>
      </c>
      <c r="G178" s="20">
        <v>43.67</v>
      </c>
      <c r="H178" s="20">
        <f t="shared" si="22"/>
        <v>56.02</v>
      </c>
      <c r="I178" s="184">
        <f t="shared" si="34"/>
        <v>885.12</v>
      </c>
      <c r="J178" s="73"/>
      <c r="K178" s="51"/>
      <c r="L178" s="73"/>
      <c r="O178" s="55"/>
    </row>
    <row r="179" spans="1:15" s="21" customFormat="1" ht="45" x14ac:dyDescent="0.2">
      <c r="A179" s="183" t="str">
        <f>'MM CALC'!A183</f>
        <v>16.4</v>
      </c>
      <c r="B179" s="19" t="str">
        <f>'MM CALC'!B183</f>
        <v>SICOR-MG</v>
      </c>
      <c r="C179" s="19" t="str">
        <f>'MM CALC'!C183</f>
        <v>ED-21634</v>
      </c>
      <c r="D179" s="72" t="str">
        <f>'MM CALC'!D183</f>
        <v>TESTEIRA PARA BANCADA EM GRANITO, COR CINZA ANDORINHA,
ESP. 2CM, ALTURA DE 3CM, INCLUSIVE POLIMENTO, CORTE/
COLAGEM EM MEIA ESQUADRIA E MASSA PLÁSTICA NA COR DA
PEDRA</v>
      </c>
      <c r="E179" s="45" t="str">
        <f>'MM CALC'!E183</f>
        <v>m</v>
      </c>
      <c r="F179" s="45">
        <f>'MM CALC'!F183</f>
        <v>10.3</v>
      </c>
      <c r="G179" s="20">
        <v>189.87</v>
      </c>
      <c r="H179" s="20">
        <f t="shared" ref="H179:H181" si="35">ROUND((1+$H$9)*G179,2)</f>
        <v>243.58</v>
      </c>
      <c r="I179" s="184">
        <f t="shared" si="34"/>
        <v>2508.87</v>
      </c>
      <c r="J179" s="73"/>
      <c r="K179" s="51"/>
      <c r="L179" s="73"/>
      <c r="O179" s="55"/>
    </row>
    <row r="180" spans="1:15" s="21" customFormat="1" ht="22.5" x14ac:dyDescent="0.2">
      <c r="A180" s="183" t="str">
        <f>'MM CALC'!A184</f>
        <v>16.5</v>
      </c>
      <c r="B180" s="19" t="str">
        <f>'MM CALC'!B184</f>
        <v>SICOR-MG</v>
      </c>
      <c r="C180" s="19" t="str">
        <f>'MM CALC'!C184</f>
        <v>ED-48533</v>
      </c>
      <c r="D180" s="72" t="str">
        <f>'MM CALC'!D184</f>
        <v>DIVISÓRIA EM GRANITO CINZA ANDORINHA, ESP. 3CM, INCLUSIVE
INSTALAÇÃO, FERRAGENS EM LATÃO CROMADO E ACESSÓRIOS</v>
      </c>
      <c r="E180" s="45" t="str">
        <f>'MM CALC'!E184</f>
        <v>m²</v>
      </c>
      <c r="F180" s="45">
        <f>'MM CALC'!F184</f>
        <v>9.9600000000000009</v>
      </c>
      <c r="G180" s="20">
        <v>651.74</v>
      </c>
      <c r="H180" s="20">
        <f t="shared" si="35"/>
        <v>836.12</v>
      </c>
      <c r="I180" s="184">
        <f t="shared" si="34"/>
        <v>8327.76</v>
      </c>
      <c r="J180" s="73"/>
      <c r="K180" s="51"/>
      <c r="L180" s="73"/>
      <c r="O180" s="55"/>
    </row>
    <row r="181" spans="1:15" s="21" customFormat="1" ht="33.75" x14ac:dyDescent="0.2">
      <c r="A181" s="183" t="str">
        <f>'MM CALC'!A185</f>
        <v>16.6</v>
      </c>
      <c r="B181" s="19" t="str">
        <f>'MM CALC'!B185</f>
        <v>SICOR-MG</v>
      </c>
      <c r="C181" s="19" t="str">
        <f>'MM CALC'!C185</f>
        <v>ED-48360</v>
      </c>
      <c r="D181" s="72" t="str">
        <f>'MM CALC'!D185</f>
        <v>CONJUNTO DE MESA E BANCOS DE CONCRETO PARA JOGOS (02
BANCOS EM ARCO COM D INTERNO = 130 CM E H = 43 CM E MESA
COM D = 80 CM, E = 8 CM E H = 75 CM)</v>
      </c>
      <c r="E181" s="45" t="str">
        <f>'MM CALC'!E185</f>
        <v>cj</v>
      </c>
      <c r="F181" s="45">
        <f>'MM CALC'!F185</f>
        <v>2</v>
      </c>
      <c r="G181" s="20">
        <v>960.93</v>
      </c>
      <c r="H181" s="20">
        <f t="shared" si="35"/>
        <v>1232.78</v>
      </c>
      <c r="I181" s="184">
        <f t="shared" si="34"/>
        <v>2465.56</v>
      </c>
      <c r="J181" s="73"/>
      <c r="K181" s="51"/>
      <c r="L181" s="73"/>
      <c r="O181" s="55"/>
    </row>
    <row r="182" spans="1:15" s="21" customFormat="1" ht="11.25" x14ac:dyDescent="0.2">
      <c r="A182" s="181">
        <f>'MM CALC'!A186</f>
        <v>17</v>
      </c>
      <c r="B182" s="103"/>
      <c r="C182" s="104"/>
      <c r="D182" s="105" t="str">
        <f>'MM CALC'!D186</f>
        <v>DIVERSOS</v>
      </c>
      <c r="E182" s="104"/>
      <c r="F182" s="223"/>
      <c r="G182" s="224"/>
      <c r="H182" s="225"/>
      <c r="I182" s="182">
        <f>SUM(I183:I191)</f>
        <v>17799.099999999999</v>
      </c>
      <c r="J182" s="73"/>
      <c r="K182" s="51"/>
      <c r="L182" s="73"/>
      <c r="O182" s="55"/>
    </row>
    <row r="183" spans="1:15" s="21" customFormat="1" ht="67.5" x14ac:dyDescent="0.2">
      <c r="A183" s="183" t="str">
        <f>'MM CALC'!A187</f>
        <v>17.1</v>
      </c>
      <c r="B183" s="19" t="str">
        <f>'MM CALC'!B187</f>
        <v>SICOR-MG</v>
      </c>
      <c r="C183" s="19" t="str">
        <f>'MM CALC'!C187</f>
        <v>ED-15716</v>
      </c>
      <c r="D183" s="72" t="str">
        <f>'MM CALC'!D187</f>
        <v>DEPÓSITO PARA CILINDRO DE GÁS (GLP), INCLUSIVE ALVENARIA
DE VEDAÇÃO COM ESP. 14CM, CHAPISCO COM ARGAMASSA (
TRAÇO 1:3), ESP. 5MM, REBOCO COM ARGAMASSA (TRAÇO 1:2:8),
ESP. 20MM, PINTURA ACRÍLICA EM DUAS (2) DEMÃOS, LAJE
IMPERMEABILIZADA E PORTÃO EM TELA GALVANIZADA FIO 12
COM CADEADO, EXCLUSIVE CILINDROS - PADRÃO DER-MG</v>
      </c>
      <c r="E183" s="45" t="str">
        <f>'MM CALC'!E187</f>
        <v>un</v>
      </c>
      <c r="F183" s="45">
        <f>'MM CALC'!F187</f>
        <v>1</v>
      </c>
      <c r="G183" s="20">
        <v>3264.26</v>
      </c>
      <c r="H183" s="20">
        <f t="shared" ref="H183:H191" si="36">ROUND((1+$H$9)*G183,2)</f>
        <v>4187.72</v>
      </c>
      <c r="I183" s="184">
        <f t="shared" ref="I183:I191" si="37">+ROUND((H183*F183),2)</f>
        <v>4187.72</v>
      </c>
      <c r="J183" s="73"/>
      <c r="K183" s="51"/>
      <c r="L183" s="73"/>
      <c r="O183" s="55"/>
    </row>
    <row r="184" spans="1:15" s="21" customFormat="1" ht="11.25" x14ac:dyDescent="0.2">
      <c r="A184" s="183" t="str">
        <f>'MM CALC'!A188</f>
        <v>17.2</v>
      </c>
      <c r="B184" s="19" t="str">
        <f>'MM CALC'!B188</f>
        <v>SICOR-MG</v>
      </c>
      <c r="C184" s="19" t="str">
        <f>'MM CALC'!C188</f>
        <v>ED-49817</v>
      </c>
      <c r="D184" s="72" t="str">
        <f>'MM CALC'!D188</f>
        <v>CILINDRO DE AÇO COM GÁS GLP CAPACIDADE 45 KG</v>
      </c>
      <c r="E184" s="45" t="str">
        <f>'MM CALC'!E188</f>
        <v>u</v>
      </c>
      <c r="F184" s="45">
        <f>'MM CALC'!F188</f>
        <v>4</v>
      </c>
      <c r="G184" s="20">
        <v>568.32000000000005</v>
      </c>
      <c r="H184" s="20">
        <f t="shared" si="36"/>
        <v>729.1</v>
      </c>
      <c r="I184" s="184">
        <f t="shared" si="37"/>
        <v>2916.4</v>
      </c>
      <c r="J184" s="73"/>
      <c r="K184" s="51"/>
      <c r="L184" s="73"/>
      <c r="O184" s="55"/>
    </row>
    <row r="185" spans="1:15" s="21" customFormat="1" ht="67.5" x14ac:dyDescent="0.2">
      <c r="A185" s="183" t="str">
        <f>'MM CALC'!A189</f>
        <v>17.3</v>
      </c>
      <c r="B185" s="19" t="str">
        <f>'MM CALC'!B189</f>
        <v>SICOR-MG</v>
      </c>
      <c r="C185" s="19" t="str">
        <f>'MM CALC'!C189</f>
        <v>ED-18181</v>
      </c>
      <c r="D185" s="72" t="str">
        <f>'MM CALC'!D189</f>
        <v>PONTO DE EMBUTIR PARA GÁS EM TUBO DE COBRE CLASSE "A"
SEM COSTURA SOLDÁVEL, DN 1/2" (15MM), EMBUTIDO NA
ALVENARIA COM DISTÂNCIA DE ATÉ CINCO (5) METROS DO
RAMAL DE ABASTECIMENTO, INCLUSIVE CONEXÕES E FIXAÇÃO
DO TUBO COM ENCHIMENTO DO RASGO NA ALVENARIA/
CONCRETO COM ARGAMASSA</v>
      </c>
      <c r="E185" s="45" t="str">
        <f>'MM CALC'!E189</f>
        <v>un</v>
      </c>
      <c r="F185" s="45">
        <f>'MM CALC'!F189</f>
        <v>1</v>
      </c>
      <c r="G185" s="20">
        <v>638.29999999999995</v>
      </c>
      <c r="H185" s="20">
        <f t="shared" si="36"/>
        <v>818.88</v>
      </c>
      <c r="I185" s="184">
        <f t="shared" si="37"/>
        <v>818.88</v>
      </c>
      <c r="J185" s="73"/>
      <c r="K185" s="51"/>
      <c r="L185" s="73"/>
      <c r="O185" s="55"/>
    </row>
    <row r="186" spans="1:15" s="21" customFormat="1" ht="22.5" x14ac:dyDescent="0.2">
      <c r="A186" s="183" t="str">
        <f>'MM CALC'!A190</f>
        <v>17.4</v>
      </c>
      <c r="B186" s="19" t="str">
        <f>'MM CALC'!B190</f>
        <v>SICOR-MG</v>
      </c>
      <c r="C186" s="19" t="str">
        <f>'MM CALC'!C190</f>
        <v>ED-50437</v>
      </c>
      <c r="D186" s="72" t="str">
        <f>'MM CALC'!D190</f>
        <v>PLANTIO DE GRAMA ESMERALDA EM PLACAS, INCLUSIVE TERRA
VEGETAL E CONSERVAÇÃO POR TRINTA (30) DIAS</v>
      </c>
      <c r="E186" s="45" t="str">
        <f>'MM CALC'!E190</f>
        <v>m²</v>
      </c>
      <c r="F186" s="45">
        <f>'MM CALC'!F190</f>
        <v>200</v>
      </c>
      <c r="G186" s="20">
        <v>33.56</v>
      </c>
      <c r="H186" s="20">
        <f t="shared" si="36"/>
        <v>43.05</v>
      </c>
      <c r="I186" s="184">
        <f t="shared" si="37"/>
        <v>8610</v>
      </c>
      <c r="J186" s="73"/>
      <c r="K186" s="51"/>
      <c r="L186" s="73"/>
      <c r="O186" s="55"/>
    </row>
    <row r="187" spans="1:15" s="21" customFormat="1" ht="22.5" x14ac:dyDescent="0.2">
      <c r="A187" s="183" t="str">
        <f>'MM CALC'!A191</f>
        <v>17.5</v>
      </c>
      <c r="B187" s="19" t="str">
        <f>'MM CALC'!B191</f>
        <v>SICOR-MG</v>
      </c>
      <c r="C187" s="19" t="str">
        <f>'MM CALC'!C191</f>
        <v>ED-25268</v>
      </c>
      <c r="D187" s="72" t="str">
        <f>'MM CALC'!D191</f>
        <v>FORNECIMENTO DE ÁRVORE QUARESMEIRA COM ALTURA MÉDIA
DE 2,00M, EXCLUSIVE PLANTIO</v>
      </c>
      <c r="E187" s="45" t="str">
        <f>'MM CALC'!E191</f>
        <v xml:space="preserve">und </v>
      </c>
      <c r="F187" s="45">
        <f>'MM CALC'!F191</f>
        <v>4</v>
      </c>
      <c r="G187" s="20">
        <v>120</v>
      </c>
      <c r="H187" s="20">
        <f t="shared" si="36"/>
        <v>153.94999999999999</v>
      </c>
      <c r="I187" s="184">
        <f t="shared" si="37"/>
        <v>615.79999999999995</v>
      </c>
      <c r="J187" s="73"/>
      <c r="K187" s="51"/>
      <c r="L187" s="73"/>
      <c r="O187" s="55"/>
    </row>
    <row r="188" spans="1:15" s="21" customFormat="1" ht="22.5" x14ac:dyDescent="0.2">
      <c r="A188" s="183" t="str">
        <f>'MM CALC'!A192</f>
        <v>17.6</v>
      </c>
      <c r="B188" s="19" t="str">
        <f>'MM CALC'!B192</f>
        <v>SICOR-MG</v>
      </c>
      <c r="C188" s="19" t="str">
        <f>'MM CALC'!C192</f>
        <v>ED-50449</v>
      </c>
      <c r="D188" s="72" t="str">
        <f>'MM CALC'!D192</f>
        <v>FORNECIMENTO DE PALMEIRA ARECA-BAMBU COM ALTURA
MÍNIMA DE 50CM, EXCLUSIVE PLANTIO</v>
      </c>
      <c r="E188" s="45" t="str">
        <f>'MM CALC'!E192</f>
        <v xml:space="preserve">und </v>
      </c>
      <c r="F188" s="45">
        <f>'MM CALC'!F192</f>
        <v>3</v>
      </c>
      <c r="G188" s="20">
        <v>49</v>
      </c>
      <c r="H188" s="20">
        <f t="shared" si="36"/>
        <v>62.86</v>
      </c>
      <c r="I188" s="184">
        <f t="shared" si="37"/>
        <v>188.58</v>
      </c>
      <c r="J188" s="73"/>
      <c r="K188" s="51"/>
      <c r="L188" s="73"/>
      <c r="O188" s="55"/>
    </row>
    <row r="189" spans="1:15" s="21" customFormat="1" ht="22.5" x14ac:dyDescent="0.2">
      <c r="A189" s="183" t="str">
        <f>'MM CALC'!A193</f>
        <v>17.7</v>
      </c>
      <c r="B189" s="19" t="str">
        <f>'MM CALC'!B193</f>
        <v>SICOR-MG</v>
      </c>
      <c r="C189" s="19" t="str">
        <f>'MM CALC'!C193</f>
        <v>ED-50446</v>
      </c>
      <c r="D189" s="72" t="str">
        <f>'MM CALC'!D193</f>
        <v>FORNECIMENTO DE ARBUSTO BELA EMÍLIA COM ALTURA MÍNIMA
DE 15CM, EXCLUSIVE PLANTIO</v>
      </c>
      <c r="E189" s="45" t="str">
        <f>'MM CALC'!E193</f>
        <v xml:space="preserve">und </v>
      </c>
      <c r="F189" s="45">
        <f>'MM CALC'!F193</f>
        <v>35</v>
      </c>
      <c r="G189" s="20">
        <v>5</v>
      </c>
      <c r="H189" s="20">
        <f t="shared" si="36"/>
        <v>6.41</v>
      </c>
      <c r="I189" s="184">
        <f t="shared" si="37"/>
        <v>224.35</v>
      </c>
      <c r="J189" s="73"/>
      <c r="K189" s="51"/>
      <c r="L189" s="73"/>
      <c r="O189" s="55"/>
    </row>
    <row r="190" spans="1:15" s="21" customFormat="1" ht="33.75" x14ac:dyDescent="0.2">
      <c r="A190" s="183" t="str">
        <f>'MM CALC'!A194</f>
        <v>17.8</v>
      </c>
      <c r="B190" s="19" t="str">
        <f>'MM CALC'!B194</f>
        <v>SICOR-MG</v>
      </c>
      <c r="C190" s="19" t="str">
        <f>'MM CALC'!C194</f>
        <v>ED-50432</v>
      </c>
      <c r="D190" s="72" t="str">
        <f>'MM CALC'!D194</f>
        <v>PLANTIO E PREPARO DE COVAS PARA ÁRVORES COM ALTURA
MÉDIA DE 2,00M, DIMENSÕES (60X60X60)CM, EXCLUSIVE
FORNECIMENTO DAS MUDAS</v>
      </c>
      <c r="E190" s="45" t="str">
        <f>'MM CALC'!E194</f>
        <v xml:space="preserve">und </v>
      </c>
      <c r="F190" s="45">
        <f>'MM CALC'!F194</f>
        <v>7</v>
      </c>
      <c r="G190" s="20">
        <v>15.1</v>
      </c>
      <c r="H190" s="20">
        <f t="shared" si="36"/>
        <v>19.37</v>
      </c>
      <c r="I190" s="184">
        <f t="shared" si="37"/>
        <v>135.59</v>
      </c>
      <c r="J190" s="73"/>
      <c r="K190" s="51"/>
      <c r="L190" s="73"/>
      <c r="O190" s="55"/>
    </row>
    <row r="191" spans="1:15" s="21" customFormat="1" ht="22.5" x14ac:dyDescent="0.2">
      <c r="A191" s="183" t="str">
        <f>'MM CALC'!A195</f>
        <v>17.9</v>
      </c>
      <c r="B191" s="19" t="str">
        <f>'MM CALC'!B195</f>
        <v>SICOR-MG</v>
      </c>
      <c r="C191" s="19" t="str">
        <f>'MM CALC'!C195</f>
        <v>ED-50433</v>
      </c>
      <c r="D191" s="72" t="str">
        <f>'MM CALC'!D195</f>
        <v>PLANTIO E PREPARO DE COVAS DE ARBUSTOS ORNAMENTAIS
EM GERAL, EXCETO FORNECIMENTO DAS MUDAS</v>
      </c>
      <c r="E191" s="45" t="str">
        <f>'MM CALC'!E195</f>
        <v xml:space="preserve">und </v>
      </c>
      <c r="F191" s="45">
        <f>'MM CALC'!F195</f>
        <v>7</v>
      </c>
      <c r="G191" s="20">
        <v>11.33</v>
      </c>
      <c r="H191" s="20">
        <f t="shared" si="36"/>
        <v>14.54</v>
      </c>
      <c r="I191" s="184">
        <f t="shared" si="37"/>
        <v>101.78</v>
      </c>
      <c r="J191" s="73"/>
      <c r="K191" s="51"/>
      <c r="L191" s="73"/>
      <c r="O191" s="55"/>
    </row>
    <row r="192" spans="1:15" s="21" customFormat="1" ht="11.25" x14ac:dyDescent="0.2">
      <c r="A192" s="181">
        <f>'MM CALC'!A196</f>
        <v>18</v>
      </c>
      <c r="B192" s="103"/>
      <c r="C192" s="104"/>
      <c r="D192" s="105" t="str">
        <f>'MM CALC'!D196</f>
        <v xml:space="preserve">LIMPEZA </v>
      </c>
      <c r="E192" s="104"/>
      <c r="F192" s="223"/>
      <c r="G192" s="224"/>
      <c r="H192" s="225"/>
      <c r="I192" s="182">
        <f>SUM(I193)</f>
        <v>4865.3500000000004</v>
      </c>
      <c r="J192" s="73"/>
      <c r="K192" s="51"/>
      <c r="L192" s="73"/>
      <c r="O192" s="55"/>
    </row>
    <row r="193" spans="1:15" s="21" customFormat="1" ht="11.25" x14ac:dyDescent="0.2">
      <c r="A193" s="183" t="str">
        <f>'MM CALC'!A197</f>
        <v>18.1</v>
      </c>
      <c r="B193" s="19" t="str">
        <f>'MM CALC'!B197</f>
        <v>SICOR-MG</v>
      </c>
      <c r="C193" s="19" t="str">
        <f>'MM CALC'!C197</f>
        <v>ED-50266</v>
      </c>
      <c r="D193" s="72" t="str">
        <f>'MM CALC'!D197</f>
        <v>LIMPEZA FINAL PARA ENTREGA DA OBRA</v>
      </c>
      <c r="E193" s="45" t="str">
        <f>'MM CALC'!E197</f>
        <v>m²</v>
      </c>
      <c r="F193" s="45">
        <f>'MM CALC'!F197</f>
        <v>487.51</v>
      </c>
      <c r="G193" s="20">
        <v>7.78</v>
      </c>
      <c r="H193" s="20">
        <f>ROUND((1+$H$9)*G193,2)</f>
        <v>9.98</v>
      </c>
      <c r="I193" s="184">
        <f>+ROUND((H193*F193),2)</f>
        <v>4865.3500000000004</v>
      </c>
      <c r="J193" s="73"/>
      <c r="K193" s="51"/>
      <c r="L193" s="73"/>
      <c r="O193" s="55"/>
    </row>
    <row r="194" spans="1:15" s="21" customFormat="1" ht="11.25" x14ac:dyDescent="0.2">
      <c r="A194" s="185"/>
      <c r="B194" s="31"/>
      <c r="C194" s="31"/>
      <c r="D194" s="29"/>
      <c r="E194" s="32"/>
      <c r="F194" s="32"/>
      <c r="G194" s="186"/>
      <c r="H194" s="186"/>
      <c r="I194" s="187"/>
      <c r="J194" s="73"/>
      <c r="K194" s="51"/>
      <c r="L194" s="73"/>
      <c r="O194" s="55"/>
    </row>
    <row r="195" spans="1:15" x14ac:dyDescent="0.2">
      <c r="A195" s="229" t="s">
        <v>527</v>
      </c>
      <c r="B195" s="230"/>
      <c r="C195" s="230"/>
      <c r="D195" s="230"/>
      <c r="E195" s="230"/>
      <c r="F195" s="230"/>
      <c r="G195" s="230"/>
      <c r="H195" s="231"/>
      <c r="I195" s="188">
        <f>+I192+I182+I175+I162+I160+I152+I145+I138++I135+I111+I77+I58+I50+I46+I36+I29+I25+I12</f>
        <v>1492130.4399999997</v>
      </c>
      <c r="K195" s="16"/>
    </row>
    <row r="196" spans="1:15" hidden="1" x14ac:dyDescent="0.2">
      <c r="A196" s="189"/>
      <c r="B196" s="190"/>
      <c r="C196" s="190"/>
      <c r="D196" s="190"/>
      <c r="E196" s="190"/>
      <c r="F196" s="190"/>
      <c r="G196" s="190"/>
      <c r="H196" s="190"/>
      <c r="I196" s="191"/>
      <c r="K196" s="16"/>
    </row>
    <row r="197" spans="1:15" hidden="1" x14ac:dyDescent="0.2">
      <c r="A197" s="189"/>
      <c r="B197" s="190"/>
      <c r="C197" s="190"/>
      <c r="D197" s="190"/>
      <c r="E197" s="190"/>
      <c r="F197" s="190"/>
      <c r="G197" s="190"/>
      <c r="H197" s="190"/>
      <c r="I197" s="191"/>
      <c r="K197" s="16"/>
    </row>
    <row r="198" spans="1:15" x14ac:dyDescent="0.2">
      <c r="A198" s="189"/>
      <c r="B198" s="190"/>
      <c r="C198" s="190"/>
      <c r="D198" s="190"/>
      <c r="E198" s="190"/>
      <c r="F198" s="190"/>
      <c r="G198" s="190"/>
      <c r="H198" s="190"/>
      <c r="I198" s="191"/>
      <c r="K198" s="16"/>
    </row>
    <row r="199" spans="1:15" x14ac:dyDescent="0.2">
      <c r="A199" s="189"/>
      <c r="B199" s="190"/>
      <c r="C199" s="190"/>
      <c r="D199" s="190"/>
      <c r="E199" s="190"/>
      <c r="F199" s="190"/>
      <c r="G199" s="190"/>
      <c r="H199" s="190"/>
      <c r="I199" s="191"/>
      <c r="K199" s="16"/>
    </row>
    <row r="200" spans="1:15" x14ac:dyDescent="0.2">
      <c r="A200" s="189"/>
      <c r="B200" s="190"/>
      <c r="C200" s="190"/>
      <c r="D200" s="190"/>
      <c r="E200" s="190"/>
      <c r="F200" s="190"/>
      <c r="G200" s="190"/>
      <c r="H200" s="190"/>
      <c r="I200" s="191"/>
      <c r="K200" s="16"/>
    </row>
    <row r="201" spans="1:15" hidden="1" x14ac:dyDescent="0.2">
      <c r="A201" s="189"/>
      <c r="B201" s="190"/>
      <c r="C201" s="190"/>
      <c r="D201" s="190"/>
      <c r="E201" s="190"/>
      <c r="F201" s="190"/>
      <c r="G201" s="190"/>
      <c r="H201" s="190"/>
      <c r="I201" s="191"/>
      <c r="K201" s="16"/>
    </row>
    <row r="202" spans="1:15" hidden="1" x14ac:dyDescent="0.2">
      <c r="A202" s="122"/>
      <c r="D202" s="7"/>
      <c r="E202" s="7"/>
      <c r="F202" s="192"/>
      <c r="H202" s="65"/>
      <c r="I202" s="193"/>
      <c r="K202" s="16"/>
    </row>
    <row r="203" spans="1:15" x14ac:dyDescent="0.2">
      <c r="A203" s="140"/>
      <c r="C203" s="194"/>
      <c r="D203" s="7"/>
      <c r="E203" s="194"/>
      <c r="F203" s="32"/>
      <c r="H203" s="194"/>
      <c r="I203" s="193"/>
      <c r="K203" s="16"/>
    </row>
    <row r="204" spans="1:15" x14ac:dyDescent="0.2">
      <c r="A204" s="140"/>
      <c r="C204" s="81" t="str">
        <f>'MM CALC'!C213</f>
        <v>Josiane Ferreira Soares</v>
      </c>
      <c r="D204" s="7"/>
      <c r="E204" s="81" t="str">
        <f>'MM CALC'!E213</f>
        <v xml:space="preserve">Alessandro Mota Barbosa </v>
      </c>
      <c r="F204" s="32"/>
      <c r="H204" s="81"/>
      <c r="I204" s="193"/>
      <c r="K204" s="16"/>
    </row>
    <row r="205" spans="1:15" ht="13.5" thickBot="1" x14ac:dyDescent="0.25">
      <c r="A205" s="195"/>
      <c r="B205" s="128"/>
      <c r="C205" s="196" t="str">
        <f>'MM CALC'!C214</f>
        <v>Engenheira Civil - CREA MG 48289</v>
      </c>
      <c r="D205" s="129"/>
      <c r="E205" s="196" t="str">
        <f>'MM CALC'!E214</f>
        <v>Prefeito Municipal de Minas Novas</v>
      </c>
      <c r="F205" s="197"/>
      <c r="G205" s="130"/>
      <c r="H205" s="196"/>
      <c r="I205" s="198"/>
      <c r="K205" s="50">
        <v>100000</v>
      </c>
      <c r="L205" s="93" t="s">
        <v>30</v>
      </c>
      <c r="M205" s="38"/>
    </row>
    <row r="206" spans="1:15" hidden="1" x14ac:dyDescent="0.2">
      <c r="A206" s="61"/>
      <c r="D206" s="7"/>
      <c r="E206" s="31"/>
      <c r="F206" s="32"/>
      <c r="G206" s="4"/>
      <c r="H206" s="67"/>
      <c r="I206" s="66"/>
      <c r="K206" s="50">
        <f>I34-K205</f>
        <v>-78266.679999999993</v>
      </c>
      <c r="L206" s="38" t="s">
        <v>31</v>
      </c>
      <c r="M206" s="38"/>
    </row>
    <row r="207" spans="1:15" hidden="1" x14ac:dyDescent="0.2">
      <c r="A207" s="9"/>
      <c r="B207" s="10"/>
      <c r="C207" s="10"/>
      <c r="D207" s="17"/>
      <c r="E207" s="17"/>
      <c r="F207" s="68"/>
      <c r="G207" s="69"/>
      <c r="H207" s="70"/>
      <c r="I207" s="71"/>
      <c r="K207" s="16"/>
    </row>
    <row r="208" spans="1:15" x14ac:dyDescent="0.2">
      <c r="D208" s="21"/>
      <c r="K208" s="50">
        <v>4276.66</v>
      </c>
    </row>
    <row r="209" spans="4:10" x14ac:dyDescent="0.2">
      <c r="D209" s="79"/>
      <c r="I209" s="65"/>
      <c r="J209" s="65"/>
    </row>
    <row r="210" spans="4:10" x14ac:dyDescent="0.2">
      <c r="D210" s="7"/>
      <c r="I210" s="65">
        <f>SUM(I20:I193)</f>
        <v>2947186.1699999995</v>
      </c>
      <c r="J210" s="7">
        <v>1879434.2033999998</v>
      </c>
    </row>
    <row r="212" spans="4:10" x14ac:dyDescent="0.2">
      <c r="I212" s="84"/>
      <c r="J212" s="50">
        <f>+I195-J210</f>
        <v>-387303.76340000005</v>
      </c>
    </row>
    <row r="213" spans="4:10" x14ac:dyDescent="0.2">
      <c r="I213" s="85"/>
      <c r="J213" s="38"/>
    </row>
  </sheetData>
  <autoFilter ref="A11:O34" xr:uid="{00000000-0009-0000-0000-000000000000}"/>
  <mergeCells count="33">
    <mergeCell ref="A195:H195"/>
    <mergeCell ref="F175:H175"/>
    <mergeCell ref="F182:H182"/>
    <mergeCell ref="F192:H192"/>
    <mergeCell ref="F138:H138"/>
    <mergeCell ref="F145:H145"/>
    <mergeCell ref="F152:H152"/>
    <mergeCell ref="F160:H160"/>
    <mergeCell ref="F162:H162"/>
    <mergeCell ref="F50:H50"/>
    <mergeCell ref="F58:H58"/>
    <mergeCell ref="F77:H77"/>
    <mergeCell ref="F111:H111"/>
    <mergeCell ref="F135:H135"/>
    <mergeCell ref="F12:H12"/>
    <mergeCell ref="F25:H25"/>
    <mergeCell ref="F29:H29"/>
    <mergeCell ref="F36:H36"/>
    <mergeCell ref="F46:H46"/>
    <mergeCell ref="G13:I13"/>
    <mergeCell ref="G14:I14"/>
    <mergeCell ref="G15:I15"/>
    <mergeCell ref="G16:I16"/>
    <mergeCell ref="G17:I17"/>
    <mergeCell ref="G18:I18"/>
    <mergeCell ref="G19:I19"/>
    <mergeCell ref="A1:I1"/>
    <mergeCell ref="I7:I9"/>
    <mergeCell ref="A3:I3"/>
    <mergeCell ref="E7:F7"/>
    <mergeCell ref="G7:H8"/>
    <mergeCell ref="A7:D7"/>
    <mergeCell ref="A8:D9"/>
  </mergeCells>
  <phoneticPr fontId="21" type="noConversion"/>
  <printOptions horizontalCentered="1"/>
  <pageMargins left="0.59055118110236227" right="0.19685039370078741" top="0.39370078740157483" bottom="0.78740157480314965" header="0.51181102362204722" footer="0.51181102362204722"/>
  <pageSetup paperSize="9" fitToHeight="0" orientation="landscape" r:id="rId1"/>
  <headerFooter alignWithMargins="0">
    <oddFooter>&amp;CPágina &amp;P de &amp;N</oddFooter>
  </headerFooter>
  <rowBreaks count="1" manualBreakCount="1">
    <brk id="186"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G224"/>
  <sheetViews>
    <sheetView showGridLines="0" view="pageBreakPreview" zoomScale="130" zoomScaleNormal="75" zoomScaleSheetLayoutView="130" workbookViewId="0">
      <selection activeCell="D204" sqref="D204"/>
    </sheetView>
  </sheetViews>
  <sheetFormatPr defaultColWidth="9.140625" defaultRowHeight="12.75" x14ac:dyDescent="0.2"/>
  <cols>
    <col min="1" max="1" width="6.42578125" style="24" customWidth="1"/>
    <col min="2" max="2" width="13.140625" style="23" bestFit="1" customWidth="1"/>
    <col min="3" max="3" width="10.140625" style="23" customWidth="1"/>
    <col min="4" max="4" width="57.5703125" style="8" customWidth="1"/>
    <col min="5" max="5" width="6.5703125" style="23" customWidth="1"/>
    <col min="6" max="6" width="7.7109375" style="25" bestFit="1" customWidth="1"/>
    <col min="7" max="7" width="54" style="8" customWidth="1"/>
    <col min="8" max="16384" width="9.140625" style="8"/>
  </cols>
  <sheetData>
    <row r="1" spans="1:7" s="7" customFormat="1" ht="69.95" customHeight="1" x14ac:dyDescent="0.2">
      <c r="A1" s="199" t="s">
        <v>43</v>
      </c>
      <c r="B1" s="200"/>
      <c r="C1" s="200"/>
      <c r="D1" s="200"/>
      <c r="E1" s="200"/>
      <c r="F1" s="200"/>
      <c r="G1" s="201"/>
    </row>
    <row r="2" spans="1:7" x14ac:dyDescent="0.2">
      <c r="A2" s="232" t="s">
        <v>21</v>
      </c>
      <c r="B2" s="233"/>
      <c r="C2" s="233"/>
      <c r="D2" s="233"/>
      <c r="E2" s="233"/>
      <c r="F2" s="233"/>
      <c r="G2" s="234"/>
    </row>
    <row r="3" spans="1:7" x14ac:dyDescent="0.2">
      <c r="A3" s="108"/>
      <c r="B3" s="165"/>
      <c r="C3" s="165"/>
      <c r="D3" s="166"/>
      <c r="E3" s="165"/>
      <c r="F3" s="167"/>
      <c r="G3" s="109"/>
    </row>
    <row r="4" spans="1:7" s="7" customFormat="1" x14ac:dyDescent="0.2">
      <c r="A4" s="110" t="s">
        <v>27</v>
      </c>
      <c r="B4" s="2"/>
      <c r="C4" s="94"/>
      <c r="D4" s="92"/>
      <c r="E4" s="14" t="s">
        <v>535</v>
      </c>
      <c r="F4" s="86"/>
      <c r="G4" s="111"/>
    </row>
    <row r="5" spans="1:7" s="7" customFormat="1" x14ac:dyDescent="0.2">
      <c r="A5" s="110" t="s">
        <v>537</v>
      </c>
      <c r="B5" s="2"/>
      <c r="C5" s="94"/>
      <c r="D5" s="77"/>
      <c r="E5" s="2"/>
      <c r="F5" s="86"/>
      <c r="G5" s="111"/>
    </row>
    <row r="6" spans="1:7" s="7" customFormat="1" x14ac:dyDescent="0.2">
      <c r="A6" s="110" t="s">
        <v>536</v>
      </c>
      <c r="B6" s="2"/>
      <c r="C6" s="94"/>
      <c r="D6" s="77"/>
      <c r="E6" s="2"/>
      <c r="F6" s="87"/>
      <c r="G6" s="111"/>
    </row>
    <row r="7" spans="1:7" x14ac:dyDescent="0.2">
      <c r="A7" s="112"/>
      <c r="B7" s="166"/>
      <c r="C7" s="165"/>
      <c r="D7" s="166"/>
      <c r="E7" s="166"/>
      <c r="F7" s="167"/>
      <c r="G7" s="109"/>
    </row>
    <row r="8" spans="1:7" s="23" customFormat="1" ht="25.5" x14ac:dyDescent="0.2">
      <c r="A8" s="113" t="s">
        <v>0</v>
      </c>
      <c r="B8" s="34" t="s">
        <v>9</v>
      </c>
      <c r="C8" s="34" t="s">
        <v>2</v>
      </c>
      <c r="D8" s="34" t="s">
        <v>1</v>
      </c>
      <c r="E8" s="34" t="s">
        <v>6</v>
      </c>
      <c r="F8" s="80" t="s">
        <v>7</v>
      </c>
      <c r="G8" s="114" t="s">
        <v>14</v>
      </c>
    </row>
    <row r="9" spans="1:7" s="29" customFormat="1" ht="5.0999999999999996" customHeight="1" x14ac:dyDescent="0.2">
      <c r="A9" s="115" t="s">
        <v>19</v>
      </c>
      <c r="B9" s="88" t="s">
        <v>19</v>
      </c>
      <c r="C9" s="89" t="s">
        <v>19</v>
      </c>
      <c r="D9" s="91" t="s">
        <v>19</v>
      </c>
      <c r="E9" s="89" t="s">
        <v>19</v>
      </c>
      <c r="F9" s="90" t="s">
        <v>19</v>
      </c>
      <c r="G9" s="116" t="s">
        <v>19</v>
      </c>
    </row>
    <row r="10" spans="1:7" s="30" customFormat="1" ht="11.25" x14ac:dyDescent="0.2">
      <c r="A10" s="117">
        <v>1</v>
      </c>
      <c r="B10" s="99"/>
      <c r="C10" s="100"/>
      <c r="D10" s="101" t="s">
        <v>23</v>
      </c>
      <c r="E10" s="102"/>
      <c r="F10" s="102"/>
      <c r="G10" s="118"/>
    </row>
    <row r="11" spans="1:7" s="30" customFormat="1" ht="45" x14ac:dyDescent="0.2">
      <c r="A11" s="149" t="s">
        <v>24</v>
      </c>
      <c r="B11" s="28" t="s">
        <v>47</v>
      </c>
      <c r="C11" s="106" t="s">
        <v>672</v>
      </c>
      <c r="D11" s="72" t="s">
        <v>671</v>
      </c>
      <c r="E11" s="64" t="s">
        <v>46</v>
      </c>
      <c r="F11" s="64">
        <v>225.68</v>
      </c>
      <c r="G11" s="168" t="s">
        <v>508</v>
      </c>
    </row>
    <row r="12" spans="1:7" s="30" customFormat="1" ht="45" x14ac:dyDescent="0.2">
      <c r="A12" s="149" t="s">
        <v>50</v>
      </c>
      <c r="B12" s="28" t="s">
        <v>47</v>
      </c>
      <c r="C12" s="106" t="s">
        <v>674</v>
      </c>
      <c r="D12" s="72" t="s">
        <v>673</v>
      </c>
      <c r="E12" s="64" t="s">
        <v>46</v>
      </c>
      <c r="F12" s="64">
        <v>201.5</v>
      </c>
      <c r="G12" s="168" t="s">
        <v>508</v>
      </c>
    </row>
    <row r="13" spans="1:7" s="30" customFormat="1" ht="67.5" x14ac:dyDescent="0.2">
      <c r="A13" s="149" t="s">
        <v>59</v>
      </c>
      <c r="B13" s="28" t="s">
        <v>47</v>
      </c>
      <c r="C13" s="106" t="s">
        <v>670</v>
      </c>
      <c r="D13" s="72" t="s">
        <v>669</v>
      </c>
      <c r="E13" s="64" t="s">
        <v>46</v>
      </c>
      <c r="F13" s="64">
        <v>180.88</v>
      </c>
      <c r="G13" s="168" t="s">
        <v>508</v>
      </c>
    </row>
    <row r="14" spans="1:7" s="30" customFormat="1" ht="45" x14ac:dyDescent="0.2">
      <c r="A14" s="149" t="s">
        <v>60</v>
      </c>
      <c r="B14" s="28" t="s">
        <v>47</v>
      </c>
      <c r="C14" s="106" t="s">
        <v>668</v>
      </c>
      <c r="D14" s="72" t="s">
        <v>667</v>
      </c>
      <c r="E14" s="64" t="s">
        <v>138</v>
      </c>
      <c r="F14" s="64">
        <v>6</v>
      </c>
      <c r="G14" s="168" t="s">
        <v>508</v>
      </c>
    </row>
    <row r="15" spans="1:7" s="30" customFormat="1" ht="45" x14ac:dyDescent="0.2">
      <c r="A15" s="149" t="s">
        <v>61</v>
      </c>
      <c r="B15" s="28" t="s">
        <v>47</v>
      </c>
      <c r="C15" s="106" t="s">
        <v>649</v>
      </c>
      <c r="D15" s="72" t="s">
        <v>648</v>
      </c>
      <c r="E15" s="64" t="s">
        <v>46</v>
      </c>
      <c r="F15" s="64">
        <v>180.88</v>
      </c>
      <c r="G15" s="168" t="s">
        <v>508</v>
      </c>
    </row>
    <row r="16" spans="1:7" s="30" customFormat="1" ht="11.25" x14ac:dyDescent="0.2">
      <c r="A16" s="149" t="s">
        <v>64</v>
      </c>
      <c r="B16" s="28" t="s">
        <v>47</v>
      </c>
      <c r="C16" s="106" t="s">
        <v>45</v>
      </c>
      <c r="D16" s="72" t="s">
        <v>44</v>
      </c>
      <c r="E16" s="64" t="s">
        <v>46</v>
      </c>
      <c r="F16" s="64">
        <v>1324</v>
      </c>
      <c r="G16" s="168" t="s">
        <v>508</v>
      </c>
    </row>
    <row r="17" spans="1:7" s="30" customFormat="1" ht="11.25" x14ac:dyDescent="0.2">
      <c r="A17" s="149" t="s">
        <v>647</v>
      </c>
      <c r="B17" s="28" t="s">
        <v>47</v>
      </c>
      <c r="C17" s="106" t="s">
        <v>49</v>
      </c>
      <c r="D17" s="72" t="s">
        <v>48</v>
      </c>
      <c r="E17" s="64" t="s">
        <v>46</v>
      </c>
      <c r="F17" s="64">
        <v>1324</v>
      </c>
      <c r="G17" s="168" t="s">
        <v>508</v>
      </c>
    </row>
    <row r="18" spans="1:7" s="30" customFormat="1" ht="67.5" x14ac:dyDescent="0.2">
      <c r="A18" s="149" t="s">
        <v>675</v>
      </c>
      <c r="B18" s="28" t="s">
        <v>47</v>
      </c>
      <c r="C18" s="106" t="s">
        <v>51</v>
      </c>
      <c r="D18" s="72" t="s">
        <v>55</v>
      </c>
      <c r="E18" s="64" t="s">
        <v>52</v>
      </c>
      <c r="F18" s="64">
        <v>1</v>
      </c>
      <c r="G18" s="119" t="s">
        <v>361</v>
      </c>
    </row>
    <row r="19" spans="1:7" s="30" customFormat="1" ht="33.75" x14ac:dyDescent="0.2">
      <c r="A19" s="149" t="s">
        <v>676</v>
      </c>
      <c r="B19" s="28" t="s">
        <v>47</v>
      </c>
      <c r="C19" s="106" t="s">
        <v>54</v>
      </c>
      <c r="D19" s="72" t="s">
        <v>53</v>
      </c>
      <c r="E19" s="64" t="s">
        <v>46</v>
      </c>
      <c r="F19" s="64">
        <v>24</v>
      </c>
      <c r="G19" s="119" t="s">
        <v>646</v>
      </c>
    </row>
    <row r="20" spans="1:7" s="29" customFormat="1" ht="45" x14ac:dyDescent="0.2">
      <c r="A20" s="149" t="s">
        <v>677</v>
      </c>
      <c r="B20" s="28" t="s">
        <v>47</v>
      </c>
      <c r="C20" s="106" t="s">
        <v>57</v>
      </c>
      <c r="D20" s="72" t="s">
        <v>56</v>
      </c>
      <c r="E20" s="64" t="s">
        <v>58</v>
      </c>
      <c r="F20" s="64">
        <v>136</v>
      </c>
      <c r="G20" s="119" t="s">
        <v>598</v>
      </c>
    </row>
    <row r="21" spans="1:7" s="29" customFormat="1" ht="45" x14ac:dyDescent="0.2">
      <c r="A21" s="149" t="s">
        <v>678</v>
      </c>
      <c r="B21" s="28" t="s">
        <v>47</v>
      </c>
      <c r="C21" s="106" t="s">
        <v>63</v>
      </c>
      <c r="D21" s="72" t="s">
        <v>62</v>
      </c>
      <c r="E21" s="64" t="s">
        <v>52</v>
      </c>
      <c r="F21" s="64">
        <v>1</v>
      </c>
      <c r="G21" s="119" t="s">
        <v>362</v>
      </c>
    </row>
    <row r="22" spans="1:7" s="29" customFormat="1" ht="45" x14ac:dyDescent="0.2">
      <c r="A22" s="149" t="s">
        <v>679</v>
      </c>
      <c r="B22" s="28" t="s">
        <v>47</v>
      </c>
      <c r="C22" s="106" t="s">
        <v>649</v>
      </c>
      <c r="D22" s="72" t="s">
        <v>648</v>
      </c>
      <c r="E22" s="64" t="s">
        <v>46</v>
      </c>
      <c r="F22" s="64">
        <v>99.49</v>
      </c>
      <c r="G22" s="119" t="s">
        <v>650</v>
      </c>
    </row>
    <row r="23" spans="1:7" s="30" customFormat="1" ht="11.25" x14ac:dyDescent="0.2">
      <c r="A23" s="117">
        <v>2</v>
      </c>
      <c r="B23" s="99"/>
      <c r="C23" s="100"/>
      <c r="D23" s="101" t="s">
        <v>65</v>
      </c>
      <c r="E23" s="102"/>
      <c r="F23" s="102"/>
      <c r="G23" s="118"/>
    </row>
    <row r="24" spans="1:7" s="29" customFormat="1" ht="167.25" customHeight="1" x14ac:dyDescent="0.2">
      <c r="A24" s="149" t="s">
        <v>25</v>
      </c>
      <c r="B24" s="28" t="s">
        <v>47</v>
      </c>
      <c r="C24" s="106" t="s">
        <v>68</v>
      </c>
      <c r="D24" s="72" t="s">
        <v>67</v>
      </c>
      <c r="E24" s="64" t="s">
        <v>66</v>
      </c>
      <c r="F24" s="64">
        <v>21.78</v>
      </c>
      <c r="G24" s="119" t="s">
        <v>599</v>
      </c>
    </row>
    <row r="25" spans="1:7" s="29" customFormat="1" ht="180" customHeight="1" x14ac:dyDescent="0.2">
      <c r="A25" s="149" t="s">
        <v>33</v>
      </c>
      <c r="B25" s="28" t="s">
        <v>47</v>
      </c>
      <c r="C25" s="106" t="s">
        <v>70</v>
      </c>
      <c r="D25" s="72" t="s">
        <v>69</v>
      </c>
      <c r="E25" s="64" t="s">
        <v>46</v>
      </c>
      <c r="F25" s="64">
        <v>63.94</v>
      </c>
      <c r="G25" s="119" t="s">
        <v>600</v>
      </c>
    </row>
    <row r="26" spans="1:7" s="29" customFormat="1" ht="66.75" customHeight="1" x14ac:dyDescent="0.2">
      <c r="A26" s="149" t="s">
        <v>73</v>
      </c>
      <c r="B26" s="28" t="s">
        <v>47</v>
      </c>
      <c r="C26" s="106" t="s">
        <v>72</v>
      </c>
      <c r="D26" s="72" t="s">
        <v>71</v>
      </c>
      <c r="E26" s="64" t="s">
        <v>66</v>
      </c>
      <c r="F26" s="64">
        <v>43.92</v>
      </c>
      <c r="G26" s="119" t="s">
        <v>601</v>
      </c>
    </row>
    <row r="27" spans="1:7" s="29" customFormat="1" ht="11.25" x14ac:dyDescent="0.2">
      <c r="A27" s="117">
        <v>3</v>
      </c>
      <c r="B27" s="99"/>
      <c r="C27" s="100"/>
      <c r="D27" s="101" t="s">
        <v>74</v>
      </c>
      <c r="E27" s="102"/>
      <c r="F27" s="102"/>
      <c r="G27" s="118"/>
    </row>
    <row r="28" spans="1:7" s="29" customFormat="1" ht="112.5" x14ac:dyDescent="0.2">
      <c r="A28" s="121" t="s">
        <v>26</v>
      </c>
      <c r="B28" s="28" t="s">
        <v>47</v>
      </c>
      <c r="C28" s="19" t="s">
        <v>76</v>
      </c>
      <c r="D28" s="72" t="s">
        <v>75</v>
      </c>
      <c r="E28" s="64" t="s">
        <v>66</v>
      </c>
      <c r="F28" s="64">
        <v>3.03</v>
      </c>
      <c r="G28" s="120" t="s">
        <v>602</v>
      </c>
    </row>
    <row r="29" spans="1:7" s="29" customFormat="1" ht="176.25" customHeight="1" x14ac:dyDescent="0.2">
      <c r="A29" s="121" t="s">
        <v>87</v>
      </c>
      <c r="B29" s="28" t="s">
        <v>47</v>
      </c>
      <c r="C29" s="19" t="s">
        <v>78</v>
      </c>
      <c r="D29" s="72" t="s">
        <v>77</v>
      </c>
      <c r="E29" s="64" t="s">
        <v>46</v>
      </c>
      <c r="F29" s="64">
        <v>72.650000000000006</v>
      </c>
      <c r="G29" s="150" t="s">
        <v>603</v>
      </c>
    </row>
    <row r="30" spans="1:7" s="29" customFormat="1" ht="204" customHeight="1" x14ac:dyDescent="0.2">
      <c r="A30" s="121" t="s">
        <v>88</v>
      </c>
      <c r="B30" s="28" t="s">
        <v>47</v>
      </c>
      <c r="C30" s="19" t="s">
        <v>80</v>
      </c>
      <c r="D30" s="72" t="s">
        <v>79</v>
      </c>
      <c r="E30" s="64" t="s">
        <v>81</v>
      </c>
      <c r="F30" s="154">
        <v>1529.5</v>
      </c>
      <c r="G30" s="153" t="s">
        <v>604</v>
      </c>
    </row>
    <row r="31" spans="1:7" s="29" customFormat="1" ht="177" customHeight="1" x14ac:dyDescent="0.2">
      <c r="A31" s="121" t="s">
        <v>89</v>
      </c>
      <c r="B31" s="28" t="s">
        <v>47</v>
      </c>
      <c r="C31" s="19" t="s">
        <v>83</v>
      </c>
      <c r="D31" s="72" t="s">
        <v>82</v>
      </c>
      <c r="E31" s="64" t="s">
        <v>66</v>
      </c>
      <c r="F31" s="154">
        <v>3.2</v>
      </c>
      <c r="G31" s="153" t="s">
        <v>605</v>
      </c>
    </row>
    <row r="32" spans="1:7" s="29" customFormat="1" ht="187.5" customHeight="1" x14ac:dyDescent="0.2">
      <c r="A32" s="121" t="s">
        <v>90</v>
      </c>
      <c r="B32" s="28" t="s">
        <v>47</v>
      </c>
      <c r="C32" s="19" t="s">
        <v>540</v>
      </c>
      <c r="D32" s="72" t="s">
        <v>539</v>
      </c>
      <c r="E32" s="64" t="s">
        <v>66</v>
      </c>
      <c r="F32" s="64">
        <v>21.85</v>
      </c>
      <c r="G32" s="119" t="s">
        <v>606</v>
      </c>
    </row>
    <row r="33" spans="1:7" s="29" customFormat="1" ht="216.75" customHeight="1" x14ac:dyDescent="0.2">
      <c r="A33" s="121" t="s">
        <v>91</v>
      </c>
      <c r="B33" s="28" t="s">
        <v>47</v>
      </c>
      <c r="C33" s="19" t="s">
        <v>84</v>
      </c>
      <c r="D33" s="72" t="s">
        <v>85</v>
      </c>
      <c r="E33" s="64" t="s">
        <v>46</v>
      </c>
      <c r="F33" s="64">
        <v>134.16999999999999</v>
      </c>
      <c r="G33" s="150" t="s">
        <v>607</v>
      </c>
    </row>
    <row r="34" spans="1:7" s="29" customFormat="1" ht="11.25" x14ac:dyDescent="0.2">
      <c r="A34" s="117">
        <v>4</v>
      </c>
      <c r="B34" s="99"/>
      <c r="C34" s="100"/>
      <c r="D34" s="101" t="s">
        <v>86</v>
      </c>
      <c r="E34" s="102"/>
      <c r="F34" s="102"/>
      <c r="G34" s="118"/>
    </row>
    <row r="35" spans="1:7" s="29" customFormat="1" ht="45" x14ac:dyDescent="0.2">
      <c r="A35" s="121" t="s">
        <v>34</v>
      </c>
      <c r="B35" s="28" t="s">
        <v>47</v>
      </c>
      <c r="C35" s="19" t="s">
        <v>93</v>
      </c>
      <c r="D35" s="72" t="s">
        <v>92</v>
      </c>
      <c r="E35" s="64" t="s">
        <v>58</v>
      </c>
      <c r="F35" s="64">
        <v>106.2</v>
      </c>
      <c r="G35" s="120" t="s">
        <v>538</v>
      </c>
    </row>
    <row r="36" spans="1:7" s="29" customFormat="1" ht="191.25" x14ac:dyDescent="0.2">
      <c r="A36" s="121" t="s">
        <v>35</v>
      </c>
      <c r="B36" s="28" t="s">
        <v>47</v>
      </c>
      <c r="C36" s="19" t="s">
        <v>95</v>
      </c>
      <c r="D36" s="72" t="s">
        <v>94</v>
      </c>
      <c r="E36" s="64" t="s">
        <v>46</v>
      </c>
      <c r="F36" s="154">
        <v>380.47</v>
      </c>
      <c r="G36" s="155" t="s">
        <v>608</v>
      </c>
    </row>
    <row r="37" spans="1:7" s="29" customFormat="1" ht="236.25" customHeight="1" x14ac:dyDescent="0.2">
      <c r="A37" s="121" t="s">
        <v>105</v>
      </c>
      <c r="B37" s="28" t="s">
        <v>47</v>
      </c>
      <c r="C37" s="19" t="s">
        <v>80</v>
      </c>
      <c r="D37" s="72" t="s">
        <v>79</v>
      </c>
      <c r="E37" s="64" t="s">
        <v>81</v>
      </c>
      <c r="F37" s="64">
        <v>1426.69</v>
      </c>
      <c r="G37" s="120" t="s">
        <v>609</v>
      </c>
    </row>
    <row r="38" spans="1:7" s="29" customFormat="1" ht="303.75" x14ac:dyDescent="0.2">
      <c r="A38" s="121" t="s">
        <v>106</v>
      </c>
      <c r="B38" s="28" t="s">
        <v>47</v>
      </c>
      <c r="C38" s="19" t="s">
        <v>97</v>
      </c>
      <c r="D38" s="72" t="s">
        <v>96</v>
      </c>
      <c r="E38" s="64" t="s">
        <v>66</v>
      </c>
      <c r="F38" s="64">
        <v>56.99</v>
      </c>
      <c r="G38" s="120" t="s">
        <v>610</v>
      </c>
    </row>
    <row r="39" spans="1:7" s="29" customFormat="1" ht="67.5" x14ac:dyDescent="0.2">
      <c r="A39" s="121" t="s">
        <v>107</v>
      </c>
      <c r="B39" s="28" t="s">
        <v>47</v>
      </c>
      <c r="C39" s="19" t="s">
        <v>99</v>
      </c>
      <c r="D39" s="72" t="s">
        <v>98</v>
      </c>
      <c r="E39" s="64" t="s">
        <v>46</v>
      </c>
      <c r="F39" s="64">
        <v>381.75</v>
      </c>
      <c r="G39" s="120" t="s">
        <v>541</v>
      </c>
    </row>
    <row r="40" spans="1:7" s="29" customFormat="1" ht="45" x14ac:dyDescent="0.2">
      <c r="A40" s="121" t="s">
        <v>108</v>
      </c>
      <c r="B40" s="28" t="s">
        <v>47</v>
      </c>
      <c r="C40" s="19" t="s">
        <v>104</v>
      </c>
      <c r="D40" s="72" t="s">
        <v>103</v>
      </c>
      <c r="E40" s="64" t="s">
        <v>46</v>
      </c>
      <c r="F40" s="64">
        <v>419.92</v>
      </c>
      <c r="G40" s="120" t="s">
        <v>542</v>
      </c>
    </row>
    <row r="41" spans="1:7" s="29" customFormat="1" ht="33.75" x14ac:dyDescent="0.2">
      <c r="A41" s="121" t="s">
        <v>109</v>
      </c>
      <c r="B41" s="28" t="s">
        <v>47</v>
      </c>
      <c r="C41" s="19" t="s">
        <v>101</v>
      </c>
      <c r="D41" s="72" t="s">
        <v>100</v>
      </c>
      <c r="E41" s="64" t="s">
        <v>102</v>
      </c>
      <c r="F41" s="64">
        <v>1527.12</v>
      </c>
      <c r="G41" s="120" t="s">
        <v>543</v>
      </c>
    </row>
    <row r="42" spans="1:7" s="29" customFormat="1" ht="66.75" customHeight="1" x14ac:dyDescent="0.2">
      <c r="A42" s="121" t="s">
        <v>114</v>
      </c>
      <c r="B42" s="28" t="s">
        <v>47</v>
      </c>
      <c r="C42" s="19" t="s">
        <v>112</v>
      </c>
      <c r="D42" s="72" t="s">
        <v>110</v>
      </c>
      <c r="E42" s="64" t="s">
        <v>66</v>
      </c>
      <c r="F42" s="64">
        <v>0.56999999999999995</v>
      </c>
      <c r="G42" s="156" t="s">
        <v>544</v>
      </c>
    </row>
    <row r="43" spans="1:7" s="29" customFormat="1" ht="91.5" customHeight="1" x14ac:dyDescent="0.2">
      <c r="A43" s="121" t="s">
        <v>115</v>
      </c>
      <c r="B43" s="28" t="s">
        <v>47</v>
      </c>
      <c r="C43" s="19" t="s">
        <v>113</v>
      </c>
      <c r="D43" s="72" t="s">
        <v>111</v>
      </c>
      <c r="E43" s="64" t="s">
        <v>66</v>
      </c>
      <c r="F43" s="64">
        <v>0.71</v>
      </c>
      <c r="G43" s="120" t="s">
        <v>545</v>
      </c>
    </row>
    <row r="44" spans="1:7" s="29" customFormat="1" ht="11.25" x14ac:dyDescent="0.2">
      <c r="A44" s="117">
        <v>5</v>
      </c>
      <c r="B44" s="99"/>
      <c r="C44" s="100"/>
      <c r="D44" s="101" t="s">
        <v>116</v>
      </c>
      <c r="E44" s="102"/>
      <c r="F44" s="102"/>
      <c r="G44" s="118"/>
    </row>
    <row r="45" spans="1:7" s="29" customFormat="1" ht="56.25" x14ac:dyDescent="0.2">
      <c r="A45" s="157" t="s">
        <v>119</v>
      </c>
      <c r="B45" s="28" t="s">
        <v>47</v>
      </c>
      <c r="C45" s="19" t="s">
        <v>118</v>
      </c>
      <c r="D45" s="72" t="s">
        <v>117</v>
      </c>
      <c r="E45" s="64" t="s">
        <v>46</v>
      </c>
      <c r="F45" s="64">
        <v>574.57000000000005</v>
      </c>
      <c r="G45" s="120" t="s">
        <v>546</v>
      </c>
    </row>
    <row r="46" spans="1:7" s="29" customFormat="1" ht="33.75" x14ac:dyDescent="0.2">
      <c r="A46" s="121" t="s">
        <v>394</v>
      </c>
      <c r="B46" s="28" t="s">
        <v>47</v>
      </c>
      <c r="C46" s="19" t="s">
        <v>393</v>
      </c>
      <c r="D46" s="72" t="s">
        <v>392</v>
      </c>
      <c r="E46" s="64" t="s">
        <v>46</v>
      </c>
      <c r="F46" s="64">
        <v>21.96</v>
      </c>
      <c r="G46" s="120" t="s">
        <v>547</v>
      </c>
    </row>
    <row r="47" spans="1:7" s="29" customFormat="1" ht="33.75" x14ac:dyDescent="0.2">
      <c r="A47" s="157" t="s">
        <v>550</v>
      </c>
      <c r="B47" s="28" t="s">
        <v>47</v>
      </c>
      <c r="C47" s="19" t="s">
        <v>549</v>
      </c>
      <c r="D47" s="72" t="s">
        <v>548</v>
      </c>
      <c r="E47" s="64" t="s">
        <v>46</v>
      </c>
      <c r="F47" s="64">
        <v>71.16</v>
      </c>
      <c r="G47" s="120" t="s">
        <v>611</v>
      </c>
    </row>
    <row r="48" spans="1:7" s="29" customFormat="1" ht="11.25" x14ac:dyDescent="0.2">
      <c r="A48" s="117">
        <v>6</v>
      </c>
      <c r="B48" s="99"/>
      <c r="C48" s="100"/>
      <c r="D48" s="101" t="s">
        <v>120</v>
      </c>
      <c r="E48" s="102"/>
      <c r="F48" s="102"/>
      <c r="G48" s="118"/>
    </row>
    <row r="49" spans="1:7" s="29" customFormat="1" ht="33.75" x14ac:dyDescent="0.2">
      <c r="A49" s="121" t="s">
        <v>125</v>
      </c>
      <c r="B49" s="28" t="s">
        <v>47</v>
      </c>
      <c r="C49" s="19" t="s">
        <v>122</v>
      </c>
      <c r="D49" s="72" t="s">
        <v>121</v>
      </c>
      <c r="E49" s="64" t="s">
        <v>46</v>
      </c>
      <c r="F49" s="64">
        <v>478.09</v>
      </c>
      <c r="G49" s="120" t="s">
        <v>551</v>
      </c>
    </row>
    <row r="50" spans="1:7" s="29" customFormat="1" ht="69" customHeight="1" x14ac:dyDescent="0.2">
      <c r="A50" s="121" t="s">
        <v>126</v>
      </c>
      <c r="B50" s="28" t="s">
        <v>47</v>
      </c>
      <c r="C50" s="19" t="s">
        <v>124</v>
      </c>
      <c r="D50" s="72" t="s">
        <v>123</v>
      </c>
      <c r="E50" s="64" t="s">
        <v>46</v>
      </c>
      <c r="F50" s="64">
        <v>535.46</v>
      </c>
      <c r="G50" s="120" t="s">
        <v>552</v>
      </c>
    </row>
    <row r="51" spans="1:7" s="29" customFormat="1" ht="33.75" x14ac:dyDescent="0.2">
      <c r="A51" s="121" t="s">
        <v>133</v>
      </c>
      <c r="B51" s="28" t="s">
        <v>47</v>
      </c>
      <c r="C51" s="19" t="s">
        <v>128</v>
      </c>
      <c r="D51" s="72" t="s">
        <v>127</v>
      </c>
      <c r="E51" s="64" t="s">
        <v>58</v>
      </c>
      <c r="F51" s="64">
        <v>42.2</v>
      </c>
      <c r="G51" s="120" t="s">
        <v>553</v>
      </c>
    </row>
    <row r="52" spans="1:7" s="29" customFormat="1" ht="51.75" customHeight="1" x14ac:dyDescent="0.2">
      <c r="A52" s="121" t="s">
        <v>134</v>
      </c>
      <c r="B52" s="28" t="s">
        <v>47</v>
      </c>
      <c r="C52" s="28" t="s">
        <v>130</v>
      </c>
      <c r="D52" s="72" t="s">
        <v>129</v>
      </c>
      <c r="E52" s="64" t="s">
        <v>58</v>
      </c>
      <c r="F52" s="64">
        <v>126.2</v>
      </c>
      <c r="G52" s="120" t="s">
        <v>554</v>
      </c>
    </row>
    <row r="53" spans="1:7" s="29" customFormat="1" ht="48" customHeight="1" x14ac:dyDescent="0.2">
      <c r="A53" s="121" t="s">
        <v>135</v>
      </c>
      <c r="B53" s="28" t="s">
        <v>47</v>
      </c>
      <c r="C53" s="19" t="s">
        <v>132</v>
      </c>
      <c r="D53" s="72" t="s">
        <v>131</v>
      </c>
      <c r="E53" s="64" t="s">
        <v>58</v>
      </c>
      <c r="F53" s="64">
        <v>58</v>
      </c>
      <c r="G53" s="120" t="s">
        <v>555</v>
      </c>
    </row>
    <row r="54" spans="1:7" s="29" customFormat="1" ht="48" customHeight="1" x14ac:dyDescent="0.2">
      <c r="A54" s="121" t="s">
        <v>654</v>
      </c>
      <c r="B54" s="28" t="s">
        <v>47</v>
      </c>
      <c r="C54" s="19" t="s">
        <v>655</v>
      </c>
      <c r="D54" s="72" t="s">
        <v>656</v>
      </c>
      <c r="E54" s="64" t="s">
        <v>46</v>
      </c>
      <c r="F54" s="64">
        <v>25.21</v>
      </c>
      <c r="G54" s="120" t="s">
        <v>657</v>
      </c>
    </row>
    <row r="55" spans="1:7" s="29" customFormat="1" ht="48" customHeight="1" x14ac:dyDescent="0.2">
      <c r="A55" s="121" t="s">
        <v>660</v>
      </c>
      <c r="B55" s="28" t="s">
        <v>47</v>
      </c>
      <c r="C55" s="19" t="s">
        <v>659</v>
      </c>
      <c r="D55" s="72" t="s">
        <v>658</v>
      </c>
      <c r="E55" s="64" t="s">
        <v>58</v>
      </c>
      <c r="F55" s="64">
        <v>28.5</v>
      </c>
      <c r="G55" s="120" t="s">
        <v>661</v>
      </c>
    </row>
    <row r="56" spans="1:7" s="29" customFormat="1" ht="11.25" x14ac:dyDescent="0.2">
      <c r="A56" s="117">
        <v>7</v>
      </c>
      <c r="B56" s="99"/>
      <c r="C56" s="100"/>
      <c r="D56" s="101" t="s">
        <v>144</v>
      </c>
      <c r="E56" s="102"/>
      <c r="F56" s="102"/>
      <c r="G56" s="118"/>
    </row>
    <row r="57" spans="1:7" s="29" customFormat="1" ht="56.25" x14ac:dyDescent="0.2">
      <c r="A57" s="121" t="s">
        <v>139</v>
      </c>
      <c r="B57" s="28" t="s">
        <v>47</v>
      </c>
      <c r="C57" s="19" t="s">
        <v>147</v>
      </c>
      <c r="D57" s="72" t="s">
        <v>146</v>
      </c>
      <c r="E57" s="64" t="s">
        <v>52</v>
      </c>
      <c r="F57" s="64">
        <v>23</v>
      </c>
      <c r="G57" s="120" t="s">
        <v>556</v>
      </c>
    </row>
    <row r="58" spans="1:7" s="29" customFormat="1" ht="78.75" x14ac:dyDescent="0.2">
      <c r="A58" s="121" t="s">
        <v>175</v>
      </c>
      <c r="B58" s="28" t="s">
        <v>47</v>
      </c>
      <c r="C58" s="28" t="s">
        <v>150</v>
      </c>
      <c r="D58" s="72" t="s">
        <v>148</v>
      </c>
      <c r="E58" s="64" t="s">
        <v>52</v>
      </c>
      <c r="F58" s="64">
        <v>11</v>
      </c>
      <c r="G58" s="120" t="s">
        <v>557</v>
      </c>
    </row>
    <row r="59" spans="1:7" s="29" customFormat="1" ht="56.25" x14ac:dyDescent="0.2">
      <c r="A59" s="121" t="s">
        <v>174</v>
      </c>
      <c r="B59" s="28" t="s">
        <v>47</v>
      </c>
      <c r="C59" s="19" t="s">
        <v>151</v>
      </c>
      <c r="D59" s="72" t="s">
        <v>149</v>
      </c>
      <c r="E59" s="64" t="s">
        <v>52</v>
      </c>
      <c r="F59" s="64">
        <v>17</v>
      </c>
      <c r="G59" s="120" t="s">
        <v>558</v>
      </c>
    </row>
    <row r="60" spans="1:7" s="29" customFormat="1" ht="33.75" x14ac:dyDescent="0.2">
      <c r="A60" s="121" t="s">
        <v>176</v>
      </c>
      <c r="B60" s="28" t="s">
        <v>47</v>
      </c>
      <c r="C60" s="28" t="s">
        <v>154</v>
      </c>
      <c r="D60" s="72" t="s">
        <v>152</v>
      </c>
      <c r="E60" s="64" t="s">
        <v>58</v>
      </c>
      <c r="F60" s="64">
        <v>100</v>
      </c>
      <c r="G60" s="120" t="s">
        <v>559</v>
      </c>
    </row>
    <row r="61" spans="1:7" s="29" customFormat="1" ht="33.75" x14ac:dyDescent="0.2">
      <c r="A61" s="121" t="s">
        <v>177</v>
      </c>
      <c r="B61" s="28" t="s">
        <v>47</v>
      </c>
      <c r="C61" s="19" t="s">
        <v>155</v>
      </c>
      <c r="D61" s="72" t="s">
        <v>153</v>
      </c>
      <c r="E61" s="64" t="s">
        <v>58</v>
      </c>
      <c r="F61" s="64">
        <v>50</v>
      </c>
      <c r="G61" s="120" t="s">
        <v>559</v>
      </c>
    </row>
    <row r="62" spans="1:7" s="29" customFormat="1" ht="22.5" x14ac:dyDescent="0.2">
      <c r="A62" s="121" t="s">
        <v>178</v>
      </c>
      <c r="B62" s="28" t="s">
        <v>47</v>
      </c>
      <c r="C62" s="19" t="s">
        <v>157</v>
      </c>
      <c r="D62" s="72" t="s">
        <v>156</v>
      </c>
      <c r="E62" s="64" t="s">
        <v>58</v>
      </c>
      <c r="F62" s="64">
        <v>60</v>
      </c>
      <c r="G62" s="120" t="s">
        <v>396</v>
      </c>
    </row>
    <row r="63" spans="1:7" s="29" customFormat="1" ht="22.5" x14ac:dyDescent="0.2">
      <c r="A63" s="121" t="s">
        <v>179</v>
      </c>
      <c r="B63" s="28" t="s">
        <v>47</v>
      </c>
      <c r="C63" s="19" t="s">
        <v>158</v>
      </c>
      <c r="D63" s="72" t="s">
        <v>161</v>
      </c>
      <c r="E63" s="64" t="s">
        <v>58</v>
      </c>
      <c r="F63" s="64">
        <v>60</v>
      </c>
      <c r="G63" s="120" t="s">
        <v>396</v>
      </c>
    </row>
    <row r="64" spans="1:7" s="29" customFormat="1" ht="22.5" x14ac:dyDescent="0.2">
      <c r="A64" s="121" t="s">
        <v>180</v>
      </c>
      <c r="B64" s="28" t="s">
        <v>47</v>
      </c>
      <c r="C64" s="19" t="s">
        <v>160</v>
      </c>
      <c r="D64" s="72" t="s">
        <v>159</v>
      </c>
      <c r="E64" s="64" t="s">
        <v>58</v>
      </c>
      <c r="F64" s="64">
        <v>30</v>
      </c>
      <c r="G64" s="120" t="s">
        <v>396</v>
      </c>
    </row>
    <row r="65" spans="1:7" s="29" customFormat="1" ht="56.25" x14ac:dyDescent="0.2">
      <c r="A65" s="121" t="s">
        <v>181</v>
      </c>
      <c r="B65" s="28" t="s">
        <v>47</v>
      </c>
      <c r="C65" s="19" t="s">
        <v>163</v>
      </c>
      <c r="D65" s="72" t="s">
        <v>162</v>
      </c>
      <c r="E65" s="64" t="s">
        <v>138</v>
      </c>
      <c r="F65" s="64">
        <v>7</v>
      </c>
      <c r="G65" s="120" t="s">
        <v>397</v>
      </c>
    </row>
    <row r="66" spans="1:7" s="29" customFormat="1" ht="56.25" x14ac:dyDescent="0.2">
      <c r="A66" s="121" t="s">
        <v>182</v>
      </c>
      <c r="B66" s="28" t="s">
        <v>47</v>
      </c>
      <c r="C66" s="28" t="s">
        <v>165</v>
      </c>
      <c r="D66" s="72" t="s">
        <v>164</v>
      </c>
      <c r="E66" s="64" t="s">
        <v>138</v>
      </c>
      <c r="F66" s="64">
        <v>10</v>
      </c>
      <c r="G66" s="120" t="s">
        <v>398</v>
      </c>
    </row>
    <row r="67" spans="1:7" s="29" customFormat="1" ht="45" x14ac:dyDescent="0.2">
      <c r="A67" s="121" t="s">
        <v>183</v>
      </c>
      <c r="B67" s="28" t="s">
        <v>47</v>
      </c>
      <c r="C67" s="19" t="s">
        <v>377</v>
      </c>
      <c r="D67" s="72" t="s">
        <v>376</v>
      </c>
      <c r="E67" s="64" t="s">
        <v>138</v>
      </c>
      <c r="F67" s="64">
        <v>6</v>
      </c>
      <c r="G67" s="120" t="s">
        <v>560</v>
      </c>
    </row>
    <row r="68" spans="1:7" s="29" customFormat="1" ht="45" x14ac:dyDescent="0.2">
      <c r="A68" s="121" t="s">
        <v>184</v>
      </c>
      <c r="B68" s="28" t="s">
        <v>47</v>
      </c>
      <c r="C68" s="19" t="s">
        <v>562</v>
      </c>
      <c r="D68" s="72" t="s">
        <v>561</v>
      </c>
      <c r="E68" s="64" t="s">
        <v>138</v>
      </c>
      <c r="F68" s="64">
        <v>4</v>
      </c>
      <c r="G68" s="120" t="s">
        <v>563</v>
      </c>
    </row>
    <row r="69" spans="1:7" s="29" customFormat="1" ht="11.25" x14ac:dyDescent="0.2">
      <c r="A69" s="121" t="s">
        <v>185</v>
      </c>
      <c r="B69" s="28" t="s">
        <v>47</v>
      </c>
      <c r="C69" s="19" t="s">
        <v>167</v>
      </c>
      <c r="D69" s="72" t="s">
        <v>166</v>
      </c>
      <c r="E69" s="64" t="s">
        <v>138</v>
      </c>
      <c r="F69" s="64">
        <v>10</v>
      </c>
      <c r="G69" s="120" t="s">
        <v>564</v>
      </c>
    </row>
    <row r="70" spans="1:7" s="29" customFormat="1" ht="33.75" x14ac:dyDescent="0.2">
      <c r="A70" s="121" t="s">
        <v>186</v>
      </c>
      <c r="B70" s="28" t="s">
        <v>47</v>
      </c>
      <c r="C70" s="19" t="s">
        <v>169</v>
      </c>
      <c r="D70" s="72" t="s">
        <v>168</v>
      </c>
      <c r="E70" s="64" t="s">
        <v>58</v>
      </c>
      <c r="F70" s="64">
        <v>110</v>
      </c>
      <c r="G70" s="120" t="s">
        <v>398</v>
      </c>
    </row>
    <row r="71" spans="1:7" s="29" customFormat="1" ht="22.5" x14ac:dyDescent="0.2">
      <c r="A71" s="121" t="s">
        <v>187</v>
      </c>
      <c r="B71" s="28" t="s">
        <v>47</v>
      </c>
      <c r="C71" s="19" t="s">
        <v>171</v>
      </c>
      <c r="D71" s="72" t="s">
        <v>170</v>
      </c>
      <c r="E71" s="64" t="s">
        <v>138</v>
      </c>
      <c r="F71" s="64">
        <v>9</v>
      </c>
      <c r="G71" s="120" t="s">
        <v>565</v>
      </c>
    </row>
    <row r="72" spans="1:7" s="29" customFormat="1" ht="45" x14ac:dyDescent="0.2">
      <c r="A72" s="121" t="s">
        <v>188</v>
      </c>
      <c r="B72" s="28" t="s">
        <v>47</v>
      </c>
      <c r="C72" s="19" t="s">
        <v>173</v>
      </c>
      <c r="D72" s="72" t="s">
        <v>172</v>
      </c>
      <c r="E72" s="64" t="s">
        <v>138</v>
      </c>
      <c r="F72" s="64">
        <v>2</v>
      </c>
      <c r="G72" s="120" t="s">
        <v>566</v>
      </c>
    </row>
    <row r="73" spans="1:7" s="29" customFormat="1" ht="45" x14ac:dyDescent="0.2">
      <c r="A73" s="121" t="s">
        <v>189</v>
      </c>
      <c r="B73" s="28" t="s">
        <v>47</v>
      </c>
      <c r="C73" s="19" t="s">
        <v>521</v>
      </c>
      <c r="D73" s="72" t="s">
        <v>520</v>
      </c>
      <c r="E73" s="64" t="s">
        <v>58</v>
      </c>
      <c r="F73" s="64">
        <v>40</v>
      </c>
      <c r="G73" s="120" t="s">
        <v>567</v>
      </c>
    </row>
    <row r="74" spans="1:7" s="29" customFormat="1" ht="45" x14ac:dyDescent="0.2">
      <c r="A74" s="121" t="s">
        <v>568</v>
      </c>
      <c r="B74" s="28" t="s">
        <v>47</v>
      </c>
      <c r="C74" s="19" t="s">
        <v>570</v>
      </c>
      <c r="D74" s="72" t="s">
        <v>569</v>
      </c>
      <c r="E74" s="64" t="s">
        <v>58</v>
      </c>
      <c r="F74" s="64">
        <v>22.3</v>
      </c>
      <c r="G74" s="120" t="s">
        <v>571</v>
      </c>
    </row>
    <row r="75" spans="1:7" s="29" customFormat="1" ht="11.25" x14ac:dyDescent="0.2">
      <c r="A75" s="117">
        <v>8</v>
      </c>
      <c r="B75" s="99"/>
      <c r="C75" s="100"/>
      <c r="D75" s="101" t="s">
        <v>142</v>
      </c>
      <c r="E75" s="102"/>
      <c r="F75" s="102"/>
      <c r="G75" s="118"/>
    </row>
    <row r="76" spans="1:7" s="29" customFormat="1" ht="101.25" x14ac:dyDescent="0.2">
      <c r="A76" s="121" t="s">
        <v>363</v>
      </c>
      <c r="B76" s="28" t="s">
        <v>47</v>
      </c>
      <c r="C76" s="19" t="s">
        <v>192</v>
      </c>
      <c r="D76" s="72" t="s">
        <v>190</v>
      </c>
      <c r="E76" s="64" t="s">
        <v>52</v>
      </c>
      <c r="F76" s="64">
        <v>54</v>
      </c>
      <c r="G76" s="120" t="s">
        <v>637</v>
      </c>
    </row>
    <row r="77" spans="1:7" s="29" customFormat="1" ht="78.75" x14ac:dyDescent="0.2">
      <c r="A77" s="121" t="s">
        <v>364</v>
      </c>
      <c r="B77" s="28" t="s">
        <v>47</v>
      </c>
      <c r="C77" s="19" t="s">
        <v>193</v>
      </c>
      <c r="D77" s="72" t="s">
        <v>191</v>
      </c>
      <c r="E77" s="64" t="s">
        <v>52</v>
      </c>
      <c r="F77" s="64">
        <v>54</v>
      </c>
      <c r="G77" s="120" t="s">
        <v>638</v>
      </c>
    </row>
    <row r="78" spans="1:7" s="29" customFormat="1" ht="115.5" customHeight="1" x14ac:dyDescent="0.2">
      <c r="A78" s="121" t="s">
        <v>365</v>
      </c>
      <c r="B78" s="28" t="s">
        <v>47</v>
      </c>
      <c r="C78" s="19" t="s">
        <v>195</v>
      </c>
      <c r="D78" s="72" t="s">
        <v>194</v>
      </c>
      <c r="E78" s="64" t="s">
        <v>52</v>
      </c>
      <c r="F78" s="64">
        <v>66</v>
      </c>
      <c r="G78" s="120" t="s">
        <v>666</v>
      </c>
    </row>
    <row r="79" spans="1:7" s="29" customFormat="1" ht="45" x14ac:dyDescent="0.2">
      <c r="A79" s="121" t="s">
        <v>366</v>
      </c>
      <c r="B79" s="28" t="s">
        <v>47</v>
      </c>
      <c r="C79" s="19" t="s">
        <v>197</v>
      </c>
      <c r="D79" s="72" t="s">
        <v>196</v>
      </c>
      <c r="E79" s="64" t="s">
        <v>52</v>
      </c>
      <c r="F79" s="64">
        <v>66</v>
      </c>
      <c r="G79" s="120" t="s">
        <v>665</v>
      </c>
    </row>
    <row r="80" spans="1:7" s="29" customFormat="1" ht="33.75" x14ac:dyDescent="0.2">
      <c r="A80" s="121" t="s">
        <v>367</v>
      </c>
      <c r="B80" s="28" t="s">
        <v>47</v>
      </c>
      <c r="C80" s="19" t="s">
        <v>199</v>
      </c>
      <c r="D80" s="72" t="s">
        <v>198</v>
      </c>
      <c r="E80" s="64" t="s">
        <v>52</v>
      </c>
      <c r="F80" s="64">
        <v>3</v>
      </c>
      <c r="G80" s="120" t="s">
        <v>639</v>
      </c>
    </row>
    <row r="81" spans="1:7" s="29" customFormat="1" ht="33.75" x14ac:dyDescent="0.2">
      <c r="A81" s="121" t="s">
        <v>368</v>
      </c>
      <c r="B81" s="28" t="s">
        <v>47</v>
      </c>
      <c r="C81" s="19" t="s">
        <v>411</v>
      </c>
      <c r="D81" s="72" t="s">
        <v>410</v>
      </c>
      <c r="E81" s="64" t="s">
        <v>52</v>
      </c>
      <c r="F81" s="64">
        <v>7</v>
      </c>
      <c r="G81" s="120" t="s">
        <v>640</v>
      </c>
    </row>
    <row r="82" spans="1:7" s="29" customFormat="1" ht="45" x14ac:dyDescent="0.2">
      <c r="A82" s="121" t="s">
        <v>369</v>
      </c>
      <c r="B82" s="28" t="s">
        <v>47</v>
      </c>
      <c r="C82" s="19" t="s">
        <v>413</v>
      </c>
      <c r="D82" s="72" t="s">
        <v>412</v>
      </c>
      <c r="E82" s="64" t="s">
        <v>52</v>
      </c>
      <c r="F82" s="64">
        <v>1</v>
      </c>
      <c r="G82" s="120" t="s">
        <v>414</v>
      </c>
    </row>
    <row r="83" spans="1:7" s="29" customFormat="1" ht="33.75" x14ac:dyDescent="0.2">
      <c r="A83" s="121" t="s">
        <v>370</v>
      </c>
      <c r="B83" s="28" t="s">
        <v>47</v>
      </c>
      <c r="C83" s="19" t="s">
        <v>416</v>
      </c>
      <c r="D83" s="72" t="s">
        <v>415</v>
      </c>
      <c r="E83" s="64" t="s">
        <v>52</v>
      </c>
      <c r="F83" s="64">
        <v>14</v>
      </c>
      <c r="G83" s="120" t="s">
        <v>641</v>
      </c>
    </row>
    <row r="84" spans="1:7" s="29" customFormat="1" ht="45" x14ac:dyDescent="0.2">
      <c r="A84" s="121" t="s">
        <v>371</v>
      </c>
      <c r="B84" s="28" t="s">
        <v>47</v>
      </c>
      <c r="C84" s="28" t="s">
        <v>418</v>
      </c>
      <c r="D84" s="72" t="s">
        <v>417</v>
      </c>
      <c r="E84" s="64" t="s">
        <v>58</v>
      </c>
      <c r="F84" s="64">
        <v>300</v>
      </c>
      <c r="G84" s="120" t="s">
        <v>642</v>
      </c>
    </row>
    <row r="85" spans="1:7" s="29" customFormat="1" ht="22.5" x14ac:dyDescent="0.2">
      <c r="A85" s="121" t="s">
        <v>372</v>
      </c>
      <c r="B85" s="28" t="s">
        <v>47</v>
      </c>
      <c r="C85" s="28" t="s">
        <v>420</v>
      </c>
      <c r="D85" s="72" t="s">
        <v>419</v>
      </c>
      <c r="E85" s="64" t="s">
        <v>52</v>
      </c>
      <c r="F85" s="64">
        <v>1</v>
      </c>
      <c r="G85" s="120" t="s">
        <v>644</v>
      </c>
    </row>
    <row r="86" spans="1:7" s="29" customFormat="1" ht="22.5" x14ac:dyDescent="0.2">
      <c r="A86" s="121" t="s">
        <v>373</v>
      </c>
      <c r="B86" s="28" t="s">
        <v>47</v>
      </c>
      <c r="C86" s="28" t="s">
        <v>422</v>
      </c>
      <c r="D86" s="72" t="s">
        <v>421</v>
      </c>
      <c r="E86" s="64" t="s">
        <v>52</v>
      </c>
      <c r="F86" s="64">
        <v>1</v>
      </c>
      <c r="G86" s="120" t="s">
        <v>644</v>
      </c>
    </row>
    <row r="87" spans="1:7" s="29" customFormat="1" ht="22.5" x14ac:dyDescent="0.2">
      <c r="A87" s="121" t="s">
        <v>374</v>
      </c>
      <c r="B87" s="28" t="s">
        <v>47</v>
      </c>
      <c r="C87" s="28" t="s">
        <v>424</v>
      </c>
      <c r="D87" s="72" t="s">
        <v>423</v>
      </c>
      <c r="E87" s="64" t="s">
        <v>52</v>
      </c>
      <c r="F87" s="64">
        <v>1</v>
      </c>
      <c r="G87" s="120" t="s">
        <v>644</v>
      </c>
    </row>
    <row r="88" spans="1:7" s="29" customFormat="1" ht="22.5" x14ac:dyDescent="0.2">
      <c r="A88" s="121" t="s">
        <v>375</v>
      </c>
      <c r="B88" s="28" t="s">
        <v>47</v>
      </c>
      <c r="C88" s="28" t="s">
        <v>426</v>
      </c>
      <c r="D88" s="72" t="s">
        <v>425</v>
      </c>
      <c r="E88" s="64" t="s">
        <v>52</v>
      </c>
      <c r="F88" s="64">
        <v>1</v>
      </c>
      <c r="G88" s="120" t="s">
        <v>644</v>
      </c>
    </row>
    <row r="89" spans="1:7" s="29" customFormat="1" ht="22.5" x14ac:dyDescent="0.2">
      <c r="A89" s="121" t="s">
        <v>465</v>
      </c>
      <c r="B89" s="28" t="s">
        <v>47</v>
      </c>
      <c r="C89" s="28" t="s">
        <v>428</v>
      </c>
      <c r="D89" s="72" t="s">
        <v>427</v>
      </c>
      <c r="E89" s="64" t="s">
        <v>52</v>
      </c>
      <c r="F89" s="64">
        <v>1</v>
      </c>
      <c r="G89" s="120" t="s">
        <v>644</v>
      </c>
    </row>
    <row r="90" spans="1:7" s="29" customFormat="1" ht="22.5" x14ac:dyDescent="0.2">
      <c r="A90" s="121" t="s">
        <v>466</v>
      </c>
      <c r="B90" s="28" t="s">
        <v>47</v>
      </c>
      <c r="C90" s="28" t="s">
        <v>430</v>
      </c>
      <c r="D90" s="72" t="s">
        <v>429</v>
      </c>
      <c r="E90" s="64" t="s">
        <v>52</v>
      </c>
      <c r="F90" s="64">
        <v>1</v>
      </c>
      <c r="G90" s="120" t="s">
        <v>644</v>
      </c>
    </row>
    <row r="91" spans="1:7" s="29" customFormat="1" ht="22.5" x14ac:dyDescent="0.2">
      <c r="A91" s="121" t="s">
        <v>467</v>
      </c>
      <c r="B91" s="28" t="s">
        <v>47</v>
      </c>
      <c r="C91" s="28" t="s">
        <v>432</v>
      </c>
      <c r="D91" s="72" t="s">
        <v>431</v>
      </c>
      <c r="E91" s="64" t="s">
        <v>52</v>
      </c>
      <c r="F91" s="64">
        <v>1</v>
      </c>
      <c r="G91" s="120" t="s">
        <v>644</v>
      </c>
    </row>
    <row r="92" spans="1:7" s="29" customFormat="1" ht="22.5" x14ac:dyDescent="0.2">
      <c r="A92" s="121" t="s">
        <v>468</v>
      </c>
      <c r="B92" s="28" t="s">
        <v>47</v>
      </c>
      <c r="C92" s="28" t="s">
        <v>446</v>
      </c>
      <c r="D92" s="72" t="s">
        <v>433</v>
      </c>
      <c r="E92" s="64" t="s">
        <v>52</v>
      </c>
      <c r="F92" s="64">
        <v>1</v>
      </c>
      <c r="G92" s="120" t="s">
        <v>644</v>
      </c>
    </row>
    <row r="93" spans="1:7" s="29" customFormat="1" ht="22.5" x14ac:dyDescent="0.2">
      <c r="A93" s="121" t="s">
        <v>469</v>
      </c>
      <c r="B93" s="28" t="s">
        <v>47</v>
      </c>
      <c r="C93" s="28" t="s">
        <v>445</v>
      </c>
      <c r="D93" s="72" t="s">
        <v>434</v>
      </c>
      <c r="E93" s="64" t="s">
        <v>52</v>
      </c>
      <c r="F93" s="64">
        <v>1</v>
      </c>
      <c r="G93" s="120" t="s">
        <v>644</v>
      </c>
    </row>
    <row r="94" spans="1:7" s="29" customFormat="1" ht="22.5" x14ac:dyDescent="0.2">
      <c r="A94" s="121" t="s">
        <v>470</v>
      </c>
      <c r="B94" s="28" t="s">
        <v>47</v>
      </c>
      <c r="C94" s="28" t="s">
        <v>444</v>
      </c>
      <c r="D94" s="72" t="s">
        <v>435</v>
      </c>
      <c r="E94" s="64" t="s">
        <v>52</v>
      </c>
      <c r="F94" s="64">
        <v>1</v>
      </c>
      <c r="G94" s="120" t="s">
        <v>644</v>
      </c>
    </row>
    <row r="95" spans="1:7" s="29" customFormat="1" ht="22.5" x14ac:dyDescent="0.2">
      <c r="A95" s="121" t="s">
        <v>471</v>
      </c>
      <c r="B95" s="28" t="s">
        <v>47</v>
      </c>
      <c r="C95" s="28" t="s">
        <v>443</v>
      </c>
      <c r="D95" s="72" t="s">
        <v>436</v>
      </c>
      <c r="E95" s="64" t="s">
        <v>52</v>
      </c>
      <c r="F95" s="64">
        <v>1</v>
      </c>
      <c r="G95" s="120" t="s">
        <v>644</v>
      </c>
    </row>
    <row r="96" spans="1:7" s="29" customFormat="1" ht="22.5" x14ac:dyDescent="0.2">
      <c r="A96" s="121" t="s">
        <v>472</v>
      </c>
      <c r="B96" s="28" t="s">
        <v>47</v>
      </c>
      <c r="C96" s="28" t="s">
        <v>442</v>
      </c>
      <c r="D96" s="72" t="s">
        <v>437</v>
      </c>
      <c r="E96" s="64" t="s">
        <v>52</v>
      </c>
      <c r="F96" s="64">
        <v>1</v>
      </c>
      <c r="G96" s="120" t="s">
        <v>644</v>
      </c>
    </row>
    <row r="97" spans="1:7" s="29" customFormat="1" ht="22.5" x14ac:dyDescent="0.2">
      <c r="A97" s="121" t="s">
        <v>473</v>
      </c>
      <c r="B97" s="28" t="s">
        <v>47</v>
      </c>
      <c r="C97" s="28" t="s">
        <v>441</v>
      </c>
      <c r="D97" s="72" t="s">
        <v>438</v>
      </c>
      <c r="E97" s="64" t="s">
        <v>52</v>
      </c>
      <c r="F97" s="64">
        <v>1</v>
      </c>
      <c r="G97" s="120" t="s">
        <v>644</v>
      </c>
    </row>
    <row r="98" spans="1:7" s="29" customFormat="1" ht="22.5" x14ac:dyDescent="0.2">
      <c r="A98" s="121" t="s">
        <v>474</v>
      </c>
      <c r="B98" s="28" t="s">
        <v>47</v>
      </c>
      <c r="C98" s="28" t="s">
        <v>440</v>
      </c>
      <c r="D98" s="72" t="s">
        <v>439</v>
      </c>
      <c r="E98" s="64" t="s">
        <v>52</v>
      </c>
      <c r="F98" s="64">
        <v>1</v>
      </c>
      <c r="G98" s="120" t="s">
        <v>644</v>
      </c>
    </row>
    <row r="99" spans="1:7" s="29" customFormat="1" ht="22.5" x14ac:dyDescent="0.2">
      <c r="A99" s="121" t="s">
        <v>475</v>
      </c>
      <c r="B99" s="28" t="s">
        <v>47</v>
      </c>
      <c r="C99" s="28" t="s">
        <v>447</v>
      </c>
      <c r="D99" s="72" t="s">
        <v>448</v>
      </c>
      <c r="E99" s="64" t="s">
        <v>52</v>
      </c>
      <c r="F99" s="64">
        <v>3</v>
      </c>
      <c r="G99" s="120" t="s">
        <v>643</v>
      </c>
    </row>
    <row r="100" spans="1:7" s="29" customFormat="1" ht="33.75" x14ac:dyDescent="0.2">
      <c r="A100" s="121" t="s">
        <v>476</v>
      </c>
      <c r="B100" s="28" t="s">
        <v>47</v>
      </c>
      <c r="C100" s="28" t="s">
        <v>450</v>
      </c>
      <c r="D100" s="72" t="s">
        <v>449</v>
      </c>
      <c r="E100" s="64" t="s">
        <v>58</v>
      </c>
      <c r="F100" s="64">
        <v>80</v>
      </c>
      <c r="G100" s="120" t="s">
        <v>485</v>
      </c>
    </row>
    <row r="101" spans="1:7" s="29" customFormat="1" ht="33.75" x14ac:dyDescent="0.2">
      <c r="A101" s="121" t="s">
        <v>477</v>
      </c>
      <c r="B101" s="28" t="s">
        <v>47</v>
      </c>
      <c r="C101" s="28" t="s">
        <v>453</v>
      </c>
      <c r="D101" s="72" t="s">
        <v>451</v>
      </c>
      <c r="E101" s="64" t="s">
        <v>58</v>
      </c>
      <c r="F101" s="64">
        <v>120</v>
      </c>
      <c r="G101" s="120" t="s">
        <v>486</v>
      </c>
    </row>
    <row r="102" spans="1:7" s="29" customFormat="1" ht="33.75" x14ac:dyDescent="0.2">
      <c r="A102" s="121" t="s">
        <v>478</v>
      </c>
      <c r="B102" s="28" t="s">
        <v>47</v>
      </c>
      <c r="C102" s="28" t="s">
        <v>454</v>
      </c>
      <c r="D102" s="72" t="s">
        <v>452</v>
      </c>
      <c r="E102" s="64" t="s">
        <v>58</v>
      </c>
      <c r="F102" s="64">
        <v>120</v>
      </c>
      <c r="G102" s="120" t="s">
        <v>486</v>
      </c>
    </row>
    <row r="103" spans="1:7" s="29" customFormat="1" ht="33.75" x14ac:dyDescent="0.2">
      <c r="A103" s="121" t="s">
        <v>479</v>
      </c>
      <c r="B103" s="28" t="s">
        <v>47</v>
      </c>
      <c r="C103" s="28" t="s">
        <v>458</v>
      </c>
      <c r="D103" s="72" t="s">
        <v>455</v>
      </c>
      <c r="E103" s="64" t="s">
        <v>58</v>
      </c>
      <c r="F103" s="64">
        <v>120</v>
      </c>
      <c r="G103" s="120" t="s">
        <v>486</v>
      </c>
    </row>
    <row r="104" spans="1:7" s="29" customFormat="1" ht="33.75" x14ac:dyDescent="0.2">
      <c r="A104" s="121" t="s">
        <v>480</v>
      </c>
      <c r="B104" s="28" t="s">
        <v>47</v>
      </c>
      <c r="C104" s="28" t="s">
        <v>457</v>
      </c>
      <c r="D104" s="72" t="s">
        <v>456</v>
      </c>
      <c r="E104" s="64" t="s">
        <v>58</v>
      </c>
      <c r="F104" s="64">
        <v>120</v>
      </c>
      <c r="G104" s="120" t="s">
        <v>486</v>
      </c>
    </row>
    <row r="105" spans="1:7" s="29" customFormat="1" ht="11.25" x14ac:dyDescent="0.2">
      <c r="A105" s="121" t="s">
        <v>481</v>
      </c>
      <c r="B105" s="28" t="s">
        <v>47</v>
      </c>
      <c r="C105" s="28" t="s">
        <v>460</v>
      </c>
      <c r="D105" s="72" t="s">
        <v>459</v>
      </c>
      <c r="E105" s="64" t="s">
        <v>138</v>
      </c>
      <c r="F105" s="64">
        <v>1</v>
      </c>
      <c r="G105" s="120" t="s">
        <v>378</v>
      </c>
    </row>
    <row r="106" spans="1:7" s="29" customFormat="1" ht="33.75" x14ac:dyDescent="0.2">
      <c r="A106" s="121" t="s">
        <v>482</v>
      </c>
      <c r="B106" s="28" t="s">
        <v>47</v>
      </c>
      <c r="C106" s="28" t="s">
        <v>167</v>
      </c>
      <c r="D106" s="72" t="s">
        <v>166</v>
      </c>
      <c r="E106" s="64" t="s">
        <v>138</v>
      </c>
      <c r="F106" s="64">
        <v>8</v>
      </c>
      <c r="G106" s="120" t="s">
        <v>645</v>
      </c>
    </row>
    <row r="107" spans="1:7" s="29" customFormat="1" ht="22.5" x14ac:dyDescent="0.2">
      <c r="A107" s="121" t="s">
        <v>483</v>
      </c>
      <c r="B107" s="28" t="s">
        <v>47</v>
      </c>
      <c r="C107" s="28" t="s">
        <v>462</v>
      </c>
      <c r="D107" s="72" t="s">
        <v>461</v>
      </c>
      <c r="E107" s="64" t="s">
        <v>138</v>
      </c>
      <c r="F107" s="64">
        <v>1</v>
      </c>
      <c r="G107" s="120" t="s">
        <v>378</v>
      </c>
    </row>
    <row r="108" spans="1:7" s="29" customFormat="1" ht="22.5" x14ac:dyDescent="0.2">
      <c r="A108" s="121" t="s">
        <v>484</v>
      </c>
      <c r="B108" s="28" t="s">
        <v>47</v>
      </c>
      <c r="C108" s="28" t="s">
        <v>464</v>
      </c>
      <c r="D108" s="72" t="s">
        <v>463</v>
      </c>
      <c r="E108" s="64" t="s">
        <v>58</v>
      </c>
      <c r="F108" s="64">
        <v>90</v>
      </c>
      <c r="G108" s="120" t="s">
        <v>486</v>
      </c>
    </row>
    <row r="109" spans="1:7" s="29" customFormat="1" ht="11.25" hidden="1" x14ac:dyDescent="0.2">
      <c r="A109" s="121"/>
      <c r="B109" s="28"/>
      <c r="C109" s="28"/>
      <c r="D109" s="72"/>
      <c r="E109" s="64"/>
      <c r="F109" s="64"/>
      <c r="G109" s="120"/>
    </row>
    <row r="110" spans="1:7" s="29" customFormat="1" ht="11.25" hidden="1" x14ac:dyDescent="0.2">
      <c r="A110" s="121"/>
      <c r="B110" s="28"/>
      <c r="C110" s="28"/>
      <c r="D110" s="72"/>
      <c r="E110" s="64"/>
      <c r="F110" s="64"/>
      <c r="G110" s="120"/>
    </row>
    <row r="111" spans="1:7" s="29" customFormat="1" ht="11.25" hidden="1" x14ac:dyDescent="0.2">
      <c r="A111" s="121"/>
      <c r="B111" s="28"/>
      <c r="C111" s="28"/>
      <c r="D111" s="72"/>
      <c r="E111" s="64"/>
      <c r="F111" s="64"/>
      <c r="G111" s="120"/>
    </row>
    <row r="112" spans="1:7" s="29" customFormat="1" ht="11.25" hidden="1" x14ac:dyDescent="0.2">
      <c r="A112" s="121"/>
      <c r="B112" s="28"/>
      <c r="C112" s="19"/>
      <c r="D112" s="72"/>
      <c r="E112" s="64"/>
      <c r="F112" s="64"/>
      <c r="G112" s="120"/>
    </row>
    <row r="113" spans="1:7" s="29" customFormat="1" ht="11.25" hidden="1" x14ac:dyDescent="0.2">
      <c r="A113" s="121"/>
      <c r="B113" s="28"/>
      <c r="C113" s="19"/>
      <c r="D113" s="72"/>
      <c r="E113" s="64"/>
      <c r="F113" s="64"/>
      <c r="G113" s="120"/>
    </row>
    <row r="114" spans="1:7" s="29" customFormat="1" ht="11.25" x14ac:dyDescent="0.2">
      <c r="A114" s="117">
        <v>9</v>
      </c>
      <c r="B114" s="99"/>
      <c r="C114" s="100"/>
      <c r="D114" s="101" t="s">
        <v>143</v>
      </c>
      <c r="E114" s="102"/>
      <c r="F114" s="102"/>
      <c r="G114" s="118"/>
    </row>
    <row r="115" spans="1:7" s="30" customFormat="1" ht="56.25" x14ac:dyDescent="0.2">
      <c r="A115" s="121" t="s">
        <v>145</v>
      </c>
      <c r="B115" s="28" t="s">
        <v>47</v>
      </c>
      <c r="C115" s="19" t="s">
        <v>216</v>
      </c>
      <c r="D115" s="72" t="s">
        <v>215</v>
      </c>
      <c r="E115" s="64" t="s">
        <v>52</v>
      </c>
      <c r="F115" s="64">
        <v>1</v>
      </c>
      <c r="G115" s="120" t="s">
        <v>573</v>
      </c>
    </row>
    <row r="116" spans="1:7" s="30" customFormat="1" ht="56.25" x14ac:dyDescent="0.2">
      <c r="A116" s="121" t="s">
        <v>200</v>
      </c>
      <c r="B116" s="28" t="s">
        <v>47</v>
      </c>
      <c r="C116" s="19" t="s">
        <v>218</v>
      </c>
      <c r="D116" s="72" t="s">
        <v>217</v>
      </c>
      <c r="E116" s="64" t="s">
        <v>52</v>
      </c>
      <c r="F116" s="64">
        <v>1</v>
      </c>
      <c r="G116" s="120" t="s">
        <v>572</v>
      </c>
    </row>
    <row r="117" spans="1:7" s="29" customFormat="1" ht="45" x14ac:dyDescent="0.2">
      <c r="A117" s="121" t="s">
        <v>201</v>
      </c>
      <c r="B117" s="28" t="s">
        <v>47</v>
      </c>
      <c r="C117" s="28" t="s">
        <v>220</v>
      </c>
      <c r="D117" s="72" t="s">
        <v>219</v>
      </c>
      <c r="E117" s="64" t="s">
        <v>52</v>
      </c>
      <c r="F117" s="64">
        <v>5</v>
      </c>
      <c r="G117" s="120" t="s">
        <v>574</v>
      </c>
    </row>
    <row r="118" spans="1:7" s="29" customFormat="1" ht="56.25" x14ac:dyDescent="0.2">
      <c r="A118" s="121" t="s">
        <v>202</v>
      </c>
      <c r="B118" s="28" t="s">
        <v>47</v>
      </c>
      <c r="C118" s="28" t="s">
        <v>222</v>
      </c>
      <c r="D118" s="72" t="s">
        <v>221</v>
      </c>
      <c r="E118" s="64" t="s">
        <v>52</v>
      </c>
      <c r="F118" s="64">
        <v>1</v>
      </c>
      <c r="G118" s="120" t="s">
        <v>575</v>
      </c>
    </row>
    <row r="119" spans="1:7" s="29" customFormat="1" ht="56.25" x14ac:dyDescent="0.2">
      <c r="A119" s="121" t="s">
        <v>203</v>
      </c>
      <c r="B119" s="28" t="s">
        <v>47</v>
      </c>
      <c r="C119" s="28" t="s">
        <v>380</v>
      </c>
      <c r="D119" s="72" t="s">
        <v>379</v>
      </c>
      <c r="E119" s="64" t="s">
        <v>52</v>
      </c>
      <c r="F119" s="64">
        <v>1</v>
      </c>
      <c r="G119" s="120" t="s">
        <v>575</v>
      </c>
    </row>
    <row r="120" spans="1:7" s="29" customFormat="1" ht="56.25" x14ac:dyDescent="0.2">
      <c r="A120" s="121" t="s">
        <v>204</v>
      </c>
      <c r="B120" s="28" t="s">
        <v>47</v>
      </c>
      <c r="C120" s="28" t="s">
        <v>382</v>
      </c>
      <c r="D120" s="72" t="s">
        <v>381</v>
      </c>
      <c r="E120" s="64" t="s">
        <v>52</v>
      </c>
      <c r="F120" s="64">
        <v>1</v>
      </c>
      <c r="G120" s="120" t="s">
        <v>576</v>
      </c>
    </row>
    <row r="121" spans="1:7" s="29" customFormat="1" ht="33.75" x14ac:dyDescent="0.2">
      <c r="A121" s="121" t="s">
        <v>205</v>
      </c>
      <c r="B121" s="28" t="s">
        <v>47</v>
      </c>
      <c r="C121" s="28" t="s">
        <v>224</v>
      </c>
      <c r="D121" s="72" t="s">
        <v>223</v>
      </c>
      <c r="E121" s="64" t="s">
        <v>52</v>
      </c>
      <c r="F121" s="64">
        <v>5</v>
      </c>
      <c r="G121" s="120" t="s">
        <v>574</v>
      </c>
    </row>
    <row r="122" spans="1:7" s="29" customFormat="1" ht="33.75" x14ac:dyDescent="0.2">
      <c r="A122" s="121" t="s">
        <v>206</v>
      </c>
      <c r="B122" s="28" t="s">
        <v>47</v>
      </c>
      <c r="C122" s="28" t="s">
        <v>226</v>
      </c>
      <c r="D122" s="72" t="s">
        <v>225</v>
      </c>
      <c r="E122" s="64" t="s">
        <v>52</v>
      </c>
      <c r="F122" s="64">
        <v>2</v>
      </c>
      <c r="G122" s="120" t="s">
        <v>578</v>
      </c>
    </row>
    <row r="123" spans="1:7" s="29" customFormat="1" ht="22.5" x14ac:dyDescent="0.2">
      <c r="A123" s="121" t="s">
        <v>207</v>
      </c>
      <c r="B123" s="28" t="s">
        <v>47</v>
      </c>
      <c r="C123" s="19" t="s">
        <v>137</v>
      </c>
      <c r="D123" s="72" t="s">
        <v>136</v>
      </c>
      <c r="E123" s="64" t="s">
        <v>138</v>
      </c>
      <c r="F123" s="64">
        <v>4</v>
      </c>
      <c r="G123" s="120" t="s">
        <v>384</v>
      </c>
    </row>
    <row r="124" spans="1:7" s="29" customFormat="1" ht="22.5" x14ac:dyDescent="0.2">
      <c r="A124" s="121" t="s">
        <v>208</v>
      </c>
      <c r="B124" s="28" t="s">
        <v>47</v>
      </c>
      <c r="C124" s="28" t="s">
        <v>141</v>
      </c>
      <c r="D124" s="72" t="s">
        <v>140</v>
      </c>
      <c r="E124" s="64" t="s">
        <v>138</v>
      </c>
      <c r="F124" s="64">
        <v>1</v>
      </c>
      <c r="G124" s="120" t="s">
        <v>385</v>
      </c>
    </row>
    <row r="125" spans="1:7" s="29" customFormat="1" ht="45" x14ac:dyDescent="0.2">
      <c r="A125" s="121" t="s">
        <v>209</v>
      </c>
      <c r="B125" s="28" t="s">
        <v>47</v>
      </c>
      <c r="C125" s="28" t="s">
        <v>228</v>
      </c>
      <c r="D125" s="72" t="s">
        <v>227</v>
      </c>
      <c r="E125" s="64" t="s">
        <v>138</v>
      </c>
      <c r="F125" s="64">
        <v>1</v>
      </c>
      <c r="G125" s="120" t="s">
        <v>577</v>
      </c>
    </row>
    <row r="126" spans="1:7" s="29" customFormat="1" ht="45" x14ac:dyDescent="0.2">
      <c r="A126" s="121" t="s">
        <v>210</v>
      </c>
      <c r="B126" s="28" t="s">
        <v>47</v>
      </c>
      <c r="C126" s="28" t="s">
        <v>387</v>
      </c>
      <c r="D126" s="72" t="s">
        <v>510</v>
      </c>
      <c r="E126" s="64" t="s">
        <v>138</v>
      </c>
      <c r="F126" s="64">
        <v>6</v>
      </c>
      <c r="G126" s="120" t="s">
        <v>579</v>
      </c>
    </row>
    <row r="127" spans="1:7" s="29" customFormat="1" ht="56.25" x14ac:dyDescent="0.2">
      <c r="A127" s="121" t="s">
        <v>211</v>
      </c>
      <c r="B127" s="28" t="s">
        <v>47</v>
      </c>
      <c r="C127" s="28" t="s">
        <v>386</v>
      </c>
      <c r="D127" s="72" t="s">
        <v>511</v>
      </c>
      <c r="E127" s="64" t="s">
        <v>138</v>
      </c>
      <c r="F127" s="64">
        <v>1</v>
      </c>
      <c r="G127" s="120" t="s">
        <v>576</v>
      </c>
    </row>
    <row r="128" spans="1:7" s="29" customFormat="1" ht="22.5" x14ac:dyDescent="0.2">
      <c r="A128" s="121" t="s">
        <v>212</v>
      </c>
      <c r="B128" s="28" t="s">
        <v>47</v>
      </c>
      <c r="C128" s="28" t="s">
        <v>230</v>
      </c>
      <c r="D128" s="72" t="s">
        <v>229</v>
      </c>
      <c r="E128" s="64" t="s">
        <v>138</v>
      </c>
      <c r="F128" s="64">
        <v>4</v>
      </c>
      <c r="G128" s="120" t="s">
        <v>580</v>
      </c>
    </row>
    <row r="129" spans="1:7" s="29" customFormat="1" ht="22.5" x14ac:dyDescent="0.2">
      <c r="A129" s="121" t="s">
        <v>213</v>
      </c>
      <c r="B129" s="28" t="s">
        <v>47</v>
      </c>
      <c r="C129" s="28" t="s">
        <v>232</v>
      </c>
      <c r="D129" s="72" t="s">
        <v>231</v>
      </c>
      <c r="E129" s="64" t="s">
        <v>138</v>
      </c>
      <c r="F129" s="64">
        <v>4</v>
      </c>
      <c r="G129" s="120" t="s">
        <v>580</v>
      </c>
    </row>
    <row r="130" spans="1:7" s="29" customFormat="1" ht="22.5" x14ac:dyDescent="0.2">
      <c r="A130" s="121" t="s">
        <v>214</v>
      </c>
      <c r="B130" s="28" t="s">
        <v>47</v>
      </c>
      <c r="C130" s="28" t="s">
        <v>234</v>
      </c>
      <c r="D130" s="72" t="s">
        <v>233</v>
      </c>
      <c r="E130" s="64" t="s">
        <v>138</v>
      </c>
      <c r="F130" s="64">
        <v>6</v>
      </c>
      <c r="G130" s="120" t="s">
        <v>579</v>
      </c>
    </row>
    <row r="131" spans="1:7" s="29" customFormat="1" ht="33.75" x14ac:dyDescent="0.2">
      <c r="A131" s="121" t="s">
        <v>509</v>
      </c>
      <c r="B131" s="28" t="s">
        <v>47</v>
      </c>
      <c r="C131" s="28" t="s">
        <v>514</v>
      </c>
      <c r="D131" s="72" t="s">
        <v>513</v>
      </c>
      <c r="E131" s="64" t="s">
        <v>138</v>
      </c>
      <c r="F131" s="64">
        <v>4</v>
      </c>
      <c r="G131" s="120" t="s">
        <v>581</v>
      </c>
    </row>
    <row r="132" spans="1:7" s="29" customFormat="1" ht="25.5" customHeight="1" x14ac:dyDescent="0.2">
      <c r="A132" s="121" t="s">
        <v>243</v>
      </c>
      <c r="B132" s="28" t="s">
        <v>399</v>
      </c>
      <c r="C132" s="28">
        <v>95544</v>
      </c>
      <c r="D132" s="72" t="s">
        <v>512</v>
      </c>
      <c r="E132" s="64" t="s">
        <v>138</v>
      </c>
      <c r="F132" s="64">
        <v>1</v>
      </c>
      <c r="G132" s="120" t="s">
        <v>582</v>
      </c>
    </row>
    <row r="133" spans="1:7" s="29" customFormat="1" ht="45" x14ac:dyDescent="0.2">
      <c r="A133" s="121" t="s">
        <v>244</v>
      </c>
      <c r="B133" s="28" t="s">
        <v>47</v>
      </c>
      <c r="C133" s="28" t="s">
        <v>236</v>
      </c>
      <c r="D133" s="72" t="s">
        <v>235</v>
      </c>
      <c r="E133" s="64" t="s">
        <v>138</v>
      </c>
      <c r="F133" s="64">
        <v>5</v>
      </c>
      <c r="G133" s="120" t="s">
        <v>583</v>
      </c>
    </row>
    <row r="134" spans="1:7" s="29" customFormat="1" ht="45" x14ac:dyDescent="0.2">
      <c r="A134" s="121" t="s">
        <v>245</v>
      </c>
      <c r="B134" s="28" t="s">
        <v>47</v>
      </c>
      <c r="C134" s="28" t="s">
        <v>238</v>
      </c>
      <c r="D134" s="72" t="s">
        <v>237</v>
      </c>
      <c r="E134" s="64" t="s">
        <v>138</v>
      </c>
      <c r="F134" s="64">
        <v>5</v>
      </c>
      <c r="G134" s="120" t="s">
        <v>583</v>
      </c>
    </row>
    <row r="135" spans="1:7" s="29" customFormat="1" ht="33.75" x14ac:dyDescent="0.2">
      <c r="A135" s="121" t="s">
        <v>246</v>
      </c>
      <c r="B135" s="28" t="s">
        <v>47</v>
      </c>
      <c r="C135" s="28" t="s">
        <v>516</v>
      </c>
      <c r="D135" s="72" t="s">
        <v>515</v>
      </c>
      <c r="E135" s="64" t="s">
        <v>138</v>
      </c>
      <c r="F135" s="64">
        <v>2</v>
      </c>
      <c r="G135" s="120" t="s">
        <v>586</v>
      </c>
    </row>
    <row r="136" spans="1:7" s="29" customFormat="1" ht="45" x14ac:dyDescent="0.2">
      <c r="A136" s="121" t="s">
        <v>247</v>
      </c>
      <c r="B136" s="28" t="s">
        <v>47</v>
      </c>
      <c r="C136" s="28" t="s">
        <v>240</v>
      </c>
      <c r="D136" s="72" t="s">
        <v>239</v>
      </c>
      <c r="E136" s="64" t="s">
        <v>138</v>
      </c>
      <c r="F136" s="64">
        <v>1</v>
      </c>
      <c r="G136" s="120" t="s">
        <v>585</v>
      </c>
    </row>
    <row r="137" spans="1:7" s="29" customFormat="1" ht="33.75" x14ac:dyDescent="0.2">
      <c r="A137" s="121" t="s">
        <v>383</v>
      </c>
      <c r="B137" s="28" t="s">
        <v>47</v>
      </c>
      <c r="C137" s="28" t="s">
        <v>242</v>
      </c>
      <c r="D137" s="72" t="s">
        <v>241</v>
      </c>
      <c r="E137" s="64" t="s">
        <v>138</v>
      </c>
      <c r="F137" s="64">
        <v>1</v>
      </c>
      <c r="G137" s="120" t="s">
        <v>584</v>
      </c>
    </row>
    <row r="138" spans="1:7" s="29" customFormat="1" ht="11.25" x14ac:dyDescent="0.2">
      <c r="A138" s="117">
        <v>10</v>
      </c>
      <c r="B138" s="99"/>
      <c r="C138" s="100"/>
      <c r="D138" s="101" t="s">
        <v>248</v>
      </c>
      <c r="E138" s="102"/>
      <c r="F138" s="102"/>
      <c r="G138" s="118"/>
    </row>
    <row r="139" spans="1:7" s="29" customFormat="1" ht="56.25" x14ac:dyDescent="0.2">
      <c r="A139" s="121" t="s">
        <v>402</v>
      </c>
      <c r="B139" s="28" t="s">
        <v>399</v>
      </c>
      <c r="C139" s="28">
        <v>100693</v>
      </c>
      <c r="D139" s="72" t="s">
        <v>401</v>
      </c>
      <c r="E139" s="64" t="s">
        <v>138</v>
      </c>
      <c r="F139" s="64">
        <v>19</v>
      </c>
      <c r="G139" s="120" t="s">
        <v>587</v>
      </c>
    </row>
    <row r="140" spans="1:7" s="29" customFormat="1" ht="33.75" x14ac:dyDescent="0.2">
      <c r="A140" s="121" t="s">
        <v>403</v>
      </c>
      <c r="B140" s="28" t="s">
        <v>399</v>
      </c>
      <c r="C140" s="19">
        <v>90825</v>
      </c>
      <c r="D140" s="72" t="s">
        <v>400</v>
      </c>
      <c r="E140" s="64" t="s">
        <v>138</v>
      </c>
      <c r="F140" s="64">
        <v>2</v>
      </c>
      <c r="G140" s="120" t="s">
        <v>588</v>
      </c>
    </row>
    <row r="141" spans="1:7" s="29" customFormat="1" ht="11.25" x14ac:dyDescent="0.2">
      <c r="A141" s="117">
        <v>11</v>
      </c>
      <c r="B141" s="99"/>
      <c r="C141" s="100"/>
      <c r="D141" s="101" t="s">
        <v>249</v>
      </c>
      <c r="E141" s="102"/>
      <c r="F141" s="102"/>
      <c r="G141" s="118"/>
    </row>
    <row r="142" spans="1:7" s="29" customFormat="1" ht="45" x14ac:dyDescent="0.2">
      <c r="A142" s="121" t="s">
        <v>286</v>
      </c>
      <c r="B142" s="28" t="s">
        <v>47</v>
      </c>
      <c r="C142" s="19" t="s">
        <v>251</v>
      </c>
      <c r="D142" s="72" t="s">
        <v>250</v>
      </c>
      <c r="E142" s="64" t="s">
        <v>46</v>
      </c>
      <c r="F142" s="64">
        <v>3.64</v>
      </c>
      <c r="G142" s="120" t="s">
        <v>388</v>
      </c>
    </row>
    <row r="143" spans="1:7" s="29" customFormat="1" ht="67.5" x14ac:dyDescent="0.2">
      <c r="A143" s="121" t="s">
        <v>287</v>
      </c>
      <c r="B143" s="28" t="s">
        <v>47</v>
      </c>
      <c r="C143" s="19" t="s">
        <v>253</v>
      </c>
      <c r="D143" s="72" t="s">
        <v>252</v>
      </c>
      <c r="E143" s="64" t="s">
        <v>46</v>
      </c>
      <c r="F143" s="64">
        <v>38.979999999999997</v>
      </c>
      <c r="G143" s="120" t="s">
        <v>653</v>
      </c>
    </row>
    <row r="144" spans="1:7" s="29" customFormat="1" ht="45" x14ac:dyDescent="0.2">
      <c r="A144" s="121" t="s">
        <v>288</v>
      </c>
      <c r="B144" s="28" t="s">
        <v>47</v>
      </c>
      <c r="C144" s="19" t="s">
        <v>255</v>
      </c>
      <c r="D144" s="72" t="s">
        <v>254</v>
      </c>
      <c r="E144" s="64" t="s">
        <v>52</v>
      </c>
      <c r="F144" s="64">
        <v>1</v>
      </c>
      <c r="G144" s="120" t="s">
        <v>589</v>
      </c>
    </row>
    <row r="145" spans="1:7" s="29" customFormat="1" ht="69.75" customHeight="1" x14ac:dyDescent="0.2">
      <c r="A145" s="158" t="s">
        <v>289</v>
      </c>
      <c r="B145" s="159" t="s">
        <v>47</v>
      </c>
      <c r="C145" s="160" t="s">
        <v>257</v>
      </c>
      <c r="D145" s="161" t="s">
        <v>256</v>
      </c>
      <c r="E145" s="154" t="s">
        <v>52</v>
      </c>
      <c r="F145" s="154">
        <v>5.29</v>
      </c>
      <c r="G145" s="156" t="s">
        <v>590</v>
      </c>
    </row>
    <row r="146" spans="1:7" s="29" customFormat="1" ht="22.5" x14ac:dyDescent="0.2">
      <c r="A146" s="121" t="s">
        <v>406</v>
      </c>
      <c r="B146" s="28" t="s">
        <v>47</v>
      </c>
      <c r="C146" s="19" t="s">
        <v>405</v>
      </c>
      <c r="D146" s="72" t="s">
        <v>404</v>
      </c>
      <c r="E146" s="64" t="s">
        <v>46</v>
      </c>
      <c r="F146" s="64">
        <v>46.31</v>
      </c>
      <c r="G146" s="120" t="s">
        <v>591</v>
      </c>
    </row>
    <row r="147" spans="1:7" s="29" customFormat="1" ht="51" customHeight="1" x14ac:dyDescent="0.2">
      <c r="A147" s="121" t="s">
        <v>409</v>
      </c>
      <c r="B147" s="28" t="s">
        <v>47</v>
      </c>
      <c r="C147" s="19" t="s">
        <v>408</v>
      </c>
      <c r="D147" s="72" t="s">
        <v>407</v>
      </c>
      <c r="E147" s="64" t="s">
        <v>46</v>
      </c>
      <c r="F147" s="64">
        <v>8.44</v>
      </c>
      <c r="G147" s="120" t="s">
        <v>663</v>
      </c>
    </row>
    <row r="148" spans="1:7" s="29" customFormat="1" ht="11.25" x14ac:dyDescent="0.2">
      <c r="A148" s="117">
        <v>12</v>
      </c>
      <c r="B148" s="99"/>
      <c r="C148" s="100"/>
      <c r="D148" s="101" t="s">
        <v>258</v>
      </c>
      <c r="E148" s="102"/>
      <c r="F148" s="102"/>
      <c r="G148" s="118"/>
    </row>
    <row r="149" spans="1:7" s="29" customFormat="1" ht="158.25" customHeight="1" x14ac:dyDescent="0.2">
      <c r="A149" s="121" t="s">
        <v>290</v>
      </c>
      <c r="B149" s="28" t="s">
        <v>47</v>
      </c>
      <c r="C149" s="19" t="s">
        <v>260</v>
      </c>
      <c r="D149" s="72" t="s">
        <v>259</v>
      </c>
      <c r="E149" s="64" t="s">
        <v>46</v>
      </c>
      <c r="F149" s="64">
        <v>1173.78</v>
      </c>
      <c r="G149" s="150" t="s">
        <v>595</v>
      </c>
    </row>
    <row r="150" spans="1:7" s="29" customFormat="1" ht="135" x14ac:dyDescent="0.2">
      <c r="A150" s="121" t="s">
        <v>291</v>
      </c>
      <c r="B150" s="28" t="s">
        <v>47</v>
      </c>
      <c r="C150" s="19" t="s">
        <v>262</v>
      </c>
      <c r="D150" s="72" t="s">
        <v>261</v>
      </c>
      <c r="E150" s="64" t="s">
        <v>46</v>
      </c>
      <c r="F150" s="64">
        <v>355.41</v>
      </c>
      <c r="G150" s="150" t="s">
        <v>592</v>
      </c>
    </row>
    <row r="151" spans="1:7" s="29" customFormat="1" ht="142.5" customHeight="1" x14ac:dyDescent="0.2">
      <c r="A151" s="121" t="s">
        <v>292</v>
      </c>
      <c r="B151" s="28" t="s">
        <v>47</v>
      </c>
      <c r="C151" s="19" t="s">
        <v>263</v>
      </c>
      <c r="D151" s="72" t="s">
        <v>593</v>
      </c>
      <c r="E151" s="64" t="s">
        <v>46</v>
      </c>
      <c r="F151" s="64">
        <v>845.12</v>
      </c>
      <c r="G151" s="150" t="s">
        <v>594</v>
      </c>
    </row>
    <row r="152" spans="1:7" s="29" customFormat="1" ht="102.75" customHeight="1" x14ac:dyDescent="0.2">
      <c r="A152" s="121" t="s">
        <v>489</v>
      </c>
      <c r="B152" s="28" t="s">
        <v>47</v>
      </c>
      <c r="C152" s="19" t="s">
        <v>265</v>
      </c>
      <c r="D152" s="72" t="s">
        <v>264</v>
      </c>
      <c r="E152" s="64" t="s">
        <v>46</v>
      </c>
      <c r="F152" s="64">
        <v>382.98</v>
      </c>
      <c r="G152" s="150" t="s">
        <v>596</v>
      </c>
    </row>
    <row r="153" spans="1:7" s="29" customFormat="1" ht="157.5" x14ac:dyDescent="0.2">
      <c r="A153" s="121" t="s">
        <v>293</v>
      </c>
      <c r="B153" s="28" t="s">
        <v>47</v>
      </c>
      <c r="C153" s="19" t="s">
        <v>267</v>
      </c>
      <c r="D153" s="72" t="s">
        <v>266</v>
      </c>
      <c r="E153" s="64" t="s">
        <v>46</v>
      </c>
      <c r="F153" s="64">
        <v>384.53</v>
      </c>
      <c r="G153" s="150" t="s">
        <v>651</v>
      </c>
    </row>
    <row r="154" spans="1:7" s="29" customFormat="1" ht="101.25" x14ac:dyDescent="0.2">
      <c r="A154" s="121" t="s">
        <v>519</v>
      </c>
      <c r="B154" s="28" t="s">
        <v>47</v>
      </c>
      <c r="C154" s="28" t="s">
        <v>488</v>
      </c>
      <c r="D154" s="72" t="s">
        <v>487</v>
      </c>
      <c r="E154" s="64" t="s">
        <v>46</v>
      </c>
      <c r="F154" s="64">
        <v>6.75</v>
      </c>
      <c r="G154" s="150" t="s">
        <v>597</v>
      </c>
    </row>
    <row r="155" spans="1:7" s="29" customFormat="1" ht="11.25" x14ac:dyDescent="0.2">
      <c r="A155" s="117">
        <v>13</v>
      </c>
      <c r="B155" s="99"/>
      <c r="C155" s="100"/>
      <c r="D155" s="101" t="s">
        <v>268</v>
      </c>
      <c r="E155" s="102"/>
      <c r="F155" s="102"/>
      <c r="G155" s="118"/>
    </row>
    <row r="156" spans="1:7" s="29" customFormat="1" ht="81.75" customHeight="1" x14ac:dyDescent="0.2">
      <c r="A156" s="121" t="s">
        <v>279</v>
      </c>
      <c r="B156" s="28" t="s">
        <v>47</v>
      </c>
      <c r="C156" s="19" t="s">
        <v>269</v>
      </c>
      <c r="D156" s="72" t="s">
        <v>612</v>
      </c>
      <c r="E156" s="64" t="s">
        <v>46</v>
      </c>
      <c r="F156" s="64">
        <v>462.3</v>
      </c>
      <c r="G156" s="150" t="s">
        <v>614</v>
      </c>
    </row>
    <row r="157" spans="1:7" s="29" customFormat="1" ht="91.5" customHeight="1" x14ac:dyDescent="0.2">
      <c r="A157" s="121" t="s">
        <v>280</v>
      </c>
      <c r="B157" s="28" t="s">
        <v>47</v>
      </c>
      <c r="C157" s="19" t="s">
        <v>270</v>
      </c>
      <c r="D157" s="72" t="s">
        <v>613</v>
      </c>
      <c r="E157" s="64" t="s">
        <v>46</v>
      </c>
      <c r="F157" s="64">
        <v>462.3</v>
      </c>
      <c r="G157" s="150" t="s">
        <v>614</v>
      </c>
    </row>
    <row r="158" spans="1:7" s="29" customFormat="1" ht="200.25" customHeight="1" x14ac:dyDescent="0.2">
      <c r="A158" s="121" t="s">
        <v>281</v>
      </c>
      <c r="B158" s="28" t="s">
        <v>47</v>
      </c>
      <c r="C158" s="19" t="s">
        <v>272</v>
      </c>
      <c r="D158" s="72" t="s">
        <v>271</v>
      </c>
      <c r="E158" s="64" t="s">
        <v>46</v>
      </c>
      <c r="F158" s="64">
        <v>480.11</v>
      </c>
      <c r="G158" s="150" t="s">
        <v>615</v>
      </c>
    </row>
    <row r="159" spans="1:7" s="29" customFormat="1" ht="67.5" x14ac:dyDescent="0.2">
      <c r="A159" s="121" t="s">
        <v>282</v>
      </c>
      <c r="B159" s="28" t="s">
        <v>47</v>
      </c>
      <c r="C159" s="19" t="s">
        <v>274</v>
      </c>
      <c r="D159" s="72" t="s">
        <v>273</v>
      </c>
      <c r="E159" s="64" t="s">
        <v>46</v>
      </c>
      <c r="F159" s="64">
        <v>133.32</v>
      </c>
      <c r="G159" s="120" t="s">
        <v>616</v>
      </c>
    </row>
    <row r="160" spans="1:7" s="29" customFormat="1" ht="67.5" x14ac:dyDescent="0.2">
      <c r="A160" s="121" t="s">
        <v>283</v>
      </c>
      <c r="B160" s="28" t="s">
        <v>47</v>
      </c>
      <c r="C160" s="19" t="s">
        <v>529</v>
      </c>
      <c r="D160" s="72" t="s">
        <v>528</v>
      </c>
      <c r="E160" s="64" t="s">
        <v>46</v>
      </c>
      <c r="F160" s="64">
        <v>307.83</v>
      </c>
      <c r="G160" s="120" t="s">
        <v>617</v>
      </c>
    </row>
    <row r="161" spans="1:7" s="29" customFormat="1" ht="17.25" customHeight="1" x14ac:dyDescent="0.2">
      <c r="A161" s="121" t="s">
        <v>284</v>
      </c>
      <c r="B161" s="28" t="s">
        <v>47</v>
      </c>
      <c r="C161" s="19" t="s">
        <v>276</v>
      </c>
      <c r="D161" s="72" t="s">
        <v>275</v>
      </c>
      <c r="E161" s="64" t="s">
        <v>46</v>
      </c>
      <c r="F161" s="64">
        <v>305.37</v>
      </c>
      <c r="G161" s="120" t="s">
        <v>618</v>
      </c>
    </row>
    <row r="162" spans="1:7" s="29" customFormat="1" ht="56.25" x14ac:dyDescent="0.2">
      <c r="A162" s="121" t="s">
        <v>285</v>
      </c>
      <c r="B162" s="28" t="s">
        <v>47</v>
      </c>
      <c r="C162" s="19" t="s">
        <v>278</v>
      </c>
      <c r="D162" s="72" t="s">
        <v>277</v>
      </c>
      <c r="E162" s="64" t="s">
        <v>46</v>
      </c>
      <c r="F162" s="64">
        <v>99.22</v>
      </c>
      <c r="G162" s="120" t="s">
        <v>619</v>
      </c>
    </row>
    <row r="163" spans="1:7" s="29" customFormat="1" ht="11.25" x14ac:dyDescent="0.2">
      <c r="A163" s="117">
        <v>14</v>
      </c>
      <c r="B163" s="99"/>
      <c r="C163" s="100"/>
      <c r="D163" s="101" t="s">
        <v>534</v>
      </c>
      <c r="E163" s="102"/>
      <c r="F163" s="102"/>
      <c r="G163" s="118"/>
    </row>
    <row r="164" spans="1:7" s="29" customFormat="1" ht="33.75" x14ac:dyDescent="0.2">
      <c r="A164" s="121" t="s">
        <v>297</v>
      </c>
      <c r="B164" s="28" t="s">
        <v>47</v>
      </c>
      <c r="C164" s="19" t="s">
        <v>299</v>
      </c>
      <c r="D164" s="72" t="s">
        <v>298</v>
      </c>
      <c r="E164" s="64" t="s">
        <v>52</v>
      </c>
      <c r="F164" s="64">
        <v>7</v>
      </c>
      <c r="G164" s="120" t="s">
        <v>620</v>
      </c>
    </row>
    <row r="165" spans="1:7" s="29" customFormat="1" ht="11.25" hidden="1" x14ac:dyDescent="0.2">
      <c r="A165" s="121"/>
      <c r="B165" s="28"/>
      <c r="C165" s="19"/>
      <c r="D165" s="72"/>
      <c r="E165" s="64"/>
      <c r="F165" s="64"/>
      <c r="G165" s="120"/>
    </row>
    <row r="166" spans="1:7" s="29" customFormat="1" ht="11.25" x14ac:dyDescent="0.2">
      <c r="A166" s="117">
        <v>15</v>
      </c>
      <c r="B166" s="99"/>
      <c r="C166" s="100"/>
      <c r="D166" s="101" t="s">
        <v>294</v>
      </c>
      <c r="E166" s="102"/>
      <c r="F166" s="102"/>
      <c r="G166" s="118"/>
    </row>
    <row r="167" spans="1:7" s="29" customFormat="1" ht="155.25" customHeight="1" x14ac:dyDescent="0.2">
      <c r="A167" s="121" t="s">
        <v>304</v>
      </c>
      <c r="B167" s="28" t="s">
        <v>47</v>
      </c>
      <c r="C167" s="19" t="s">
        <v>300</v>
      </c>
      <c r="D167" s="72" t="s">
        <v>302</v>
      </c>
      <c r="E167" s="64" t="s">
        <v>46</v>
      </c>
      <c r="F167" s="64">
        <v>845.12</v>
      </c>
      <c r="G167" s="150" t="s">
        <v>594</v>
      </c>
    </row>
    <row r="168" spans="1:7" s="29" customFormat="1" ht="90" customHeight="1" x14ac:dyDescent="0.2">
      <c r="A168" s="121" t="s">
        <v>305</v>
      </c>
      <c r="B168" s="28" t="s">
        <v>47</v>
      </c>
      <c r="C168" s="19" t="s">
        <v>301</v>
      </c>
      <c r="D168" s="72" t="s">
        <v>303</v>
      </c>
      <c r="E168" s="64" t="s">
        <v>46</v>
      </c>
      <c r="F168" s="64">
        <v>382.98</v>
      </c>
      <c r="G168" s="150" t="s">
        <v>596</v>
      </c>
    </row>
    <row r="169" spans="1:7" s="29" customFormat="1" ht="103.5" customHeight="1" x14ac:dyDescent="0.2">
      <c r="A169" s="121" t="s">
        <v>310</v>
      </c>
      <c r="B169" s="28" t="s">
        <v>47</v>
      </c>
      <c r="C169" s="19" t="s">
        <v>306</v>
      </c>
      <c r="D169" s="72" t="s">
        <v>323</v>
      </c>
      <c r="E169" s="64" t="s">
        <v>46</v>
      </c>
      <c r="F169" s="64">
        <v>489.9</v>
      </c>
      <c r="G169" s="150" t="s">
        <v>622</v>
      </c>
    </row>
    <row r="170" spans="1:7" s="29" customFormat="1" ht="115.5" customHeight="1" x14ac:dyDescent="0.2">
      <c r="A170" s="121" t="s">
        <v>311</v>
      </c>
      <c r="B170" s="28" t="s">
        <v>47</v>
      </c>
      <c r="C170" s="19" t="s">
        <v>525</v>
      </c>
      <c r="D170" s="72" t="s">
        <v>524</v>
      </c>
      <c r="E170" s="64" t="s">
        <v>46</v>
      </c>
      <c r="F170" s="64">
        <v>345.19</v>
      </c>
      <c r="G170" s="150" t="s">
        <v>621</v>
      </c>
    </row>
    <row r="171" spans="1:7" s="29" customFormat="1" ht="86.25" customHeight="1" x14ac:dyDescent="0.2">
      <c r="A171" s="121" t="s">
        <v>312</v>
      </c>
      <c r="B171" s="28" t="s">
        <v>47</v>
      </c>
      <c r="C171" s="19" t="s">
        <v>307</v>
      </c>
      <c r="D171" s="72" t="s">
        <v>322</v>
      </c>
      <c r="E171" s="64" t="s">
        <v>46</v>
      </c>
      <c r="F171" s="64">
        <v>382.98</v>
      </c>
      <c r="G171" s="150" t="s">
        <v>596</v>
      </c>
    </row>
    <row r="172" spans="1:7" s="29" customFormat="1" ht="144" customHeight="1" x14ac:dyDescent="0.2">
      <c r="A172" s="121" t="s">
        <v>313</v>
      </c>
      <c r="B172" s="28" t="s">
        <v>47</v>
      </c>
      <c r="C172" s="19" t="s">
        <v>308</v>
      </c>
      <c r="D172" s="72" t="s">
        <v>321</v>
      </c>
      <c r="E172" s="64" t="s">
        <v>46</v>
      </c>
      <c r="F172" s="64">
        <v>845.12</v>
      </c>
      <c r="G172" s="150" t="s">
        <v>594</v>
      </c>
    </row>
    <row r="173" spans="1:7" s="29" customFormat="1" ht="90" customHeight="1" x14ac:dyDescent="0.2">
      <c r="A173" s="121" t="s">
        <v>314</v>
      </c>
      <c r="B173" s="28" t="s">
        <v>47</v>
      </c>
      <c r="C173" s="19" t="s">
        <v>309</v>
      </c>
      <c r="D173" s="72" t="s">
        <v>320</v>
      </c>
      <c r="E173" s="64" t="s">
        <v>46</v>
      </c>
      <c r="F173" s="64">
        <v>382.98</v>
      </c>
      <c r="G173" s="150" t="s">
        <v>596</v>
      </c>
    </row>
    <row r="174" spans="1:7" s="29" customFormat="1" ht="246.75" customHeight="1" x14ac:dyDescent="0.2">
      <c r="A174" s="121" t="s">
        <v>315</v>
      </c>
      <c r="B174" s="28" t="s">
        <v>47</v>
      </c>
      <c r="C174" s="19" t="s">
        <v>518</v>
      </c>
      <c r="D174" s="72" t="s">
        <v>517</v>
      </c>
      <c r="E174" s="64" t="s">
        <v>46</v>
      </c>
      <c r="F174" s="64">
        <v>414.63</v>
      </c>
      <c r="G174" s="120" t="s">
        <v>652</v>
      </c>
    </row>
    <row r="175" spans="1:7" s="29" customFormat="1" ht="56.25" x14ac:dyDescent="0.2">
      <c r="A175" s="121" t="s">
        <v>316</v>
      </c>
      <c r="B175" s="28" t="s">
        <v>47</v>
      </c>
      <c r="C175" s="19" t="s">
        <v>318</v>
      </c>
      <c r="D175" s="72" t="s">
        <v>319</v>
      </c>
      <c r="E175" s="64" t="s">
        <v>46</v>
      </c>
      <c r="F175" s="64">
        <v>107.1</v>
      </c>
      <c r="G175" s="120" t="s">
        <v>623</v>
      </c>
    </row>
    <row r="176" spans="1:7" s="29" customFormat="1" ht="87.75" customHeight="1" x14ac:dyDescent="0.2">
      <c r="A176" s="121" t="s">
        <v>317</v>
      </c>
      <c r="B176" s="28" t="s">
        <v>47</v>
      </c>
      <c r="C176" s="19" t="s">
        <v>324</v>
      </c>
      <c r="D176" s="72" t="s">
        <v>325</v>
      </c>
      <c r="E176" s="64" t="s">
        <v>46</v>
      </c>
      <c r="F176" s="64">
        <v>193.3</v>
      </c>
      <c r="G176" s="120" t="s">
        <v>664</v>
      </c>
    </row>
    <row r="177" spans="1:7" s="29" customFormat="1" ht="55.5" customHeight="1" x14ac:dyDescent="0.2">
      <c r="A177" s="121" t="s">
        <v>526</v>
      </c>
      <c r="B177" s="28" t="s">
        <v>47</v>
      </c>
      <c r="C177" s="19" t="s">
        <v>523</v>
      </c>
      <c r="D177" s="72" t="s">
        <v>522</v>
      </c>
      <c r="E177" s="64" t="s">
        <v>46</v>
      </c>
      <c r="F177" s="64">
        <v>33.9</v>
      </c>
      <c r="G177" s="150" t="s">
        <v>624</v>
      </c>
    </row>
    <row r="178" spans="1:7" s="29" customFormat="1" ht="48.75" customHeight="1" x14ac:dyDescent="0.2">
      <c r="A178" s="121" t="s">
        <v>627</v>
      </c>
      <c r="B178" s="28" t="s">
        <v>47</v>
      </c>
      <c r="C178" s="19" t="s">
        <v>626</v>
      </c>
      <c r="D178" s="72" t="s">
        <v>625</v>
      </c>
      <c r="E178" s="64" t="s">
        <v>46</v>
      </c>
      <c r="F178" s="64">
        <v>134.41999999999999</v>
      </c>
      <c r="G178" s="150" t="s">
        <v>628</v>
      </c>
    </row>
    <row r="179" spans="1:7" s="29" customFormat="1" ht="11.25" x14ac:dyDescent="0.2">
      <c r="A179" s="117">
        <v>16</v>
      </c>
      <c r="B179" s="99"/>
      <c r="C179" s="100"/>
      <c r="D179" s="101" t="s">
        <v>295</v>
      </c>
      <c r="E179" s="102"/>
      <c r="F179" s="102"/>
      <c r="G179" s="118"/>
    </row>
    <row r="180" spans="1:7" s="29" customFormat="1" ht="42.75" customHeight="1" x14ac:dyDescent="0.2">
      <c r="A180" s="121" t="s">
        <v>338</v>
      </c>
      <c r="B180" s="28" t="s">
        <v>47</v>
      </c>
      <c r="C180" s="19" t="s">
        <v>329</v>
      </c>
      <c r="D180" s="72" t="s">
        <v>330</v>
      </c>
      <c r="E180" s="64" t="s">
        <v>46</v>
      </c>
      <c r="F180" s="64">
        <v>11.08</v>
      </c>
      <c r="G180" s="120" t="s">
        <v>662</v>
      </c>
    </row>
    <row r="181" spans="1:7" s="29" customFormat="1" ht="90" x14ac:dyDescent="0.2">
      <c r="A181" s="121" t="s">
        <v>339</v>
      </c>
      <c r="B181" s="28" t="s">
        <v>47</v>
      </c>
      <c r="C181" s="19" t="s">
        <v>331</v>
      </c>
      <c r="D181" s="72" t="s">
        <v>629</v>
      </c>
      <c r="E181" s="64" t="s">
        <v>46</v>
      </c>
      <c r="F181" s="64">
        <v>7.26</v>
      </c>
      <c r="G181" s="120" t="s">
        <v>630</v>
      </c>
    </row>
    <row r="182" spans="1:7" s="29" customFormat="1" ht="78.75" x14ac:dyDescent="0.2">
      <c r="A182" s="121" t="s">
        <v>340</v>
      </c>
      <c r="B182" s="28" t="s">
        <v>47</v>
      </c>
      <c r="C182" s="19" t="s">
        <v>333</v>
      </c>
      <c r="D182" s="72" t="s">
        <v>332</v>
      </c>
      <c r="E182" s="64" t="s">
        <v>58</v>
      </c>
      <c r="F182" s="64">
        <v>15.8</v>
      </c>
      <c r="G182" s="120" t="s">
        <v>631</v>
      </c>
    </row>
    <row r="183" spans="1:7" s="29" customFormat="1" ht="67.5" x14ac:dyDescent="0.2">
      <c r="A183" s="121" t="s">
        <v>341</v>
      </c>
      <c r="B183" s="28" t="s">
        <v>47</v>
      </c>
      <c r="C183" s="19" t="s">
        <v>335</v>
      </c>
      <c r="D183" s="72" t="s">
        <v>334</v>
      </c>
      <c r="E183" s="64" t="s">
        <v>58</v>
      </c>
      <c r="F183" s="64">
        <v>10.3</v>
      </c>
      <c r="G183" s="120" t="s">
        <v>632</v>
      </c>
    </row>
    <row r="184" spans="1:7" s="29" customFormat="1" ht="33.75" x14ac:dyDescent="0.2">
      <c r="A184" s="121" t="s">
        <v>342</v>
      </c>
      <c r="B184" s="28" t="s">
        <v>47</v>
      </c>
      <c r="C184" s="19" t="s">
        <v>337</v>
      </c>
      <c r="D184" s="72" t="s">
        <v>336</v>
      </c>
      <c r="E184" s="64" t="s">
        <v>46</v>
      </c>
      <c r="F184" s="64">
        <v>9.9600000000000009</v>
      </c>
      <c r="G184" s="120" t="s">
        <v>395</v>
      </c>
    </row>
    <row r="185" spans="1:7" s="29" customFormat="1" ht="33.75" x14ac:dyDescent="0.2">
      <c r="A185" s="121" t="s">
        <v>343</v>
      </c>
      <c r="B185" s="28" t="s">
        <v>47</v>
      </c>
      <c r="C185" s="19" t="s">
        <v>327</v>
      </c>
      <c r="D185" s="72" t="s">
        <v>326</v>
      </c>
      <c r="E185" s="64" t="s">
        <v>328</v>
      </c>
      <c r="F185" s="64">
        <v>2</v>
      </c>
      <c r="G185" s="120" t="s">
        <v>391</v>
      </c>
    </row>
    <row r="186" spans="1:7" s="29" customFormat="1" ht="11.25" x14ac:dyDescent="0.2">
      <c r="A186" s="117">
        <v>17</v>
      </c>
      <c r="B186" s="99"/>
      <c r="C186" s="100"/>
      <c r="D186" s="101" t="s">
        <v>296</v>
      </c>
      <c r="E186" s="102"/>
      <c r="F186" s="102"/>
      <c r="G186" s="118"/>
    </row>
    <row r="187" spans="1:7" s="29" customFormat="1" ht="67.5" x14ac:dyDescent="0.2">
      <c r="A187" s="121" t="s">
        <v>352</v>
      </c>
      <c r="B187" s="28" t="s">
        <v>47</v>
      </c>
      <c r="C187" s="19" t="s">
        <v>345</v>
      </c>
      <c r="D187" s="72" t="s">
        <v>344</v>
      </c>
      <c r="E187" s="64" t="s">
        <v>346</v>
      </c>
      <c r="F187" s="64">
        <v>1</v>
      </c>
      <c r="G187" s="120" t="s">
        <v>390</v>
      </c>
    </row>
    <row r="188" spans="1:7" s="29" customFormat="1" ht="11.25" x14ac:dyDescent="0.2">
      <c r="A188" s="121" t="s">
        <v>353</v>
      </c>
      <c r="B188" s="28" t="s">
        <v>47</v>
      </c>
      <c r="C188" s="19" t="s">
        <v>348</v>
      </c>
      <c r="D188" s="72" t="s">
        <v>347</v>
      </c>
      <c r="E188" s="64" t="s">
        <v>349</v>
      </c>
      <c r="F188" s="64">
        <v>4</v>
      </c>
      <c r="G188" s="120" t="s">
        <v>355</v>
      </c>
    </row>
    <row r="189" spans="1:7" s="29" customFormat="1" ht="67.5" x14ac:dyDescent="0.2">
      <c r="A189" s="121" t="s">
        <v>354</v>
      </c>
      <c r="B189" s="28" t="s">
        <v>47</v>
      </c>
      <c r="C189" s="19" t="s">
        <v>351</v>
      </c>
      <c r="D189" s="72" t="s">
        <v>350</v>
      </c>
      <c r="E189" s="64" t="s">
        <v>346</v>
      </c>
      <c r="F189" s="64">
        <v>1</v>
      </c>
      <c r="G189" s="120" t="s">
        <v>389</v>
      </c>
    </row>
    <row r="190" spans="1:7" s="29" customFormat="1" ht="22.5" x14ac:dyDescent="0.2">
      <c r="A190" s="121" t="s">
        <v>492</v>
      </c>
      <c r="B190" s="28" t="s">
        <v>47</v>
      </c>
      <c r="C190" s="19" t="s">
        <v>491</v>
      </c>
      <c r="D190" s="72" t="s">
        <v>490</v>
      </c>
      <c r="E190" s="64" t="s">
        <v>46</v>
      </c>
      <c r="F190" s="64">
        <v>200</v>
      </c>
      <c r="G190" s="120" t="s">
        <v>633</v>
      </c>
    </row>
    <row r="191" spans="1:7" s="29" customFormat="1" ht="22.5" x14ac:dyDescent="0.2">
      <c r="A191" s="121" t="s">
        <v>503</v>
      </c>
      <c r="B191" s="28" t="s">
        <v>47</v>
      </c>
      <c r="C191" s="19" t="s">
        <v>494</v>
      </c>
      <c r="D191" s="72" t="s">
        <v>493</v>
      </c>
      <c r="E191" s="64" t="s">
        <v>138</v>
      </c>
      <c r="F191" s="64">
        <v>4</v>
      </c>
      <c r="G191" s="120" t="s">
        <v>635</v>
      </c>
    </row>
    <row r="192" spans="1:7" s="29" customFormat="1" ht="22.5" x14ac:dyDescent="0.2">
      <c r="A192" s="121" t="s">
        <v>504</v>
      </c>
      <c r="B192" s="28" t="s">
        <v>47</v>
      </c>
      <c r="C192" s="28" t="s">
        <v>496</v>
      </c>
      <c r="D192" s="72" t="s">
        <v>495</v>
      </c>
      <c r="E192" s="64" t="s">
        <v>138</v>
      </c>
      <c r="F192" s="64">
        <v>3</v>
      </c>
      <c r="G192" s="120" t="s">
        <v>635</v>
      </c>
    </row>
    <row r="193" spans="1:7" s="29" customFormat="1" ht="22.5" x14ac:dyDescent="0.2">
      <c r="A193" s="121" t="s">
        <v>505</v>
      </c>
      <c r="B193" s="28" t="s">
        <v>47</v>
      </c>
      <c r="C193" s="28" t="s">
        <v>498</v>
      </c>
      <c r="D193" s="72" t="s">
        <v>497</v>
      </c>
      <c r="E193" s="64" t="s">
        <v>138</v>
      </c>
      <c r="F193" s="64">
        <v>35</v>
      </c>
      <c r="G193" s="120" t="s">
        <v>634</v>
      </c>
    </row>
    <row r="194" spans="1:7" s="29" customFormat="1" ht="33.75" x14ac:dyDescent="0.2">
      <c r="A194" s="121" t="s">
        <v>506</v>
      </c>
      <c r="B194" s="28" t="s">
        <v>47</v>
      </c>
      <c r="C194" s="28" t="s">
        <v>500</v>
      </c>
      <c r="D194" s="72" t="s">
        <v>499</v>
      </c>
      <c r="E194" s="64" t="s">
        <v>138</v>
      </c>
      <c r="F194" s="64">
        <v>7</v>
      </c>
      <c r="G194" s="120" t="s">
        <v>635</v>
      </c>
    </row>
    <row r="195" spans="1:7" s="29" customFormat="1" ht="22.5" x14ac:dyDescent="0.2">
      <c r="A195" s="121" t="s">
        <v>507</v>
      </c>
      <c r="B195" s="28" t="s">
        <v>47</v>
      </c>
      <c r="C195" s="28" t="s">
        <v>502</v>
      </c>
      <c r="D195" s="72" t="s">
        <v>501</v>
      </c>
      <c r="E195" s="64" t="s">
        <v>138</v>
      </c>
      <c r="F195" s="64">
        <v>7</v>
      </c>
      <c r="G195" s="120" t="s">
        <v>635</v>
      </c>
    </row>
    <row r="196" spans="1:7" s="29" customFormat="1" ht="11.25" x14ac:dyDescent="0.2">
      <c r="A196" s="117">
        <v>18</v>
      </c>
      <c r="B196" s="99"/>
      <c r="C196" s="100"/>
      <c r="D196" s="101" t="s">
        <v>356</v>
      </c>
      <c r="E196" s="102"/>
      <c r="F196" s="102"/>
      <c r="G196" s="118"/>
    </row>
    <row r="197" spans="1:7" s="29" customFormat="1" ht="22.5" x14ac:dyDescent="0.2">
      <c r="A197" s="121" t="s">
        <v>360</v>
      </c>
      <c r="B197" s="28" t="s">
        <v>47</v>
      </c>
      <c r="C197" s="28" t="s">
        <v>358</v>
      </c>
      <c r="D197" s="72" t="s">
        <v>357</v>
      </c>
      <c r="E197" s="64" t="s">
        <v>46</v>
      </c>
      <c r="F197" s="64">
        <v>487.51</v>
      </c>
      <c r="G197" s="120" t="s">
        <v>636</v>
      </c>
    </row>
    <row r="198" spans="1:7" s="29" customFormat="1" ht="11.25" x14ac:dyDescent="0.2">
      <c r="A198" s="162"/>
      <c r="B198" s="169"/>
      <c r="C198" s="169"/>
      <c r="E198" s="163"/>
      <c r="F198" s="163"/>
      <c r="G198" s="164"/>
    </row>
    <row r="199" spans="1:7" s="29" customFormat="1" ht="11.25" x14ac:dyDescent="0.2">
      <c r="A199" s="162"/>
      <c r="B199" s="169"/>
      <c r="C199" s="169"/>
      <c r="E199" s="163"/>
      <c r="F199" s="163"/>
      <c r="G199" s="164"/>
    </row>
    <row r="200" spans="1:7" s="29" customFormat="1" ht="11.25" x14ac:dyDescent="0.2">
      <c r="A200" s="162"/>
      <c r="B200" s="169"/>
      <c r="C200" s="169"/>
      <c r="E200" s="163"/>
      <c r="F200" s="163"/>
      <c r="G200" s="164"/>
    </row>
    <row r="201" spans="1:7" s="29" customFormat="1" ht="11.25" x14ac:dyDescent="0.2">
      <c r="A201" s="162"/>
      <c r="B201" s="169"/>
      <c r="C201" s="169"/>
      <c r="E201" s="163"/>
      <c r="F201" s="163"/>
      <c r="G201" s="164"/>
    </row>
    <row r="202" spans="1:7" s="29" customFormat="1" ht="11.25" x14ac:dyDescent="0.2">
      <c r="A202" s="162"/>
      <c r="B202" s="169"/>
      <c r="C202" s="169"/>
      <c r="E202" s="163"/>
      <c r="F202" s="163"/>
      <c r="G202" s="164"/>
    </row>
    <row r="203" spans="1:7" s="29" customFormat="1" ht="11.25" x14ac:dyDescent="0.2">
      <c r="A203" s="162"/>
      <c r="B203" s="169"/>
      <c r="C203" s="169"/>
      <c r="E203" s="163"/>
      <c r="F203" s="163"/>
      <c r="G203" s="164"/>
    </row>
    <row r="204" spans="1:7" s="29" customFormat="1" ht="11.25" x14ac:dyDescent="0.2">
      <c r="A204" s="162"/>
      <c r="B204" s="169"/>
      <c r="C204" s="169"/>
      <c r="E204" s="163"/>
      <c r="F204" s="163"/>
      <c r="G204" s="164"/>
    </row>
    <row r="205" spans="1:7" s="29" customFormat="1" ht="11.25" x14ac:dyDescent="0.2">
      <c r="A205" s="162"/>
      <c r="B205" s="169"/>
      <c r="C205" s="169"/>
      <c r="E205" s="163"/>
      <c r="F205" s="163"/>
      <c r="G205" s="164"/>
    </row>
    <row r="206" spans="1:7" s="29" customFormat="1" ht="11.25" x14ac:dyDescent="0.2">
      <c r="A206" s="162"/>
      <c r="B206" s="169"/>
      <c r="C206" s="169"/>
      <c r="E206" s="163"/>
      <c r="F206" s="163"/>
      <c r="G206" s="164"/>
    </row>
    <row r="207" spans="1:7" s="29" customFormat="1" ht="11.25" x14ac:dyDescent="0.2">
      <c r="A207" s="162"/>
      <c r="B207" s="169"/>
      <c r="C207" s="169"/>
      <c r="E207" s="163"/>
      <c r="F207" s="163"/>
      <c r="G207" s="164"/>
    </row>
    <row r="208" spans="1:7" s="29" customFormat="1" ht="11.25" x14ac:dyDescent="0.2">
      <c r="A208" s="162"/>
      <c r="B208" s="169"/>
      <c r="C208" s="169"/>
      <c r="E208" s="163"/>
      <c r="F208" s="163"/>
      <c r="G208" s="164"/>
    </row>
    <row r="209" spans="1:7" s="7" customFormat="1" x14ac:dyDescent="0.2">
      <c r="A209" s="122"/>
      <c r="B209" s="4"/>
      <c r="C209" s="4"/>
      <c r="E209" s="4"/>
      <c r="F209" s="5"/>
      <c r="G209" s="123"/>
    </row>
    <row r="210" spans="1:7" s="7" customFormat="1" x14ac:dyDescent="0.2">
      <c r="A210" s="122"/>
      <c r="B210" s="4"/>
      <c r="C210" s="4"/>
      <c r="E210" s="4"/>
      <c r="F210" s="5"/>
      <c r="G210" s="123"/>
    </row>
    <row r="211" spans="1:7" s="7" customFormat="1" x14ac:dyDescent="0.2">
      <c r="A211" s="122"/>
      <c r="B211" s="4"/>
      <c r="C211" s="4"/>
      <c r="E211" s="4"/>
      <c r="F211" s="5"/>
      <c r="G211" s="123"/>
    </row>
    <row r="212" spans="1:7" s="7" customFormat="1" x14ac:dyDescent="0.2">
      <c r="A212" s="122"/>
      <c r="B212" s="4"/>
      <c r="C212" s="82"/>
      <c r="E212" s="82"/>
      <c r="F212" s="5"/>
      <c r="G212" s="124"/>
    </row>
    <row r="213" spans="1:7" s="7" customFormat="1" x14ac:dyDescent="0.2">
      <c r="A213" s="122"/>
      <c r="B213" s="4"/>
      <c r="C213" s="125" t="s">
        <v>32</v>
      </c>
      <c r="D213" s="170"/>
      <c r="E213" s="125" t="s">
        <v>359</v>
      </c>
      <c r="F213" s="5"/>
      <c r="G213" s="126"/>
    </row>
    <row r="214" spans="1:7" s="7" customFormat="1" x14ac:dyDescent="0.2">
      <c r="A214" s="122"/>
      <c r="B214" s="4"/>
      <c r="C214" s="82" t="s">
        <v>36</v>
      </c>
      <c r="E214" s="83" t="s">
        <v>29</v>
      </c>
      <c r="F214" s="5"/>
      <c r="G214" s="124"/>
    </row>
    <row r="215" spans="1:7" s="7" customFormat="1" x14ac:dyDescent="0.2">
      <c r="A215" s="122"/>
      <c r="B215" s="4"/>
      <c r="C215" s="4"/>
      <c r="E215" s="4"/>
      <c r="F215" s="5"/>
      <c r="G215" s="123"/>
    </row>
    <row r="216" spans="1:7" s="7" customFormat="1" ht="13.5" thickBot="1" x14ac:dyDescent="0.25">
      <c r="A216" s="127"/>
      <c r="B216" s="128"/>
      <c r="C216" s="128"/>
      <c r="D216" s="129"/>
      <c r="E216" s="128"/>
      <c r="F216" s="130"/>
      <c r="G216" s="131"/>
    </row>
    <row r="217" spans="1:7" s="7" customFormat="1" x14ac:dyDescent="0.2">
      <c r="A217" s="3"/>
      <c r="B217" s="4"/>
      <c r="C217" s="4"/>
      <c r="E217" s="4"/>
      <c r="F217" s="5"/>
    </row>
    <row r="218" spans="1:7" s="7" customFormat="1" x14ac:dyDescent="0.2">
      <c r="A218" s="3"/>
      <c r="B218" s="4"/>
      <c r="C218" s="4"/>
      <c r="E218" s="4"/>
      <c r="F218" s="5"/>
    </row>
    <row r="219" spans="1:7" s="7" customFormat="1" x14ac:dyDescent="0.2">
      <c r="A219" s="3"/>
      <c r="B219" s="4"/>
      <c r="C219" s="4"/>
      <c r="E219" s="4"/>
      <c r="F219" s="5"/>
    </row>
    <row r="220" spans="1:7" s="7" customFormat="1" x14ac:dyDescent="0.2">
      <c r="A220" s="3"/>
      <c r="B220" s="4"/>
      <c r="C220" s="4"/>
      <c r="E220" s="4"/>
      <c r="F220" s="5"/>
    </row>
    <row r="221" spans="1:7" s="7" customFormat="1" x14ac:dyDescent="0.2">
      <c r="A221" s="3"/>
      <c r="B221" s="4"/>
      <c r="C221" s="4"/>
      <c r="E221" s="4"/>
      <c r="F221" s="5"/>
    </row>
    <row r="222" spans="1:7" s="7" customFormat="1" x14ac:dyDescent="0.2">
      <c r="A222" s="3"/>
      <c r="B222" s="4"/>
      <c r="C222" s="4"/>
      <c r="E222" s="4"/>
      <c r="F222" s="5"/>
    </row>
    <row r="223" spans="1:7" s="7" customFormat="1" x14ac:dyDescent="0.2">
      <c r="A223" s="3"/>
      <c r="B223" s="4"/>
      <c r="C223" s="4"/>
      <c r="E223" s="4"/>
      <c r="F223" s="5"/>
    </row>
    <row r="224" spans="1:7" s="7" customFormat="1" x14ac:dyDescent="0.2">
      <c r="A224" s="3"/>
      <c r="B224" s="4"/>
      <c r="C224" s="4"/>
      <c r="E224" s="4"/>
      <c r="F224" s="5"/>
    </row>
  </sheetData>
  <autoFilter ref="A8:G29" xr:uid="{00000000-0009-0000-0000-000001000000}"/>
  <mergeCells count="2">
    <mergeCell ref="A1:G1"/>
    <mergeCell ref="A2:G2"/>
  </mergeCells>
  <phoneticPr fontId="21" type="noConversion"/>
  <printOptions horizontalCentered="1"/>
  <pageMargins left="0.59055118110236227" right="0.19685039370078741" top="0.78740157480314965" bottom="0.78740157480314965" header="0.51181102362204722" footer="0.51181102362204722"/>
  <pageSetup paperSize="9" scale="91" fitToHeight="0" orientation="landscape" r:id="rId1"/>
  <headerFooter alignWithMargins="0">
    <oddFooter>Página &amp;P de &amp;N</oddFooter>
  </headerFooter>
  <rowBreaks count="2" manualBreakCount="2">
    <brk id="27" max="6" man="1"/>
    <brk id="176" max="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P55"/>
  <sheetViews>
    <sheetView showGridLines="0" view="pageBreakPreview" zoomScale="140" zoomScaleNormal="75" zoomScaleSheetLayoutView="140" workbookViewId="0">
      <selection activeCell="D47" sqref="D47"/>
    </sheetView>
  </sheetViews>
  <sheetFormatPr defaultColWidth="9.140625" defaultRowHeight="12.75" x14ac:dyDescent="0.2"/>
  <cols>
    <col min="1" max="1" width="11.140625" style="7" customWidth="1"/>
    <col min="2" max="2" width="55.140625" style="27" customWidth="1"/>
    <col min="3" max="3" width="18.5703125" style="7" customWidth="1"/>
    <col min="4" max="4" width="16.28515625" style="7" customWidth="1"/>
    <col min="5" max="13" width="15.5703125" style="7" customWidth="1"/>
    <col min="14" max="14" width="21.140625" style="7" bestFit="1" customWidth="1"/>
    <col min="15" max="15" width="15.7109375" style="7" bestFit="1" customWidth="1"/>
    <col min="16" max="16384" width="9.140625" style="7"/>
  </cols>
  <sheetData>
    <row r="1" spans="1:16" ht="69.95" customHeight="1" x14ac:dyDescent="0.2">
      <c r="A1" s="199" t="s">
        <v>42</v>
      </c>
      <c r="B1" s="200"/>
      <c r="C1" s="200"/>
      <c r="D1" s="200"/>
      <c r="E1" s="200"/>
      <c r="F1" s="200"/>
      <c r="G1" s="200"/>
      <c r="H1" s="200"/>
      <c r="I1" s="200"/>
      <c r="J1" s="200"/>
      <c r="K1" s="200"/>
      <c r="L1" s="200"/>
      <c r="M1" s="200"/>
      <c r="N1" s="201"/>
    </row>
    <row r="2" spans="1:16" ht="3" customHeight="1" x14ac:dyDescent="0.2">
      <c r="A2" s="132"/>
      <c r="B2" s="36"/>
      <c r="C2" s="33"/>
      <c r="D2" s="33"/>
      <c r="E2" s="33"/>
      <c r="F2" s="33"/>
      <c r="G2" s="33"/>
      <c r="H2" s="33"/>
      <c r="I2" s="33"/>
      <c r="J2" s="33"/>
      <c r="K2" s="33"/>
      <c r="L2" s="33"/>
      <c r="M2" s="33"/>
      <c r="N2" s="133"/>
    </row>
    <row r="3" spans="1:16" x14ac:dyDescent="0.2">
      <c r="A3" s="242" t="s">
        <v>22</v>
      </c>
      <c r="B3" s="243"/>
      <c r="C3" s="243"/>
      <c r="D3" s="243"/>
      <c r="E3" s="243"/>
      <c r="F3" s="243"/>
      <c r="G3" s="243"/>
      <c r="H3" s="243"/>
      <c r="I3" s="243"/>
      <c r="J3" s="243"/>
      <c r="K3" s="243"/>
      <c r="L3" s="243"/>
      <c r="M3" s="243"/>
      <c r="N3" s="244"/>
    </row>
    <row r="4" spans="1:16" ht="3" customHeight="1" x14ac:dyDescent="0.2">
      <c r="A4" s="134"/>
      <c r="B4" s="26"/>
      <c r="C4" s="2"/>
      <c r="D4" s="2"/>
      <c r="E4" s="2"/>
      <c r="F4" s="2"/>
      <c r="G4" s="2"/>
      <c r="H4" s="2"/>
      <c r="I4" s="2"/>
      <c r="J4" s="2"/>
      <c r="K4" s="2"/>
      <c r="L4" s="2"/>
      <c r="M4" s="2"/>
      <c r="N4" s="135"/>
    </row>
    <row r="5" spans="1:16" x14ac:dyDescent="0.2">
      <c r="A5" s="136" t="str">
        <f>'PLAN ORÇ'!A5</f>
        <v>PREFEITURA MUNICIPAL DE MINAS NOVAS</v>
      </c>
      <c r="B5" s="1"/>
      <c r="C5" s="15" t="s">
        <v>10</v>
      </c>
      <c r="D5" s="98">
        <f>C47</f>
        <v>1492130.4399999997</v>
      </c>
      <c r="E5" s="35"/>
      <c r="F5" s="35"/>
      <c r="G5" s="35"/>
      <c r="H5" s="35"/>
      <c r="I5" s="18"/>
      <c r="J5" s="18"/>
      <c r="K5" s="18"/>
      <c r="L5" s="18"/>
      <c r="M5" s="18"/>
      <c r="N5" s="137" t="str">
        <f>'MM CALC'!E4</f>
        <v>DATA:11/11/2025</v>
      </c>
    </row>
    <row r="6" spans="1:16" x14ac:dyDescent="0.2">
      <c r="A6" s="134" t="str">
        <f>'MM CALC'!A5</f>
        <v xml:space="preserve">OBRA: AMPLIAÇÃO E REFORMA DO CENTRO DE EDUCAÇÃO INFANTIL DO DISTRITO DE BAIXA QUENTE </v>
      </c>
      <c r="B6" s="26"/>
      <c r="C6" s="18"/>
      <c r="D6" s="35"/>
      <c r="E6" s="35"/>
      <c r="F6" s="35"/>
      <c r="G6" s="35"/>
      <c r="H6" s="35"/>
      <c r="I6" s="18"/>
      <c r="J6" s="18"/>
      <c r="K6" s="18"/>
      <c r="L6" s="18"/>
      <c r="M6" s="18"/>
      <c r="N6" s="135"/>
    </row>
    <row r="7" spans="1:16" x14ac:dyDescent="0.2">
      <c r="A7" s="134" t="str">
        <f>'MM CALC'!A6</f>
        <v>LOCAL: DIST. BAIXA QUENTE - MINAS NOVAS/MG</v>
      </c>
      <c r="B7" s="26"/>
      <c r="C7" s="2"/>
      <c r="D7" s="2"/>
      <c r="E7" s="2"/>
      <c r="F7" s="2"/>
      <c r="G7" s="2"/>
      <c r="H7" s="2"/>
      <c r="I7" s="2"/>
      <c r="J7" s="2"/>
      <c r="K7" s="2"/>
      <c r="L7" s="2"/>
      <c r="M7" s="2"/>
      <c r="N7" s="135"/>
    </row>
    <row r="8" spans="1:16" x14ac:dyDescent="0.2">
      <c r="A8" s="247" t="s">
        <v>0</v>
      </c>
      <c r="B8" s="240" t="s">
        <v>1</v>
      </c>
      <c r="C8" s="245" t="s">
        <v>20</v>
      </c>
      <c r="D8" s="245" t="s">
        <v>15</v>
      </c>
      <c r="E8" s="245" t="s">
        <v>16</v>
      </c>
      <c r="F8" s="245" t="s">
        <v>17</v>
      </c>
      <c r="G8" s="245" t="s">
        <v>37</v>
      </c>
      <c r="H8" s="245" t="s">
        <v>40</v>
      </c>
      <c r="I8" s="245" t="s">
        <v>41</v>
      </c>
      <c r="J8" s="245" t="s">
        <v>530</v>
      </c>
      <c r="K8" s="245" t="s">
        <v>531</v>
      </c>
      <c r="L8" s="245" t="s">
        <v>532</v>
      </c>
      <c r="M8" s="245" t="s">
        <v>533</v>
      </c>
      <c r="N8" s="249" t="s">
        <v>8</v>
      </c>
    </row>
    <row r="9" spans="1:16" x14ac:dyDescent="0.2">
      <c r="A9" s="248"/>
      <c r="B9" s="241"/>
      <c r="C9" s="246"/>
      <c r="D9" s="246"/>
      <c r="E9" s="246"/>
      <c r="F9" s="246"/>
      <c r="G9" s="246"/>
      <c r="H9" s="246"/>
      <c r="I9" s="246"/>
      <c r="J9" s="246"/>
      <c r="K9" s="246"/>
      <c r="L9" s="246"/>
      <c r="M9" s="246"/>
      <c r="N9" s="250"/>
    </row>
    <row r="10" spans="1:16" x14ac:dyDescent="0.2">
      <c r="A10" s="239">
        <v>1</v>
      </c>
      <c r="B10" s="240" t="str">
        <f>'PLAN ORÇ'!D12</f>
        <v>SERVIÇOS PRELIMINARES</v>
      </c>
      <c r="C10" s="13">
        <f>+C11/$C$47</f>
        <v>2.4846829074809302E-2</v>
      </c>
      <c r="D10" s="13">
        <v>1</v>
      </c>
      <c r="E10" s="13"/>
      <c r="F10" s="13"/>
      <c r="G10" s="13"/>
      <c r="H10" s="13"/>
      <c r="I10" s="13"/>
      <c r="J10" s="151"/>
      <c r="K10" s="151"/>
      <c r="L10" s="151"/>
      <c r="M10" s="151"/>
      <c r="N10" s="138">
        <f>SUM(D10:M10)</f>
        <v>1</v>
      </c>
      <c r="O10" s="152">
        <v>1</v>
      </c>
      <c r="P10" s="152">
        <f>+N10-O10</f>
        <v>0</v>
      </c>
    </row>
    <row r="11" spans="1:16" x14ac:dyDescent="0.2">
      <c r="A11" s="239"/>
      <c r="B11" s="241"/>
      <c r="C11" s="11">
        <f>'PLAN ORÇ'!I12</f>
        <v>37074.709999999992</v>
      </c>
      <c r="D11" s="11">
        <f>D10*$C$11</f>
        <v>37074.709999999992</v>
      </c>
      <c r="E11" s="11"/>
      <c r="F11" s="11"/>
      <c r="G11" s="11"/>
      <c r="H11" s="11"/>
      <c r="I11" s="11"/>
      <c r="J11" s="11"/>
      <c r="K11" s="11"/>
      <c r="L11" s="11"/>
      <c r="M11" s="11"/>
      <c r="N11" s="139">
        <f>ROUND(SUM(D11:M11),2)</f>
        <v>37074.71</v>
      </c>
      <c r="O11" s="16">
        <f>+N11-C11</f>
        <v>0</v>
      </c>
    </row>
    <row r="12" spans="1:16" x14ac:dyDescent="0.2">
      <c r="A12" s="239">
        <v>2</v>
      </c>
      <c r="B12" s="240" t="str">
        <f>'PLAN ORÇ'!D25</f>
        <v>TRABALHOS EM TERRA</v>
      </c>
      <c r="C12" s="13">
        <f>+C13/$C$47</f>
        <v>4.6113461769468362E-3</v>
      </c>
      <c r="D12" s="13">
        <v>1</v>
      </c>
      <c r="E12" s="13"/>
      <c r="F12" s="13"/>
      <c r="G12" s="13"/>
      <c r="H12" s="13"/>
      <c r="I12" s="13"/>
      <c r="J12" s="151"/>
      <c r="K12" s="151"/>
      <c r="L12" s="151"/>
      <c r="M12" s="151"/>
      <c r="N12" s="138">
        <f>SUM(D12:M12)</f>
        <v>1</v>
      </c>
      <c r="O12" s="152">
        <v>1</v>
      </c>
      <c r="P12" s="152">
        <f>+N12-O12</f>
        <v>0</v>
      </c>
    </row>
    <row r="13" spans="1:16" x14ac:dyDescent="0.2">
      <c r="A13" s="239"/>
      <c r="B13" s="241"/>
      <c r="C13" s="11">
        <f>'PLAN ORÇ'!I25</f>
        <v>6880.73</v>
      </c>
      <c r="D13" s="11">
        <f>D12*$C$13</f>
        <v>6880.73</v>
      </c>
      <c r="E13" s="11"/>
      <c r="F13" s="11"/>
      <c r="G13" s="11"/>
      <c r="H13" s="11"/>
      <c r="I13" s="11"/>
      <c r="J13" s="11"/>
      <c r="K13" s="11"/>
      <c r="L13" s="11"/>
      <c r="M13" s="11"/>
      <c r="N13" s="139">
        <f>ROUND(SUM(D13:M13),2)</f>
        <v>6880.73</v>
      </c>
      <c r="O13" s="16">
        <f>+N13-C13</f>
        <v>0</v>
      </c>
    </row>
    <row r="14" spans="1:16" x14ac:dyDescent="0.2">
      <c r="A14" s="239">
        <v>3</v>
      </c>
      <c r="B14" s="240" t="str">
        <f>'PLAN ORÇ'!D29</f>
        <v>FUNDAÇÕES</v>
      </c>
      <c r="C14" s="13">
        <f>+C15/$C$47</f>
        <v>4.2798811878671954E-2</v>
      </c>
      <c r="D14" s="13">
        <v>1</v>
      </c>
      <c r="E14" s="13"/>
      <c r="F14" s="13"/>
      <c r="G14" s="13"/>
      <c r="H14" s="13"/>
      <c r="I14" s="13"/>
      <c r="J14" s="151"/>
      <c r="K14" s="151"/>
      <c r="L14" s="151"/>
      <c r="M14" s="151"/>
      <c r="N14" s="138">
        <f>SUM(D14:M14)</f>
        <v>1</v>
      </c>
      <c r="O14" s="152">
        <v>1</v>
      </c>
      <c r="P14" s="152">
        <f>+N14-O14</f>
        <v>0</v>
      </c>
    </row>
    <row r="15" spans="1:16" x14ac:dyDescent="0.2">
      <c r="A15" s="239"/>
      <c r="B15" s="241"/>
      <c r="C15" s="11">
        <f>'PLAN ORÇ'!I29</f>
        <v>63861.409999999996</v>
      </c>
      <c r="D15" s="11">
        <f>D14*$C$15</f>
        <v>63861.409999999996</v>
      </c>
      <c r="E15" s="11"/>
      <c r="F15" s="11"/>
      <c r="G15" s="11"/>
      <c r="H15" s="11"/>
      <c r="I15" s="11"/>
      <c r="J15" s="11"/>
      <c r="K15" s="11"/>
      <c r="L15" s="11"/>
      <c r="M15" s="11"/>
      <c r="N15" s="139">
        <f>ROUND(SUM(D15:M15),2)</f>
        <v>63861.41</v>
      </c>
      <c r="O15" s="16">
        <f>+N15-C15</f>
        <v>0</v>
      </c>
    </row>
    <row r="16" spans="1:16" x14ac:dyDescent="0.2">
      <c r="A16" s="239">
        <v>4</v>
      </c>
      <c r="B16" s="240" t="str">
        <f>'PLAN ORÇ'!D36</f>
        <v xml:space="preserve">ESTRUTURA </v>
      </c>
      <c r="C16" s="13">
        <f>+C17/$C$47</f>
        <v>0.2122057505910811</v>
      </c>
      <c r="D16" s="13">
        <v>0.1</v>
      </c>
      <c r="E16" s="13">
        <v>0.45</v>
      </c>
      <c r="F16" s="13">
        <v>0.45</v>
      </c>
      <c r="G16" s="13"/>
      <c r="H16" s="13"/>
      <c r="I16" s="13"/>
      <c r="J16" s="151"/>
      <c r="K16" s="151"/>
      <c r="L16" s="151"/>
      <c r="M16" s="151"/>
      <c r="N16" s="138">
        <f>SUM(D16:M16)</f>
        <v>1</v>
      </c>
      <c r="O16" s="152">
        <v>1</v>
      </c>
      <c r="P16" s="152">
        <f>+N16-O16</f>
        <v>0</v>
      </c>
    </row>
    <row r="17" spans="1:16" x14ac:dyDescent="0.2">
      <c r="A17" s="239"/>
      <c r="B17" s="241"/>
      <c r="C17" s="11">
        <f>'PLAN ORÇ'!I36</f>
        <v>316638.66000000003</v>
      </c>
      <c r="D17" s="11">
        <f>D16*$C$17</f>
        <v>31663.866000000005</v>
      </c>
      <c r="E17" s="11">
        <f>E16*$C$17</f>
        <v>142487.39700000003</v>
      </c>
      <c r="F17" s="11">
        <f>F16*$C$17</f>
        <v>142487.39700000003</v>
      </c>
      <c r="G17" s="11"/>
      <c r="H17" s="11"/>
      <c r="I17" s="11"/>
      <c r="J17" s="11"/>
      <c r="K17" s="11"/>
      <c r="L17" s="11"/>
      <c r="M17" s="11"/>
      <c r="N17" s="139">
        <f>ROUND(SUM(D17:M17),2)</f>
        <v>316638.65999999997</v>
      </c>
      <c r="O17" s="16">
        <f>+N17-C17</f>
        <v>0</v>
      </c>
    </row>
    <row r="18" spans="1:16" x14ac:dyDescent="0.2">
      <c r="A18" s="239">
        <v>5</v>
      </c>
      <c r="B18" s="240" t="str">
        <f>'PLAN ORÇ'!D46</f>
        <v xml:space="preserve">ALVENARIA </v>
      </c>
      <c r="C18" s="13">
        <f>+C19/$C$47</f>
        <v>4.7250165340772768E-2</v>
      </c>
      <c r="D18" s="13"/>
      <c r="E18" s="13"/>
      <c r="F18" s="13"/>
      <c r="G18" s="13">
        <v>0.6</v>
      </c>
      <c r="H18" s="13">
        <v>0.4</v>
      </c>
      <c r="I18" s="13"/>
      <c r="J18" s="151"/>
      <c r="K18" s="151"/>
      <c r="L18" s="151"/>
      <c r="M18" s="151"/>
      <c r="N18" s="138">
        <f>SUM(D18:M18)</f>
        <v>1</v>
      </c>
      <c r="O18" s="152">
        <v>1</v>
      </c>
      <c r="P18" s="152">
        <f>+N18-O18</f>
        <v>0</v>
      </c>
    </row>
    <row r="19" spans="1:16" x14ac:dyDescent="0.2">
      <c r="A19" s="239"/>
      <c r="B19" s="241"/>
      <c r="C19" s="11">
        <f>'PLAN ORÇ'!I46</f>
        <v>70503.41</v>
      </c>
      <c r="D19" s="11"/>
      <c r="E19" s="11"/>
      <c r="F19" s="11"/>
      <c r="G19" s="11">
        <f>G18*$C$19</f>
        <v>42302.046000000002</v>
      </c>
      <c r="H19" s="11">
        <f>H18*$C$19</f>
        <v>28201.364000000001</v>
      </c>
      <c r="I19" s="11"/>
      <c r="J19" s="11"/>
      <c r="K19" s="11"/>
      <c r="L19" s="11"/>
      <c r="M19" s="11"/>
      <c r="N19" s="139">
        <f>ROUND(SUM(D19:M19),2)</f>
        <v>70503.41</v>
      </c>
      <c r="O19" s="16">
        <f>+N19-C19</f>
        <v>0</v>
      </c>
    </row>
    <row r="20" spans="1:16" x14ac:dyDescent="0.2">
      <c r="A20" s="239">
        <v>6</v>
      </c>
      <c r="B20" s="240" t="str">
        <f>'PLAN ORÇ'!D50</f>
        <v>COBERTURA E FORRO</v>
      </c>
      <c r="C20" s="13">
        <f>+C21/$C$47</f>
        <v>0.10306739670829317</v>
      </c>
      <c r="D20" s="13"/>
      <c r="E20" s="13"/>
      <c r="F20" s="13"/>
      <c r="G20" s="13">
        <v>0.3</v>
      </c>
      <c r="H20" s="13">
        <v>0.4</v>
      </c>
      <c r="I20" s="13">
        <v>0.3</v>
      </c>
      <c r="J20" s="151"/>
      <c r="K20" s="151"/>
      <c r="L20" s="151"/>
      <c r="M20" s="151"/>
      <c r="N20" s="138">
        <f>SUM(D20:M20)</f>
        <v>1</v>
      </c>
      <c r="O20" s="152">
        <v>1</v>
      </c>
      <c r="P20" s="152">
        <f>+N20-O20</f>
        <v>0</v>
      </c>
    </row>
    <row r="21" spans="1:16" ht="12.75" customHeight="1" x14ac:dyDescent="0.2">
      <c r="A21" s="239"/>
      <c r="B21" s="241"/>
      <c r="C21" s="11">
        <f>'PLAN ORÇ'!I50</f>
        <v>153790</v>
      </c>
      <c r="D21" s="11"/>
      <c r="E21" s="11"/>
      <c r="F21" s="11"/>
      <c r="G21" s="11">
        <f>G20*$C$21</f>
        <v>46137</v>
      </c>
      <c r="H21" s="11">
        <f>H20*$C$21</f>
        <v>61516</v>
      </c>
      <c r="I21" s="11">
        <f>I20*$C$21</f>
        <v>46137</v>
      </c>
      <c r="J21" s="11"/>
      <c r="K21" s="11"/>
      <c r="L21" s="11"/>
      <c r="M21" s="11"/>
      <c r="N21" s="139">
        <f>ROUND(SUM(D21:M21),2)</f>
        <v>153790</v>
      </c>
      <c r="O21" s="16">
        <f>+N21-C21</f>
        <v>0</v>
      </c>
    </row>
    <row r="22" spans="1:16" x14ac:dyDescent="0.2">
      <c r="A22" s="239">
        <v>7</v>
      </c>
      <c r="B22" s="240" t="str">
        <f>'PLAN ORÇ'!D58</f>
        <v>INSTALAÇÕES HIDROSSANITÁRIAS</v>
      </c>
      <c r="C22" s="13">
        <f>+C23/$C$47</f>
        <v>6.073096397658103E-2</v>
      </c>
      <c r="D22" s="13"/>
      <c r="E22" s="13"/>
      <c r="F22" s="13"/>
      <c r="G22" s="13"/>
      <c r="H22" s="13"/>
      <c r="I22" s="13"/>
      <c r="J22" s="151">
        <v>0.25</v>
      </c>
      <c r="K22" s="151">
        <v>0.25</v>
      </c>
      <c r="L22" s="151">
        <v>0.25</v>
      </c>
      <c r="M22" s="151">
        <v>0.25</v>
      </c>
      <c r="N22" s="138">
        <f>SUM(D22:M22)</f>
        <v>1</v>
      </c>
      <c r="O22" s="152">
        <v>1</v>
      </c>
      <c r="P22" s="152">
        <f>+N22-O22</f>
        <v>0</v>
      </c>
    </row>
    <row r="23" spans="1:16" x14ac:dyDescent="0.2">
      <c r="A23" s="239"/>
      <c r="B23" s="241"/>
      <c r="C23" s="11">
        <f>'PLAN ORÇ'!I58</f>
        <v>90618.51999999999</v>
      </c>
      <c r="D23" s="11"/>
      <c r="E23" s="11"/>
      <c r="F23" s="11"/>
      <c r="G23" s="11"/>
      <c r="H23" s="11"/>
      <c r="I23" s="11"/>
      <c r="J23" s="11">
        <f>J22*$C$23</f>
        <v>22654.629999999997</v>
      </c>
      <c r="K23" s="11">
        <f>K22*$C$23</f>
        <v>22654.629999999997</v>
      </c>
      <c r="L23" s="11">
        <f>L22*$C$23</f>
        <v>22654.629999999997</v>
      </c>
      <c r="M23" s="11">
        <f>M22*$C$23</f>
        <v>22654.629999999997</v>
      </c>
      <c r="N23" s="139">
        <f>ROUND(SUM(D23:M23),2)</f>
        <v>90618.52</v>
      </c>
      <c r="O23" s="16">
        <f>+N23-C23</f>
        <v>0</v>
      </c>
    </row>
    <row r="24" spans="1:16" x14ac:dyDescent="0.2">
      <c r="A24" s="239">
        <v>8</v>
      </c>
      <c r="B24" s="240" t="str">
        <f>'PLAN ORÇ'!D77</f>
        <v xml:space="preserve">INSTALAÇÃO ELÉTRICA </v>
      </c>
      <c r="C24" s="13">
        <f>+C25/$C$47</f>
        <v>5.9303307289944429E-2</v>
      </c>
      <c r="D24" s="13"/>
      <c r="E24" s="13"/>
      <c r="F24" s="13"/>
      <c r="G24" s="13"/>
      <c r="H24" s="13"/>
      <c r="I24" s="13"/>
      <c r="J24" s="151">
        <v>0.25</v>
      </c>
      <c r="K24" s="151">
        <v>0.25</v>
      </c>
      <c r="L24" s="151">
        <v>0.25</v>
      </c>
      <c r="M24" s="151">
        <v>0.25</v>
      </c>
      <c r="N24" s="138">
        <f>SUM(D24:M24)</f>
        <v>1</v>
      </c>
      <c r="O24" s="152">
        <v>1</v>
      </c>
      <c r="P24" s="152">
        <f>+N24-O24</f>
        <v>0</v>
      </c>
    </row>
    <row r="25" spans="1:16" x14ac:dyDescent="0.2">
      <c r="A25" s="239"/>
      <c r="B25" s="241"/>
      <c r="C25" s="11">
        <f>'PLAN ORÇ'!I77</f>
        <v>88488.269999999975</v>
      </c>
      <c r="D25" s="11"/>
      <c r="E25" s="11"/>
      <c r="F25" s="11"/>
      <c r="G25" s="11"/>
      <c r="H25" s="11"/>
      <c r="I25" s="11"/>
      <c r="J25" s="11">
        <f>J24*$C$25</f>
        <v>22122.067499999994</v>
      </c>
      <c r="K25" s="11">
        <f>K24*$C$25</f>
        <v>22122.067499999994</v>
      </c>
      <c r="L25" s="11">
        <f>L24*$C$25</f>
        <v>22122.067499999994</v>
      </c>
      <c r="M25" s="11">
        <f>M24*$C$25</f>
        <v>22122.067499999994</v>
      </c>
      <c r="N25" s="139">
        <f>ROUND(SUM(D25:M25),2)</f>
        <v>88488.27</v>
      </c>
      <c r="O25" s="16">
        <f>+N25-C25</f>
        <v>0</v>
      </c>
    </row>
    <row r="26" spans="1:16" x14ac:dyDescent="0.2">
      <c r="A26" s="239">
        <v>9</v>
      </c>
      <c r="B26" s="240" t="str">
        <f>'PLAN ORÇ'!D111</f>
        <v xml:space="preserve">LOUÇAS E METAIS </v>
      </c>
      <c r="C26" s="13">
        <f>+C27/$C$47</f>
        <v>1.4421326328548062E-2</v>
      </c>
      <c r="D26" s="13"/>
      <c r="E26" s="13"/>
      <c r="F26" s="13"/>
      <c r="G26" s="13"/>
      <c r="H26" s="13"/>
      <c r="I26" s="13"/>
      <c r="J26" s="151"/>
      <c r="K26" s="151"/>
      <c r="L26" s="151"/>
      <c r="M26" s="151">
        <v>1</v>
      </c>
      <c r="N26" s="138">
        <f>SUM(D26:M26)</f>
        <v>1</v>
      </c>
      <c r="O26" s="152">
        <v>1</v>
      </c>
      <c r="P26" s="152">
        <f>+N26-O26</f>
        <v>0</v>
      </c>
    </row>
    <row r="27" spans="1:16" x14ac:dyDescent="0.2">
      <c r="A27" s="239"/>
      <c r="B27" s="241"/>
      <c r="C27" s="11">
        <f>'PLAN ORÇ'!I111</f>
        <v>21518.5</v>
      </c>
      <c r="D27" s="11"/>
      <c r="E27" s="11"/>
      <c r="F27" s="11"/>
      <c r="G27" s="11"/>
      <c r="H27" s="11"/>
      <c r="I27" s="11"/>
      <c r="J27" s="11"/>
      <c r="K27" s="11"/>
      <c r="L27" s="11"/>
      <c r="M27" s="11">
        <f>M26*$C$27</f>
        <v>21518.5</v>
      </c>
      <c r="N27" s="139">
        <f>ROUND(SUM(D27:M27),2)</f>
        <v>21518.5</v>
      </c>
      <c r="O27" s="16">
        <f>+N27-C27</f>
        <v>0</v>
      </c>
    </row>
    <row r="28" spans="1:16" ht="12.75" customHeight="1" x14ac:dyDescent="0.2">
      <c r="A28" s="239">
        <v>10</v>
      </c>
      <c r="B28" s="240" t="str">
        <f>'PLAN ORÇ'!D135</f>
        <v xml:space="preserve">ESQUADRIAS DE MADEIRA </v>
      </c>
      <c r="C28" s="13">
        <f>+C29/$C$47</f>
        <v>4.3530028112019496E-2</v>
      </c>
      <c r="D28" s="13"/>
      <c r="E28" s="13"/>
      <c r="F28" s="13"/>
      <c r="G28" s="13"/>
      <c r="H28" s="13"/>
      <c r="I28" s="13">
        <v>0.5</v>
      </c>
      <c r="J28" s="151">
        <v>0.5</v>
      </c>
      <c r="K28" s="151"/>
      <c r="L28" s="151"/>
      <c r="M28" s="151"/>
      <c r="N28" s="138">
        <f>SUM(D28:M28)</f>
        <v>1</v>
      </c>
      <c r="O28" s="152">
        <v>1</v>
      </c>
      <c r="P28" s="152">
        <f>+N28-O28</f>
        <v>0</v>
      </c>
    </row>
    <row r="29" spans="1:16" x14ac:dyDescent="0.2">
      <c r="A29" s="239"/>
      <c r="B29" s="241"/>
      <c r="C29" s="11">
        <f>'PLAN ORÇ'!I135</f>
        <v>64952.480000000003</v>
      </c>
      <c r="D29" s="11"/>
      <c r="E29" s="11"/>
      <c r="F29" s="11"/>
      <c r="G29" s="11"/>
      <c r="H29" s="11"/>
      <c r="I29" s="11">
        <f>I28*$C$29</f>
        <v>32476.240000000002</v>
      </c>
      <c r="J29" s="11">
        <f>J28*$C$29</f>
        <v>32476.240000000002</v>
      </c>
      <c r="K29" s="11"/>
      <c r="L29" s="11"/>
      <c r="M29" s="11"/>
      <c r="N29" s="139">
        <f>ROUND(SUM(D29:M29),2)</f>
        <v>64952.480000000003</v>
      </c>
      <c r="O29" s="16">
        <f>+N29-C29</f>
        <v>0</v>
      </c>
    </row>
    <row r="30" spans="1:16" ht="12.75" customHeight="1" x14ac:dyDescent="0.2">
      <c r="A30" s="239">
        <v>11</v>
      </c>
      <c r="B30" s="240" t="str">
        <f>'PLAN ORÇ'!D138</f>
        <v>ESQUADRIAS METÁLICAS</v>
      </c>
      <c r="C30" s="13">
        <f>+C31/$C$47</f>
        <v>5.1724861266150432E-2</v>
      </c>
      <c r="D30" s="13"/>
      <c r="E30" s="13"/>
      <c r="F30" s="13"/>
      <c r="G30" s="13"/>
      <c r="H30" s="13"/>
      <c r="I30" s="13"/>
      <c r="J30" s="151"/>
      <c r="K30" s="151">
        <v>0.8</v>
      </c>
      <c r="L30" s="151">
        <v>0.2</v>
      </c>
      <c r="M30" s="151"/>
      <c r="N30" s="138">
        <f>SUM(D30:M30)</f>
        <v>1</v>
      </c>
      <c r="O30" s="152">
        <v>1</v>
      </c>
      <c r="P30" s="152">
        <f>+N30-O30</f>
        <v>0</v>
      </c>
    </row>
    <row r="31" spans="1:16" x14ac:dyDescent="0.2">
      <c r="A31" s="239"/>
      <c r="B31" s="241"/>
      <c r="C31" s="11">
        <f>'PLAN ORÇ'!I138</f>
        <v>77180.239999999991</v>
      </c>
      <c r="D31" s="11"/>
      <c r="E31" s="11"/>
      <c r="F31" s="11"/>
      <c r="G31" s="11"/>
      <c r="H31" s="11"/>
      <c r="I31" s="11"/>
      <c r="J31" s="11"/>
      <c r="K31" s="11">
        <f>K30*$C$31</f>
        <v>61744.191999999995</v>
      </c>
      <c r="L31" s="11">
        <f>L30*$C$31</f>
        <v>15436.047999999999</v>
      </c>
      <c r="M31" s="11"/>
      <c r="N31" s="139">
        <f>ROUND(SUM(D31:M31),2)</f>
        <v>77180.240000000005</v>
      </c>
      <c r="O31" s="16">
        <f>+N31-C31</f>
        <v>0</v>
      </c>
    </row>
    <row r="32" spans="1:16" x14ac:dyDescent="0.2">
      <c r="A32" s="239">
        <v>12</v>
      </c>
      <c r="B32" s="240" t="str">
        <f>'PLAN ORÇ'!D145</f>
        <v>REVESTIMENTO</v>
      </c>
      <c r="C32" s="13">
        <f>+C33/$C$47</f>
        <v>8.8214010297920087E-2</v>
      </c>
      <c r="D32" s="13"/>
      <c r="E32" s="13"/>
      <c r="F32" s="13"/>
      <c r="G32" s="13">
        <v>0.3</v>
      </c>
      <c r="H32" s="13">
        <v>0.1</v>
      </c>
      <c r="I32" s="13">
        <v>0.2</v>
      </c>
      <c r="J32" s="151">
        <v>0.25</v>
      </c>
      <c r="K32" s="151">
        <v>0.15</v>
      </c>
      <c r="L32" s="151"/>
      <c r="M32" s="151"/>
      <c r="N32" s="138">
        <f>SUM(D32:M32)</f>
        <v>1</v>
      </c>
      <c r="O32" s="152">
        <v>1</v>
      </c>
      <c r="P32" s="152">
        <f>+N32-O32</f>
        <v>0</v>
      </c>
    </row>
    <row r="33" spans="1:16" x14ac:dyDescent="0.2">
      <c r="A33" s="239"/>
      <c r="B33" s="241"/>
      <c r="C33" s="11">
        <f>'PLAN ORÇ'!I145</f>
        <v>131626.81</v>
      </c>
      <c r="D33" s="11"/>
      <c r="E33" s="11"/>
      <c r="F33" s="11"/>
      <c r="G33" s="11">
        <f t="shared" ref="G33:L33" si="0">G32*$C$33</f>
        <v>39488.042999999998</v>
      </c>
      <c r="H33" s="11">
        <f t="shared" si="0"/>
        <v>13162.681</v>
      </c>
      <c r="I33" s="11">
        <f t="shared" si="0"/>
        <v>26325.362000000001</v>
      </c>
      <c r="J33" s="11">
        <f t="shared" si="0"/>
        <v>32906.702499999999</v>
      </c>
      <c r="K33" s="11">
        <f t="shared" si="0"/>
        <v>19744.021499999999</v>
      </c>
      <c r="L33" s="11">
        <f t="shared" si="0"/>
        <v>0</v>
      </c>
      <c r="M33" s="11"/>
      <c r="N33" s="139">
        <f>ROUND(SUM(D33:M33),2)</f>
        <v>131626.81</v>
      </c>
      <c r="O33" s="16">
        <f>+N33-C33</f>
        <v>0</v>
      </c>
    </row>
    <row r="34" spans="1:16" x14ac:dyDescent="0.2">
      <c r="A34" s="239">
        <v>13</v>
      </c>
      <c r="B34" s="240" t="str">
        <f>'PLAN ORÇ'!D152</f>
        <v>PISOS E RODAPÉS</v>
      </c>
      <c r="C34" s="13">
        <f>+C35/$C$47</f>
        <v>0.14900613514727309</v>
      </c>
      <c r="D34" s="13"/>
      <c r="E34" s="13"/>
      <c r="F34" s="13"/>
      <c r="G34" s="13"/>
      <c r="H34" s="13">
        <v>0.1</v>
      </c>
      <c r="I34" s="13">
        <v>0.15</v>
      </c>
      <c r="J34" s="151">
        <v>0.25</v>
      </c>
      <c r="K34" s="151">
        <v>0.1</v>
      </c>
      <c r="L34" s="151">
        <v>0.3</v>
      </c>
      <c r="M34" s="151">
        <v>0.1</v>
      </c>
      <c r="N34" s="138">
        <f>SUM(D34:M34)</f>
        <v>0.99999999999999989</v>
      </c>
      <c r="O34" s="152">
        <v>1</v>
      </c>
      <c r="P34" s="152">
        <f>+N34-O34</f>
        <v>0</v>
      </c>
    </row>
    <row r="35" spans="1:16" x14ac:dyDescent="0.2">
      <c r="A35" s="239"/>
      <c r="B35" s="241"/>
      <c r="C35" s="11">
        <f>'PLAN ORÇ'!I152</f>
        <v>222336.59000000003</v>
      </c>
      <c r="D35" s="11"/>
      <c r="E35" s="11"/>
      <c r="F35" s="11"/>
      <c r="G35" s="11"/>
      <c r="H35" s="11">
        <f t="shared" ref="H35:M35" si="1">H34*$C$35</f>
        <v>22233.659000000003</v>
      </c>
      <c r="I35" s="11">
        <f t="shared" si="1"/>
        <v>33350.488499999999</v>
      </c>
      <c r="J35" s="11">
        <f t="shared" si="1"/>
        <v>55584.147500000006</v>
      </c>
      <c r="K35" s="11">
        <f t="shared" si="1"/>
        <v>22233.659000000003</v>
      </c>
      <c r="L35" s="11">
        <f t="shared" si="1"/>
        <v>66700.976999999999</v>
      </c>
      <c r="M35" s="11">
        <f t="shared" si="1"/>
        <v>22233.659000000003</v>
      </c>
      <c r="N35" s="139">
        <f>ROUND(SUM(D35:M35),2)</f>
        <v>222336.59</v>
      </c>
      <c r="O35" s="16">
        <f>+N35-C35</f>
        <v>0</v>
      </c>
    </row>
    <row r="36" spans="1:16" x14ac:dyDescent="0.2">
      <c r="A36" s="239">
        <v>14</v>
      </c>
      <c r="B36" s="240" t="str">
        <f>'PLAN ORÇ'!D160</f>
        <v>VIDROS E ESPELHOS</v>
      </c>
      <c r="C36" s="13">
        <f>+C37/$C$47</f>
        <v>9.9717823597245321E-4</v>
      </c>
      <c r="D36" s="13"/>
      <c r="E36" s="13"/>
      <c r="F36" s="13"/>
      <c r="G36" s="13"/>
      <c r="H36" s="13"/>
      <c r="I36" s="13"/>
      <c r="J36" s="151"/>
      <c r="K36" s="151"/>
      <c r="L36" s="151"/>
      <c r="M36" s="151">
        <v>1</v>
      </c>
      <c r="N36" s="138">
        <f>SUM(D36:M36)</f>
        <v>1</v>
      </c>
      <c r="O36" s="152">
        <v>1</v>
      </c>
      <c r="P36" s="152">
        <f>+N36-O36</f>
        <v>0</v>
      </c>
    </row>
    <row r="37" spans="1:16" x14ac:dyDescent="0.2">
      <c r="A37" s="239"/>
      <c r="B37" s="241"/>
      <c r="C37" s="11">
        <f>'PLAN ORÇ'!I160</f>
        <v>1487.92</v>
      </c>
      <c r="D37" s="11"/>
      <c r="E37" s="11"/>
      <c r="F37" s="11"/>
      <c r="G37" s="11"/>
      <c r="H37" s="11"/>
      <c r="I37" s="11"/>
      <c r="J37" s="11"/>
      <c r="K37" s="11"/>
      <c r="L37" s="11"/>
      <c r="M37" s="11">
        <f>M36*$C$37</f>
        <v>1487.92</v>
      </c>
      <c r="N37" s="139">
        <f>ROUND(SUM(D37:M37),2)</f>
        <v>1487.92</v>
      </c>
    </row>
    <row r="38" spans="1:16" x14ac:dyDescent="0.2">
      <c r="A38" s="239">
        <v>15</v>
      </c>
      <c r="B38" s="240" t="str">
        <f>'PLAN ORÇ'!D162</f>
        <v xml:space="preserve">PINTURA </v>
      </c>
      <c r="C38" s="13">
        <f>+C39/$C$47</f>
        <v>6.6523339608298593E-2</v>
      </c>
      <c r="D38" s="13"/>
      <c r="E38" s="13"/>
      <c r="F38" s="13"/>
      <c r="G38" s="13"/>
      <c r="H38" s="13"/>
      <c r="I38" s="13"/>
      <c r="J38" s="151"/>
      <c r="K38" s="151">
        <v>0.3</v>
      </c>
      <c r="L38" s="151">
        <v>0.2</v>
      </c>
      <c r="M38" s="151">
        <v>0.5</v>
      </c>
      <c r="N38" s="138">
        <f>SUM(D38:M38)</f>
        <v>1</v>
      </c>
      <c r="O38" s="152">
        <v>1</v>
      </c>
      <c r="P38" s="152">
        <f>+N38-O38</f>
        <v>0</v>
      </c>
    </row>
    <row r="39" spans="1:16" x14ac:dyDescent="0.2">
      <c r="A39" s="239"/>
      <c r="B39" s="241"/>
      <c r="C39" s="11">
        <f>'PLAN ORÇ'!I162</f>
        <v>99261.499999999985</v>
      </c>
      <c r="D39" s="11"/>
      <c r="E39" s="11"/>
      <c r="F39" s="11"/>
      <c r="G39" s="11"/>
      <c r="H39" s="11"/>
      <c r="I39" s="11"/>
      <c r="J39" s="11"/>
      <c r="K39" s="11">
        <f>K38*$C$39</f>
        <v>29778.449999999993</v>
      </c>
      <c r="L39" s="11">
        <f>L38*$C$39</f>
        <v>19852.3</v>
      </c>
      <c r="M39" s="11">
        <f>M38*$C$39</f>
        <v>49630.749999999993</v>
      </c>
      <c r="N39" s="139">
        <f>ROUND(SUM(D39:M39),2)</f>
        <v>99261.5</v>
      </c>
    </row>
    <row r="40" spans="1:16" x14ac:dyDescent="0.2">
      <c r="A40" s="239">
        <v>16</v>
      </c>
      <c r="B40" s="240" t="str">
        <f>'PLAN ORÇ'!D175</f>
        <v>BANCADAS, PRATELEIRAS E DIVISÓRIAS</v>
      </c>
      <c r="C40" s="13">
        <f>+C41/$C$47</f>
        <v>1.557922777850441E-2</v>
      </c>
      <c r="D40" s="13"/>
      <c r="E40" s="13"/>
      <c r="F40" s="13"/>
      <c r="G40" s="13"/>
      <c r="H40" s="13"/>
      <c r="I40" s="13"/>
      <c r="J40" s="151"/>
      <c r="K40" s="151"/>
      <c r="L40" s="151"/>
      <c r="M40" s="151">
        <v>1</v>
      </c>
      <c r="N40" s="138">
        <f>SUM(D40:M40)</f>
        <v>1</v>
      </c>
      <c r="O40" s="152">
        <v>1</v>
      </c>
      <c r="P40" s="152">
        <f>+N40-O40</f>
        <v>0</v>
      </c>
    </row>
    <row r="41" spans="1:16" x14ac:dyDescent="0.2">
      <c r="A41" s="239"/>
      <c r="B41" s="241"/>
      <c r="C41" s="11">
        <f>'PLAN ORÇ'!I175</f>
        <v>23246.240000000002</v>
      </c>
      <c r="D41" s="11"/>
      <c r="E41" s="11"/>
      <c r="F41" s="11"/>
      <c r="G41" s="11"/>
      <c r="H41" s="11"/>
      <c r="I41" s="11"/>
      <c r="J41" s="11"/>
      <c r="K41" s="11"/>
      <c r="L41" s="11"/>
      <c r="M41" s="11">
        <f>M40*$C$41</f>
        <v>23246.240000000002</v>
      </c>
      <c r="N41" s="139">
        <f>ROUND(SUM(D41:M41),2)</f>
        <v>23246.240000000002</v>
      </c>
    </row>
    <row r="42" spans="1:16" x14ac:dyDescent="0.2">
      <c r="A42" s="239">
        <v>17</v>
      </c>
      <c r="B42" s="240" t="str">
        <f>'PLAN ORÇ'!D182</f>
        <v>DIVERSOS</v>
      </c>
      <c r="C42" s="13">
        <f>+C43/$C$47</f>
        <v>1.1928648811695043E-2</v>
      </c>
      <c r="D42" s="151">
        <v>0.1</v>
      </c>
      <c r="E42" s="151">
        <v>0.1</v>
      </c>
      <c r="F42" s="151">
        <v>0.1</v>
      </c>
      <c r="G42" s="151">
        <v>0.1</v>
      </c>
      <c r="H42" s="151">
        <v>0.1</v>
      </c>
      <c r="I42" s="151">
        <v>0.1</v>
      </c>
      <c r="J42" s="151">
        <v>0.1</v>
      </c>
      <c r="K42" s="151">
        <v>0.1</v>
      </c>
      <c r="L42" s="151">
        <v>0.1</v>
      </c>
      <c r="M42" s="151">
        <v>0.1</v>
      </c>
      <c r="N42" s="138">
        <f>SUM(D42:M42)</f>
        <v>0.99999999999999989</v>
      </c>
      <c r="O42" s="152">
        <v>1</v>
      </c>
      <c r="P42" s="152">
        <f>+N42-O42</f>
        <v>0</v>
      </c>
    </row>
    <row r="43" spans="1:16" x14ac:dyDescent="0.2">
      <c r="A43" s="239"/>
      <c r="B43" s="241"/>
      <c r="C43" s="11">
        <f>'PLAN ORÇ'!I182</f>
        <v>17799.099999999999</v>
      </c>
      <c r="D43" s="11">
        <f t="shared" ref="D43:M43" si="2">D42*$C$43</f>
        <v>1779.9099999999999</v>
      </c>
      <c r="E43" s="11">
        <f t="shared" si="2"/>
        <v>1779.9099999999999</v>
      </c>
      <c r="F43" s="11">
        <f t="shared" si="2"/>
        <v>1779.9099999999999</v>
      </c>
      <c r="G43" s="11">
        <f t="shared" si="2"/>
        <v>1779.9099999999999</v>
      </c>
      <c r="H43" s="11">
        <f t="shared" si="2"/>
        <v>1779.9099999999999</v>
      </c>
      <c r="I43" s="11">
        <f t="shared" si="2"/>
        <v>1779.9099999999999</v>
      </c>
      <c r="J43" s="11">
        <f t="shared" si="2"/>
        <v>1779.9099999999999</v>
      </c>
      <c r="K43" s="11">
        <f t="shared" si="2"/>
        <v>1779.9099999999999</v>
      </c>
      <c r="L43" s="11">
        <f t="shared" si="2"/>
        <v>1779.9099999999999</v>
      </c>
      <c r="M43" s="11">
        <f t="shared" si="2"/>
        <v>1779.9099999999999</v>
      </c>
      <c r="N43" s="139">
        <f>ROUND(SUM(D43:M43),2)</f>
        <v>17799.099999999999</v>
      </c>
    </row>
    <row r="44" spans="1:16" x14ac:dyDescent="0.2">
      <c r="A44" s="239">
        <v>18</v>
      </c>
      <c r="B44" s="240" t="str">
        <f>'PLAN ORÇ'!D192</f>
        <v xml:space="preserve">LIMPEZA </v>
      </c>
      <c r="C44" s="13">
        <f>+C45/$C$47</f>
        <v>3.2606733765179413E-3</v>
      </c>
      <c r="D44" s="13"/>
      <c r="E44" s="13"/>
      <c r="F44" s="13"/>
      <c r="G44" s="13"/>
      <c r="H44" s="13"/>
      <c r="I44" s="13"/>
      <c r="J44" s="151"/>
      <c r="K44" s="151"/>
      <c r="L44" s="151"/>
      <c r="M44" s="151">
        <v>1</v>
      </c>
      <c r="N44" s="138">
        <f>SUM(D44:M44)</f>
        <v>1</v>
      </c>
      <c r="O44" s="152">
        <v>1</v>
      </c>
      <c r="P44" s="152">
        <f>+N44-O44</f>
        <v>0</v>
      </c>
    </row>
    <row r="45" spans="1:16" x14ac:dyDescent="0.2">
      <c r="A45" s="239"/>
      <c r="B45" s="241"/>
      <c r="C45" s="11">
        <f>'PLAN ORÇ'!I192</f>
        <v>4865.3500000000004</v>
      </c>
      <c r="D45" s="11"/>
      <c r="E45" s="11"/>
      <c r="F45" s="11"/>
      <c r="G45" s="11"/>
      <c r="H45" s="11"/>
      <c r="I45" s="11"/>
      <c r="J45" s="11"/>
      <c r="K45" s="11"/>
      <c r="L45" s="11"/>
      <c r="M45" s="11">
        <f t="shared" ref="M45" si="3">M44*$C$45</f>
        <v>4865.3500000000004</v>
      </c>
      <c r="N45" s="139">
        <f>ROUND(SUM(D45:M45),2)</f>
        <v>4865.3500000000004</v>
      </c>
      <c r="O45" s="16">
        <f>+N45+N43+N41+N39+N37+N35+N33+N31+N29+N27+N25+N23+N21+N19+N17+N15+N13+N11</f>
        <v>1492130.4399999997</v>
      </c>
    </row>
    <row r="46" spans="1:16" x14ac:dyDescent="0.2">
      <c r="A46" s="235" t="s">
        <v>8</v>
      </c>
      <c r="B46" s="236"/>
      <c r="C46" s="49">
        <f>+C44+C42+C40+C38+C36+C34+C32+C30+C28+C26+C24+C22+C20+C18+C16+C14+C12+C10</f>
        <v>1.0000000000000002</v>
      </c>
      <c r="D46" s="49">
        <f>D47/$C$47</f>
        <v>9.4670427070705707E-2</v>
      </c>
      <c r="E46" s="49">
        <f t="shared" ref="E46:M46" si="4">E47/$C$47</f>
        <v>9.6685452647156001E-2</v>
      </c>
      <c r="F46" s="49">
        <f t="shared" si="4"/>
        <v>9.6685452647156001E-2</v>
      </c>
      <c r="G46" s="49">
        <f t="shared" si="4"/>
        <v>8.6927386187497138E-2</v>
      </c>
      <c r="H46" s="49">
        <f t="shared" si="4"/>
        <v>8.5041904245315186E-2</v>
      </c>
      <c r="I46" s="49">
        <f t="shared" si="4"/>
        <v>9.387182028134218E-2</v>
      </c>
      <c r="J46" s="49">
        <f t="shared" si="4"/>
        <v>0.11227148311510891</v>
      </c>
      <c r="K46" s="49">
        <f t="shared" si="4"/>
        <v>0.12067103865262613</v>
      </c>
      <c r="L46" s="49">
        <f t="shared" si="4"/>
        <v>9.9552913416872599E-2</v>
      </c>
      <c r="M46" s="49">
        <f t="shared" si="4"/>
        <v>0.11362212173622036</v>
      </c>
      <c r="N46" s="138">
        <f>SUM(D46:M46)</f>
        <v>1.0000000000000002</v>
      </c>
      <c r="O46" s="152">
        <f>+O45/C47</f>
        <v>1</v>
      </c>
    </row>
    <row r="47" spans="1:16" x14ac:dyDescent="0.2">
      <c r="A47" s="237"/>
      <c r="B47" s="238"/>
      <c r="C47" s="97">
        <f>+C45+C43+C41+C39+C37+C35+C33+C31+C29+C27+C25+C23+C21+C19+C17+C15+C13+C11</f>
        <v>1492130.4399999997</v>
      </c>
      <c r="D47" s="12">
        <f t="shared" ref="D47:L47" si="5">+D45+D43+D41+D39+D37+D35+D33+D31+D29+D27+D25+D23+D21+D19+D17+D15+D13+D11</f>
        <v>141260.62599999999</v>
      </c>
      <c r="E47" s="12">
        <f t="shared" si="5"/>
        <v>144267.30700000003</v>
      </c>
      <c r="F47" s="12">
        <f t="shared" si="5"/>
        <v>144267.30700000003</v>
      </c>
      <c r="G47" s="12">
        <f t="shared" si="5"/>
        <v>129706.999</v>
      </c>
      <c r="H47" s="12">
        <f t="shared" si="5"/>
        <v>126893.614</v>
      </c>
      <c r="I47" s="12">
        <f>+I45+I43+I41+I39+I37+I35+I33+I31+I29+I27+I25+I23+I21+I19+I17+I15+I13+I11</f>
        <v>140069.00049999999</v>
      </c>
      <c r="J47" s="12">
        <f t="shared" si="5"/>
        <v>167523.69750000001</v>
      </c>
      <c r="K47" s="12">
        <f t="shared" si="5"/>
        <v>180056.93</v>
      </c>
      <c r="L47" s="12">
        <f t="shared" si="5"/>
        <v>148545.9325</v>
      </c>
      <c r="M47" s="12">
        <f>+M45+M43+M41+M39+M37+M35+M33+M31+M29+M27+M25+M23+M21+M19+M17+M15+M13+M11</f>
        <v>169539.02650000001</v>
      </c>
      <c r="N47" s="139">
        <f>ROUND(SUM(D47:M47),2)</f>
        <v>1492130.44</v>
      </c>
    </row>
    <row r="48" spans="1:16" x14ac:dyDescent="0.2">
      <c r="A48" s="140"/>
      <c r="C48" s="141"/>
      <c r="D48" s="141"/>
      <c r="E48" s="141"/>
      <c r="F48" s="141"/>
      <c r="G48" s="141"/>
      <c r="H48" s="141"/>
      <c r="I48" s="141"/>
      <c r="J48" s="141"/>
      <c r="K48" s="141"/>
      <c r="L48" s="141"/>
      <c r="M48" s="141"/>
      <c r="N48" s="142"/>
    </row>
    <row r="49" spans="1:14" x14ac:dyDescent="0.2">
      <c r="A49" s="140"/>
      <c r="C49" s="141"/>
      <c r="D49" s="141"/>
      <c r="E49" s="141"/>
      <c r="F49" s="141"/>
      <c r="G49" s="141"/>
      <c r="H49" s="141"/>
      <c r="I49" s="141"/>
      <c r="J49" s="141"/>
      <c r="K49" s="141"/>
      <c r="L49" s="141"/>
      <c r="M49" s="141"/>
      <c r="N49" s="142"/>
    </row>
    <row r="50" spans="1:14" x14ac:dyDescent="0.2">
      <c r="A50" s="140"/>
      <c r="C50" s="141"/>
      <c r="D50" s="141"/>
      <c r="E50" s="141"/>
      <c r="F50" s="141"/>
      <c r="G50" s="141"/>
      <c r="H50" s="141"/>
      <c r="I50" s="141"/>
      <c r="J50" s="141"/>
      <c r="K50" s="141"/>
      <c r="L50" s="141"/>
      <c r="M50" s="141"/>
      <c r="N50" s="142"/>
    </row>
    <row r="51" spans="1:14" x14ac:dyDescent="0.2">
      <c r="A51" s="143"/>
      <c r="B51" s="82"/>
      <c r="D51" s="144"/>
      <c r="E51" s="82"/>
      <c r="F51" s="82"/>
      <c r="G51" s="82"/>
      <c r="H51" s="82"/>
      <c r="I51" s="145"/>
      <c r="J51" s="145"/>
      <c r="K51" s="145"/>
      <c r="L51" s="145"/>
      <c r="M51" s="145"/>
      <c r="N51" s="123"/>
    </row>
    <row r="52" spans="1:14" x14ac:dyDescent="0.2">
      <c r="A52" s="143"/>
      <c r="B52" s="81" t="str">
        <f>'MM CALC'!C213</f>
        <v>Josiane Ferreira Soares</v>
      </c>
      <c r="D52" s="146"/>
      <c r="E52" s="125" t="str">
        <f>'MM CALC'!E213</f>
        <v xml:space="preserve">Alessandro Mota Barbosa </v>
      </c>
      <c r="F52" s="125"/>
      <c r="G52" s="125"/>
      <c r="H52" s="125"/>
      <c r="I52" s="125"/>
      <c r="J52" s="125"/>
      <c r="K52" s="125"/>
      <c r="L52" s="125"/>
      <c r="M52" s="125"/>
      <c r="N52" s="123"/>
    </row>
    <row r="53" spans="1:14" x14ac:dyDescent="0.2">
      <c r="A53" s="143"/>
      <c r="B53" s="82" t="str">
        <f>'MM CALC'!C214</f>
        <v>Engenheira Civil - CREA MG 48289</v>
      </c>
      <c r="D53" s="144"/>
      <c r="E53" s="82" t="str">
        <f>'MM CALC'!E214</f>
        <v>Prefeito Municipal de Minas Novas</v>
      </c>
      <c r="F53" s="82"/>
      <c r="G53" s="82"/>
      <c r="H53" s="82"/>
      <c r="I53" s="82"/>
      <c r="J53" s="82"/>
      <c r="K53" s="82"/>
      <c r="L53" s="82"/>
      <c r="M53" s="82"/>
      <c r="N53" s="123"/>
    </row>
    <row r="54" spans="1:14" x14ac:dyDescent="0.2">
      <c r="A54" s="143"/>
      <c r="N54" s="123"/>
    </row>
    <row r="55" spans="1:14" ht="13.5" thickBot="1" x14ac:dyDescent="0.25">
      <c r="A55" s="147"/>
      <c r="B55" s="148"/>
      <c r="C55" s="129"/>
      <c r="D55" s="129"/>
      <c r="E55" s="129"/>
      <c r="F55" s="129"/>
      <c r="G55" s="129"/>
      <c r="H55" s="129"/>
      <c r="I55" s="129"/>
      <c r="J55" s="129"/>
      <c r="K55" s="129"/>
      <c r="L55" s="129"/>
      <c r="M55" s="129"/>
      <c r="N55" s="131"/>
    </row>
  </sheetData>
  <mergeCells count="53">
    <mergeCell ref="A42:A43"/>
    <mergeCell ref="B42:B43"/>
    <mergeCell ref="A44:A45"/>
    <mergeCell ref="B44:B45"/>
    <mergeCell ref="J8:J9"/>
    <mergeCell ref="A36:A37"/>
    <mergeCell ref="B36:B37"/>
    <mergeCell ref="A38:A39"/>
    <mergeCell ref="B38:B39"/>
    <mergeCell ref="A40:A41"/>
    <mergeCell ref="B40:B41"/>
    <mergeCell ref="A24:A25"/>
    <mergeCell ref="B24:B25"/>
    <mergeCell ref="A32:A33"/>
    <mergeCell ref="B32:B33"/>
    <mergeCell ref="A34:A35"/>
    <mergeCell ref="B34:B35"/>
    <mergeCell ref="A18:A19"/>
    <mergeCell ref="B18:B19"/>
    <mergeCell ref="A20:A21"/>
    <mergeCell ref="B20:B21"/>
    <mergeCell ref="A22:A23"/>
    <mergeCell ref="B22:B23"/>
    <mergeCell ref="A12:A13"/>
    <mergeCell ref="B12:B13"/>
    <mergeCell ref="A14:A15"/>
    <mergeCell ref="B14:B15"/>
    <mergeCell ref="A16:A17"/>
    <mergeCell ref="B16:B17"/>
    <mergeCell ref="A10:A11"/>
    <mergeCell ref="B10:B11"/>
    <mergeCell ref="K8:K9"/>
    <mergeCell ref="L8:L9"/>
    <mergeCell ref="M8:M9"/>
    <mergeCell ref="H8:H9"/>
    <mergeCell ref="F8:F9"/>
    <mergeCell ref="G8:G9"/>
    <mergeCell ref="A1:N1"/>
    <mergeCell ref="A46:B47"/>
    <mergeCell ref="A30:A31"/>
    <mergeCell ref="B30:B31"/>
    <mergeCell ref="A3:N3"/>
    <mergeCell ref="A26:A27"/>
    <mergeCell ref="B26:B27"/>
    <mergeCell ref="A28:A29"/>
    <mergeCell ref="B28:B29"/>
    <mergeCell ref="C8:C9"/>
    <mergeCell ref="B8:B9"/>
    <mergeCell ref="A8:A9"/>
    <mergeCell ref="D8:D9"/>
    <mergeCell ref="I8:I9"/>
    <mergeCell ref="N8:N9"/>
    <mergeCell ref="E8:E9"/>
  </mergeCells>
  <phoneticPr fontId="21" type="noConversion"/>
  <printOptions horizontalCentered="1" verticalCentered="1"/>
  <pageMargins left="0.59055118110236227" right="0.39370078740157483" top="0.59055118110236227" bottom="0.59055118110236227" header="0.31496062992125984" footer="0.31496062992125984"/>
  <pageSetup paperSize="9" scale="53" orientation="landscape" horizontalDpi="4294967292"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PLAN ORÇ</vt:lpstr>
      <vt:lpstr>MM CALC</vt:lpstr>
      <vt:lpstr>CRON</vt:lpstr>
      <vt:lpstr>CRON!Area_de_impressao</vt:lpstr>
      <vt:lpstr>'MM CALC'!Area_de_impressao</vt:lpstr>
      <vt:lpstr>'PLAN ORÇ'!Area_de_impressao</vt:lpstr>
      <vt:lpstr>Fonte</vt:lpstr>
      <vt:lpstr>'MM CALC'!Titulos_de_impressao</vt:lpstr>
      <vt:lpstr>'PLAN ORÇ'!Titulos_de_impressao</vt:lpstr>
    </vt:vector>
  </TitlesOfParts>
  <Company>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Josiane</cp:lastModifiedBy>
  <cp:lastPrinted>2025-11-19T14:46:54Z</cp:lastPrinted>
  <dcterms:created xsi:type="dcterms:W3CDTF">2010-03-02T12:32:19Z</dcterms:created>
  <dcterms:modified xsi:type="dcterms:W3CDTF">2025-11-21T18:21:39Z</dcterms:modified>
</cp:coreProperties>
</file>