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defaultThemeVersion="124226"/>
  <bookViews>
    <workbookView xWindow="-105" yWindow="-105" windowWidth="23250" windowHeight="12450"/>
  </bookViews>
  <sheets>
    <sheet name="PLAN ORÇ" sheetId="6" r:id="rId1"/>
    <sheet name="MM CALC" sheetId="21" r:id="rId2"/>
    <sheet name="CRON" sheetId="7" r:id="rId3"/>
  </sheets>
  <externalReferences>
    <externalReference r:id="rId4"/>
  </externalReferences>
  <definedNames>
    <definedName name="_xlnm._FilterDatabase" localSheetId="2" hidden="1">CRON!$N$1:$N$55</definedName>
    <definedName name="_xlnm._FilterDatabase" localSheetId="1" hidden="1">'MM CALC'!$A$8:$G$28</definedName>
    <definedName name="_xlnm._FilterDatabase" localSheetId="0" hidden="1">'PLAN ORÇ'!$A$11:$O$33</definedName>
    <definedName name="_xlnm.Print_Area" localSheetId="2">CRON!$A$1:$N$55</definedName>
    <definedName name="_xlnm.Print_Area" localSheetId="1">'MM CALC'!$A$1:$G$209</definedName>
    <definedName name="_xlnm.Print_Area" localSheetId="0">'PLAN ORÇ'!$A$1:$I$202</definedName>
    <definedName name="_xlnm.Database">TEXT([1]Dados!$G$29,"mm-aaaa")</definedName>
    <definedName name="Fonte" localSheetId="1">'MM CALC'!#REF!</definedName>
    <definedName name="Fonte">'PLAN ORÇ'!$I1</definedName>
    <definedName name="nao" localSheetId="1">#REF!</definedName>
    <definedName name="nao">#REF!</definedName>
    <definedName name="_xlnm.Print_Titles" localSheetId="1">'MM CALC'!$2:$8</definedName>
    <definedName name="_xlnm.Print_Titles" localSheetId="0">'PLAN ORÇ'!$1:$11</definedName>
  </definedName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60" i="6"/>
  <c r="I160" s="1"/>
  <c r="F160"/>
  <c r="E160"/>
  <c r="D160"/>
  <c r="C160"/>
  <c r="B160"/>
  <c r="A160"/>
  <c r="H142" l="1"/>
  <c r="H141"/>
  <c r="F141"/>
  <c r="F142"/>
  <c r="E141"/>
  <c r="E142"/>
  <c r="D141"/>
  <c r="D142"/>
  <c r="C141"/>
  <c r="C142"/>
  <c r="B141"/>
  <c r="B142"/>
  <c r="A141"/>
  <c r="A142"/>
  <c r="H186"/>
  <c r="F186"/>
  <c r="E186"/>
  <c r="D186"/>
  <c r="C186"/>
  <c r="B186"/>
  <c r="A186"/>
  <c r="H156"/>
  <c r="H155"/>
  <c r="C155"/>
  <c r="F155"/>
  <c r="F156"/>
  <c r="E155"/>
  <c r="E156"/>
  <c r="D155"/>
  <c r="D156"/>
  <c r="B155"/>
  <c r="B156"/>
  <c r="C156"/>
  <c r="A153"/>
  <c r="A154"/>
  <c r="A155"/>
  <c r="A156"/>
  <c r="A157"/>
  <c r="A158"/>
  <c r="A159"/>
  <c r="H45"/>
  <c r="F45"/>
  <c r="E45"/>
  <c r="D45"/>
  <c r="C45"/>
  <c r="B45"/>
  <c r="A45"/>
  <c r="D47"/>
  <c r="C125"/>
  <c r="G19"/>
  <c r="G18"/>
  <c r="G17"/>
  <c r="G16"/>
  <c r="G15"/>
  <c r="G14"/>
  <c r="G13"/>
  <c r="D17"/>
  <c r="D16"/>
  <c r="D15"/>
  <c r="D14"/>
  <c r="D13"/>
  <c r="B17"/>
  <c r="B16"/>
  <c r="B15"/>
  <c r="B14"/>
  <c r="B13"/>
  <c r="A17"/>
  <c r="A16"/>
  <c r="A15"/>
  <c r="A14"/>
  <c r="A13"/>
  <c r="H83"/>
  <c r="H73"/>
  <c r="F73"/>
  <c r="E73"/>
  <c r="D73"/>
  <c r="C73"/>
  <c r="B73"/>
  <c r="A73"/>
  <c r="H72"/>
  <c r="F72"/>
  <c r="E72"/>
  <c r="D72"/>
  <c r="C72"/>
  <c r="B72"/>
  <c r="A72"/>
  <c r="N44" i="7"/>
  <c r="P44" s="1"/>
  <c r="N42"/>
  <c r="P42" s="1"/>
  <c r="N40"/>
  <c r="P40" s="1"/>
  <c r="N38"/>
  <c r="P38" s="1"/>
  <c r="N36"/>
  <c r="P36" s="1"/>
  <c r="N34"/>
  <c r="P34" s="1"/>
  <c r="N32"/>
  <c r="P32" s="1"/>
  <c r="N30"/>
  <c r="P30" s="1"/>
  <c r="N28"/>
  <c r="P28" s="1"/>
  <c r="N26"/>
  <c r="P26" s="1"/>
  <c r="N24"/>
  <c r="P24" s="1"/>
  <c r="N22"/>
  <c r="P22" s="1"/>
  <c r="N20"/>
  <c r="P20" s="1"/>
  <c r="N18"/>
  <c r="P18" s="1"/>
  <c r="N16"/>
  <c r="P16" s="1"/>
  <c r="N14"/>
  <c r="P14" s="1"/>
  <c r="N12"/>
  <c r="P12" s="1"/>
  <c r="N10"/>
  <c r="P10" s="1"/>
  <c r="H185" i="6"/>
  <c r="H184"/>
  <c r="H183"/>
  <c r="H182"/>
  <c r="H181"/>
  <c r="H180"/>
  <c r="H179"/>
  <c r="H188"/>
  <c r="H132"/>
  <c r="H131"/>
  <c r="H130"/>
  <c r="H129"/>
  <c r="H128"/>
  <c r="H127"/>
  <c r="H126"/>
  <c r="H125"/>
  <c r="H124"/>
  <c r="H123"/>
  <c r="H122"/>
  <c r="H121"/>
  <c r="H120"/>
  <c r="H119"/>
  <c r="H118"/>
  <c r="H117"/>
  <c r="H116"/>
  <c r="H115"/>
  <c r="H114"/>
  <c r="H113"/>
  <c r="H112"/>
  <c r="H111"/>
  <c r="H110"/>
  <c r="H109"/>
  <c r="H107"/>
  <c r="H106"/>
  <c r="H105"/>
  <c r="H104"/>
  <c r="H103"/>
  <c r="H102"/>
  <c r="H101"/>
  <c r="H100"/>
  <c r="H99"/>
  <c r="H98"/>
  <c r="H97"/>
  <c r="H96"/>
  <c r="H95"/>
  <c r="H94"/>
  <c r="H93"/>
  <c r="H92"/>
  <c r="H91"/>
  <c r="H90"/>
  <c r="H89"/>
  <c r="H88"/>
  <c r="H87"/>
  <c r="H86"/>
  <c r="H85"/>
  <c r="H84"/>
  <c r="H82"/>
  <c r="H81"/>
  <c r="H80"/>
  <c r="H79"/>
  <c r="H78"/>
  <c r="H77"/>
  <c r="H76"/>
  <c r="H75"/>
  <c r="H71"/>
  <c r="H70"/>
  <c r="H69"/>
  <c r="H68"/>
  <c r="H67"/>
  <c r="H66"/>
  <c r="H65"/>
  <c r="H64"/>
  <c r="H63"/>
  <c r="H62"/>
  <c r="H61"/>
  <c r="H60"/>
  <c r="H59"/>
  <c r="H58"/>
  <c r="H57"/>
  <c r="H56"/>
  <c r="H54"/>
  <c r="H53"/>
  <c r="H52"/>
  <c r="H51"/>
  <c r="H50"/>
  <c r="H48"/>
  <c r="H47"/>
  <c r="H44"/>
  <c r="H43"/>
  <c r="H42"/>
  <c r="H41"/>
  <c r="H40"/>
  <c r="H39"/>
  <c r="H38"/>
  <c r="H37"/>
  <c r="H36"/>
  <c r="H34"/>
  <c r="H33"/>
  <c r="H32"/>
  <c r="H31"/>
  <c r="H30"/>
  <c r="H29"/>
  <c r="H27"/>
  <c r="H25"/>
  <c r="H23"/>
  <c r="H22"/>
  <c r="H21"/>
  <c r="F21"/>
  <c r="F22"/>
  <c r="F23"/>
  <c r="F25"/>
  <c r="F26"/>
  <c r="F27"/>
  <c r="H20"/>
  <c r="F126"/>
  <c r="E126"/>
  <c r="D126"/>
  <c r="C126"/>
  <c r="B126"/>
  <c r="A126"/>
  <c r="F185"/>
  <c r="E185"/>
  <c r="D185"/>
  <c r="C185"/>
  <c r="B185"/>
  <c r="F184"/>
  <c r="E184"/>
  <c r="D184"/>
  <c r="C184"/>
  <c r="B184"/>
  <c r="F183"/>
  <c r="E183"/>
  <c r="D183"/>
  <c r="C183"/>
  <c r="B183"/>
  <c r="F182"/>
  <c r="E182"/>
  <c r="D182"/>
  <c r="C182"/>
  <c r="B182"/>
  <c r="A182"/>
  <c r="A183"/>
  <c r="A184"/>
  <c r="A185"/>
  <c r="H150"/>
  <c r="F150"/>
  <c r="E150"/>
  <c r="D150"/>
  <c r="C150"/>
  <c r="B150"/>
  <c r="A150"/>
  <c r="H144"/>
  <c r="F144"/>
  <c r="E144"/>
  <c r="D144"/>
  <c r="C144"/>
  <c r="B144"/>
  <c r="A144"/>
  <c r="F107"/>
  <c r="F106"/>
  <c r="F105"/>
  <c r="F104"/>
  <c r="F103"/>
  <c r="F102"/>
  <c r="F101"/>
  <c r="F100"/>
  <c r="F99"/>
  <c r="F98"/>
  <c r="F97"/>
  <c r="F96"/>
  <c r="F95"/>
  <c r="F94"/>
  <c r="F93"/>
  <c r="F92"/>
  <c r="F91"/>
  <c r="F90"/>
  <c r="F89"/>
  <c r="F88"/>
  <c r="F87"/>
  <c r="F86"/>
  <c r="F85"/>
  <c r="F84"/>
  <c r="E107"/>
  <c r="D107"/>
  <c r="C107"/>
  <c r="B107"/>
  <c r="A107"/>
  <c r="E106"/>
  <c r="D106"/>
  <c r="C106"/>
  <c r="B106"/>
  <c r="A106"/>
  <c r="E105"/>
  <c r="D105"/>
  <c r="C105"/>
  <c r="B105"/>
  <c r="A105"/>
  <c r="E104"/>
  <c r="D104"/>
  <c r="C104"/>
  <c r="B104"/>
  <c r="A104"/>
  <c r="E103"/>
  <c r="D103"/>
  <c r="C103"/>
  <c r="B103"/>
  <c r="A103"/>
  <c r="E102"/>
  <c r="D102"/>
  <c r="C102"/>
  <c r="B102"/>
  <c r="A102"/>
  <c r="E101"/>
  <c r="D101"/>
  <c r="C101"/>
  <c r="B101"/>
  <c r="A101"/>
  <c r="E100"/>
  <c r="D100"/>
  <c r="C100"/>
  <c r="B100"/>
  <c r="A100"/>
  <c r="E99"/>
  <c r="D99"/>
  <c r="C99"/>
  <c r="B99"/>
  <c r="A99"/>
  <c r="E98"/>
  <c r="D98"/>
  <c r="C98"/>
  <c r="B98"/>
  <c r="A98"/>
  <c r="E97"/>
  <c r="D97"/>
  <c r="C97"/>
  <c r="B97"/>
  <c r="A97"/>
  <c r="E96"/>
  <c r="D96"/>
  <c r="C96"/>
  <c r="B96"/>
  <c r="A96"/>
  <c r="E95"/>
  <c r="D95"/>
  <c r="C95"/>
  <c r="B95"/>
  <c r="A95"/>
  <c r="E94"/>
  <c r="D94"/>
  <c r="C94"/>
  <c r="B94"/>
  <c r="A94"/>
  <c r="E93"/>
  <c r="D93"/>
  <c r="C93"/>
  <c r="B93"/>
  <c r="A93"/>
  <c r="E92"/>
  <c r="D92"/>
  <c r="C92"/>
  <c r="B92"/>
  <c r="A92"/>
  <c r="E91"/>
  <c r="D91"/>
  <c r="C91"/>
  <c r="B91"/>
  <c r="A91"/>
  <c r="E90"/>
  <c r="D90"/>
  <c r="C90"/>
  <c r="B90"/>
  <c r="A90"/>
  <c r="E89"/>
  <c r="D89"/>
  <c r="C89"/>
  <c r="B89"/>
  <c r="A89"/>
  <c r="E88"/>
  <c r="D88"/>
  <c r="C88"/>
  <c r="B88"/>
  <c r="A88"/>
  <c r="E87"/>
  <c r="D87"/>
  <c r="C87"/>
  <c r="B87"/>
  <c r="A87"/>
  <c r="E86"/>
  <c r="D86"/>
  <c r="C86"/>
  <c r="B86"/>
  <c r="A86"/>
  <c r="E85"/>
  <c r="D85"/>
  <c r="C85"/>
  <c r="B85"/>
  <c r="A85"/>
  <c r="I142" l="1"/>
  <c r="I141"/>
  <c r="I186"/>
  <c r="I155"/>
  <c r="I156"/>
  <c r="I45"/>
  <c r="I27"/>
  <c r="I72"/>
  <c r="I73"/>
  <c r="I23"/>
  <c r="I84"/>
  <c r="I88"/>
  <c r="I92"/>
  <c r="I96"/>
  <c r="I100"/>
  <c r="I104"/>
  <c r="I144"/>
  <c r="I184"/>
  <c r="I85"/>
  <c r="I89"/>
  <c r="I93"/>
  <c r="I97"/>
  <c r="I101"/>
  <c r="I105"/>
  <c r="I126"/>
  <c r="I185"/>
  <c r="I21"/>
  <c r="I25"/>
  <c r="I150"/>
  <c r="I22"/>
  <c r="I26"/>
  <c r="I86"/>
  <c r="I90"/>
  <c r="I94"/>
  <c r="I98"/>
  <c r="I102"/>
  <c r="I106"/>
  <c r="I182"/>
  <c r="I87"/>
  <c r="I91"/>
  <c r="I95"/>
  <c r="I99"/>
  <c r="I103"/>
  <c r="I107"/>
  <c r="I183"/>
  <c r="C83"/>
  <c r="I24" l="1"/>
  <c r="C13" i="7" s="1"/>
  <c r="D13" s="1"/>
  <c r="F48" i="6"/>
  <c r="I48" s="1"/>
  <c r="E48"/>
  <c r="D48"/>
  <c r="C48"/>
  <c r="B48"/>
  <c r="A48"/>
  <c r="F120"/>
  <c r="I120" s="1"/>
  <c r="E120"/>
  <c r="D120"/>
  <c r="C120"/>
  <c r="B120"/>
  <c r="A120"/>
  <c r="F114"/>
  <c r="I114" s="1"/>
  <c r="E114"/>
  <c r="D114"/>
  <c r="C114"/>
  <c r="B114"/>
  <c r="A114"/>
  <c r="F113"/>
  <c r="I113" s="1"/>
  <c r="E113"/>
  <c r="D113"/>
  <c r="C113"/>
  <c r="B113"/>
  <c r="A113"/>
  <c r="D187"/>
  <c r="B44" i="7" s="1"/>
  <c r="A187" i="6"/>
  <c r="D178"/>
  <c r="B42" i="7" s="1"/>
  <c r="A178" i="6"/>
  <c r="F188"/>
  <c r="E188"/>
  <c r="D188"/>
  <c r="C188"/>
  <c r="B188"/>
  <c r="A188"/>
  <c r="F181"/>
  <c r="I181" s="1"/>
  <c r="E181"/>
  <c r="D181"/>
  <c r="C181"/>
  <c r="B181"/>
  <c r="A181"/>
  <c r="F180"/>
  <c r="I180" s="1"/>
  <c r="E180"/>
  <c r="D180"/>
  <c r="C180"/>
  <c r="B180"/>
  <c r="A180"/>
  <c r="F179"/>
  <c r="I179" s="1"/>
  <c r="E179"/>
  <c r="D179"/>
  <c r="C179"/>
  <c r="B179"/>
  <c r="A179"/>
  <c r="D173"/>
  <c r="B40" i="7" s="1"/>
  <c r="A173" i="6"/>
  <c r="D163"/>
  <c r="B38" i="7" s="1"/>
  <c r="A163" i="6"/>
  <c r="D161"/>
  <c r="B36" i="7" s="1"/>
  <c r="A161" i="6"/>
  <c r="D151"/>
  <c r="B34" i="7" s="1"/>
  <c r="A151" i="6"/>
  <c r="D143"/>
  <c r="B32" i="7" s="1"/>
  <c r="A143" i="6"/>
  <c r="D133"/>
  <c r="B28" i="7" s="1"/>
  <c r="A133" i="6"/>
  <c r="D108"/>
  <c r="B26" i="7" s="1"/>
  <c r="A108" i="6"/>
  <c r="D74"/>
  <c r="B24" i="7" s="1"/>
  <c r="A74" i="6"/>
  <c r="F50"/>
  <c r="I50" s="1"/>
  <c r="F51"/>
  <c r="I51" s="1"/>
  <c r="F52"/>
  <c r="I52" s="1"/>
  <c r="F53"/>
  <c r="I53" s="1"/>
  <c r="F54"/>
  <c r="I54" s="1"/>
  <c r="D55"/>
  <c r="B22" i="7" s="1"/>
  <c r="A55" i="6"/>
  <c r="D49"/>
  <c r="B20" i="7" s="1"/>
  <c r="A49" i="6"/>
  <c r="H177"/>
  <c r="F177"/>
  <c r="E177"/>
  <c r="D177"/>
  <c r="C177"/>
  <c r="B177"/>
  <c r="A177"/>
  <c r="H176"/>
  <c r="F176"/>
  <c r="E176"/>
  <c r="D176"/>
  <c r="C176"/>
  <c r="B176"/>
  <c r="A176"/>
  <c r="H175"/>
  <c r="F175"/>
  <c r="E175"/>
  <c r="D175"/>
  <c r="C175"/>
  <c r="B175"/>
  <c r="A175"/>
  <c r="H174"/>
  <c r="F174"/>
  <c r="E174"/>
  <c r="D174"/>
  <c r="C174"/>
  <c r="B174"/>
  <c r="A174"/>
  <c r="H172"/>
  <c r="F172"/>
  <c r="E172"/>
  <c r="D172"/>
  <c r="C172"/>
  <c r="B172"/>
  <c r="A172"/>
  <c r="H171"/>
  <c r="F171"/>
  <c r="E171"/>
  <c r="D171"/>
  <c r="C171"/>
  <c r="B171"/>
  <c r="A171"/>
  <c r="H170"/>
  <c r="F170"/>
  <c r="E170"/>
  <c r="D170"/>
  <c r="C170"/>
  <c r="B170"/>
  <c r="A170"/>
  <c r="H169"/>
  <c r="F169"/>
  <c r="E169"/>
  <c r="D169"/>
  <c r="C169"/>
  <c r="B169"/>
  <c r="A169"/>
  <c r="H168"/>
  <c r="F168"/>
  <c r="E168"/>
  <c r="D168"/>
  <c r="C168"/>
  <c r="B168"/>
  <c r="A168"/>
  <c r="H167"/>
  <c r="F167"/>
  <c r="E167"/>
  <c r="D167"/>
  <c r="C167"/>
  <c r="B167"/>
  <c r="A167"/>
  <c r="H166"/>
  <c r="F166"/>
  <c r="E166"/>
  <c r="D166"/>
  <c r="C166"/>
  <c r="B166"/>
  <c r="A166"/>
  <c r="H165"/>
  <c r="F165"/>
  <c r="E165"/>
  <c r="D165"/>
  <c r="C165"/>
  <c r="B165"/>
  <c r="A165"/>
  <c r="H164"/>
  <c r="F164"/>
  <c r="E164"/>
  <c r="D164"/>
  <c r="C164"/>
  <c r="B164"/>
  <c r="A164"/>
  <c r="H162"/>
  <c r="F162"/>
  <c r="E162"/>
  <c r="D162"/>
  <c r="C162"/>
  <c r="B162"/>
  <c r="A162"/>
  <c r="H159"/>
  <c r="F159"/>
  <c r="E159"/>
  <c r="D159"/>
  <c r="C159"/>
  <c r="B159"/>
  <c r="H158"/>
  <c r="F158"/>
  <c r="E158"/>
  <c r="D158"/>
  <c r="C158"/>
  <c r="B158"/>
  <c r="H157"/>
  <c r="F157"/>
  <c r="E157"/>
  <c r="D157"/>
  <c r="C157"/>
  <c r="B157"/>
  <c r="H154"/>
  <c r="F154"/>
  <c r="E154"/>
  <c r="D154"/>
  <c r="C154"/>
  <c r="B154"/>
  <c r="H153"/>
  <c r="F153"/>
  <c r="E153"/>
  <c r="D153"/>
  <c r="C153"/>
  <c r="B153"/>
  <c r="H152"/>
  <c r="F152"/>
  <c r="E152"/>
  <c r="D152"/>
  <c r="C152"/>
  <c r="B152"/>
  <c r="A152"/>
  <c r="H149"/>
  <c r="F149"/>
  <c r="E149"/>
  <c r="D149"/>
  <c r="C149"/>
  <c r="B149"/>
  <c r="A149"/>
  <c r="H148"/>
  <c r="F148"/>
  <c r="E148"/>
  <c r="D148"/>
  <c r="C148"/>
  <c r="B148"/>
  <c r="A148"/>
  <c r="H147"/>
  <c r="F147"/>
  <c r="E147"/>
  <c r="D147"/>
  <c r="C147"/>
  <c r="B147"/>
  <c r="A147"/>
  <c r="H146"/>
  <c r="F146"/>
  <c r="E146"/>
  <c r="D146"/>
  <c r="C146"/>
  <c r="B146"/>
  <c r="A146"/>
  <c r="H145"/>
  <c r="F145"/>
  <c r="E145"/>
  <c r="D145"/>
  <c r="C145"/>
  <c r="B145"/>
  <c r="A145"/>
  <c r="H140"/>
  <c r="F140"/>
  <c r="E140"/>
  <c r="D140"/>
  <c r="C140"/>
  <c r="B140"/>
  <c r="A140"/>
  <c r="H139"/>
  <c r="F139"/>
  <c r="E139"/>
  <c r="D139"/>
  <c r="C139"/>
  <c r="B139"/>
  <c r="A139"/>
  <c r="H138"/>
  <c r="F138"/>
  <c r="E138"/>
  <c r="D138"/>
  <c r="C138"/>
  <c r="B138"/>
  <c r="A138"/>
  <c r="H137"/>
  <c r="F137"/>
  <c r="E137"/>
  <c r="D137"/>
  <c r="C137"/>
  <c r="B137"/>
  <c r="A137"/>
  <c r="D136"/>
  <c r="B30" i="7" s="1"/>
  <c r="A136" i="6"/>
  <c r="H135"/>
  <c r="F135"/>
  <c r="E135"/>
  <c r="D135"/>
  <c r="C135"/>
  <c r="B135"/>
  <c r="A135"/>
  <c r="H134"/>
  <c r="F134"/>
  <c r="E134"/>
  <c r="D134"/>
  <c r="C134"/>
  <c r="B134"/>
  <c r="A134"/>
  <c r="F132"/>
  <c r="I132" s="1"/>
  <c r="E132"/>
  <c r="D132"/>
  <c r="C132"/>
  <c r="B132"/>
  <c r="A132"/>
  <c r="F131"/>
  <c r="I131" s="1"/>
  <c r="E131"/>
  <c r="D131"/>
  <c r="C131"/>
  <c r="B131"/>
  <c r="A131"/>
  <c r="F130"/>
  <c r="I130" s="1"/>
  <c r="E130"/>
  <c r="D130"/>
  <c r="C130"/>
  <c r="B130"/>
  <c r="A130"/>
  <c r="F129"/>
  <c r="I129" s="1"/>
  <c r="E129"/>
  <c r="D129"/>
  <c r="C129"/>
  <c r="B129"/>
  <c r="A129"/>
  <c r="F128"/>
  <c r="I128" s="1"/>
  <c r="E128"/>
  <c r="D128"/>
  <c r="C128"/>
  <c r="B128"/>
  <c r="A128"/>
  <c r="F127"/>
  <c r="I127" s="1"/>
  <c r="E127"/>
  <c r="D127"/>
  <c r="C127"/>
  <c r="B127"/>
  <c r="A127"/>
  <c r="F125"/>
  <c r="I125" s="1"/>
  <c r="E125"/>
  <c r="D125"/>
  <c r="B125"/>
  <c r="A125"/>
  <c r="F124"/>
  <c r="I124" s="1"/>
  <c r="E124"/>
  <c r="D124"/>
  <c r="C124"/>
  <c r="B124"/>
  <c r="A124"/>
  <c r="F123"/>
  <c r="I123" s="1"/>
  <c r="E123"/>
  <c r="D123"/>
  <c r="C123"/>
  <c r="B123"/>
  <c r="A123"/>
  <c r="F122"/>
  <c r="I122" s="1"/>
  <c r="E122"/>
  <c r="D122"/>
  <c r="C122"/>
  <c r="B122"/>
  <c r="A122"/>
  <c r="F121"/>
  <c r="I121" s="1"/>
  <c r="E121"/>
  <c r="D121"/>
  <c r="C121"/>
  <c r="B121"/>
  <c r="A121"/>
  <c r="F119"/>
  <c r="I119" s="1"/>
  <c r="E119"/>
  <c r="D119"/>
  <c r="C119"/>
  <c r="B119"/>
  <c r="A119"/>
  <c r="F118"/>
  <c r="I118" s="1"/>
  <c r="E118"/>
  <c r="D118"/>
  <c r="C118"/>
  <c r="B118"/>
  <c r="A118"/>
  <c r="F117"/>
  <c r="I117" s="1"/>
  <c r="E117"/>
  <c r="D117"/>
  <c r="C117"/>
  <c r="B117"/>
  <c r="A117"/>
  <c r="F116"/>
  <c r="I116" s="1"/>
  <c r="E116"/>
  <c r="D116"/>
  <c r="C116"/>
  <c r="B116"/>
  <c r="A116"/>
  <c r="F115"/>
  <c r="I115" s="1"/>
  <c r="E115"/>
  <c r="D115"/>
  <c r="C115"/>
  <c r="B115"/>
  <c r="A115"/>
  <c r="F112"/>
  <c r="I112" s="1"/>
  <c r="E112"/>
  <c r="D112"/>
  <c r="C112"/>
  <c r="B112"/>
  <c r="A112"/>
  <c r="F111"/>
  <c r="I111" s="1"/>
  <c r="E111"/>
  <c r="D111"/>
  <c r="C111"/>
  <c r="B111"/>
  <c r="A111"/>
  <c r="F110"/>
  <c r="I110" s="1"/>
  <c r="E110"/>
  <c r="D110"/>
  <c r="C110"/>
  <c r="B110"/>
  <c r="A110"/>
  <c r="F109"/>
  <c r="E109"/>
  <c r="D109"/>
  <c r="C109"/>
  <c r="B109"/>
  <c r="A109"/>
  <c r="E84"/>
  <c r="D84"/>
  <c r="C84"/>
  <c r="B84"/>
  <c r="A84"/>
  <c r="F83"/>
  <c r="I83" s="1"/>
  <c r="E83"/>
  <c r="D83"/>
  <c r="B83"/>
  <c r="A83"/>
  <c r="F82"/>
  <c r="I82" s="1"/>
  <c r="E82"/>
  <c r="D82"/>
  <c r="C82"/>
  <c r="B82"/>
  <c r="A82"/>
  <c r="F81"/>
  <c r="I81" s="1"/>
  <c r="E81"/>
  <c r="D81"/>
  <c r="C81"/>
  <c r="B81"/>
  <c r="A81"/>
  <c r="F80"/>
  <c r="I80" s="1"/>
  <c r="E80"/>
  <c r="D80"/>
  <c r="C80"/>
  <c r="B80"/>
  <c r="A80"/>
  <c r="F79"/>
  <c r="I79" s="1"/>
  <c r="E79"/>
  <c r="D79"/>
  <c r="C79"/>
  <c r="B79"/>
  <c r="A79"/>
  <c r="F78"/>
  <c r="I78" s="1"/>
  <c r="E78"/>
  <c r="D78"/>
  <c r="C78"/>
  <c r="B78"/>
  <c r="A78"/>
  <c r="F77"/>
  <c r="I77" s="1"/>
  <c r="E77"/>
  <c r="D77"/>
  <c r="C77"/>
  <c r="B77"/>
  <c r="A77"/>
  <c r="F76"/>
  <c r="I76" s="1"/>
  <c r="E76"/>
  <c r="D76"/>
  <c r="C76"/>
  <c r="B76"/>
  <c r="A76"/>
  <c r="F75"/>
  <c r="I75" s="1"/>
  <c r="E75"/>
  <c r="D75"/>
  <c r="C75"/>
  <c r="B75"/>
  <c r="A75"/>
  <c r="F71"/>
  <c r="I71" s="1"/>
  <c r="E71"/>
  <c r="D71"/>
  <c r="C71"/>
  <c r="B71"/>
  <c r="A71"/>
  <c r="F70"/>
  <c r="I70" s="1"/>
  <c r="E70"/>
  <c r="D70"/>
  <c r="C70"/>
  <c r="B70"/>
  <c r="A70"/>
  <c r="F69"/>
  <c r="I69" s="1"/>
  <c r="E69"/>
  <c r="D69"/>
  <c r="C69"/>
  <c r="B69"/>
  <c r="A69"/>
  <c r="F68"/>
  <c r="I68" s="1"/>
  <c r="E68"/>
  <c r="D68"/>
  <c r="C68"/>
  <c r="B68"/>
  <c r="A68"/>
  <c r="F67"/>
  <c r="I67" s="1"/>
  <c r="E67"/>
  <c r="D67"/>
  <c r="C67"/>
  <c r="B67"/>
  <c r="A67"/>
  <c r="F66"/>
  <c r="I66" s="1"/>
  <c r="E66"/>
  <c r="D66"/>
  <c r="C66"/>
  <c r="B66"/>
  <c r="A66"/>
  <c r="F65"/>
  <c r="I65" s="1"/>
  <c r="E65"/>
  <c r="D65"/>
  <c r="C65"/>
  <c r="B65"/>
  <c r="A65"/>
  <c r="F64"/>
  <c r="I64" s="1"/>
  <c r="E64"/>
  <c r="D64"/>
  <c r="C64"/>
  <c r="B64"/>
  <c r="A64"/>
  <c r="F63"/>
  <c r="I63" s="1"/>
  <c r="E63"/>
  <c r="D63"/>
  <c r="C63"/>
  <c r="B63"/>
  <c r="A63"/>
  <c r="F62"/>
  <c r="I62" s="1"/>
  <c r="E62"/>
  <c r="D62"/>
  <c r="C62"/>
  <c r="B62"/>
  <c r="A62"/>
  <c r="F61"/>
  <c r="I61" s="1"/>
  <c r="E61"/>
  <c r="D61"/>
  <c r="C61"/>
  <c r="B61"/>
  <c r="A61"/>
  <c r="F60"/>
  <c r="I60" s="1"/>
  <c r="E60"/>
  <c r="D60"/>
  <c r="C60"/>
  <c r="B60"/>
  <c r="A60"/>
  <c r="F59"/>
  <c r="I59" s="1"/>
  <c r="E59"/>
  <c r="D59"/>
  <c r="C59"/>
  <c r="B59"/>
  <c r="A59"/>
  <c r="F58"/>
  <c r="I58" s="1"/>
  <c r="E58"/>
  <c r="D58"/>
  <c r="C58"/>
  <c r="B58"/>
  <c r="A58"/>
  <c r="F57"/>
  <c r="I57" s="1"/>
  <c r="E57"/>
  <c r="D57"/>
  <c r="C57"/>
  <c r="B57"/>
  <c r="A57"/>
  <c r="F56"/>
  <c r="I56" s="1"/>
  <c r="E56"/>
  <c r="D56"/>
  <c r="C56"/>
  <c r="B56"/>
  <c r="A56"/>
  <c r="E54"/>
  <c r="D54"/>
  <c r="C54"/>
  <c r="B54"/>
  <c r="A54"/>
  <c r="E53"/>
  <c r="D53"/>
  <c r="C53"/>
  <c r="B53"/>
  <c r="A53"/>
  <c r="E52"/>
  <c r="D52"/>
  <c r="C52"/>
  <c r="B52"/>
  <c r="A52"/>
  <c r="E51"/>
  <c r="D51"/>
  <c r="C51"/>
  <c r="B51"/>
  <c r="A51"/>
  <c r="E50"/>
  <c r="D50"/>
  <c r="C50"/>
  <c r="B50"/>
  <c r="A50"/>
  <c r="F47"/>
  <c r="I47" s="1"/>
  <c r="E47"/>
  <c r="C47"/>
  <c r="B47"/>
  <c r="A47"/>
  <c r="D46"/>
  <c r="B18" i="7" s="1"/>
  <c r="A46" i="6"/>
  <c r="F44"/>
  <c r="I44" s="1"/>
  <c r="E44"/>
  <c r="D44"/>
  <c r="C44"/>
  <c r="B44"/>
  <c r="A44"/>
  <c r="F43"/>
  <c r="I43" s="1"/>
  <c r="E43"/>
  <c r="D43"/>
  <c r="C43"/>
  <c r="B43"/>
  <c r="A43"/>
  <c r="F42"/>
  <c r="I42" s="1"/>
  <c r="E42"/>
  <c r="D42"/>
  <c r="C42"/>
  <c r="B42"/>
  <c r="A42"/>
  <c r="F41"/>
  <c r="I41" s="1"/>
  <c r="E41"/>
  <c r="D41"/>
  <c r="C41"/>
  <c r="B41"/>
  <c r="A41"/>
  <c r="F40"/>
  <c r="I40" s="1"/>
  <c r="E40"/>
  <c r="D40"/>
  <c r="C40"/>
  <c r="B40"/>
  <c r="A40"/>
  <c r="F39"/>
  <c r="I39" s="1"/>
  <c r="E39"/>
  <c r="D39"/>
  <c r="C39"/>
  <c r="B39"/>
  <c r="A39"/>
  <c r="F38"/>
  <c r="I38" s="1"/>
  <c r="E38"/>
  <c r="D38"/>
  <c r="C38"/>
  <c r="B38"/>
  <c r="A38"/>
  <c r="F37"/>
  <c r="I37" s="1"/>
  <c r="E37"/>
  <c r="D37"/>
  <c r="C37"/>
  <c r="B37"/>
  <c r="A37"/>
  <c r="F36"/>
  <c r="I36" s="1"/>
  <c r="E36"/>
  <c r="D36"/>
  <c r="C36"/>
  <c r="B36"/>
  <c r="A36"/>
  <c r="F29"/>
  <c r="I29" s="1"/>
  <c r="F30"/>
  <c r="I30" s="1"/>
  <c r="F31"/>
  <c r="I31" s="1"/>
  <c r="F32"/>
  <c r="I32" s="1"/>
  <c r="F33"/>
  <c r="I33" s="1"/>
  <c r="F34"/>
  <c r="I34" s="1"/>
  <c r="D35"/>
  <c r="B16" i="7" s="1"/>
  <c r="A35" i="6"/>
  <c r="E34"/>
  <c r="D34"/>
  <c r="C34"/>
  <c r="B34"/>
  <c r="A34"/>
  <c r="D28"/>
  <c r="B14" i="7" s="1"/>
  <c r="A28" i="6"/>
  <c r="E33"/>
  <c r="D33"/>
  <c r="C33"/>
  <c r="B33"/>
  <c r="A33"/>
  <c r="E32"/>
  <c r="D32"/>
  <c r="C32"/>
  <c r="B32"/>
  <c r="A32"/>
  <c r="E31"/>
  <c r="D31"/>
  <c r="C31"/>
  <c r="B31"/>
  <c r="A31"/>
  <c r="E30"/>
  <c r="D30"/>
  <c r="C30"/>
  <c r="B30"/>
  <c r="A30"/>
  <c r="E29"/>
  <c r="D29"/>
  <c r="C29"/>
  <c r="B29"/>
  <c r="A29"/>
  <c r="E27"/>
  <c r="D27"/>
  <c r="C27"/>
  <c r="B27"/>
  <c r="A27"/>
  <c r="E26"/>
  <c r="D26"/>
  <c r="C26"/>
  <c r="B26"/>
  <c r="A26"/>
  <c r="E25"/>
  <c r="D25"/>
  <c r="C25"/>
  <c r="B25"/>
  <c r="A25"/>
  <c r="F20"/>
  <c r="D24"/>
  <c r="B12" i="7" s="1"/>
  <c r="A24" i="6"/>
  <c r="E23"/>
  <c r="D23"/>
  <c r="C23"/>
  <c r="B23"/>
  <c r="A23"/>
  <c r="E22"/>
  <c r="D22"/>
  <c r="C22"/>
  <c r="B22"/>
  <c r="A22"/>
  <c r="E21"/>
  <c r="D21"/>
  <c r="C21"/>
  <c r="B21"/>
  <c r="A21"/>
  <c r="E20"/>
  <c r="D20"/>
  <c r="C20"/>
  <c r="B20"/>
  <c r="A20"/>
  <c r="E19"/>
  <c r="D19"/>
  <c r="C19"/>
  <c r="B19"/>
  <c r="A19"/>
  <c r="C18"/>
  <c r="E18"/>
  <c r="B18"/>
  <c r="A18"/>
  <c r="D18"/>
  <c r="D12"/>
  <c r="B10" i="7" s="1"/>
  <c r="A12" i="6"/>
  <c r="I46" l="1"/>
  <c r="C19" i="7" s="1"/>
  <c r="I172" i="6"/>
  <c r="I177"/>
  <c r="I55"/>
  <c r="C23" i="7" s="1"/>
  <c r="M23" s="1"/>
  <c r="I158" i="6"/>
  <c r="I165"/>
  <c r="I169"/>
  <c r="I35"/>
  <c r="C17" i="7" s="1"/>
  <c r="D17" s="1"/>
  <c r="I49" i="6"/>
  <c r="C21" i="7" s="1"/>
  <c r="I139" i="6"/>
  <c r="I134"/>
  <c r="I153"/>
  <c r="I147"/>
  <c r="I174"/>
  <c r="I138"/>
  <c r="I146"/>
  <c r="I152"/>
  <c r="I164"/>
  <c r="I171"/>
  <c r="I137"/>
  <c r="I145"/>
  <c r="I149"/>
  <c r="I162"/>
  <c r="I161" s="1"/>
  <c r="C37" i="7" s="1"/>
  <c r="M37" s="1"/>
  <c r="I167" i="6"/>
  <c r="I170"/>
  <c r="I175"/>
  <c r="I20"/>
  <c r="I12" s="1"/>
  <c r="C11" i="7" s="1"/>
  <c r="D11" s="1"/>
  <c r="I157" i="6"/>
  <c r="I168"/>
  <c r="I176"/>
  <c r="I109"/>
  <c r="I108" s="1"/>
  <c r="C27" i="7" s="1"/>
  <c r="M27" s="1"/>
  <c r="I135" i="6"/>
  <c r="I140"/>
  <c r="I148"/>
  <c r="I154"/>
  <c r="I159"/>
  <c r="I166"/>
  <c r="I188"/>
  <c r="I187" s="1"/>
  <c r="C45" i="7" s="1"/>
  <c r="M45" s="1"/>
  <c r="N45" s="1"/>
  <c r="I28" i="6"/>
  <c r="C15" i="7" s="1"/>
  <c r="D15" s="1"/>
  <c r="I74" i="6"/>
  <c r="C25" i="7" s="1"/>
  <c r="M25" s="1"/>
  <c r="I178" i="6"/>
  <c r="C43" i="7" s="1"/>
  <c r="I173" i="6" l="1"/>
  <c r="C41" i="7" s="1"/>
  <c r="M41" s="1"/>
  <c r="I151" i="6"/>
  <c r="C35" i="7" s="1"/>
  <c r="I35" s="1"/>
  <c r="I143" i="6"/>
  <c r="C33" i="7" s="1"/>
  <c r="I33" s="1"/>
  <c r="I136" i="6"/>
  <c r="C31" i="7" s="1"/>
  <c r="K31" s="1"/>
  <c r="I133" i="6"/>
  <c r="C29" i="7" s="1"/>
  <c r="J29" s="1"/>
  <c r="I163" i="6"/>
  <c r="C39" i="7" s="1"/>
  <c r="M43"/>
  <c r="I43"/>
  <c r="E43"/>
  <c r="L43"/>
  <c r="J43"/>
  <c r="F43"/>
  <c r="H43"/>
  <c r="D43"/>
  <c r="G43"/>
  <c r="K43"/>
  <c r="G21"/>
  <c r="I21"/>
  <c r="G19"/>
  <c r="H19"/>
  <c r="K25"/>
  <c r="L25"/>
  <c r="J25"/>
  <c r="J23"/>
  <c r="K23"/>
  <c r="L23"/>
  <c r="H21"/>
  <c r="E17"/>
  <c r="F17"/>
  <c r="N11"/>
  <c r="O11" s="1"/>
  <c r="M39" l="1"/>
  <c r="J39"/>
  <c r="I205" i="6"/>
  <c r="J35" i="7"/>
  <c r="I29"/>
  <c r="N29" s="1"/>
  <c r="O29" s="1"/>
  <c r="K35"/>
  <c r="L35"/>
  <c r="H35"/>
  <c r="M35"/>
  <c r="I190" i="6"/>
  <c r="J207" s="1"/>
  <c r="L39" i="7"/>
  <c r="K39"/>
  <c r="K33"/>
  <c r="G33"/>
  <c r="J33"/>
  <c r="H33"/>
  <c r="L33"/>
  <c r="L31"/>
  <c r="C47"/>
  <c r="D5" s="1"/>
  <c r="N43"/>
  <c r="N37"/>
  <c r="N25"/>
  <c r="O25" s="1"/>
  <c r="N23"/>
  <c r="O23" s="1"/>
  <c r="N21"/>
  <c r="O21" s="1"/>
  <c r="N19"/>
  <c r="O19" s="1"/>
  <c r="N17"/>
  <c r="O17" s="1"/>
  <c r="N15"/>
  <c r="O15" s="1"/>
  <c r="E47"/>
  <c r="I47" l="1"/>
  <c r="I46" s="1"/>
  <c r="M47"/>
  <c r="M46" s="1"/>
  <c r="J47"/>
  <c r="J46" s="1"/>
  <c r="N39"/>
  <c r="L47"/>
  <c r="L46" s="1"/>
  <c r="N35"/>
  <c r="O35" s="1"/>
  <c r="K47"/>
  <c r="K46" s="1"/>
  <c r="C28"/>
  <c r="E46"/>
  <c r="C20"/>
  <c r="C44"/>
  <c r="C36"/>
  <c r="C38"/>
  <c r="C26"/>
  <c r="C10"/>
  <c r="C40"/>
  <c r="C32"/>
  <c r="C12"/>
  <c r="C22"/>
  <c r="C18"/>
  <c r="C14"/>
  <c r="C42"/>
  <c r="C30"/>
  <c r="C34"/>
  <c r="C24"/>
  <c r="C16"/>
  <c r="N41"/>
  <c r="G47"/>
  <c r="G46" s="1"/>
  <c r="F47"/>
  <c r="F46" s="1"/>
  <c r="H47"/>
  <c r="H46" s="1"/>
  <c r="N33"/>
  <c r="O33" s="1"/>
  <c r="N31"/>
  <c r="O31" s="1"/>
  <c r="N13"/>
  <c r="O13" s="1"/>
  <c r="N27"/>
  <c r="O27" s="1"/>
  <c r="C46" l="1"/>
  <c r="O45"/>
  <c r="O46" s="1"/>
  <c r="D47"/>
  <c r="E200" i="6"/>
  <c r="E199"/>
  <c r="C200"/>
  <c r="C199"/>
  <c r="B53" i="7"/>
  <c r="B52"/>
  <c r="E53"/>
  <c r="E52"/>
  <c r="N47" l="1"/>
  <c r="D46"/>
  <c r="N46" s="1"/>
  <c r="A6"/>
  <c r="E5" i="6" l="1"/>
  <c r="N5" i="7" l="1"/>
  <c r="A7" i="6" l="1"/>
  <c r="A6"/>
  <c r="A5"/>
  <c r="A7" i="7"/>
  <c r="A5" l="1"/>
  <c r="K201" i="6" l="1"/>
</calcChain>
</file>

<file path=xl/sharedStrings.xml><?xml version="1.0" encoding="utf-8"?>
<sst xmlns="http://schemas.openxmlformats.org/spreadsheetml/2006/main" count="1050" uniqueCount="664">
  <si>
    <t>ITEM</t>
  </si>
  <si>
    <t>DESCRIÇÃO</t>
  </si>
  <si>
    <t>CÓDIGO</t>
  </si>
  <si>
    <t>DIRETA</t>
  </si>
  <si>
    <t>INDIRETA</t>
  </si>
  <si>
    <t>(    )</t>
  </si>
  <si>
    <t>UND.</t>
  </si>
  <si>
    <t>QUANT.</t>
  </si>
  <si>
    <t>TOTAL</t>
  </si>
  <si>
    <t>FONTE</t>
  </si>
  <si>
    <t>VALOR TOTAL:</t>
  </si>
  <si>
    <t>(  X  )</t>
  </si>
  <si>
    <t xml:space="preserve">FORMA DE
EXECUÇÃO: </t>
  </si>
  <si>
    <t>UNITÁRIO
 S/ BDI</t>
  </si>
  <si>
    <t>FÓRMULA/MEMÓRIA</t>
  </si>
  <si>
    <t>MÊS 01</t>
  </si>
  <si>
    <t>MÊS 02</t>
  </si>
  <si>
    <t>MÊS 03</t>
  </si>
  <si>
    <t xml:space="preserve">BDI = </t>
  </si>
  <si>
    <t>-</t>
  </si>
  <si>
    <t>FÍSICO/
FINANCEIRO</t>
  </si>
  <si>
    <t>MEMÓRIA DE CÁLCULO DE QUANTITATIVOS</t>
  </si>
  <si>
    <t>CRONOGRAMA FÍSICO-FINANCEIRO</t>
  </si>
  <si>
    <t>SERVIÇOS PRELIMINARES</t>
  </si>
  <si>
    <t>1.1</t>
  </si>
  <si>
    <t>2.1</t>
  </si>
  <si>
    <t>3.1</t>
  </si>
  <si>
    <t>PREFEITURA MUNICIPAL DE MINAS NOVAS</t>
  </si>
  <si>
    <t>ISS
3,00%</t>
  </si>
  <si>
    <t>Prefeito Municipal de Minas Novas</t>
  </si>
  <si>
    <t>valor da indicação</t>
  </si>
  <si>
    <t>valor da contrapartida</t>
  </si>
  <si>
    <t>2.2</t>
  </si>
  <si>
    <t>4.1</t>
  </si>
  <si>
    <t>4.2</t>
  </si>
  <si>
    <t>MÊS 04</t>
  </si>
  <si>
    <t xml:space="preserve">PLANILHA ORÇAMENTÁRIA DE CUSTOS - MÃO DE OBRA </t>
  </si>
  <si>
    <t>UNITÁRIO
 C/ BDI</t>
  </si>
  <si>
    <t>MÊS 05</t>
  </si>
  <si>
    <t>MÊS 06</t>
  </si>
  <si>
    <t xml:space="preserve">
PREFEITURA MUNICIPAL DE MINAS NOVAS
Praça Sebastião Leme do Prado, 15 - Centro
      CEP: 39.650-000 – Minas Novas (MG)
    Fone: (33) 3764-1147 – (33) 3764-2641
          E-mail: pmmn@uai.com.br / conveniosminasnovas@yahoo.com.br
</t>
  </si>
  <si>
    <t xml:space="preserve">
PREFEITURA MUNICIPAL DE MINAS NOVAS
Praça Sebastião Leme do Prado, 15 - Centro
      CEP: 39.650-000 – Minas Novas (MG)
    Fone: (33) 3764-1147 – (33) 3764-2641
          E-mail: convenios@minasnovas.mg.gov.br
</t>
  </si>
  <si>
    <t>Limpeza mecanizada da camada vegetal</t>
  </si>
  <si>
    <t>RO-01091</t>
  </si>
  <si>
    <t>m²</t>
  </si>
  <si>
    <t>SICOR-MG</t>
  </si>
  <si>
    <t>Regularização de superfície com motoniveladora</t>
  </si>
  <si>
    <t>RO-00232</t>
  </si>
  <si>
    <t>1.2</t>
  </si>
  <si>
    <t>ED-28427</t>
  </si>
  <si>
    <t>und</t>
  </si>
  <si>
    <t>BARRACÃO DE OBRA, EM CHAPA DE COMPENSADO RESINADO,
INCLUSIVE INSTALAÇÕES SANITÁRIAS E MOBILIÁRIO - PADRÃO
DER-MG</t>
  </si>
  <si>
    <t>ED-50135</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</si>
  <si>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</si>
  <si>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LOCAÇÃO DE OBRA COM GABARITO DE TÁBUAS CORRIDAS
PONTALETADAS A CADA 2,00M, REAPROVEITAMENTO (2X),
INCLUSIVE ACOMPANHAMENTO DE EQUIPE TOPOGRÁFICA PARA
MARCAÇÃO DE PONTO TOPOGRÁFICO</t>
  </si>
  <si>
    <t>ED-17989</t>
  </si>
  <si>
    <t>m</t>
  </si>
  <si>
    <t>1.3</t>
  </si>
  <si>
    <t>1.4</t>
  </si>
  <si>
    <t>1.5</t>
  </si>
  <si>
    <t>ENTRADA DE ENERGIA AÉREA, TIPO B1, PADRÃO CEMIG, CARGA
INSTALADA DE ATÉ 10KW, BIFÁSICO, COM SAÍDA SUBTERRÂNEA,
INCLUSIVE POSTE, CAIXA PARA MEDIDOR, DISJUNTOR,
BARRAMENTO, ATERRAMENTO E ACESSÓRIOS</t>
  </si>
  <si>
    <t>ED-20579</t>
  </si>
  <si>
    <t>1.7</t>
  </si>
  <si>
    <t>TRABALHOS EM TERRA</t>
  </si>
  <si>
    <t>m³</t>
  </si>
  <si>
    <t>ESCAVAÇÃO MANUAL DE VALA COM PROFUNDIDADE MENOR OU
IGUAL A 1,5M, INCLUSIVE DESCARGA LATERAL</t>
  </si>
  <si>
    <t>ED-51107</t>
  </si>
  <si>
    <t>APILOAMENTO MANUAL EM FUNDO DE VALA COM SOQUETE,
EXCLUSIVE ESCAVAÇÃO</t>
  </si>
  <si>
    <t>ED-51093</t>
  </si>
  <si>
    <t>COMPACTAÇÃO MECANIZADA DE ATERRO COM PLACA
VIBRATÓRIA, INCLUSIVE ESPALHAMENTO MANUAL</t>
  </si>
  <si>
    <t>ED-51096</t>
  </si>
  <si>
    <t>2.3</t>
  </si>
  <si>
    <t>FUNDAÇÕES</t>
  </si>
  <si>
    <t>PERFURAÇÃO MANUAL DE ESTACA TIPO BROCA A TRADO,
INCLUSIVE AFASTAMENTO, EXCLUSIVE ARMAÇÃO, CONCRETO
ESTRUTURAL, TRANSPORTE E RETIRADA DO MATERIAL
ESCAVADO</t>
  </si>
  <si>
    <t>ED-29801</t>
  </si>
  <si>
    <t>FÔRMA E DESFORMA PARA VIGA-CINTA/BLOCO COM
COMPENSADO RESINADO, ESP. 12MM, REAPROVEITAMENTO (3X)
(FUNDAÇÃO)</t>
  </si>
  <si>
    <t>ED-49811</t>
  </si>
  <si>
    <t>FORNECIMENTO DE CONCRETO ESTRUTURAL, USINADO, COM
FCK 30MPA, INCLUSIVE LANÇAMENTO, ADENSAMENTO E
ACABAMENTO (FUNDAÇÃO)</t>
  </si>
  <si>
    <t>ED-49799</t>
  </si>
  <si>
    <t>CORTE, DOBRA E MONTAGEM DE AÇO CA-50/60, INCLUSIVE
ESPAÇADOR</t>
  </si>
  <si>
    <t>ED-48298</t>
  </si>
  <si>
    <t>kg</t>
  </si>
  <si>
    <t>LASTRO DE CONCRETO MAGRO, INCLUSIVE TRANSPORTE,
LANÇAMENTO E ADENSAMENTO</t>
  </si>
  <si>
    <t>ED-49812</t>
  </si>
  <si>
    <t>ED-50174</t>
  </si>
  <si>
    <t>IMPERMEABILIZAÇÃO COM EMULSÃO ASFÁLTICA, DUAS (2)
DEMÃOS</t>
  </si>
  <si>
    <t xml:space="preserve">ESTRUTURA </t>
  </si>
  <si>
    <t>3.2</t>
  </si>
  <si>
    <t>3.3</t>
  </si>
  <si>
    <t>3.4</t>
  </si>
  <si>
    <t>3.5</t>
  </si>
  <si>
    <t>3.6</t>
  </si>
  <si>
    <t>MURO DIVISÓRIO DE TIJOLO FURADO COM ALTURA 220CM, COM
PILARETES DE 16X9CM A CADA 250CM, SAPATA DE CONCRETO
ARMADO 30X20CM E PINGADEIRA, REBOCADO E PINTADO A
LÁTEX, INCLUSIVE ESCAVAÇÃO, APILOAMENTO E LASTRO</t>
  </si>
  <si>
    <t>ED-16319</t>
  </si>
  <si>
    <t>FÔRMA E DESFORMA DE COMPENSADO PLASTIFICADO, ESP.
12MM, REAPROVEITAMENTO (5X), EXCLUSIVE ESCORAMENTO</t>
  </si>
  <si>
    <t>ED-49647</t>
  </si>
  <si>
    <t>FORNECIMENTO DE CONCRETO ESTRUTURAL, USINADO
BOMBEADO, COM FCK 25MPA, INCLUSIVE LANÇAMENTO,
ADENSAMENTO E ACABAMENTO</t>
  </si>
  <si>
    <t>ED-49638</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</si>
  <si>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</si>
  <si>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ED-50253</t>
  </si>
  <si>
    <t>CIMBRAMENTO PARA LAJE PRÉ-MOLDADA COM ESCORAMENTO
METÁLICO, TIPO "A", ALTURA DE (200 ATÉ 310)CM, INCLUSIVE
DESCARGA, MONTAGEM, DESMONTAGEM E CARGA</t>
  </si>
  <si>
    <t>ED-19637</t>
  </si>
  <si>
    <t>m2xmês</t>
  </si>
  <si>
    <t>ARMADURA DE TELA DE AÇO CA-60, SOLDADA TIPO Q-61,
DIÂMETRO Ø3,4MM, TRAMA COM DIMENSÃO (150X150)MM,
INCLUSIVE ESPAÇADOR, EXCLUSIVE CONCRETO</t>
  </si>
  <si>
    <t>ED-29563</t>
  </si>
  <si>
    <t>4.3</t>
  </si>
  <si>
    <t>4.4</t>
  </si>
  <si>
    <t>4.5</t>
  </si>
  <si>
    <t>4.6</t>
  </si>
  <si>
    <t>4.7</t>
  </si>
  <si>
    <t>VERGA OU CONTRAVERGA EM CONCRETO ESTRUTURAL PARA
VÃOS ACIMA DE 150CM, PREPARADO EM OBRA COM BETONEIRA,
CONTROLE "A", COM FCK 20 MPA, MOLDADA IN LOCO, INCLUSIVE
ARMAÇÃO</t>
  </si>
  <si>
    <t>VERGA OU CONTRAVERGA EM CONCRETO ESTRUTURAL PARA
VÃOS DE ATÉ 150CM, PREPARADO EM OBRA COM BETONEIRA,
CONTROLE "A", COM FCK 20 MPA, MOLDADA IN LOCO, INCLUSIVE
ARMAÇÃO</t>
  </si>
  <si>
    <t>ED-9906</t>
  </si>
  <si>
    <t>ED-9903</t>
  </si>
  <si>
    <t>4.8</t>
  </si>
  <si>
    <t>4.9</t>
  </si>
  <si>
    <t xml:space="preserve">ALVENARIA </t>
  </si>
  <si>
    <t>ALVENARIA DE VEDAÇÃO COM TIJOLO CERÂMICO FURADO, ESP.
14CM, PARA REVESTIMENTO, INCLUSIVE ARGAMASSA PARA
ASSENTAMENTO</t>
  </si>
  <si>
    <t>ED-48232</t>
  </si>
  <si>
    <t>5.1</t>
  </si>
  <si>
    <t>COBERTURA E FORRO</t>
  </si>
  <si>
    <t>ENGRADAMENTO EM MADEIRA PARAJU OU EQUIVALENTE, PARA
TELHAS CERÂMICAS OU DE CONCRETO, EXCLUSIVE TELHAS</t>
  </si>
  <si>
    <t>ED-48407</t>
  </si>
  <si>
    <t>COBERTURA EM TELHA CERÂMICA, TIPO PLAN, INCLUSIVE
FIXAÇÃO, EXCLUSIVE ENGRADAMENTO E MANTA ISOLANTE/
TÉRMICA</t>
  </si>
  <si>
    <t>ED-48420</t>
  </si>
  <si>
    <t>6.1</t>
  </si>
  <si>
    <t>6.2</t>
  </si>
  <si>
    <t>CUMEEIRA PARA TELHA CERÂMICA, INCLUSIVE EMBOÇAMENTO
COM ARGAMASSA, TRAÇO 1:2:9 (CIMENTO, CAL E AREIA), COM
PREPARO MECANIZADO</t>
  </si>
  <si>
    <t>ED-48400</t>
  </si>
  <si>
    <t>CALHA EM CHAPA GALVANIZADA, ESP. 0,5MM (GSG-26), COM
DESENVOLVIMENTO DE 50CM, INCLUSIVE IÇAMENTO MANUAL
VERTICAL</t>
  </si>
  <si>
    <t xml:space="preserve">
ED-50663</t>
  </si>
  <si>
    <t>CONDUTOR CIRCULAR DE ÁGUA PLUVIAL PARA DO TELHADO EM
TUBO DE PVC, DIÂMETRO DE 75MM, INCLUSIVE CONEXÕES E
SUPORTES</t>
  </si>
  <si>
    <t>ED-50669</t>
  </si>
  <si>
    <t>6.3</t>
  </si>
  <si>
    <t>6.4</t>
  </si>
  <si>
    <t>6.5</t>
  </si>
  <si>
    <t>TORNEIRA METÁLICA PARA IRRIGAÇÃO/JARDIM, ACABAMENTO
CROMADO, APLICAÇÃO DE PAREDE</t>
  </si>
  <si>
    <t>ED-50323</t>
  </si>
  <si>
    <t xml:space="preserve">und </t>
  </si>
  <si>
    <t>7.1</t>
  </si>
  <si>
    <t>TORNEIRA METÁLICA PARA TANQUE, ACABAMENTO CROMADO,
BICO COM ROSCA</t>
  </si>
  <si>
    <t>ED-50331</t>
  </si>
  <si>
    <t xml:space="preserve">INSTALAÇÃO ELÉTRICA </t>
  </si>
  <si>
    <t xml:space="preserve">LOUÇAS E METAIS </t>
  </si>
  <si>
    <t>INSTALAÇÕES HIDROSSANITÁRIAS</t>
  </si>
  <si>
    <t>9.1</t>
  </si>
  <si>
    <t>PONTO DE EMBUTIR PARA ÁGUA FRIA EM TUBO DE PVC RÍGIDO
SOLDÁVEL, DN 20MM (1/2"), EMBUTIDO NA ALVENARIA COM
DISTÂNCIA DE ATÉ CINCO (5) METROS DA TOMADA DE ÁGUA,
INCLUSIVE CONEXÕES E FIXAÇÃO DO TUBO COM ENCHIMENTO
DO RASGO NA ALVENARIA/CONCRETO COM ARGAMASSA</t>
  </si>
  <si>
    <t>ED-50221</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</si>
  <si>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</si>
  <si>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PONTO DE EMBUTIR PARA ESGOTO EM TUBO PVC RÍGIDO, PBV -
SÉRIE NORMAL, DN 100MM (4"), EMBUTIDO EM PISO COM
DISTÂNCIA DE ATÉ CINCO (5) METROS DO RAMAL DE ESGOTO,
INCLUSIVE CONEXÕES E FIXAÇÃO DO TUBO COM ENCHIMENTO
DO RASGO NO CONCRETO COM ARGAMASSA</t>
  </si>
  <si>
    <t>ED-50223</t>
  </si>
  <si>
    <t>ED-50225</t>
  </si>
  <si>
    <t>FORNECIMENTO E ASSENTAMENTO DE TUBO PVC RÍGIDO,
COLETOR DE ESGOTO LISO (JEI), DN 100 MM (4"), INCLUSIVE
CONEXÕES</t>
  </si>
  <si>
    <t>FORNECIMENTO E ASSENTAMENTO DE TUBO PVC RÍGIDO,
COLETOR DE ESGOTO LISO (JEI), DN 150 MM (6"), INCLUSIVE
CONEXÕES</t>
  </si>
  <si>
    <t>ED-50105</t>
  </si>
  <si>
    <t>ED-50106</t>
  </si>
  <si>
    <t>FORNECIMENTO E ASSENTAMENTO DE TUBO PVC RÍGIDO
SOLDÁVEL, ÁGUA FRIA, DN 20 MM (1/2"), INCLUSIVE CONEXÕES</t>
  </si>
  <si>
    <t>ED-50018</t>
  </si>
  <si>
    <t>ED-50019</t>
  </si>
  <si>
    <t>FORNECIMENTO E ASSENTAMENTO DE TUBO PVC RÍGIDO
SOLDÁVEL, ÁGUA FRIA, DN 40 MM (1.1/4"), INCLUSIVE CONEXÕES</t>
  </si>
  <si>
    <t>ED-50021</t>
  </si>
  <si>
    <t>FORNECIMENTO E ASSENTAMENTO DE TUBO PVC RÍGIDO
SOLDÁVEL, ÁGUA FRIA, DN 25 MM (1/2"), INCLUSIVE CONEXÕES</t>
  </si>
  <si>
    <t>CAIXA DE ESGOTO DE INSPEÇÃO/PASSAGEM EM ALVENARIA (
50X50X60CM), REVESTIMENTO EM ARGAMASSA COM ADITIVO
IMPERMEABILIZANTE, COM TAMPA DE CONCRETO, INCLUSIVE
ESCAVAÇÃO, REATERRO E TRANSPORTE COM RETIRADA DO
MATERIAL ESCAVADO (EM CAÇAMBA)</t>
  </si>
  <si>
    <t>ED-49879</t>
  </si>
  <si>
    <t>CAIXA DE DRENAGEM DE INSPEÇÃO/PASSAGEM EM ALVENARIA (
40X40X60CM), REVESTIMENTO EM ARGAMASSA COM ADITIVO
IMPERMEABILIZANTE, COM TAMPA EM GRELHA, INCLUSIVE
ESCAVAÇÃO, REATERRO E TRANSPORTE COM RETIRADA DO
MATERIAL ESCAVADO (EM CAÇAMBA)</t>
  </si>
  <si>
    <t>ED-49909</t>
  </si>
  <si>
    <t>TORNEIRA CHAVE BOIA AUTOMÁTICA PARA RESERVATÓRIO</t>
  </si>
  <si>
    <t>ED-50302</t>
  </si>
  <si>
    <t>FORNECIMENTO E ASSENTAMENTO DE TUBO PVC RÍGIDO,
DRENAGEM/PLUVIAL, PBV - SÉRIE NORMAL, DN 150 MM (6"),
INCLUSIVE CONEXÕES</t>
  </si>
  <si>
    <t>ED-48670</t>
  </si>
  <si>
    <t>CAIXA SIFONADA EM PVC COM GRELHA QUADRADA150 X 150 X 50
MM</t>
  </si>
  <si>
    <t>ED-50007</t>
  </si>
  <si>
    <t>CAIXA DE GORDURA SIMPLES (CGS), CIRCULAR, EM CONCRETO
PRÉ-MOLDADO, CAPACIDADE DE 31L, INCLUSIVE ESCAVAÇÃO,
REATERRO, TRANSPORTE E RETIRADA DO MATERIAL ESCAVADO
(EM CAÇAMBA)</t>
  </si>
  <si>
    <t>ED-49939</t>
  </si>
  <si>
    <t>7.3</t>
  </si>
  <si>
    <t>7.2</t>
  </si>
  <si>
    <t>7.4</t>
  </si>
  <si>
    <t>7.5</t>
  </si>
  <si>
    <t>7.6</t>
  </si>
  <si>
    <t>7.7</t>
  </si>
  <si>
    <t>7.8</t>
  </si>
  <si>
    <t>7.9</t>
  </si>
  <si>
    <t>7.10</t>
  </si>
  <si>
    <t>7.11</t>
  </si>
  <si>
    <t>7.12</t>
  </si>
  <si>
    <t>7.13</t>
  </si>
  <si>
    <t>7.14</t>
  </si>
  <si>
    <t>7.15</t>
  </si>
  <si>
    <t>7.16</t>
  </si>
  <si>
    <t>PONTO DE EMBUTIR PARA UM (1) INTERRUPTOR SIMPLES (10A-
250V), COM PLACA 4"X2" DE UM (1) POSTO, COM ELETRODUTO
FLEXÍVEL CORRUGADO, ANTI-CHAMA, DN 25MM (3/4"), EMBUTIDO
NA ALVENARIA E CABO DE COBRE FLEXÍVEL, CLASSE 5,
ISOLAMENTO TIPO LSHF/ATOX, NÃO HALOGENADO, SEÇÃO 1,
5MM2 (70°C-450/750V), COM DISTÂNCIA DE ATÉ DEZ (10) METROS
DO PONTO DE DERIVAÇÃO, INCLUSIVE CAIXA DE LIGAÇÃO,
SUPORTE E FIXAÇÃO DO ELETRODUTO COM ENCHIMENTO DO
RASGO NA ALVENARIA/CONCRETO COM ARGAMASSA</t>
  </si>
  <si>
    <t>PONTO DE EMBUTIR PARA UMA (1) LUMINÁRIA,COM ELETRODUTO
DE PVC RÍGIDO ROSCÁVEL, DN 20MM (3/4"), EMBUTIDO NA LAJE E
CABO DE COBRE FLEXÍVEL, CLASSE 5, ISOLAMENTO TIPO LSHF/
ATOX, NÃO HALOGENADO, SEÇÃO 1,5MM2 (70°C-450/750V), COM
DISTÂNCIA DE ATÉ CINCO (5) METROS DO PONTO DE DERIVAÇÃO,
EXCLUSIVE LUMINÁRIA, INCLUSIVE CAIXA DE LIGAÇÃO
OCTOGONAL, SUPORTE E FIXAÇÃO DO ELETRODUTO</t>
  </si>
  <si>
    <t>ED-50227</t>
  </si>
  <si>
    <t>ED-50228</t>
  </si>
  <si>
    <t>PONTO DE EMBUTIR PARA UMA (1) TOMADA PADRÃO, TRÊS (3)
POLOS (2P+T/10A-250V), COM PLACA 4"X2" DE UM (1) POSTO, COM
ELETRODUTO FLEXÍVEL CORRUGADO, ANTI-CHAMA, DN 25MM (3/
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</si>
  <si>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</si>
  <si>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LUMINÁRIA COMERCIAL CHANFRADA DE SOBREPOR COMPLETA,
PARA DUAS (2) LÂMPADAS TUBULARES LED 2X18W-ØT8,
TEMPERATURA DA COR 6500K, FORNECIMENTO E INSTALAÇÃO,
INCLUSIVE BASE E LÂMPADAS</t>
  </si>
  <si>
    <t>ED-13338</t>
  </si>
  <si>
    <t>QUADRO DE DISTRIBUIÇÃO DE EMBUTIR EM PVC, PARA 12
DISJUNTORES DIN, INCLUSIVE BARRAMENTOS NEUTRO/TERRA,
EXCLUSIVE BARRAMENTO DE FASE</t>
  </si>
  <si>
    <t>ED-14181</t>
  </si>
  <si>
    <t>9.2</t>
  </si>
  <si>
    <t>9.3</t>
  </si>
  <si>
    <t>9.4</t>
  </si>
  <si>
    <t>9.5</t>
  </si>
  <si>
    <t>9.6</t>
  </si>
  <si>
    <t>9.7</t>
  </si>
  <si>
    <t>9.8</t>
  </si>
  <si>
    <t>9.9</t>
  </si>
  <si>
    <t>9.10</t>
  </si>
  <si>
    <t>9.11</t>
  </si>
  <si>
    <t>9.12</t>
  </si>
  <si>
    <t>9.13</t>
  </si>
  <si>
    <t>9.14</t>
  </si>
  <si>
    <t>9.15</t>
  </si>
  <si>
    <t>9.16</t>
  </si>
  <si>
    <t>CUBA EM AÇO INOXIDÁVEL DE EMBUTIR, AISI 304, APLICAÇÃO
PARA PIA (465X330X115)MM, NÚMERO 1, ASSENTAMENTO EM
BANCADA, INCLUSIVE VÁLVULA DE ESCOAMENTO DE METAL COM
ACABAMENTO CROMADO, SIFÃO DE METAL TIPO COPO COM
ACABAMENTO CROMADO</t>
  </si>
  <si>
    <t>ED-50277</t>
  </si>
  <si>
    <t>CUBA EM AÇO INOXIDÁVEL DE EMBUTIR, AISI 304, APLICAÇÃO
PARA PIA (560X330X115)MM, NÚMERO 2, ASSENTAMENTO EM
BANCADA, INCLUSIVE VÁLVULA DE ESCOAMENTO DE METAL COM
ACABAMENTO CROMADO, SIFÃO DE METAL TIPO COPO COM
ACABAMENTO CROMADO</t>
  </si>
  <si>
    <t>ED-50278</t>
  </si>
  <si>
    <t>CUBA DE LOUÇA BRANCA DE EMBUTIR, FORMATO OVAL,
INCLUSIVE VÁLVULA DE ESCOAMENTO DE METAL COM
ACABAMENTO CROMADO, SIFÃO DE METAL TIPO COPO COM
ACABAMENTO CROMADO</t>
  </si>
  <si>
    <t>ED-50279</t>
  </si>
  <si>
    <t>TANQUE DE LOUÇA BRANCA COM COLUNA, CAPACIDADE 22
LITROS, INCLUSIVE ACESSÓRIOS DE FIXAÇÃO, VÁLVULA DE
ESCOAMENTO DE METAL COM ACABAMENTO CROMADO, SIFÃO
DE METAL TIPO COPO COM ACABAMENTO CROMADO E
REJUNTAMENTO, EXCLUSIVE TORNEIRA</t>
  </si>
  <si>
    <t>ED-50290</t>
  </si>
  <si>
    <t>TORNEIRA METÁLICA PARA LAVATÓRIO, ABERTURA 1/4 DE VOLTA,
ACABAMENTO CROMADO, COM AREJADOR, APLICAÇÃO DE MESA
, INCLUSIVE ENGATE FLEXÍVEL METÁLICO</t>
  </si>
  <si>
    <t>ED-50330</t>
  </si>
  <si>
    <t>TORNEIRA METÁLICA PARA PIA, BICA MÓVEL, ABERTURA 1/4 DE
VOLTA, ACABAMENTO CROMADO, COM AREJADOR, APLICAÇÃO
DE MESA, INCLUSIVE ENGATE FLEXÍVEL METÁLICO</t>
  </si>
  <si>
    <t>ED-50324</t>
  </si>
  <si>
    <t>BACIA SANITÁRIA (VASO) DE LOUÇA COM CAIXA ACOPLADA, COR
BRANCA, INCLUSIVE ACESSÓRIOS DE FIXAÇÃO/VEDAÇÃO,
ENGATE FLEXÍVEL METÁLICO E REJUNTAMENTO, EXCLUSIVE
ASSENTO</t>
  </si>
  <si>
    <t>ED-50297</t>
  </si>
  <si>
    <t>CHUVEIRO ELÉTRICO BRANCO, TENSÃO 127V/220V, POTÊNCIA
4600W/5500W, INCLUSIVE BRAÇO/CANO</t>
  </si>
  <si>
    <t>ED-16344</t>
  </si>
  <si>
    <t>BRAÇO PARA CHUVEIRO, COMPRIMENTO 40 CM, DIÂMETRO
NOMINAL DE 1/2" (20MM), INCLUSIVE ACABAMENTO</t>
  </si>
  <si>
    <t>ED-50310</t>
  </si>
  <si>
    <t>ASSENTO PLÁSTICO PARA BACIA SANITÁRIA, NA COR BRANCA,
PADRÃO POPULAR, INCLUSIVE ACESSÓRIOS PARA FIXAÇÃO</t>
  </si>
  <si>
    <t>ED-48156</t>
  </si>
  <si>
    <t>SABONETEIRA EM AÇO INOX, ACABAMENTO POLIDO, TIPO
CONCHA, DE SOBREPOR, INCLUSIVE ACESSÓRIOS PARA FIXAÇÃO</t>
  </si>
  <si>
    <t>ED-48187</t>
  </si>
  <si>
    <t>DISTRIBUIDOR/DISPENSER PARA ÁLCOOL EM GEL OU SABONETE
LÍQUIDO, EM PLÁSTICO, CAPACIDADE RESERVATÓRIO 1500ML,
INCLUSIVE ACESSÓRIOS PARA FIXAÇÃO</t>
  </si>
  <si>
    <t>ED-48189</t>
  </si>
  <si>
    <t>DISTRIBUIDOR/DISPENSER PARA PORTA PAPEL TOALHA PARA
INTERFOLHAS DE DUAS (2) OU TRÊS (3) DOBRAS, EM PLÁSTICO,
INCLUSIVE ACESSÓRIOS PARA FIXAÇÃO</t>
  </si>
  <si>
    <t>ED-48182</t>
  </si>
  <si>
    <t>BARRA DE APOIO EM AÇO INOX POLIDO RETA, DIÂMETRO DE 1.1/
4", PARA ACESSIBILIDADE (PMR/PCR), COMPRIMENTO 40CM,
INSTALADO EM PORTA/PAREDE, INCLUSIVE ACESSÓRIOS PARA
FIXAÇÃO</t>
  </si>
  <si>
    <t>ED-48163</t>
  </si>
  <si>
    <t>BARRA DE APOIO EM AÇO INOX POLIDO RETA, DIÂMETRO DE 1.1/
4", PARA ACESSIBILIDADE (PMR/PCR), COMPRIMENTO 70CM,
INSTALADO EM PAREDE, INCLUSIVE ACESSÓRIOS PARA FIXAÇÃO</t>
  </si>
  <si>
    <t>ED-48164</t>
  </si>
  <si>
    <t>9.18</t>
  </si>
  <si>
    <t>9.19</t>
  </si>
  <si>
    <t>9.20</t>
  </si>
  <si>
    <t>9.21</t>
  </si>
  <si>
    <t>9.22</t>
  </si>
  <si>
    <t xml:space="preserve">ESQUADRIAS DE MADEIRA </t>
  </si>
  <si>
    <t>ESQUADRIAS METÁLICAS</t>
  </si>
  <si>
    <t>JANELA EM ALUMÍNIO DE CORRER COM 2 FOLHAS, LINHA 25/
SUPREMA, ACABAMENTO ANODIZADO NATURAL, INCLUSIVE
PERFIS, VIDRO 4MM E INSTALAÇÃO, EXCLUSIVE FERRAGENS
PARA JANELA DE ALUMÍNIO DE CORRER</t>
  </si>
  <si>
    <t xml:space="preserve">ED-29484 </t>
  </si>
  <si>
    <t>JANELA EM ALUMÍNIO FIXA COMPLETA, LINHA 25/SUPREMA,
ACABAMENTO ANODIZADO NATURAL, INCLUSIVE PERFIS E VIDRO
LISO 4MM E INSTALAÇÃO</t>
  </si>
  <si>
    <t>ED-29483</t>
  </si>
  <si>
    <t>PORTA EM ALUMÍNIO COMPLETA, DIMENSÃO (120X210)CM, TIPO
DE CORRER, COM DUAS (2) FOLHAS, LINHA 25/SUPREMA,
ACABAMENTO ANODIZADO NATURAL, INCLUSIVE PERFIS, VIDRO,
FERRAGENS E INSTALAÇÃO</t>
  </si>
  <si>
    <t>ED-29485</t>
  </si>
  <si>
    <t>PORTA VENEZIANA EM ALUMÍNIO COMPLETA, DIMENSÃO (60X210)
CM, TIPO DE ABRIR, COM UMA (1) FOLHA, LINHA 25/SUPREMA,
ACABAMENTO ANODIZADO NATURAL, INCLUSIVE PERFIS,
FERRAGENS E INSTALAÇÃO</t>
  </si>
  <si>
    <t>ED-29477</t>
  </si>
  <si>
    <t>REVESTIMENTO</t>
  </si>
  <si>
    <t>CHAPISCO COM ARGAMASSA, TRAÇO 1:3 (CIMENTO E AREIA), ESP
. 5MM, APLICADO EM ALVENARIA/ESTRUTURA DE CONCRETO
COM COLHER, INCLUSIVE ARGAMASSA COM PREPARO
MECANIZADO</t>
  </si>
  <si>
    <t>ED-50727</t>
  </si>
  <si>
    <t>EMBOÇO COM ARGAMASSA, TRAÇO 1:6 (CIMENTO E AREIA), ESP.
20MM, APLICAÇÃO MANUAL, INCLUSIVE ARGAMASSA COM
PREPARO MECANIZADO, EXCLUSIVE CHAPISCO</t>
  </si>
  <si>
    <t>ED-50732</t>
  </si>
  <si>
    <t>REBOCO COM ARGAMASSA, TRAÇO 1:2:8 (CIMENTO, CAL E AREIA)
, ESP. 30MM, APLICAÇÃO MANUAL, INCLUSIVE ARGAMASSA COM
PREPARO MECANIZADO</t>
  </si>
  <si>
    <t>ED-6284</t>
  </si>
  <si>
    <t>REVESTIMENTO DE GESSO EM TETO, ESP. 5MM, APLICAÇÃO
MANUAL, INCLUSIVE ACABAMENTO SARRAFEADO</t>
  </si>
  <si>
    <t>ED-9066</t>
  </si>
  <si>
    <t>REVESTIMENTO COM CERÂMICA APLICADO EM PAREDE,
ACABAMENTO ESMALTADO, AMBIENTE INTERNO/EXTERNO,
PADRÃO EXTRA, DIMENSÃO DA PEÇA ATÉ 2025 CM2, PEI III,
ASSENTAMENTO COM ARGAMASSA INDUSTRIALIZADA, INCLUSIVE
REJUNTAMENTO</t>
  </si>
  <si>
    <t>ED-9081</t>
  </si>
  <si>
    <t>PISOS E RODAPÉS</t>
  </si>
  <si>
    <t>PISO EM CONCRETO PREPARADO EM OBRA COM BETONEIRA
COM FCK DE 10MPA, SEM ARMAÇÃO, ACABAMENTO RÚSTICO,
ESP. 5CM, INCLUSIVE FORNECIMENTO, LANÇAMENTO,
ADENSAMENTO, SARRAFEAMENTO, EXCLUSIVE JUNTA DE
DILATAÇÃO</t>
  </si>
  <si>
    <t>ED-9317</t>
  </si>
  <si>
    <t>CONTRAPISO DESEMPENADO COM ARGAMASSA, TRAÇO 1:3 (
CIMENTO E AREIA), ESP. 30MM, INCLUSIVE ARGAMASSA COM
PREPARO MECANIZADO</t>
  </si>
  <si>
    <t>ED-50568</t>
  </si>
  <si>
    <t>REVESTIMENTO COM PORCELANATO APLICADO EM PISO,
ACABAMENTO ESMALTADO ACETINADO, AMBIENTE INTERNO/
EXTERNO, PADRÃO EXTRA, BORDA RETIFICADA, DIMENSÃO DA
PEÇA (45X45)CM, ASSENTAMENTO COM ARGAMASSA
INDUSTRIALIZADA, INCLUSIVE REJUNTAMENTO</t>
  </si>
  <si>
    <t>ED-50753</t>
  </si>
  <si>
    <t>PASSEIOS DE CONCRETO E = 6 CM, FCK = 10 MPA, JUNTA SECA</t>
  </si>
  <si>
    <t>ED-51145</t>
  </si>
  <si>
    <t>PISO EM CONCRETO USINADO CONVENCIONAL COM DE FCK
15MPA, COM TELA SOLDADA NERVURADA TIPO Q-138,
ACABAMENTO POLÍDO EM NÍVEL ZERO, ESP. 10CM, INCLUSIVE
FORNECIMENTO, LANÇAMENTO, ADENSAMENTO, EXCLUSIVE
JUNTA DE DILATAÇÃO</t>
  </si>
  <si>
    <t>ED-9320</t>
  </si>
  <si>
    <t>SÓCULO COM ENCHIMENTO EM TIJOLOS MACIÇOS, ALTURA DE
10CM À 12CM, INCLUSIVE ACABAMENTO EM REVESTIMENTO DE
ARGAMASSA, ESP. 20MM, COM APLICAÇÃO MANUAL</t>
  </si>
  <si>
    <t>ED-50621</t>
  </si>
  <si>
    <t>13.1</t>
  </si>
  <si>
    <t>13.2</t>
  </si>
  <si>
    <t>13.3</t>
  </si>
  <si>
    <t>11.1</t>
  </si>
  <si>
    <t>11.2</t>
  </si>
  <si>
    <t>11.3</t>
  </si>
  <si>
    <t>11.4</t>
  </si>
  <si>
    <t>12.1</t>
  </si>
  <si>
    <t>12.2</t>
  </si>
  <si>
    <t>12.3</t>
  </si>
  <si>
    <t>12.4</t>
  </si>
  <si>
    <t>12.6</t>
  </si>
  <si>
    <t xml:space="preserve">PINTURA </t>
  </si>
  <si>
    <t>BANCADAS, PRATELEIRAS E DIVISÓRIAS</t>
  </si>
  <si>
    <t>DIVERSOS</t>
  </si>
  <si>
    <t>14.1</t>
  </si>
  <si>
    <t>ESPELHO CRISTAL, DIMENSÃO (60X90)CM, COM ESP. 4MM, EM
ACABAMENTO LAPIDADO, INCLUSIVE FIXAÇÃO COM PARAFUSO
TIPO FINESSON, FORNECIMENTO E INSTALAÇÃO</t>
  </si>
  <si>
    <t>ED-51150</t>
  </si>
  <si>
    <t>ED-50514</t>
  </si>
  <si>
    <t>ED-50515</t>
  </si>
  <si>
    <t>PREPARAÇÃO PARA EMASSAMENTO OU PINTURA (LÁTEX/ ACRÍLICA) EM PAREDE, INCLUSIVE UMA (1) DEMÃO DE SELADOR ACRÍLICO</t>
  </si>
  <si>
    <t>PREPARAÇÃO PARA EMASSAMENTO OU PINTURA (LÁTEX/ ACRÍLICA) EM TETO, INCLUSIVE UMA (1) DEMÃO DE SELADOR ACRÍLICO</t>
  </si>
  <si>
    <t>15.1</t>
  </si>
  <si>
    <t>15.2</t>
  </si>
  <si>
    <t>ED-50478</t>
  </si>
  <si>
    <t>ED-50480</t>
  </si>
  <si>
    <t>ED-50498</t>
  </si>
  <si>
    <t>ED-50499</t>
  </si>
  <si>
    <t>15.3</t>
  </si>
  <si>
    <t>15.5</t>
  </si>
  <si>
    <t>15.6</t>
  </si>
  <si>
    <t>15.7</t>
  </si>
  <si>
    <t>15.9</t>
  </si>
  <si>
    <t>15.10</t>
  </si>
  <si>
    <t>ED-28438</t>
  </si>
  <si>
    <t>PINTURA ESMALTE BASE SOLVENTE EM SUPERFÍCIE DE MADEIRA, DUAS (2) DEMÃOS, COM APLICAÇÃO MANUAL, INCLUSIVE PREPARAÇÃO DA SUPERFÍCIE COM LIXAMENTO, EXCLUSIVE FUNDO NIVELADOR E MASSA A ÓLEO</t>
  </si>
  <si>
    <t>PINTURA LÁTEX (PVA) EM TETO, DUAS (2) DEMÃOS, COM APLICAÇÃO MANUAL, EXCLUSIVE SELADOR ACRÍLICO E MASSA ACRÍLICA/CORRIDA (PVA)</t>
  </si>
  <si>
    <t>PINTURA LÁTEX (PVA) EM PAREDE, DUAS (2) DEMÃOS, COM APLICAÇÃO MANUAL, EXCLUSIVE SELADOR ACRÍLICO E MASSA ACRÍLICA/CORRIDA (PVA)</t>
  </si>
  <si>
    <t>EMASSAMENTO EM TETO COM MASSA CORRIDA (PVA), DUAS (2) DEMÃOS, INCLUSIVE LIXAMENTO PARA PINTURA</t>
  </si>
  <si>
    <t>EMASSAMENTO EM PAREDE COM MASSA CORRIDA (PVA), DUAS (2) DEMÃOS, INCLUSIVE LIXAMENTO PARA PINTURA</t>
  </si>
  <si>
    <t>ED-50495</t>
  </si>
  <si>
    <t>PINTURA ESMALTE BASE SOLVENTE EM SUPERFÍCIES METÁLICAS, DUAS (2) DEMÃOS, COM APLICAÇÃO MANUAL, INCLUSIVE UMA (1) DEMÃO DE FUNDO ANTICORROSIVO</t>
  </si>
  <si>
    <t>ED-50692</t>
  </si>
  <si>
    <t>PRATELEIRA EM GRANITO, COR CINZA ANDORINHA, ESP. 2CM, ACABAMENTO POLIDO, APOIADA EM CONSOLE DE METALON (30X20)MM, INCLUSIVE FIXAÇÃO</t>
  </si>
  <si>
    <t>BANCADA EM GRANITO, COR CINZA ANDORINHA, ESP. 3CM,
ACABAMENTO POLIDO, APOIADA EM CONSOLE DE METALON (
50X30)MM, EXCLUSIVE RODABANCA/FRONTÃO, TESTEIRA/FAIXA,
FURO EM BANCADA, CUBA METÁLICA, SIFÃO, TORNEIRA E
ENGATE FLEXÍVEL</t>
  </si>
  <si>
    <t>ED-21095</t>
  </si>
  <si>
    <t>RODABANCA/FRONTÃO PARA BANCADA EM GRANITO, COR CINZA
ANDORINHA, ESP. 2CM, ALTURA DE 7CM, INCLUSIVE
REJUNTAMENTO EM MASSA PLÁSTICA NA COR DA PEDRA</t>
  </si>
  <si>
    <t>ED-48347</t>
  </si>
  <si>
    <t>TESTEIRA PARA BANCADA EM GRANITO, COR CINZA ANDORINHA,
ESP. 2CM, ALTURA DE 3CM, INCLUSIVE POLIMENTO, CORTE/
COLAGEM EM MEIA ESQUADRIA E MASSA PLÁSTICA NA COR DA
PEDRA</t>
  </si>
  <si>
    <t>ED-21634</t>
  </si>
  <si>
    <t>16.1</t>
  </si>
  <si>
    <t>16.2</t>
  </si>
  <si>
    <t>16.3</t>
  </si>
  <si>
    <t>16.4</t>
  </si>
  <si>
    <t>DEPÓSITO PARA CILINDRO DE GÁS (GLP), INCLUSIVE ALVENARIA
DE VEDAÇÃO COM ESP. 14CM, CHAPISCO COM ARGAMASSA (
TRAÇO 1:3), ESP. 5MM, REBOCO COM ARGAMASSA (TRAÇO 1:2:8),
ESP. 20MM, PINTURA ACRÍLICA EM DUAS (2) DEMÃOS, LAJE
IMPERMEABILIZADA E PORTÃO EM TELA GALVANIZADA FIO 12
COM CADEADO, EXCLUSIVE CILINDROS - PADRÃO DER-MG</t>
  </si>
  <si>
    <t>ED-15716</t>
  </si>
  <si>
    <t>un</t>
  </si>
  <si>
    <t>CILINDRO DE AÇO COM GÁS GLP CAPACIDADE 45 KG</t>
  </si>
  <si>
    <t>ED-49817</t>
  </si>
  <si>
    <t>u</t>
  </si>
  <si>
    <t>PONTO DE EMBUTIR PARA GÁS EM TUBO DE COBRE CLASSE "A"
SEM COSTURA SOLDÁVEL, DN 1/2" (15MM), EMBUTIDO NA
ALVENARIA COM DISTÂNCIA DE ATÉ CINCO (5) METROS DO
RAMAL DE ABASTECIMENTO, INCLUSIVE CONEXÕES E FIXAÇÃO
DO TUBO COM ENCHIMENTO DO RASGO NA ALVENARIA/
CONCRETO COM ARGAMASSA</t>
  </si>
  <si>
    <t>ED-18181</t>
  </si>
  <si>
    <t>17.1</t>
  </si>
  <si>
    <t>17.2</t>
  </si>
  <si>
    <t>17.3</t>
  </si>
  <si>
    <t xml:space="preserve">4 unid </t>
  </si>
  <si>
    <t xml:space="preserve">LIMPEZA </t>
  </si>
  <si>
    <t>LIMPEZA FINAL PARA ENTREGA DA OBRA</t>
  </si>
  <si>
    <t>ED-50266</t>
  </si>
  <si>
    <t xml:space="preserve">Alessandro Mota Barbosa </t>
  </si>
  <si>
    <t>18.1</t>
  </si>
  <si>
    <t xml:space="preserve">Placa de obra: 1 unid </t>
  </si>
  <si>
    <t>1 unidade</t>
  </si>
  <si>
    <t>8.1</t>
  </si>
  <si>
    <t>8.2</t>
  </si>
  <si>
    <t>8.3</t>
  </si>
  <si>
    <t>8.4</t>
  </si>
  <si>
    <t>8.5</t>
  </si>
  <si>
    <t>8.6</t>
  </si>
  <si>
    <t>8.7</t>
  </si>
  <si>
    <t>8.8</t>
  </si>
  <si>
    <t>8.9</t>
  </si>
  <si>
    <t>8.10</t>
  </si>
  <si>
    <t>8.11</t>
  </si>
  <si>
    <t>8.12</t>
  </si>
  <si>
    <t>8.13</t>
  </si>
  <si>
    <t>CAIXA D'ÁGUA DE POLIETILENO, CAPACIDADE DE 500L, INCLUSIVE
TAMPA, TORNEIRA DE BOIA, EXTRAVASOR, TUBO DE LIMPEZA E
ACESSÓRIOS, EXCLUSIVE TUBULAÇÃO DE ENTRADA/SAÍDA DE
ÁGUA</t>
  </si>
  <si>
    <t>ED-49935</t>
  </si>
  <si>
    <t>LAVATÓRIO DE LOUÇA BRANCA COM COLUNA, TAMANHO MÉDIO,
INCLUSIVE ACESSÓRIOS DE FIXAÇÃO, VÁLVULA DE ESCOAMENTO
DE METAL COM ACABAMENTO CROMADO, SIFÃO DE METAL TIPO
COPO COM ACABAMENTO CROMADO E REJUNTAMENTO,
EXCLUSIVE TORNEIRA E ENGATE FLEXÍVEL</t>
  </si>
  <si>
    <t>ED-50282</t>
  </si>
  <si>
    <t>LAVATÓRIO DE LOUÇA BRANCA SEM COLUNA, TAMANHO MÉDIO,
INCLUSIVE ACESSÓRIOS DE FIXAÇÃO, VÁLVULA DE ESCOAMENTO
DE METAL COM ACABAMENTO CROMADO, SIFÃO DE METAL TIPO
COPO COM ACABAMENTO CROMADO E REJUNTAMENTO,
EXCLUSIVE TORNEIRA E ENGATE FLEXÍVE</t>
  </si>
  <si>
    <t>ED-50283</t>
  </si>
  <si>
    <t>9.23</t>
  </si>
  <si>
    <t>9.24</t>
  </si>
  <si>
    <t xml:space="preserve">Circulação externa </t>
  </si>
  <si>
    <t>ED-50301</t>
  </si>
  <si>
    <t>ED-50298</t>
  </si>
  <si>
    <t>Cozinha</t>
  </si>
  <si>
    <t>Bloco serviço</t>
  </si>
  <si>
    <t>ALVENARIA DE VEDAÇÃO COM TIJOLO CERÂMICO FURADO, ESP.
9CM, PARA REVESTIMENTO, INCLUSIVE ARGAMASSA PARA
ASSENTAMENTO</t>
  </si>
  <si>
    <t>ED-48231</t>
  </si>
  <si>
    <t>5.2</t>
  </si>
  <si>
    <t>Barracão de obra: 4,00 x 8,00 = 32,00m²</t>
  </si>
  <si>
    <t>Abastecimento e distribuição</t>
  </si>
  <si>
    <t>Esgoto</t>
  </si>
  <si>
    <t xml:space="preserve">Drenagem </t>
  </si>
  <si>
    <t>SINAPI</t>
  </si>
  <si>
    <t>PORTA DE MADEIRA, MACIÇA (PESADA OU SUPERPESADA), 90X210CM, ESPESSURA DE 3,5CM, INCLUSO DOBRADIÇAS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</si>
  <si>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</si>
  <si>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10.1</t>
  </si>
  <si>
    <t>10.2</t>
  </si>
  <si>
    <t>LUMINÁRIA ARANDELA TIPO TARTARUGA, PARA UMA (1) LÂMPADA
BASE E-27, POTÊNCIA MÁXIMA 60W, FORNECIMENTO E
INSTALAÇÃO, EXCLUSIVE BASE E LÂMPADA</t>
  </si>
  <si>
    <t>ED-49402</t>
  </si>
  <si>
    <t>ENTRADA DE ENERGIA AÉREA, TIPO B2, PADRÃO CEMIG, CARGA
INSTALADA DE 10,1KW ATÉ 15KW, BIFÁSICO, COM SAÍDA
SUBTERRÂNEA, INCLUSIVE POSTE, CAIXA PARA MEDIDOR,
DISJUNTOR, BARRAMENTO, ATERRAMENTO E ACESSÓRIOS</t>
  </si>
  <si>
    <t>ED-20580</t>
  </si>
  <si>
    <t>Padrão de entrada</t>
  </si>
  <si>
    <t>CONJUNTO DE UMA (1) TOMADA DE DADOS (CONECTOR RJ45 CAT
.6E), COM PLACA 4"X2" DE UM (1) POSTO, INCLUSIVE FORNECIMENTO, INSTALAÇÃO, SUPORTE, MÓDULO E PLACA</t>
  </si>
  <si>
    <t>ED-15752</t>
  </si>
  <si>
    <t>CABO UTP COM QUATRO (4) PARES, CATEGORIA 6,
CLASSIFICAÇÃO LSZH, COM ISOLAMENTO NÃO HALOGENADO E
ANTICHAMA, EXCLUSIVE CONECTOR/PLUG MACHO RJ45 E
CRIMPAGEM</t>
  </si>
  <si>
    <t>ED-9194</t>
  </si>
  <si>
    <t>DISJUNTOR MONOPOLAR TIPO DIN, CORRENTE NOMINAL DE 10A,
FORNECIMENTO E INSTALAÇÃO, INCLUSIVE TERMINAL ILHÓS</t>
  </si>
  <si>
    <t>ED-34460</t>
  </si>
  <si>
    <t>DISJUNTOR MONOPOLAR TIPO DIN, CORRENTE NOMINAL DE 16A,
FORNECIMENTO E INSTALAÇÃO, INCLUSIVE TERMINAL ILHÓS</t>
  </si>
  <si>
    <t>ED-34461</t>
  </si>
  <si>
    <t>DISJUNTOR MONOPOLAR TIPO DIN, CORRENTE NOMINAL DE 20A,
FORNECIMENTO E INSTALAÇÃO, INCLUSIVE TERMINAL ILHÓS</t>
  </si>
  <si>
    <t>ED-34462</t>
  </si>
  <si>
    <t>DISJUNTOR MONOPOLAR TIPO DIN, CORRENTE NOMINAL DE 25A,
FORNECIMENTO E INSTALAÇÃO, INCLUSIVE TERMINAL ILHÓS</t>
  </si>
  <si>
    <t>ED-34463</t>
  </si>
  <si>
    <t>DISJUNTOR MONOPOLAR TIPO DIN, CORRENTE NOMINAL DE 32A,
FORNECIMENTO E INSTALAÇÃO, INCLUSIVE TERMINAL ILHÓS</t>
  </si>
  <si>
    <t>ED-34464</t>
  </si>
  <si>
    <t>DISJUNTOR MONOPOLAR TIPO DIN, CORRENTE NOMINAL DE 50A,
FORNECIMENTO E INSTALAÇÃO, INCLUSIVE TERMINAL ILHÓS</t>
  </si>
  <si>
    <t>ED-34466</t>
  </si>
  <si>
    <t>DISJUNTOR BIPOLAR TIPO DIN, CORRENTE NOMINAL DE 10A,
FORNECIMENTO E INSTALAÇÃO, INCLUSIVE TERMINAL ILHÓS</t>
  </si>
  <si>
    <t>ED-34473</t>
  </si>
  <si>
    <t>DISJUNTOR BIPOLAR TIPO DIN, CORRENTE NOMINAL DE 16A,
FORNECIMENTO E INSTALAÇÃO, INCLUSIVE TERMINAL ILHÓS</t>
  </si>
  <si>
    <t>DISJUNTOR BIPOLAR TIPO DIN, CORRENTE NOMINAL DE 20A,
FORNECIMENTO E INSTALAÇÃO, INCLUSIVE TERMINAL ILHÓS</t>
  </si>
  <si>
    <t>DISJUNTOR BIPOLAR TIPO DIN, CORRENTE NOMINAL DE 25A,
FORNECIMENTO E INSTALAÇÃO, INCLUSIVE TERMINAL ILHÓS</t>
  </si>
  <si>
    <t>DISJUNTOR BIPOLAR TIPO DIN, CORRENTE NOMINAL DE 32A,
FORNECIMENTO E INSTALAÇÃO, INCLUSIVE TERMINAL ILHÓS</t>
  </si>
  <si>
    <t>DISJUNTOR BIPOLAR TIPO DIN, CORRENTE NOMINAL DE 50A,
FORNECIMENTO E INSTALAÇÃO, INCLUSIVE TERMINAL ILHÓS</t>
  </si>
  <si>
    <t>DISJUNTOR BIPOLAR TIPO DIN, CORRENTE NOMINAL DE 63A,
FORNECIMENTO E INSTALAÇÃO, INCLUSIVE TERMINAL ILHÓS</t>
  </si>
  <si>
    <t>DISJUNTOR BIPOLAR TIPO DIN, CORRENTE NOMINAL DE 100A,
FORNECIMENTO E INSTALAÇÃO, INCLUSIVE TERMINAL ILHÓS</t>
  </si>
  <si>
    <t>ED-34483</t>
  </si>
  <si>
    <t>ED-34480</t>
  </si>
  <si>
    <t>ED-34479</t>
  </si>
  <si>
    <t>ED-34477</t>
  </si>
  <si>
    <t>ED-34476</t>
  </si>
  <si>
    <t>ED-34475</t>
  </si>
  <si>
    <t>ED-34474</t>
  </si>
  <si>
    <t>ED-16601</t>
  </si>
  <si>
    <t>DISPOSITIVO DE PROTEÇÃO CONTRA SURTOS (DPS) MONOPOLAR, CORRENTE DE INTERRUPÇÃO 45KA, INCLUSIVE TERMINAL ILHÓS</t>
  </si>
  <si>
    <t>CABO DE COBRE FLEXÍVEL, CLASSE 5, ISOLAMENTO TIPO LSHF/
ATOX, NÃO HALOGENADO, ANTICHAMA, TERMOPLÁSTICO,
UNIPOLAR, SEÇÃO 16 MM2, 70°C, 450/750V</t>
  </si>
  <si>
    <t>ED-48971</t>
  </si>
  <si>
    <t>CABO DE COBRE FLEXÍVEL, CLASSE 5, ISOLAMENTO TIPO LSHF/
ATOX, NÃO HALOGENADO, ANTICHAMA, TERMOPLÁSTICO,
UNIPOLAR, SEÇÃO 6 MM2, 70°C, 450/750V</t>
  </si>
  <si>
    <t>CABO DE COBRE FLEXÍVEL, CLASSE 5, ISOLAMENTO TIPO LSHF/
ATOX, NÃO HALOGENADO, ANTICHAMA, TERMOPLÁSTICO,
UNIPOLAR, SEÇÃO 4 MM2, 70°C, 450/750V</t>
  </si>
  <si>
    <t>ED-48961</t>
  </si>
  <si>
    <t>ED-48956</t>
  </si>
  <si>
    <t>CABO DE COBRE FLEXÍVEL, CLASSE 5, ISOLAMENTO TIPO LSHF/
ATOX, NÃO HALOGENADO, ANTICHAMA, TERMOPLÁSTICO,
UNIPOLAR, SEÇÃO 2,5 MM2, 70°C, 450/750V</t>
  </si>
  <si>
    <t>CABO DE COBRE FLEXÍVEL, CLASSE 5, ISOLAMENTO TIPO LSHF/
ATOX, NÃO HALOGENADO, ANTICHAMA, TERMOPLÁSTICO,
UNIPOLAR, SEÇÃO 1,5 MM2, 70°C, 450/750V</t>
  </si>
  <si>
    <t>ED-48946</t>
  </si>
  <si>
    <t>ED-48951</t>
  </si>
  <si>
    <t>SIRENE PARA ALCANCE ATÉ 500 M REF. RT-10</t>
  </si>
  <si>
    <t>ED-49525</t>
  </si>
  <si>
    <t>BOMBA CENTRÍFUGA MONOFÁSICA DE 0,5CV, INCLUSIVE
FORNECIMENTO E INSTALAÇÃO</t>
  </si>
  <si>
    <t>ED-49863</t>
  </si>
  <si>
    <t>ELETRODUTO DE PVC RÍGIDO ROSCÁVEL, DN 50 MM (2"),
INCLUSIVE CONEXÕES, SUPORTES E FIXAÇÃO</t>
  </si>
  <si>
    <t>ED-49312</t>
  </si>
  <si>
    <t>8.14</t>
  </si>
  <si>
    <t>8.15</t>
  </si>
  <si>
    <t>8.16</t>
  </si>
  <si>
    <t>8.17</t>
  </si>
  <si>
    <t>8.18</t>
  </si>
  <si>
    <t>8.19</t>
  </si>
  <si>
    <t>8.20</t>
  </si>
  <si>
    <t>8.21</t>
  </si>
  <si>
    <t>8.22</t>
  </si>
  <si>
    <t>8.23</t>
  </si>
  <si>
    <t>8.24</t>
  </si>
  <si>
    <t>8.25</t>
  </si>
  <si>
    <t>8.26</t>
  </si>
  <si>
    <t>8.27</t>
  </si>
  <si>
    <t>8.28</t>
  </si>
  <si>
    <t>8.29</t>
  </si>
  <si>
    <t>8.30</t>
  </si>
  <si>
    <t>8.31</t>
  </si>
  <si>
    <t>8.32</t>
  </si>
  <si>
    <t>8.33</t>
  </si>
  <si>
    <t>Entrada e distribuição</t>
  </si>
  <si>
    <t>Distribuição</t>
  </si>
  <si>
    <t>IMPERMEABILIZAÇÃO COM ARGAMASSA POLIMÉRICA, INCLUSIVE
PREPARO MANUAL DA ARGAMASSA</t>
  </si>
  <si>
    <t>ED-50175</t>
  </si>
  <si>
    <t>PEITORIL DE GRANITO, NA COR CINZA ANDORINHA, COM
PINGADEIRA, ESP. 2CM, ACABAMENTO POLIDO, ASSENTAMENTO
COM ARGAMASSA INDUSTRIALIZADA, INCLUSIVE REJUNTAMENTO</t>
  </si>
  <si>
    <t>ED-50997</t>
  </si>
  <si>
    <t>12.5</t>
  </si>
  <si>
    <t>17.4</t>
  </si>
  <si>
    <t>FORNECIMENTO DE PALMEIRA ARECA-BAMBU COM ALTURA
MÍNIMA DE 50CM, EXCLUSIVE PLANTIO</t>
  </si>
  <si>
    <t>ED-50449</t>
  </si>
  <si>
    <t>FORNECIMENTO DE ARBUSTO BELA EMÍLIA COM ALTURA MÍNIMA
DE 15CM, EXCLUSIVE PLANTIO</t>
  </si>
  <si>
    <t>ED-50446</t>
  </si>
  <si>
    <t>PLANTIO E PREPARO DE COVAS PARA ÁRVORES COM ALTURA
MÉDIA DE 2,00M, DIMENSÕES (60X60X60)CM, EXCLUSIVE
FORNECIMENTO DAS MUDAS</t>
  </si>
  <si>
    <t>ED-50432</t>
  </si>
  <si>
    <t>PLANTIO E PREPARO DE COVAS DE ARBUSTOS ORNAMENTAIS
EM GERAL, EXCETO FORNECIMENTO DAS MUDAS</t>
  </si>
  <si>
    <t>ED-50433</t>
  </si>
  <si>
    <t>17.6</t>
  </si>
  <si>
    <t>17.7</t>
  </si>
  <si>
    <t>17.8</t>
  </si>
  <si>
    <t>a cargo do municipio</t>
  </si>
  <si>
    <t>9.17</t>
  </si>
  <si>
    <t>BACIA SANITÁRIA (VASO) DE LOUÇA CONVENCIONAL, COR BRANCA, INCLUSIVE ACESSÓRIOS DE FIXAÇÃO/VEDAÇÃO, VÁLVULA DE DESCARGA METÁLICA COM ACIONAMENTO DUPLO, TUBO DE LIGAÇÃO DE LATÃO COM CANOPLA E REJUNTAMENTO, EXCLUSIVE ASSENTO</t>
  </si>
  <si>
    <t>BACIA SANITÁRIA (VASO) DE LOUÇA CONVENCIONAL ACESSÍVEL (PCR/PMR), COR BRANCA, INCLUSIVE SÓCULO NA BASE, ACESSÓRIOS DE FIXAÇÃO/VEDAÇÃO, VÁLVULA DE DESCARGA METÁLICA COM ACIONAMENTO DUPLO, TUBO DE LIGAÇÃO DE LATÃO COM CANOPLA,E REJUNTAMENTO, EXCLUSIVE ASSENTO</t>
  </si>
  <si>
    <t>PAPELEIRA DE PAREDE EM METAL CROMADO SEM TAMPA, INCLUSO FIXAÇÃO. AF_01/2020</t>
  </si>
  <si>
    <t>DISTRIBUIDOR/DISPENSER PARA PAPEL HIGIÊNICO EM PLÁSTICO,
TIPO SOBREPOR, INCLUSIVE ACESSÓRIOS DE FIXAÇÃO</t>
  </si>
  <si>
    <t>ED-48183</t>
  </si>
  <si>
    <t>BARRA DE APOIO EM AÇO INOX POLIDO RETA, DIÂMETRO DE 1.1/
4", PARA ACESSIBILIDADE (PMR/PCR), COMPRIMENTO 80CM,
INSTALADO EM PAREDE, INCLUSIVE ACESSÓRIOS PARA FIXAÇÃO</t>
  </si>
  <si>
    <t>ED-48160</t>
  </si>
  <si>
    <t>12.7</t>
  </si>
  <si>
    <t>PINTURA PRESERVATIVA COM CUPINICIDA EM MADEIRA SECA,
DUAS (2) DEMÃOS, COM APLICAÇÃO MANUAL, EXCLUSIVE
APLICAÇÃO DE VERNIZ</t>
  </si>
  <si>
    <t>ED-50512</t>
  </si>
  <si>
    <t>TOTAL COM BDI:</t>
  </si>
  <si>
    <t>MÊS 07</t>
  </si>
  <si>
    <t>MÊS 08</t>
  </si>
  <si>
    <t>MÊS 09</t>
  </si>
  <si>
    <t>MÊS 10</t>
  </si>
  <si>
    <t>VIDROS E ESPELHOS</t>
  </si>
  <si>
    <t xml:space="preserve">Bloco multiuso: 1 und </t>
  </si>
  <si>
    <t xml:space="preserve">Bloco multiuso: 6 unid
</t>
  </si>
  <si>
    <t>Acesso</t>
  </si>
  <si>
    <t xml:space="preserve">Bloco multiuso: 10 und 
</t>
  </si>
  <si>
    <t xml:space="preserve"> 
Bloco multiuso: 4 unid </t>
  </si>
  <si>
    <t>Abastecimento e reservatório pluvial</t>
  </si>
  <si>
    <t xml:space="preserve">Bloco multiuso: 7 unid </t>
  </si>
  <si>
    <t xml:space="preserve">
Bloco multiuso: 2 und 
Bloco pedagógico: 1 und 
</t>
  </si>
  <si>
    <t xml:space="preserve">Pátio externo: 9 und
</t>
  </si>
  <si>
    <t xml:space="preserve">3und </t>
  </si>
  <si>
    <t xml:space="preserve">1 und </t>
  </si>
  <si>
    <t>Bloco multiuso</t>
  </si>
  <si>
    <t>FILTRO ANAERÓBICO CIRCULAR DE CONCRETO PRÉ-MOLDADO,
DIÂMETRO 250CM E PROFUNDIDADE DE 150CM, EXCLUSIVE
ESCAVAÇÃO</t>
  </si>
  <si>
    <t>ED-32207</t>
  </si>
  <si>
    <t>FOSSA SÉPTICA PARA 2250 L/DIA, DE CONCRETO, INSTALADA (30
PESSOAS), INCLUSIVE BOTA FORA DE MATERIAL ESCAVADO</t>
  </si>
  <si>
    <t>ED-48147</t>
  </si>
  <si>
    <t>Fossa e Sumidouro</t>
  </si>
  <si>
    <t>Filtro anaeróbico</t>
  </si>
  <si>
    <t>7.17</t>
  </si>
  <si>
    <t>7.18</t>
  </si>
  <si>
    <t>13.4</t>
  </si>
  <si>
    <t>13.5</t>
  </si>
  <si>
    <t>13.6</t>
  </si>
  <si>
    <t>15.8</t>
  </si>
  <si>
    <t>17.5</t>
  </si>
  <si>
    <t xml:space="preserve">Bloco multiuso: 9 uni 
Bloco pedagógico: 4 uni </t>
  </si>
  <si>
    <t xml:space="preserve">Bloco multiuso:
Cozinha: 1 uni
</t>
  </si>
  <si>
    <t>Bloco multiuso: 4 uni</t>
  </si>
  <si>
    <t>Bloco multiuso: 1 uni</t>
  </si>
  <si>
    <t>Bloco multiuso: 6 uni</t>
  </si>
  <si>
    <t>Bloco multiuso: 2 uni</t>
  </si>
  <si>
    <t>Sanit funcionários: 1 uni</t>
  </si>
  <si>
    <t xml:space="preserve">Bloco multiuso: 2 uni( 2 uni p cada bacia) </t>
  </si>
  <si>
    <t xml:space="preserve">Bloco multiuso Lavatório: 1 uni </t>
  </si>
  <si>
    <t xml:space="preserve">Bloco multiuso: 1 unib( 1 uni p cada bacia) </t>
  </si>
  <si>
    <t xml:space="preserve">Bloco multiuso: 4 uni 
</t>
  </si>
  <si>
    <t xml:space="preserve">Bloco multiuso: 1 uni x 1,40m x 1,30m = 1,82m²
</t>
  </si>
  <si>
    <t>uni</t>
  </si>
  <si>
    <t xml:space="preserve">Bloco de serviço: 01 uni </t>
  </si>
  <si>
    <t xml:space="preserve">uni </t>
  </si>
  <si>
    <t xml:space="preserve">Bloco multiuso: 4 uni 
Abastecimento e captação pluvial: 2 uni 
</t>
  </si>
  <si>
    <r>
      <t xml:space="preserve">Bloco multiuso: 
Interno: 2,47m² + 9,36m² + 14,85m² + 3,85m² + 1,02m² + 4,32m² + 7,56m² + 7,56m² + 2,14m² + 2,55m² + 3,12m² + 14,40m² + 7,26m² + 2,39m² + 13,88m² + 16,65m² + 23,76m² + 17,40m² =  154,54m²
Bloco pedagógico: 
Interno: 23,76m² x 4 = 95,04m²
Circulação / Refeitório: 162,95m² 
</t>
    </r>
    <r>
      <rPr>
        <b/>
        <sz val="8"/>
        <rFont val="Arial"/>
        <family val="2"/>
      </rPr>
      <t>TOTAL: 412,53m²</t>
    </r>
  </si>
  <si>
    <r>
      <t xml:space="preserve">Bloco multiuso: 
Interno: 2,47m² + 9,36m² + 14,85m² + 3,85m² + 1,02m² + 4,32m² + 7,56m² + 7,56m² + 2,14m² + 2,55m² + 3,12m² + 14,40m² + 7,26m² + 2,39m² + 13,88m² + 16,65m² + 23,76m² + 17,40m² =  154,54m²
Rodapés: (12,40m + 15,40m + 14,40m + 10,80m + 16,64m + 16,42m + 19,90m + 16,70m) x 0,07 = 8,54m³
Bloco pedagógico: 
Interno: 23,76 x 4 = 95,04m²
Rodapés: 19,60 x 4 x 0,07 = 5,49m²
Circulação / Refeitório: 162,95m² 
</t>
    </r>
    <r>
      <rPr>
        <b/>
        <sz val="8"/>
        <rFont val="Arial"/>
        <family val="2"/>
      </rPr>
      <t>TOTAL: 426,56m²</t>
    </r>
  </si>
  <si>
    <t xml:space="preserve">Cozinha: (2,90m+ 3,05) x 0,55 = 4,87m²
</t>
  </si>
  <si>
    <t>(31,85 + 2,00) x 2  + (13,90 + 2,00) x 2 = 99,50</t>
  </si>
  <si>
    <r>
      <t xml:space="preserve">Blocos de fundação: 
</t>
    </r>
    <r>
      <rPr>
        <sz val="8"/>
        <rFont val="Arial"/>
        <family val="2"/>
      </rPr>
      <t xml:space="preserve">Bloco multiuso: 30 uni x 0,50m x 0,50m = 7,5m²
Bloco pedagógico: 27 uni x 0,50m x 0,50m  = 6,75m²
Muro de arrimo atrás da escola: 15 uni x 0,50m x 0,50m = 3,75m²
</t>
    </r>
    <r>
      <rPr>
        <b/>
        <sz val="8"/>
        <rFont val="Arial"/>
        <family val="2"/>
      </rPr>
      <t xml:space="preserve">Vigas Baldrames: 
</t>
    </r>
    <r>
      <rPr>
        <sz val="8"/>
        <rFont val="Arial"/>
        <family val="2"/>
      </rPr>
      <t xml:space="preserve">Bloco multiuso: ((31,85m x 2) +  (4,85m x 12)  + 1,50m + 16,80m) x 0,15m = 21,03 m²
Bloco pedagógico+refeitório: (31,85m + 9,05m +9,05m) x 0,15m = 7,50 m²                                       
Muro de arrimo atrás da escola: 35,05m x 0,15 = 5,26 m²                        </t>
    </r>
    <r>
      <rPr>
        <b/>
        <sz val="8"/>
        <rFont val="Arial"/>
        <family val="2"/>
      </rPr>
      <t>TOTAL: 51,79 m³</t>
    </r>
  </si>
  <si>
    <t>15,10m x 33,05m = 499,06m² ( considerando 60cm de beiral)</t>
  </si>
  <si>
    <t>15,10m x 33,05m = 499,06 m²
Total: 499,06m²x 12% inclinação telha = 558,94m²</t>
  </si>
  <si>
    <t>(10,68m x 4) + 17,95m = 60,67m</t>
  </si>
  <si>
    <t>(33,05m x 2) + (15,10m x 2) =  96,30m</t>
  </si>
  <si>
    <r>
      <t xml:space="preserve">Bloco multiuso: 
Interno: (((4,55m x 22)+((31,85m + 2,65m + 5,20m + 1,50m)x2)) x 2,90m) +(1,15m x 4 x 1,70m)=536,20m²
Externo: ((24,70m + 27,40m + 4,85m + 4,35m + 9,20m) x 3,00m) = 211,50m²
Muro de arrimo atrás da escola: 35,05m x 1,50m = 52,58m² 
Bloco pedagógico + refeitório: 
Interno: (19,40m x 4) x 2,90m = 225,04m²
Externo: ((22,50m + 4,70m + 18,20m) x 3,00m) +  ((9,05m + 9,05m + 31,85m) x 1,50m) = 211,13m²
</t>
    </r>
    <r>
      <rPr>
        <b/>
        <sz val="8"/>
        <rFont val="Arial"/>
        <family val="2"/>
      </rPr>
      <t>TOTAL: 1236,45 m²</t>
    </r>
  </si>
  <si>
    <r>
      <t xml:space="preserve">Blocos de fundação: 
</t>
    </r>
    <r>
      <rPr>
        <sz val="8"/>
        <rFont val="Arial"/>
        <family val="2"/>
      </rPr>
      <t>Bloco multiuso: 30 uni x 0,50m x 0,5m0 x 0,50m = 3,75m³
Bloco pedagógico: 27 uni x 0,50m x 0,50m x 0,50m = 3,38m³
Muro de arrimo atrás da escola: 15 uni x 0,50m x 0,50m x 0,50m= 1,88m³</t>
    </r>
    <r>
      <rPr>
        <b/>
        <sz val="8"/>
        <rFont val="Arial"/>
        <family val="2"/>
      </rPr>
      <t xml:space="preserve">
Vigas Baldrames: 
</t>
    </r>
    <r>
      <rPr>
        <sz val="8"/>
        <rFont val="Arial"/>
        <family val="2"/>
      </rPr>
      <t>Bloco multiuso: ((31,85m x 2) +  (4,85m x 12) + (4,35m x 3) + 1,50m + 16,80m) x 0,15m x 0,30m = 6,90m³</t>
    </r>
    <r>
      <rPr>
        <b/>
        <sz val="8"/>
        <rFont val="Arial"/>
        <family val="2"/>
      </rPr>
      <t xml:space="preserve">
</t>
    </r>
    <r>
      <rPr>
        <sz val="8"/>
        <rFont val="Arial"/>
        <family val="2"/>
      </rPr>
      <t xml:space="preserve">Bloco pedagógico: ((22,50m x 3) + (4,70m x 7)) x 0,15m x 0,30m = 4,52m³                                       
Refeitório: ((9,35m x 3) +  (9,05m x 3) + 4,35)  x 0,15m x 0,30m = 2,68m³   
Muro de arrimo atrás da escola: (35,05m  x 0,15m x 0,30m) x 2 = 3,16m³      </t>
    </r>
    <r>
      <rPr>
        <b/>
        <sz val="8"/>
        <rFont val="Arial"/>
        <family val="2"/>
      </rPr>
      <t>TOTAL: 26,27 m³</t>
    </r>
  </si>
  <si>
    <t>Bloco multiuso: (12 x 4,85m x 2,9m) + (1,50m x 2,90m) + (16,80m x 2,90m) + (31,85m x 2,90m x 2) + (2 x 4,35m x 2,90m) = 431,81 m²
Bloco pedagógico: (6 x 4,70m x 2,90m) + (2 x 22,50m x 2,90m) = 212,28 m²     Muro de arrimo: (31,85m + 9,05m + 9,05m + 35,05m) x 1,50m = 127,50m²       TOTAL:771,59m²</t>
  </si>
  <si>
    <r>
      <t xml:space="preserve">Bloco multiuso: 
Interno: 2,34m² + 9,36m² +3,85m² +14,58m² +1,08m² +4,32m² +2,14m² +7,56m² +2,55m² +3,12m² +7,56m² +14,40m² +2,39m² +7,29m² +13,88m² +16,65m² +26,76m² +17,40m² =  157,23m²
Vigas:  4,55m x (0,45m + 0,15m + 0,45m) x 2uni= 9,56m²
Bloco pedagógico: 
Interno: 23,76 x 4 = 95,04m²
Vigas:  4,70m x (0,45m + 0,15m + 0,45m) x 4uni = 19,74m²
Circulação / Refeitório: 150,88m² 
Vigas: (8uni x (0,45m +0,45m + 0,15m) x 4,35m) + (2uni x (0,45m +0,45m + 0,15m) x 9,35m) + (2uni x (0,45m +0,45m + 0,15m) x 9,03m) = 75,14m²                                  </t>
    </r>
    <r>
      <rPr>
        <b/>
        <sz val="8"/>
        <rFont val="Arial"/>
        <family val="2"/>
      </rPr>
      <t>TOTAL: 507,59m²</t>
    </r>
    <r>
      <rPr>
        <sz val="8"/>
        <rFont val="Arial"/>
        <family val="2"/>
      </rPr>
      <t xml:space="preserve">
</t>
    </r>
  </si>
  <si>
    <t>13,90m x 31,85m =  442,72 m² - 12,07m² = 430,65m²</t>
  </si>
  <si>
    <t>13,90m x 31,85m =  442,72 m²  - 12,07m² = 430,65m²
430,65m²+ 10% traspasse = 473,72 m²</t>
  </si>
  <si>
    <t>430,65m² x 2 = 861,30m²xmês</t>
  </si>
  <si>
    <r>
      <t xml:space="preserve">Bloco multiuso: 
Interno: (12,40m + 14,40m + 10,80m + 15,47m + 16,42m + 19,90m + 16,70m) x 2,90m = 308,16m²
Externo: (88,85m x 2,20m)= 195,47m²
Muro de arrimo atrás da escola: 35,05m x 1,50m = 52,58m²
Bloco pedagógico: 
Interno: 19,60m x 4uni x 2,90m = 227,36m²
Externo: (50,10m x 2,20m) + (2 x 3,14 x 0,1) x 2,20m x 4uni= 115,75m²                     </t>
    </r>
    <r>
      <rPr>
        <b/>
        <sz val="8"/>
        <rFont val="Arial"/>
        <family val="2"/>
      </rPr>
      <t>TOTAL: 899,32 m²</t>
    </r>
    <r>
      <rPr>
        <sz val="8"/>
        <rFont val="Arial"/>
        <family val="2"/>
      </rPr>
      <t xml:space="preserve">
</t>
    </r>
  </si>
  <si>
    <t>ED-48514</t>
  </si>
  <si>
    <t>1.6</t>
  </si>
  <si>
    <t>1.8</t>
  </si>
  <si>
    <t>1.9</t>
  </si>
  <si>
    <t>1.10</t>
  </si>
  <si>
    <t>1.11</t>
  </si>
  <si>
    <t>ED-48457</t>
  </si>
  <si>
    <t>ED-28338</t>
  </si>
  <si>
    <t>ED-48467</t>
  </si>
  <si>
    <t>ED-48479</t>
  </si>
  <si>
    <t>REMOÇÃO MANUAL DE ENGRADAMENTO PARA TELHA TIPOCERÂMICA OU CONCRETO, INCLUSIVE AFASTAMENTO EEMPILHAMENTO, EXCLUSIVE TRANSPORTE E RETIRADA DOMATERIAL REMOVIDO NÃO REAPROVEITÁVEL</t>
  </si>
  <si>
    <t>REMOÇÃO DE LOUÇAS (LAVATÓRIO, BANHEIRA, PIA, VASOSANITÁRIO, TANQUE), COM REAPROVEITAMENTO, INCLUSIVEAFASTAMENTO E EMPILHAMENTO, EXCLUSIVE TRANSPORTE ERETIRADA DO MATERIAL REMOVIDO NÃO REAPROVEITÁVEL</t>
  </si>
  <si>
    <t>DEMOLIÇÃO MANUAL DE PISO CIMENTADO OU CONTRAPISO DEARGAMASSA, COM ESPESSURA MÁXIMA DE 10CM, INCLUSIVEAFASTAMENTO E EMPILHAMENTO, EXCLUSIVE TRANSPORTE ERETIRADA DO MATERIAL DEMOLIDO</t>
  </si>
  <si>
    <t>REMOÇÃO MANUAL DE TELHA CERÂMICA, COM REAPROVEITAMENTO, INCLUSIVE AFASTAMENTO EEMPILHAMENTO, EXCLUSIVE TRANSPORTE E RETIRADA DOMATERIAL REMOVIDO NÃO REAPROVEITÁVEL</t>
  </si>
  <si>
    <t>DEMOLIÇÃO MANUAL DE CONSTRUÇÃO EM ALVENARIAS DEVEDAÇÃO, COM ESPESSURA MÁXIMA DE 15CM, INCLUSIVEREMOÇÃO COM REAPROVEITAMENTO DE ESQUADRIAS,AFASTAMENTO E EMPILHAMENTO, EXCLUSIVE TRANSPORTE ERETIRADA DO MATERIAL DEMOLIDO/REMOVIDO NÃO REAPROVEITÁVEL</t>
  </si>
  <si>
    <r>
      <t xml:space="preserve">
</t>
    </r>
    <r>
      <rPr>
        <b/>
        <sz val="8"/>
        <rFont val="Arial"/>
        <family val="2"/>
      </rPr>
      <t xml:space="preserve">Janelas: 
</t>
    </r>
    <r>
      <rPr>
        <sz val="8"/>
        <rFont val="Arial"/>
        <family val="2"/>
      </rPr>
      <t xml:space="preserve">Bloco multiuso: ((6uni x 2,40m) x 0,15m x 0,10m)  =  0,22m³
Blcoo pedagógico: ((11m x 2,40m) x 0,15m x 0,10m)  = 0,40m³                                                 </t>
    </r>
    <r>
      <rPr>
        <b/>
        <sz val="8"/>
        <rFont val="Arial"/>
        <family val="2"/>
      </rPr>
      <t>TOTAL: 0,62 m³</t>
    </r>
    <r>
      <rPr>
        <sz val="8"/>
        <rFont val="Arial"/>
        <family val="2"/>
      </rPr>
      <t xml:space="preserve">
</t>
    </r>
  </si>
  <si>
    <r>
      <rPr>
        <b/>
        <sz val="8"/>
        <rFont val="Arial"/>
        <family val="2"/>
      </rPr>
      <t xml:space="preserve">
Portas: 
</t>
    </r>
    <r>
      <rPr>
        <sz val="8"/>
        <rFont val="Arial"/>
        <family val="2"/>
      </rPr>
      <t xml:space="preserve">Bloco multiuso: ((9uni x 1,00m) +  (3uni x 1,10m) + 1,40m) x 0,15m x 0,10m = 0,21m³
Bloco pedagógico: 4uni x 1,00m x 0,15m x 0,10m = 0,06m³
</t>
    </r>
    <r>
      <rPr>
        <b/>
        <sz val="8"/>
        <rFont val="Arial"/>
        <family val="2"/>
      </rPr>
      <t xml:space="preserve">Janelas: 
</t>
    </r>
    <r>
      <rPr>
        <sz val="8"/>
        <rFont val="Arial"/>
        <family val="2"/>
      </rPr>
      <t xml:space="preserve">Bloco multiuso: ((7uni x 1,20m x 0,15m x 0,10m) + (2uni x 1,60m x 0,15m x 0,10m)) = 0,18 m³                                                                                                            </t>
    </r>
    <r>
      <rPr>
        <b/>
        <sz val="8"/>
        <rFont val="Arial"/>
        <family val="2"/>
      </rPr>
      <t>TOTAL: 0,45 m³</t>
    </r>
    <r>
      <rPr>
        <sz val="8"/>
        <rFont val="Arial"/>
        <family val="2"/>
      </rPr>
      <t xml:space="preserve">
</t>
    </r>
  </si>
  <si>
    <r>
      <t xml:space="preserve">
Bloco pedagógico + Refeitório: 
Interno ao muro de arrimo: (31,85m + 9,05m + 9,05m) x 1,50m = 74,93m²
Externo ao muro de arrimo:  (31,85m + 9,05m + 9,05m) x 1,50m = 74,93m²
</t>
    </r>
    <r>
      <rPr>
        <b/>
        <sz val="8"/>
        <rFont val="Arial"/>
        <family val="2"/>
      </rPr>
      <t>TOTAL: 149,85m²</t>
    </r>
  </si>
  <si>
    <r>
      <t>Bloco multiuso: 
Interno: ((15,40m + 9,60m + 4,10m + 6,40m + 6,20m + 11,00m + 11,00m)x2,9m) + (1,15m x4x1,70m)= 200,37m²
Externo:(88,85m x 0,80m) + (4,35m x 1,50m)= 77,61m²
Bloco pedagógico: 
Externo: (50,10m x 0,80m) +</t>
    </r>
    <r>
      <rPr>
        <sz val="8"/>
        <color theme="1"/>
        <rFont val="Arial"/>
        <family val="2"/>
      </rPr>
      <t xml:space="preserve"> ((4,70m + 31,85m + 9,05m) x 1,50m)</t>
    </r>
    <r>
      <rPr>
        <sz val="8"/>
        <rFont val="Arial"/>
        <family val="2"/>
      </rPr>
      <t xml:space="preserve"> + (2 x 3,14 x 0,10m) x 0,80m x 4uni = 110,50m²
</t>
    </r>
    <r>
      <rPr>
        <b/>
        <sz val="8"/>
        <rFont val="Arial"/>
        <family val="2"/>
      </rPr>
      <t>TOTAL: 388,47 m²</t>
    </r>
  </si>
  <si>
    <r>
      <t xml:space="preserve">Bloco multiuso: 
Interno: ((15,40m + 9,60m + 4,10m + 6,40m + 6,20m + 11,00m + 11,00m)x2,9m) + (1,15m x4x1,70m)= 200,37m²
Externo:(88,85m x 0,80m) + (4,35m x 1,50m)= 77,61m²
Bloco pedagógico: 
Externo: (50,10m x 0,80m) + </t>
    </r>
    <r>
      <rPr>
        <sz val="8"/>
        <color theme="1"/>
        <rFont val="Arial"/>
        <family val="2"/>
      </rPr>
      <t>((4,70m + 31,85m + 9,05m) x 1,50m)</t>
    </r>
    <r>
      <rPr>
        <sz val="8"/>
        <rFont val="Arial"/>
        <family val="2"/>
      </rPr>
      <t xml:space="preserve"> + (2 x 3,14 x 0,10m) x 0,80m x 4uni = 110,50m²                                                                Bloco à reformar: (14,05m + 14,05m+ 7,05m + 7,05m) x 0,80m = 33,76m²
</t>
    </r>
    <r>
      <rPr>
        <b/>
        <sz val="8"/>
        <rFont val="Arial"/>
        <family val="2"/>
      </rPr>
      <t>TOTAL: 422,23 m²</t>
    </r>
  </si>
  <si>
    <t xml:space="preserve">Bloco multiuso: 19 und (17 para o bloco multiuso + 2 espalhadas do lado externo para limpeza dos pátios)
</t>
  </si>
  <si>
    <t xml:space="preserve">Bloco multiuso: 12 und 
</t>
  </si>
  <si>
    <t>Rede de esgoto: 100m</t>
  </si>
  <si>
    <t>Rede de esgoto: 50m</t>
  </si>
  <si>
    <t xml:space="preserve">CAIXA D'ÁGUA DE POLIETILENO, CAPACIDADE DE 5.000L, INCLUSIVE TAMPA, TORNEIRA DE BOIA, EXTRAVASOR, TUBO DE LIMPEZA E ACESSÓRIOS, EXCLUSIVE TUBULAÇÃO DE ENTRADA/ SAÍDA DE ÁGUA
</t>
  </si>
  <si>
    <t>ED-29742</t>
  </si>
  <si>
    <t>Abastecimento, captação e distribuição</t>
  </si>
  <si>
    <t xml:space="preserve">Bloco multiuso: 32und 
Bloco pedagógico: 16 und 
Circulação/refeitório: 18 und 
</t>
  </si>
  <si>
    <t xml:space="preserve">Bloco multiuso: 40 und 
Bloco pedagógico: 16 und 
Circulação/refeitório: 4und 
</t>
  </si>
  <si>
    <t xml:space="preserve">Bloco multiuso: 32und 
Bloco pedagógico: 16 und 
Circulação/refeitório: 4und 
</t>
  </si>
  <si>
    <t>14 uni</t>
  </si>
  <si>
    <t>300m</t>
  </si>
  <si>
    <t xml:space="preserve">Bloco multiuso: 4 und </t>
  </si>
  <si>
    <t>Bloco multiuso:
Banheiro: 06 uni x 0,60m x 1,50m = 5,40m² 
Total: 5,40m²
5,40m² /(0,6m x 2,1m) = 4,29uni 
DML: 1 uni</t>
  </si>
  <si>
    <r>
      <t xml:space="preserve">Bloco multiuso: 
6 uni x 2,20m x 1,10m =14,52m²
8 uni x 1,00m x 0,40m =3,20m²
Bloco pedagógico: 
8 uni x 2,20m x 1,10m = 19,36m²
3 uni x 2,20m x 0,60m = 3,96m²                                                                                  Bloco a reformar: 
1 uni x 1,40 m x 1,10m = 1,54m²                                                                           
</t>
    </r>
    <r>
      <rPr>
        <b/>
        <sz val="8"/>
        <rFont val="Arial"/>
        <family val="2"/>
      </rPr>
      <t>TOTAL: 42,58 m³</t>
    </r>
  </si>
  <si>
    <r>
      <t xml:space="preserve">
Bloco multiuso: 
6 und x 2,20 x 0,17 = 2,25m²
8 und x 1,00 x 0,17 = 1,36m²
2 und x 1,40 x 0,17 = 0,48m²
Bloco pedagógico:
11 und x 2,20 x 0,17 = 4,12m²                                                                                    Janela Bloco a reformar: 1,40m x 0,17m = 0,24m²                                                                              </t>
    </r>
    <r>
      <rPr>
        <b/>
        <sz val="8"/>
        <rFont val="Arial"/>
        <family val="2"/>
      </rPr>
      <t>TOTAL: 8,45m²</t>
    </r>
  </si>
  <si>
    <r>
      <t xml:space="preserve">Despensa: 3,60 x 0,40 x 2 = 2,88m²
DML: 0,85 x 0,40 x 4 = 1,36m²                                                                                               Bloco a ser reformado:                                                                                                3,60 m x  0,40m x 4 uni = 5,76 m²                                                                                                                                                                                    </t>
    </r>
    <r>
      <rPr>
        <b/>
        <sz val="8"/>
        <rFont val="Arial"/>
        <family val="2"/>
      </rPr>
      <t>TOTAL: 10,00m²</t>
    </r>
  </si>
  <si>
    <r>
      <t xml:space="preserve">Banheiro masc: 1,30 x 0,60 = 1,71m²
Banheiro fem: 1,30 x 0,60 = 1,71m²
Cozinha: 5,90 x 0,60 = 3,54m²
Área de serviço: 2,00 x 0,60 = 1,32m²                                                                     Bloco a ser reformado:                                                                                                6,70 m x  0,60m = 4,02 m²  
</t>
    </r>
    <r>
      <rPr>
        <b/>
        <sz val="8"/>
        <rFont val="Arial"/>
        <family val="2"/>
      </rPr>
      <t>TOTAL: 12,30m²</t>
    </r>
  </si>
  <si>
    <r>
      <t xml:space="preserve">Banheiro masc: 1,30 + 0,60 = 1,90m
Banheiro fem: 1,30 + 0,60 = 1,90m
Cozinha: 5,90+ 0,60 = 6,50m
Área de serviço: 2,00+0,60 = 2,60m                                                                    Bloco a ser reformado:                                                                                                6,70 m + 0,60m + 0,60m = 7,90 m  
</t>
    </r>
    <r>
      <rPr>
        <b/>
        <sz val="8"/>
        <rFont val="Arial"/>
        <family val="2"/>
      </rPr>
      <t>TOTAL: 20,80m</t>
    </r>
  </si>
  <si>
    <r>
      <t xml:space="preserve">Banheiro masc: 1,30 + 0,60 = 1,90m
Banheiro fem: 1,30 + 0,60 = 1,90m
Cozinha: 5,90+ 0,60 = 6,50m
Área de serviço: 2,00+0,60 = 2,60m                                                                    Bloco a ser reformado:                                                                                                6,70 m 
</t>
    </r>
    <r>
      <rPr>
        <b/>
        <sz val="8"/>
        <rFont val="Arial"/>
        <family val="2"/>
      </rPr>
      <t>TOTAL: 19,60m</t>
    </r>
  </si>
  <si>
    <t>ED-25268</t>
  </si>
  <si>
    <t>FORNECIMENTO DE ÁRVORE QUARESMEIRA COM ALTURA MÉDIA DE 2,00M, EXCLUSIVE PLANTIO</t>
  </si>
  <si>
    <t>ED-8915</t>
  </si>
  <si>
    <t>13.7</t>
  </si>
  <si>
    <t xml:space="preserve"> EXECUÇÃO DE PAVIMENTO COM PISO INTERTRAVADO, TIPO RETANGULAR, ESP. 6CM, COM FCK DE 35MPA, INCLUSIVE COLCHÃO DE AREIA, ESP. 6CM, PARA ASSENTAMENTO, COMPACTAÇÃO MECANIZADA, CARGA E DESCARGA MECÂNICA EM CAMINHÃO, EXCLUSIVE TRANSPORTE DE PISO INTERTRAVADO</t>
  </si>
  <si>
    <t>13.8</t>
  </si>
  <si>
    <t>ED-8914</t>
  </si>
  <si>
    <t>EXECUÇÃO DE PAVIMENTO COM PISO INTERTRAVADO, TIPO SEXTAVADO, ESP. 8CM, COM FCK DE 35MPA, INCLUSIVE COLCHÃO DE AREIA, ESP. 6CM, PARA ASSENTAMENTO, COMPACTAÇÃO MECANIZADA, CARGA E DESCARGA MECÂNICA EM CAMINHÃO, EXCLUSIVE TRANSPORTE DE PISO INTERTRAVADO</t>
  </si>
  <si>
    <t xml:space="preserve">Bloco multiuso:
Cozinha: 1 uni
Bloco a ser reformado:
Cozinha: 1 uni
</t>
  </si>
  <si>
    <t>Naiara de Oliveira Soares</t>
  </si>
  <si>
    <t>Engenheira Civil - CREA MG 226188/D</t>
  </si>
  <si>
    <t>4.10</t>
  </si>
  <si>
    <t>ED-51148</t>
  </si>
  <si>
    <t>RAMPA PARA ACESSO DE DEFICIENTE, EM CONCRETO SIMPLES FCK = 25 MPA, DESEMPENADA, COM PINTURA INDICATIVA, 02 DEMÃOS</t>
  </si>
  <si>
    <t>Rampas</t>
  </si>
  <si>
    <t>17.9</t>
  </si>
  <si>
    <t>ED-32096</t>
  </si>
  <si>
    <t>GUARDA-CORPO EXTERNO, ALTURA 130CM, EM TUBO GALVANIZADO, COM COSTURA, DIÂMETRO DE 2", ESP. 3MM, GRADIL COM DIVISÃO HORIZONTAL EM TUBO GALVANIZADO, COM COSTURA, DIÂMETRO DE 1", ESP. 3MM, INCLUSIVE CORRIMÃO SIMPLES, EXCLUSIVE PINTURA</t>
  </si>
  <si>
    <r>
      <t xml:space="preserve">Blocos de fundação: 
</t>
    </r>
    <r>
      <rPr>
        <sz val="8"/>
        <rFont val="Arial"/>
        <family val="2"/>
      </rPr>
      <t xml:space="preserve">Bloco multiuso: 30 uni x 0,50m x 0,5m x 0,50m = 3,75m³
Bloco pedagógico: 27 uni x 0,50m x 0,50m x 0,50m = 3,38m³
Muro de arrimo atrás da escola: 15 uni x 0,50m x 0,50m x 0,50m= 1,88m³
</t>
    </r>
    <r>
      <rPr>
        <b/>
        <sz val="8"/>
        <rFont val="Arial"/>
        <family val="2"/>
      </rPr>
      <t xml:space="preserve">Vigas Baldrames: 
</t>
    </r>
    <r>
      <rPr>
        <sz val="8"/>
        <rFont val="Arial"/>
        <family val="2"/>
      </rPr>
      <t xml:space="preserve">Bloco multiuso: ((31,85m x 2) +  (4,85m x 12)  + 1,50m + 16,80m) x 0,15m x 0,30m  = 6,31m³
Bloco pedagógico+refeitório: (31,85m + 9,05m +9,05m) x 0,15m x 0,30m = 2,25m³                                       
Muro de arrimo atrás da escola: 35,05m x 0,15 x 0,30 = 1,58 m³ 
</t>
    </r>
    <r>
      <rPr>
        <b/>
        <sz val="8"/>
        <rFont val="Arial"/>
        <family val="2"/>
      </rPr>
      <t>TOTAL: 19,15 m³</t>
    </r>
  </si>
  <si>
    <r>
      <rPr>
        <b/>
        <sz val="8"/>
        <rFont val="Arial"/>
        <family val="2"/>
      </rPr>
      <t xml:space="preserve">Bloco multiuso: </t>
    </r>
    <r>
      <rPr>
        <sz val="8"/>
        <rFont val="Arial"/>
        <family val="2"/>
      </rPr>
      <t xml:space="preserve">(9,36m² + 2,47m² + 14,58m² + 4,32m² + 1,02m² + 2,14m² + 2,55m² + 7,56m² + 3,12m² + 7,56m² + 14,40m² + 2,39m² + 7,29m² + 13,88m² + 16,65m² + 23,76m²) x 0,10m = 13,31 m³
</t>
    </r>
    <r>
      <rPr>
        <b/>
        <sz val="8"/>
        <rFont val="Arial"/>
        <family val="2"/>
      </rPr>
      <t>Bloco pedagógico:</t>
    </r>
    <r>
      <rPr>
        <sz val="8"/>
        <rFont val="Arial"/>
        <family val="2"/>
      </rPr>
      <t xml:space="preserve"> (23,76m² x 4) x 1,50m = 142,56m³
</t>
    </r>
    <r>
      <rPr>
        <b/>
        <sz val="8"/>
        <rFont val="Arial"/>
        <family val="2"/>
      </rPr>
      <t xml:space="preserve">Refeitório + circulação: </t>
    </r>
    <r>
      <rPr>
        <sz val="8"/>
        <rFont val="Arial"/>
        <family val="2"/>
      </rPr>
      <t xml:space="preserve">(78,52m² + 84,43m²) x 1,50m= 244,43m³                             </t>
    </r>
    <r>
      <rPr>
        <b/>
        <sz val="8"/>
        <rFont val="Arial"/>
        <family val="2"/>
      </rPr>
      <t>TOTAL: 400,30m³</t>
    </r>
  </si>
  <si>
    <r>
      <t xml:space="preserve">
</t>
    </r>
    <r>
      <rPr>
        <b/>
        <sz val="8"/>
        <rFont val="Arial"/>
        <family val="2"/>
      </rPr>
      <t>Bloco multiuso:</t>
    </r>
    <r>
      <rPr>
        <sz val="8"/>
        <rFont val="Arial"/>
        <family val="2"/>
      </rPr>
      <t xml:space="preserve"> 30 uni x 1,50m = 45,00m
</t>
    </r>
    <r>
      <rPr>
        <b/>
        <sz val="8"/>
        <rFont val="Arial"/>
        <family val="2"/>
      </rPr>
      <t>Bloco pedagógico:</t>
    </r>
    <r>
      <rPr>
        <sz val="8"/>
        <rFont val="Arial"/>
        <family val="2"/>
      </rPr>
      <t xml:space="preserve"> 27 uni x 1,50m = 40,50m                                                  
</t>
    </r>
    <r>
      <rPr>
        <b/>
        <sz val="8"/>
        <rFont val="Arial"/>
        <family val="2"/>
      </rPr>
      <t xml:space="preserve">Muro de arrimo atrás da escola: </t>
    </r>
    <r>
      <rPr>
        <sz val="8"/>
        <rFont val="Arial"/>
        <family val="2"/>
      </rPr>
      <t xml:space="preserve">15 uni x 1,50m = 22,50                            </t>
    </r>
    <r>
      <rPr>
        <b/>
        <sz val="8"/>
        <rFont val="Arial"/>
        <family val="2"/>
      </rPr>
      <t>TOTAL:</t>
    </r>
    <r>
      <rPr>
        <sz val="8"/>
        <rFont val="Arial"/>
        <family val="2"/>
      </rPr>
      <t xml:space="preserve"> (45,00m + 40,50m + 22,50m) x (π x 0,10²) = </t>
    </r>
    <r>
      <rPr>
        <b/>
        <sz val="8"/>
        <rFont val="Arial"/>
        <family val="2"/>
      </rPr>
      <t>3,39m³</t>
    </r>
    <r>
      <rPr>
        <sz val="8"/>
        <rFont val="Arial"/>
        <family val="2"/>
      </rPr>
      <t xml:space="preserve">
</t>
    </r>
  </si>
  <si>
    <r>
      <t xml:space="preserve">
Blocos de fundação: 
</t>
    </r>
    <r>
      <rPr>
        <sz val="8"/>
        <rFont val="Arial"/>
        <family val="2"/>
      </rPr>
      <t>Bloco multiuso: 30 uni x (0,50m + 0,50m  + 0,50m + 0,50m) x 0,10m = 6,00m²
Bloco pedagógico: 27 uni x (0,50m + 0,50m  + 0,50m + 0,50m) x 0,10m  = 5,40m²
muro de arrimo atrás da escola: 15 uni x (0,50m + 0,50m  + 0,50m + 0,50m) x 0,10m= 3,00m²</t>
    </r>
    <r>
      <rPr>
        <b/>
        <sz val="8"/>
        <rFont val="Arial"/>
        <family val="2"/>
      </rPr>
      <t xml:space="preserve">
Vigas Baldrames: 
</t>
    </r>
    <r>
      <rPr>
        <sz val="8"/>
        <rFont val="Arial"/>
        <family val="2"/>
      </rPr>
      <t>Bloco multiuso: (4,35m x 0,20m) + (4,35m x 0,60m)+</t>
    </r>
    <r>
      <rPr>
        <sz val="8"/>
        <color theme="1"/>
        <rFont val="Arial"/>
        <family val="2"/>
      </rPr>
      <t>(4,35m x 0,75m) + ((31,85m x 2) +  (4,85m x 12) + 1,50m + 16,80m) x 0,20m)  = 34,78</t>
    </r>
    <r>
      <rPr>
        <sz val="8"/>
        <rFont val="Arial"/>
        <family val="2"/>
      </rPr>
      <t xml:space="preserve">m²
Bloco pedagógico: ((22,5m + 4,70m) x 0,20m) + ((22,5m + 4,70m) x 0,60m) + ((4,70m x 6) +22,50m)x0,75m  = 59,79m²                                                                                                 Refeitório: ((9,35m + 9,05m) x 0,20m) + ((9,35m + 9,05m) x 0,60m) + ((9,05m + 4,35m + 9,35m) x 0,75m)= 31,78m²                                                                                muro de arrimo atrás da escola: (35,05m x 0,20m) + (35,05m x 0,60m) = 27,24m²                                                                                                               </t>
    </r>
    <r>
      <rPr>
        <b/>
        <sz val="8"/>
        <rFont val="Arial"/>
        <family val="2"/>
      </rPr>
      <t>TOTAL: 167,99 m²</t>
    </r>
    <r>
      <rPr>
        <sz val="8"/>
        <rFont val="Arial"/>
        <family val="2"/>
      </rPr>
      <t xml:space="preserve">
</t>
    </r>
    <r>
      <rPr>
        <b/>
        <sz val="8"/>
        <rFont val="Arial"/>
        <family val="2"/>
      </rPr>
      <t xml:space="preserve">
</t>
    </r>
  </si>
  <si>
    <r>
      <rPr>
        <b/>
        <sz val="8"/>
        <rFont val="Arial"/>
        <family val="2"/>
      </rPr>
      <t xml:space="preserve">Blocos de fundação: 
</t>
    </r>
    <r>
      <rPr>
        <sz val="8"/>
        <rFont val="Arial"/>
        <family val="2"/>
      </rPr>
      <t>Bloco multiuso: 30 uni x 0,50m x 0,5m0 x 0,50m = 3,75m³
Bloco pedagógico: 27 uni x 0,50m x 0,50m x 0,50m = 3,38m³
Muro de arrimo atrás da escola: 15 uni x 0,50m x 0,50m x 0,50m= 1,88m³</t>
    </r>
    <r>
      <rPr>
        <b/>
        <sz val="8"/>
        <rFont val="Arial"/>
        <family val="2"/>
      </rPr>
      <t xml:space="preserve">
Vigas Baldrames: 
</t>
    </r>
    <r>
      <rPr>
        <sz val="8"/>
        <rFont val="Arial"/>
        <family val="2"/>
      </rPr>
      <t xml:space="preserve">Bloco multiuso: ((31,85m x 2) +  (4,85m x 12) + 1,50m + 16,80m) + (4,35m x 3) x 0,15m x 0,30m = 6,90m³
Bloco pedagógico: ((22,50m x 3) + (4,70m x 7)) x 0,15m x 0,30m = 4,52m³                                       
Refeitório: ((9,35m x 3) +  (9,05m x 3) + 4,35)  x 0,15m x 0,30m = 2,68m³
Total: 23,11m³                                                                                                  </t>
    </r>
    <r>
      <rPr>
        <b/>
        <sz val="8"/>
        <rFont val="Arial"/>
        <family val="2"/>
      </rPr>
      <t>TOTAL:  23,11m³ x 65kg/m³ = 1502,15kg</t>
    </r>
  </si>
  <si>
    <r>
      <t xml:space="preserve">Blocos de fundação: 
</t>
    </r>
    <r>
      <rPr>
        <sz val="8"/>
        <rFont val="Arial"/>
        <family val="2"/>
      </rPr>
      <t xml:space="preserve">Bloco multiuso: 30 uni x 0,50m x 0,50m x 0,05m = 0,38m³
Bloco pedagógico: 27 uni x 0,50m x 0,50m x 0,05m = 0,34m³
Muro de arrimo atrás da escola: 15 uni x 0,50m x 0,50m x 0,05m= 0,19m³
</t>
    </r>
    <r>
      <rPr>
        <b/>
        <sz val="8"/>
        <rFont val="Arial"/>
        <family val="2"/>
      </rPr>
      <t xml:space="preserve">Vigas Baldrames: </t>
    </r>
    <r>
      <rPr>
        <sz val="8"/>
        <rFont val="Arial"/>
        <family val="2"/>
      </rPr>
      <t xml:space="preserve">
Bloco multiuso: ((31,85m x 2) +  (4,85m x 12) + 4,35m + 1,50m + 16,80m) x 0,15m x 0,05m = 1,09m³
Bloco pedagógico: (22,50m + 4,70m) x 0,15m x 0,05m = 0,21m³                                       
Refeitório: ((9,35m  +  9,05m) x 0,15m x 0,05m = 0,14m³                                 Muro de arrimo atrás da escola: (35,05m x 0,15m x 0,05m) = 0,26m³
</t>
    </r>
    <r>
      <rPr>
        <b/>
        <sz val="8"/>
        <rFont val="Arial"/>
        <family val="2"/>
      </rPr>
      <t>TOTAL: 2,61m³</t>
    </r>
  </si>
  <si>
    <r>
      <t xml:space="preserve">Blocos de fundação: 
</t>
    </r>
    <r>
      <rPr>
        <sz val="8"/>
        <rFont val="Arial"/>
        <family val="2"/>
      </rPr>
      <t xml:space="preserve">Bloco multiuso: 30 uni x (0,50m x4 ) x 0,10m + (0,50m x 0,50m)  = 6,25m²
Bloco pedagógico: 27uni x (0,50m x 4) x 0,10m + (0,50m x 0,50m) = 5,65m²
</t>
    </r>
    <r>
      <rPr>
        <b/>
        <sz val="8"/>
        <rFont val="Arial"/>
        <family val="2"/>
      </rPr>
      <t xml:space="preserve">
Vigas Baldrames: 
</t>
    </r>
    <r>
      <rPr>
        <sz val="8"/>
        <rFont val="Arial"/>
        <family val="2"/>
      </rPr>
      <t>Bloco multiuso: ((31,85m x 2) +  (4,85m x 12) + (4,35m + 1,50m + 16,80m) x (0,10m + 0,10m + 0,15m)) + (4,35m x 0,75m) + (4,35m x 0,90m) = 57,77m²
Bloco pedagógico: ((22,50m + 4,70m) x 0,35m) + ((22,50m + 4,70m) x 0,75m) + ((5 x 4,40m) x 0,90m) + (22,50m  x 0,90m) = 69,97m²                          Pilares aterrados: (9 x 0,90m x 1,50m) = 12,15m²</t>
    </r>
    <r>
      <rPr>
        <b/>
        <sz val="8"/>
        <rFont val="Arial"/>
        <family val="2"/>
      </rPr>
      <t xml:space="preserve">
</t>
    </r>
    <r>
      <rPr>
        <sz val="8"/>
        <rFont val="Arial"/>
        <family val="2"/>
      </rPr>
      <t>Refeitório: ((9,35m +9,05m)x 0,35m) +  ((9,35m + 9,05m) x 0,75m) + ((9,05m + 4,35m + 9,35m) x 0,90m) = 40,72m²                                               Pilares aterrados: 1 x 0,90m x 1,50m =</t>
    </r>
    <r>
      <rPr>
        <b/>
        <sz val="8"/>
        <rFont val="Arial"/>
        <family val="2"/>
      </rPr>
      <t xml:space="preserve"> </t>
    </r>
    <r>
      <rPr>
        <sz val="8"/>
        <rFont val="Arial"/>
        <family val="2"/>
      </rPr>
      <t>1,35m²                                                     TOTAL: 193,86m²</t>
    </r>
    <r>
      <rPr>
        <b/>
        <sz val="8"/>
        <rFont val="Arial"/>
        <family val="2"/>
      </rPr>
      <t xml:space="preserve">
</t>
    </r>
  </si>
  <si>
    <r>
      <rPr>
        <b/>
        <sz val="8"/>
        <rFont val="Arial"/>
        <family val="2"/>
      </rPr>
      <t>Pilares</t>
    </r>
    <r>
      <rPr>
        <sz val="8"/>
        <rFont val="Arial"/>
        <family val="2"/>
      </rPr>
      <t xml:space="preserve">
Bloco multiuso: (10uni x 0,45m x 2,90m) + (11uni x 0,60m x 2,90m) + (4uni x 0,75m x 2,90m) + (0,45m x (2,9m+1,50m)) +(0,60m x ((2,9m+1,50m)) + (3 x1,50m x 0,60m) = 48,11 m²
Bloco pedagógico: (6uni x 0,45m x (2,90m + 1,50m)) + (4uni x 0,60m x (2,90m+1,50m))+(5uni x 0,45m x (2,90m +1,50m))+ (3uni x 0,60m x (1,50m + 2,90m) + (1uni x 0,60m x 1,50m) + (7uni x 0,45m x 1,50m))+(1uni x 0,90m x 1,50m) + (4 uni x  2 x 3,14 x 0,10m x 2,90m) = 54,53 m²
Muro de arrimo atrás da escola: 15uni x 0,45m x 1,50m =10,13m² 
</t>
    </r>
    <r>
      <rPr>
        <b/>
        <sz val="8"/>
        <rFont val="Arial"/>
        <family val="2"/>
      </rPr>
      <t>Vigas</t>
    </r>
    <r>
      <rPr>
        <sz val="8"/>
        <color rgb="FFFF0000"/>
        <rFont val="Arial"/>
        <family val="2"/>
      </rPr>
      <t xml:space="preserve">
</t>
    </r>
    <r>
      <rPr>
        <sz val="8"/>
        <rFont val="Arial"/>
        <family val="2"/>
      </rPr>
      <t xml:space="preserve">Bloco multiuso: ((31,85m x 2) +  (4,85m x 12) + (4,35m)) x 0,60m) + (4,35m x 1,05m) + (4,85m x 1,05m) = 85,41 m²
Bloco pedagógico: (((22,50m x 2uni) + (4,70m x 6uni)) x 0,60m) + (4uni x 4,70m x 1,05m)= 63,66 m²
Refeitório: ((9,35m x 2) +  (9,03m x 2)) x 1,05m) + (8uni x 4,35m x 1,05m) = 75,18 m²                                                                                                                                                                                                        </t>
    </r>
    <r>
      <rPr>
        <b/>
        <sz val="8"/>
        <rFont val="Arial"/>
        <family val="2"/>
      </rPr>
      <t>TOTAL: 337,02m²</t>
    </r>
  </si>
  <si>
    <r>
      <rPr>
        <b/>
        <sz val="8"/>
        <rFont val="Arial"/>
        <family val="2"/>
      </rPr>
      <t>Pilares</t>
    </r>
    <r>
      <rPr>
        <sz val="8"/>
        <rFont val="Arial"/>
        <family val="2"/>
      </rPr>
      <t xml:space="preserve">
Bloco multiuso: (27uni x 0,15m x  0,30m x 2,90m) + (3uni x 0,15m x 0,30m x 1,50m) = 3,72m³
Bloco pedagógico: (18uni x 0,15m x 0,30m x  2,90m) + (3,14 x 0,10² x 4uni x 2,90m) + (27uni x 0,15m x 0,3m x 1,50m)= 4,54 m³
</t>
    </r>
    <r>
      <rPr>
        <b/>
        <sz val="8"/>
        <rFont val="Arial"/>
        <family val="2"/>
      </rPr>
      <t>Vigas</t>
    </r>
    <r>
      <rPr>
        <sz val="8"/>
        <rFont val="Arial"/>
        <family val="2"/>
      </rPr>
      <t xml:space="preserve">
Bloco multiuso: (4,85m x 12uni x 0,15m x 0,30m) + ( 4,85m x 0,15m x 0,45m) + (31,85m x 2uni x 0,15m x 0,30m) + (4,35m x 0,15m x 0,30m) + (4,35m x 0,15m x 0,45m) = 6,31 m³
Bloco pedagógico: (4,70m x 0,15m x 0,30m x 6uni) + (4,70m x 0,15m x 0,45m x 4uni) + (22,50m x 0,15m x 0,30m) + (18,20m x 0,15m x 0,30m) = 4,37m³                                                                                                             Refeitório + circulação = (4,35m x 0,15m x 0,45m x 8uni) + (9,35m x 0,15m x 0,45m x 2uni) + (9,05m x 0,15m x 0,45m x 2uni) = 4,83 m³ 
</t>
    </r>
    <r>
      <rPr>
        <b/>
        <sz val="8"/>
        <rFont val="Arial"/>
        <family val="2"/>
      </rPr>
      <t>Total:23,77 m³ x 65kg/m³ = 1545,05 kg</t>
    </r>
  </si>
  <si>
    <r>
      <rPr>
        <b/>
        <sz val="8"/>
        <rFont val="Arial"/>
        <family val="2"/>
      </rPr>
      <t>Pilares</t>
    </r>
    <r>
      <rPr>
        <sz val="8"/>
        <rFont val="Arial"/>
        <family val="2"/>
      </rPr>
      <t xml:space="preserve">
Bloco multiuso: (27uni x 0,15m x  0,30m x 2,90m) + (3uni x 0,15m x 0,30m x 1,50m) = 3,72m³
Bloco pedagógico: (18uni x 0,15m x 0,30m x  2,90m) + (3,14 x 0,10² x 4uni x 2,90m) + (27uni x 0,15m x 0,3m x 1,50m)= 4,54 m³
</t>
    </r>
    <r>
      <rPr>
        <b/>
        <sz val="8"/>
        <rFont val="Arial"/>
        <family val="2"/>
      </rPr>
      <t>Vigas</t>
    </r>
    <r>
      <rPr>
        <sz val="8"/>
        <rFont val="Arial"/>
        <family val="2"/>
      </rPr>
      <t xml:space="preserve">
Bloco multiuso: (4,85m x 12uni x 0,15m x 0,30m) + ( 4,85m x 0,15m x 0,45m) + (31,85m x 2uni x 0,15m x 0,30m) + (4,35m x 0,15m x 0,30m) + (4,35m x 0,15m x 0,45m) = 6,31 m³
Bloco pedagógico: (4,70m x 0,15m x 0,30m x 6uni) + (4,70m x 0,15m x 0,45m x 4uni) + (22,50m x 0,15m x 0,30m) + (18,20m x 0,15m x 0,30m) = 4,37m³                                                                                                             Refeitório + circulação = (4,35m x 0,15m x 0,45m x 8uni) + (9,35m x 0,15m x 0,45m x 2uni) + (9,05m x 0,15m x 0,45m x 2uni) = 4,83 m³ 
</t>
    </r>
    <r>
      <rPr>
        <b/>
        <sz val="8"/>
        <rFont val="Arial"/>
        <family val="2"/>
      </rPr>
      <t xml:space="preserve">Total:23,77 m³ </t>
    </r>
  </si>
  <si>
    <t>Divisórias banheiros: (2,90 + 1,15 + 1,15) x 2 x 1,70 =  17,68m²</t>
  </si>
  <si>
    <t xml:space="preserve">  Interno: Playground + acesso interno: 225,31m²</t>
  </si>
  <si>
    <t>Acesso (externo):106,86m²</t>
  </si>
  <si>
    <t>Entornos da escola: 43,96m² + 95,55m² = 139,51m²</t>
  </si>
  <si>
    <t xml:space="preserve">Base caixa d'água: 7,65m x5,00m=  38,25m²
</t>
  </si>
  <si>
    <r>
      <t xml:space="preserve">Bloco multiuso: 
Interno: (12,40m + 14,40m + 10,80m + 15,47m + 16,42m + 19,90m + 16,70m) x 2,90m = 307,66m²
Externo: (88,85m x 2,20m)= 195,47m²
Muro de arrimo atrás da escola: 35,05m x 1,50m = 52,58m²
Bloco pedagógico: 
Interno: 19,60m x 4uni x 2,90m = 227,36m²
Externo: (50,10m x 2,20m) + (2 x 3,14 x 0,1) x 2,20m x 4uni= 115,75m²                     </t>
    </r>
    <r>
      <rPr>
        <b/>
        <sz val="8"/>
        <rFont val="Arial"/>
        <family val="2"/>
      </rPr>
      <t>TOTAL: 898,82m²</t>
    </r>
    <r>
      <rPr>
        <sz val="8"/>
        <rFont val="Arial"/>
        <family val="2"/>
      </rPr>
      <t xml:space="preserve">
</t>
    </r>
  </si>
  <si>
    <r>
      <t xml:space="preserve">Bloco multiuso: 
Interno: 2,34m² + 9,36m² +3,85m² +14,58m² +1,08m² +4,32m² +2,14m² +7,56m² +2,55m² +3,12m² +7,56m² +14,40m² +2,39m² +7,29m² +13,88m² +16,65m² +26,76m² +17,40m² =  157,23m²
Vigas:  4,55m x (0,45m + 0,15m + 0,45m) x 2uni= 9,56m²
Bloco pedagógico: 
Interno: 23,76 x 4 = 95,04m²
Vigas:  4,70m x (0,45m + 0,15m + 0,45m) x 4uni = 19,74m²
Circulação / Refeitório: 150,88m² 
Vigas: (8uni x (0,45m +0,45m + 0,15m) x 4,35m) + (2uni x (0,45m +0,45m + 0,15m) x 9,35m) + (2uni x (0,45m +0,45m + 0,15m) x 9,05m) = 75,14m²                                  </t>
    </r>
    <r>
      <rPr>
        <b/>
        <sz val="8"/>
        <rFont val="Arial"/>
        <family val="2"/>
      </rPr>
      <t>TOTAL: 507,59m²</t>
    </r>
    <r>
      <rPr>
        <sz val="8"/>
        <rFont val="Arial"/>
        <family val="2"/>
      </rPr>
      <t xml:space="preserve">
</t>
    </r>
  </si>
  <si>
    <r>
      <t xml:space="preserve">Bloco multiuso: 
Interno: (12,40m + 14,40m + 10,80m + 15,47m + 16,42m + 19,90m + 16,70m) x 2,90m = 307,66m²
Externo: (88,85m x 2,20m)= 195,47m²
Bloco pedagógico: 
Interno: 19,60m x 4uni x 2,90m = 227,36m²
Externo: (50,10m x 2,20m) + (2 x 3,14 x 0,1) x 2,20m x 4uni= 115,75m²                     </t>
    </r>
    <r>
      <rPr>
        <b/>
        <sz val="8"/>
        <rFont val="Arial"/>
        <family val="2"/>
      </rPr>
      <t>TOTAL: 846,24 m²</t>
    </r>
    <r>
      <rPr>
        <sz val="8"/>
        <rFont val="Arial"/>
        <family val="2"/>
      </rPr>
      <t xml:space="preserve">
</t>
    </r>
  </si>
  <si>
    <r>
      <t xml:space="preserve">Bloco multiuso: 
Interno: (12,40m + 14,40m + 10,80m + 15,47m + 16,42m + 19,90m + 16,70m) x 2,90m = 307,66m²
Externo: (88,85m x 2,20m)= 195,47m²
Muro de arrimo atrás da escola: 35,05m x 1,50m = 52,58m²
Bloco pedagógico: 
Interno: 19,60m x 4uni x 2,90m = 227,36m²
Externo: (50,10m x 2,20m) + (2 x 3,14 x 0,1) x 2,20m x 4uni= 115,75m²            Bloco a ser reformado:                                                                                                      Interno: (6,70m + 6,70m + 1,98m + 1,98m + 6,70m + 6,70m + 11,75m + 11,75m) x 2,90m =  157,36m²                                                                                                  Externo: (7,05m + 7,05m + 14,05m + 14,05m) x 2,10m =  88,62m²                                  </t>
    </r>
    <r>
      <rPr>
        <b/>
        <sz val="8"/>
        <rFont val="Arial"/>
        <family val="2"/>
      </rPr>
      <t>TOTAL: 1144,80 m²</t>
    </r>
    <r>
      <rPr>
        <sz val="8"/>
        <rFont val="Arial"/>
        <family val="2"/>
      </rPr>
      <t xml:space="preserve">
</t>
    </r>
  </si>
  <si>
    <r>
      <t xml:space="preserve">Bloco multiuso: 
9 x 0,80 x 2,10 x 3 = 45,36m²
4 x 0,90 x 2,10 x 3 = 22,68m²
Bloco pedagógico: 
4 x 0,80 x 2,10 x 3 = 40,32m² 
</t>
    </r>
    <r>
      <rPr>
        <b/>
        <sz val="8"/>
        <rFont val="Arial"/>
        <family val="2"/>
      </rPr>
      <t>TOTAL: 08,36m²</t>
    </r>
  </si>
  <si>
    <t>ÁREA CONSTRUÍDA: 440,63 m²</t>
  </si>
  <si>
    <t>DATA: 17/11/2025</t>
  </si>
  <si>
    <t xml:space="preserve">REGIÃO/MÊS DE REFERÊNCIA: SICOR ABRIL/2025, COM DESONERAÇÃO </t>
  </si>
  <si>
    <t>LOCAL: POVOADO DE SANTIAGO - MINAS NOVAS/MG</t>
  </si>
  <si>
    <t>Muro entrada:  20,01m x 3,50m= 70,03m²</t>
  </si>
  <si>
    <t>35,05m + 27,25m + 32,60m = 94,90m</t>
  </si>
  <si>
    <t>Lances totais: 3 no acesso aos blocos pedagócgico e multiuso + 1 para acesso ao bloco a ser reformado.</t>
  </si>
  <si>
    <t xml:space="preserve">Tubos para ligação de água pluvial: 12 descidas no bloco multiuso e pedagógico + 8 descidas no bloco a ser reformado (pátio coberto).
</t>
  </si>
  <si>
    <t>11.5</t>
  </si>
  <si>
    <t>11.6</t>
  </si>
  <si>
    <t>ED-50983</t>
  </si>
  <si>
    <t>PORTÃO DE GRADE EM BARRA REDONDA 1/2" E REQUADRO EM BARRA CHATA 1.1/4"X3/16", EXCLUSIVE CADEADO E PINTURA</t>
  </si>
  <si>
    <t>ED-50985</t>
  </si>
  <si>
    <t>PORTÃO EM CHAPA DE AÇO, TIPO DIAMANTE, ESP. 1,20MM (MSG18), COM REQUADRO EM CANTONEIRA DE AÇO 1.1/4¿X1/8¿, EXCLUSIVE CADEADO E PINTURA</t>
  </si>
  <si>
    <t>Saída sentido quadra: 0,90m x 2,20m = 1,98m²</t>
  </si>
  <si>
    <t xml:space="preserve">Base caixa d'água: (7,65m + 5,00m + 5,00m)x2,20 = 38,83m²
</t>
  </si>
  <si>
    <t>OBRA: REFORMA E CONSTRUÇÃO  DA ESCOLA MUNICIPAL PADRE SACRAMENTO NO POVOADO DE SANTIAGO</t>
  </si>
  <si>
    <r>
      <t xml:space="preserve">Bloco a ser reformado:  
Porta: (0,80m x 2,10m) = 1,68m² 
Passa prato:1,00m  x 0,60m  = 0,60m²                                                                     Portão de entrada :0,97m  x 1,35m  = 1,31m²                                                            Base caixa d'água e acesso sentido quadra:  
Grade:  (7,65m + 5,00m + 5,00m)x2,20 = 38,83m²
Portão:0,90m x 2,20m = 1,98m²                                                                     </t>
    </r>
    <r>
      <rPr>
        <b/>
        <sz val="8"/>
        <rFont val="Arial"/>
        <family val="2"/>
      </rPr>
      <t>TOTAL: 44,40m²</t>
    </r>
  </si>
  <si>
    <t>13.9</t>
  </si>
  <si>
    <t>ED-48664</t>
  </si>
  <si>
    <t>GUIA DE MEIO-FIO (10X15X22)CM E SARJETA (30X10)CM COM INCLINAÇÃO DE 10%, EM CONCRETO COM FCK 15MPA, MOLDADA IN-LOCO, FORMA EM MADEIRA, INCLUSIVE ESCAVAÇÃO, APILOAMENTO E TRANSPORTE COM RETIRADA DO MATERIAL ESCAVADO (EM CAÇAMBA)</t>
  </si>
  <si>
    <t>acesso externo: 75 m</t>
  </si>
</sst>
</file>

<file path=xl/styles.xml><?xml version="1.0" encoding="utf-8"?>
<styleSheet xmlns="http://schemas.openxmlformats.org/spreadsheetml/2006/main">
  <numFmts count="4">
    <numFmt numFmtId="43" formatCode="_-* #,##0.00_-;\-* #,##0.00_-;_-* &quot;-&quot;??_-;_-@_-"/>
    <numFmt numFmtId="164" formatCode="_(* #,##0.00_);_(* \(#,##0.00\);_(* &quot;-&quot;??_);_(@_)"/>
    <numFmt numFmtId="165" formatCode="&quot;R$&quot;\ #,##0.00"/>
    <numFmt numFmtId="166" formatCode="#,##0.0000"/>
  </numFmts>
  <fonts count="36">
    <font>
      <sz val="10"/>
      <name val="Arial"/>
    </font>
    <font>
      <sz val="11"/>
      <color theme="1"/>
      <name val="Calibri"/>
      <family val="2"/>
      <scheme val="minor"/>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0"/>
      <name val="Arial"/>
      <family val="2"/>
    </font>
    <font>
      <sz val="8"/>
      <name val="Arial"/>
      <family val="2"/>
    </font>
    <font>
      <sz val="8"/>
      <color rgb="FFFF0000"/>
      <name val="Arial"/>
      <family val="2"/>
    </font>
    <font>
      <b/>
      <sz val="8"/>
      <name val="Arial"/>
      <family val="2"/>
    </font>
    <font>
      <b/>
      <sz val="8"/>
      <color rgb="FFFF0000"/>
      <name val="Arial"/>
      <family val="2"/>
    </font>
    <font>
      <sz val="10"/>
      <color rgb="FFFF0000"/>
      <name val="Arial"/>
      <family val="2"/>
    </font>
    <font>
      <b/>
      <sz val="10"/>
      <color rgb="FFFF0000"/>
      <name val="Arial"/>
      <family val="2"/>
    </font>
    <font>
      <b/>
      <sz val="9"/>
      <name val="Arial"/>
      <family val="2"/>
    </font>
    <font>
      <sz val="10"/>
      <name val="Arial"/>
      <family val="2"/>
    </font>
    <font>
      <sz val="8"/>
      <name val="Calibri"/>
      <family val="2"/>
      <scheme val="minor"/>
    </font>
    <font>
      <b/>
      <sz val="10"/>
      <name val="Calibri"/>
      <family val="2"/>
      <scheme val="minor"/>
    </font>
    <font>
      <sz val="10"/>
      <name val="Calibri"/>
      <family val="2"/>
      <scheme val="minor"/>
    </font>
    <font>
      <sz val="6"/>
      <name val="Arial"/>
      <family val="2"/>
    </font>
    <font>
      <b/>
      <sz val="12"/>
      <name val="Arial"/>
      <family val="2"/>
    </font>
    <font>
      <sz val="9"/>
      <name val="Arial"/>
      <family val="2"/>
    </font>
    <font>
      <sz val="8"/>
      <color theme="1"/>
      <name val="Arial"/>
      <family val="2"/>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14999847407452621"/>
        <bgColor indexed="64"/>
      </patternFill>
    </fill>
    <fill>
      <patternFill patternType="solid">
        <fgColor theme="0"/>
        <bgColor indexed="64"/>
      </patternFill>
    </fill>
  </fills>
  <borders count="5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right style="thin">
        <color indexed="64"/>
      </right>
      <top/>
      <bottom/>
      <diagonal/>
    </border>
    <border>
      <left/>
      <right/>
      <top style="thin">
        <color auto="1"/>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thin">
        <color indexed="64"/>
      </top>
      <bottom style="dotted">
        <color indexed="64"/>
      </bottom>
      <diagonal/>
    </border>
    <border>
      <left style="medium">
        <color indexed="64"/>
      </left>
      <right style="thin">
        <color indexed="64"/>
      </right>
      <top style="dotted">
        <color indexed="64"/>
      </top>
      <bottom style="thin">
        <color indexed="64"/>
      </bottom>
      <diagonal/>
    </border>
    <border>
      <left style="thin">
        <color indexed="64"/>
      </left>
      <right/>
      <top style="thin">
        <color indexed="64"/>
      </top>
      <bottom style="dotted">
        <color indexed="64"/>
      </bottom>
      <diagonal/>
    </border>
    <border>
      <left style="thin">
        <color indexed="64"/>
      </left>
      <right style="medium">
        <color indexed="64"/>
      </right>
      <top/>
      <bottom/>
      <diagonal/>
    </border>
    <border>
      <left style="medium">
        <color indexed="64"/>
      </left>
      <right/>
      <top/>
      <bottom style="thin">
        <color indexed="64"/>
      </bottom>
      <diagonal/>
    </border>
  </borders>
  <cellStyleXfs count="48">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5" fillId="4" borderId="0" applyNumberFormat="0" applyBorder="0" applyAlignment="0" applyProtection="0"/>
    <xf numFmtId="0" fontId="6" fillId="16" borderId="1" applyNumberFormat="0" applyAlignment="0" applyProtection="0"/>
    <xf numFmtId="0" fontId="7" fillId="17" borderId="2" applyNumberFormat="0" applyAlignment="0" applyProtection="0"/>
    <xf numFmtId="0" fontId="8" fillId="0" borderId="3" applyNumberFormat="0" applyFill="0" applyAlignment="0" applyProtection="0"/>
    <xf numFmtId="0" fontId="4"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21" borderId="0" applyNumberFormat="0" applyBorder="0" applyAlignment="0" applyProtection="0"/>
    <xf numFmtId="0" fontId="9" fillId="7" borderId="1" applyNumberFormat="0" applyAlignment="0" applyProtection="0"/>
    <xf numFmtId="0" fontId="10" fillId="3" borderId="0" applyNumberFormat="0" applyBorder="0" applyAlignment="0" applyProtection="0"/>
    <xf numFmtId="0" fontId="11" fillId="22" borderId="0" applyNumberFormat="0" applyBorder="0" applyAlignment="0" applyProtection="0"/>
    <xf numFmtId="0" fontId="2" fillId="23" borderId="4" applyNumberFormat="0" applyFont="0" applyAlignment="0" applyProtection="0"/>
    <xf numFmtId="9" fontId="2" fillId="0" borderId="0" applyFont="0" applyFill="0" applyBorder="0" applyAlignment="0" applyProtection="0"/>
    <xf numFmtId="0" fontId="12" fillId="16" borderId="5"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6" applyNumberFormat="0" applyFill="0" applyAlignment="0" applyProtection="0"/>
    <xf numFmtId="0" fontId="17" fillId="0" borderId="7" applyNumberFormat="0" applyFill="0" applyAlignment="0" applyProtection="0"/>
    <xf numFmtId="0" fontId="18" fillId="0" borderId="8"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43" fontId="1"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43" fontId="28" fillId="0" borderId="0" applyFont="0" applyFill="0" applyBorder="0" applyAlignment="0" applyProtection="0"/>
  </cellStyleXfs>
  <cellXfs count="259">
    <xf numFmtId="0" fontId="0" fillId="0" borderId="0" xfId="0"/>
    <xf numFmtId="0" fontId="20" fillId="0" borderId="10" xfId="0" applyFont="1" applyBorder="1" applyAlignment="1">
      <alignment horizontal="left" vertical="center"/>
    </xf>
    <xf numFmtId="0" fontId="20" fillId="0" borderId="13" xfId="0" applyFont="1" applyBorder="1" applyAlignment="1">
      <alignment vertical="center"/>
    </xf>
    <xf numFmtId="49" fontId="2" fillId="0" borderId="0" xfId="0" applyNumberFormat="1" applyFont="1" applyAlignment="1">
      <alignment horizontal="center" vertical="center"/>
    </xf>
    <xf numFmtId="0" fontId="2" fillId="0" borderId="0" xfId="0" applyFont="1" applyAlignment="1">
      <alignment horizontal="center" vertical="center"/>
    </xf>
    <xf numFmtId="4" fontId="2" fillId="0" borderId="0" xfId="0" applyNumberFormat="1" applyFont="1" applyAlignment="1">
      <alignment horizontal="center" vertical="center"/>
    </xf>
    <xf numFmtId="4" fontId="2" fillId="0" borderId="13" xfId="0" applyNumberFormat="1" applyFont="1" applyBorder="1" applyAlignment="1">
      <alignment horizontal="center" vertical="center"/>
    </xf>
    <xf numFmtId="0" fontId="2" fillId="0" borderId="0" xfId="0" applyFont="1" applyAlignment="1">
      <alignment vertical="center"/>
    </xf>
    <xf numFmtId="0" fontId="2" fillId="0" borderId="0" xfId="0" applyFont="1" applyAlignment="1">
      <alignment vertical="center" wrapText="1"/>
    </xf>
    <xf numFmtId="49" fontId="2" fillId="0" borderId="16" xfId="0" applyNumberFormat="1" applyFont="1" applyBorder="1" applyAlignment="1">
      <alignment horizontal="center" vertical="center"/>
    </xf>
    <xf numFmtId="0" fontId="2" fillId="0" borderId="21" xfId="0" applyFont="1" applyBorder="1" applyAlignment="1">
      <alignment horizontal="center" vertical="center"/>
    </xf>
    <xf numFmtId="165" fontId="2" fillId="0" borderId="25" xfId="0" applyNumberFormat="1" applyFont="1" applyBorder="1" applyAlignment="1">
      <alignment horizontal="center" vertical="center" wrapText="1"/>
    </xf>
    <xf numFmtId="165" fontId="20" fillId="0" borderId="25" xfId="0" applyNumberFormat="1" applyFont="1" applyBorder="1" applyAlignment="1">
      <alignment horizontal="center" vertical="center" wrapText="1"/>
    </xf>
    <xf numFmtId="10" fontId="2" fillId="0" borderId="24" xfId="0" applyNumberFormat="1" applyFont="1" applyBorder="1" applyAlignment="1">
      <alignment horizontal="center" vertical="center" wrapText="1"/>
    </xf>
    <xf numFmtId="0" fontId="20" fillId="0" borderId="12" xfId="0" applyFont="1" applyBorder="1" applyAlignment="1">
      <alignment vertical="center"/>
    </xf>
    <xf numFmtId="0" fontId="20" fillId="0" borderId="12" xfId="0" applyFont="1" applyBorder="1" applyAlignment="1">
      <alignment horizontal="right" vertical="center"/>
    </xf>
    <xf numFmtId="165" fontId="2" fillId="0" borderId="0" xfId="0" applyNumberFormat="1" applyFont="1" applyAlignment="1">
      <alignment vertical="center"/>
    </xf>
    <xf numFmtId="0" fontId="2" fillId="0" borderId="21" xfId="0" applyFont="1" applyBorder="1" applyAlignment="1">
      <alignment vertical="center"/>
    </xf>
    <xf numFmtId="0" fontId="20" fillId="0" borderId="13" xfId="0" applyFont="1" applyBorder="1" applyAlignment="1">
      <alignment horizontal="right" vertical="center"/>
    </xf>
    <xf numFmtId="0" fontId="21" fillId="0" borderId="10" xfId="0" applyFont="1" applyBorder="1" applyAlignment="1">
      <alignment horizontal="center" vertical="center"/>
    </xf>
    <xf numFmtId="165" fontId="21" fillId="0" borderId="10" xfId="0" applyNumberFormat="1" applyFont="1" applyBorder="1" applyAlignment="1">
      <alignment horizontal="center" vertical="center" wrapText="1"/>
    </xf>
    <xf numFmtId="0" fontId="21" fillId="0" borderId="0" xfId="0" applyFont="1" applyAlignment="1">
      <alignment vertical="center"/>
    </xf>
    <xf numFmtId="0" fontId="23" fillId="0" borderId="0" xfId="0" applyFont="1" applyAlignment="1">
      <alignment vertical="center"/>
    </xf>
    <xf numFmtId="0" fontId="2" fillId="0" borderId="0" xfId="0" applyFont="1" applyAlignment="1">
      <alignment horizontal="center" vertical="center" wrapText="1"/>
    </xf>
    <xf numFmtId="49" fontId="2" fillId="0" borderId="0" xfId="0" applyNumberFormat="1" applyFont="1" applyAlignment="1">
      <alignment horizontal="center" vertical="center" wrapText="1"/>
    </xf>
    <xf numFmtId="4" fontId="2" fillId="0" borderId="0" xfId="0" applyNumberFormat="1" applyFont="1" applyAlignment="1">
      <alignment horizontal="center" vertical="center" wrapText="1"/>
    </xf>
    <xf numFmtId="0" fontId="20" fillId="0" borderId="13" xfId="0" applyFont="1" applyBorder="1" applyAlignment="1">
      <alignment horizontal="left" vertical="center"/>
    </xf>
    <xf numFmtId="0" fontId="2" fillId="0" borderId="0" xfId="0" applyFont="1" applyAlignment="1">
      <alignment horizontal="left" vertical="center"/>
    </xf>
    <xf numFmtId="0" fontId="21" fillId="0" borderId="10" xfId="0" applyFont="1" applyBorder="1" applyAlignment="1">
      <alignment horizontal="center" vertical="center" wrapText="1"/>
    </xf>
    <xf numFmtId="0" fontId="21" fillId="0" borderId="0" xfId="0" applyFont="1" applyAlignment="1">
      <alignment vertical="center" wrapText="1"/>
    </xf>
    <xf numFmtId="0" fontId="23" fillId="0" borderId="0" xfId="0" applyFont="1" applyAlignment="1">
      <alignment vertical="center" wrapText="1"/>
    </xf>
    <xf numFmtId="0" fontId="21" fillId="0" borderId="0" xfId="0" applyFont="1" applyAlignment="1">
      <alignment horizontal="center" vertical="center"/>
    </xf>
    <xf numFmtId="2" fontId="21" fillId="0" borderId="0" xfId="0" applyNumberFormat="1" applyFont="1" applyAlignment="1">
      <alignment horizontal="center" vertical="center"/>
    </xf>
    <xf numFmtId="0" fontId="2" fillId="0" borderId="27" xfId="0" applyFont="1" applyBorder="1" applyAlignment="1">
      <alignment vertical="center"/>
    </xf>
    <xf numFmtId="0" fontId="20" fillId="0" borderId="10" xfId="0" applyFont="1" applyBorder="1" applyAlignment="1">
      <alignment horizontal="center" vertical="center" wrapText="1"/>
    </xf>
    <xf numFmtId="165" fontId="20" fillId="0" borderId="13" xfId="0" applyNumberFormat="1" applyFont="1" applyBorder="1" applyAlignment="1">
      <alignment horizontal="right" vertical="center"/>
    </xf>
    <xf numFmtId="0" fontId="2" fillId="0" borderId="27" xfId="0" applyFont="1" applyBorder="1" applyAlignment="1">
      <alignment horizontal="left" vertical="center"/>
    </xf>
    <xf numFmtId="0" fontId="25" fillId="0" borderId="13" xfId="0" applyFont="1" applyBorder="1" applyAlignment="1">
      <alignment vertical="center"/>
    </xf>
    <xf numFmtId="0" fontId="25" fillId="0" borderId="0" xfId="0" applyFont="1" applyAlignment="1">
      <alignment vertical="center"/>
    </xf>
    <xf numFmtId="0" fontId="26" fillId="0" borderId="13" xfId="0" applyFont="1" applyBorder="1" applyAlignment="1">
      <alignment horizontal="center" vertical="center"/>
    </xf>
    <xf numFmtId="0" fontId="26" fillId="0" borderId="13" xfId="0" applyFont="1" applyBorder="1" applyAlignment="1">
      <alignment vertical="center"/>
    </xf>
    <xf numFmtId="4" fontId="26" fillId="0" borderId="13" xfId="0" applyNumberFormat="1" applyFont="1" applyBorder="1" applyAlignment="1">
      <alignment horizontal="right" vertical="center"/>
    </xf>
    <xf numFmtId="2" fontId="25" fillId="0" borderId="13" xfId="0" applyNumberFormat="1" applyFont="1" applyBorder="1" applyAlignment="1">
      <alignment horizontal="center" vertical="center"/>
    </xf>
    <xf numFmtId="2" fontId="26" fillId="0" borderId="13" xfId="0" applyNumberFormat="1" applyFont="1" applyBorder="1" applyAlignment="1">
      <alignment horizontal="center" vertical="center"/>
    </xf>
    <xf numFmtId="2" fontId="20" fillId="0" borderId="13" xfId="0" applyNumberFormat="1" applyFont="1" applyBorder="1" applyAlignment="1">
      <alignment horizontal="center" vertical="center"/>
    </xf>
    <xf numFmtId="2" fontId="21" fillId="0" borderId="10" xfId="0" applyNumberFormat="1" applyFont="1" applyBorder="1" applyAlignment="1">
      <alignment horizontal="center" vertical="center"/>
    </xf>
    <xf numFmtId="2" fontId="2" fillId="0" borderId="0" xfId="0" applyNumberFormat="1" applyFont="1" applyAlignment="1">
      <alignment horizontal="center" vertical="center"/>
    </xf>
    <xf numFmtId="0" fontId="27" fillId="0" borderId="18" xfId="0" applyFont="1" applyBorder="1" applyAlignment="1">
      <alignment horizontal="center" vertical="center"/>
    </xf>
    <xf numFmtId="2" fontId="27" fillId="0" borderId="19" xfId="0" applyNumberFormat="1" applyFont="1" applyBorder="1" applyAlignment="1">
      <alignment horizontal="center" vertical="center"/>
    </xf>
    <xf numFmtId="10" fontId="20" fillId="0" borderId="25" xfId="0" applyNumberFormat="1" applyFont="1" applyBorder="1" applyAlignment="1">
      <alignment horizontal="center" vertical="center" wrapText="1"/>
    </xf>
    <xf numFmtId="165" fontId="25" fillId="0" borderId="0" xfId="0" applyNumberFormat="1" applyFont="1" applyAlignment="1">
      <alignment vertical="center"/>
    </xf>
    <xf numFmtId="165" fontId="22" fillId="0" borderId="0" xfId="0" applyNumberFormat="1" applyFont="1" applyAlignment="1">
      <alignment vertical="center"/>
    </xf>
    <xf numFmtId="165" fontId="24" fillId="0" borderId="0" xfId="0" applyNumberFormat="1" applyFont="1" applyAlignment="1">
      <alignment vertical="center"/>
    </xf>
    <xf numFmtId="166" fontId="2" fillId="0" borderId="0" xfId="0" applyNumberFormat="1" applyFont="1" applyAlignment="1">
      <alignment vertical="center"/>
    </xf>
    <xf numFmtId="166" fontId="25" fillId="0" borderId="0" xfId="0" applyNumberFormat="1" applyFont="1" applyAlignment="1">
      <alignment vertical="center"/>
    </xf>
    <xf numFmtId="166" fontId="21" fillId="0" borderId="0" xfId="0" applyNumberFormat="1" applyFont="1" applyAlignment="1">
      <alignment vertical="center"/>
    </xf>
    <xf numFmtId="166" fontId="23" fillId="0" borderId="0" xfId="0" applyNumberFormat="1" applyFont="1" applyAlignment="1">
      <alignment vertical="center"/>
    </xf>
    <xf numFmtId="2" fontId="20" fillId="0" borderId="10" xfId="0" applyNumberFormat="1" applyFont="1" applyBorder="1" applyAlignment="1">
      <alignment horizontal="center" vertical="center"/>
    </xf>
    <xf numFmtId="0" fontId="20" fillId="0" borderId="10" xfId="0" applyFont="1" applyBorder="1" applyAlignment="1">
      <alignment horizontal="center" vertical="center"/>
    </xf>
    <xf numFmtId="165" fontId="25" fillId="0" borderId="0" xfId="0" applyNumberFormat="1" applyFont="1" applyAlignment="1">
      <alignment horizontal="center" vertical="center"/>
    </xf>
    <xf numFmtId="166" fontId="2" fillId="0" borderId="0" xfId="0" applyNumberFormat="1" applyFont="1" applyAlignment="1">
      <alignment horizontal="center" vertical="center"/>
    </xf>
    <xf numFmtId="0" fontId="2" fillId="0" borderId="20" xfId="0" applyFont="1" applyBorder="1" applyAlignment="1">
      <alignment horizontal="center" vertical="center"/>
    </xf>
    <xf numFmtId="0" fontId="25" fillId="0" borderId="13" xfId="0" applyFont="1" applyBorder="1" applyAlignment="1">
      <alignment horizontal="center" vertical="center"/>
    </xf>
    <xf numFmtId="4" fontId="26" fillId="0" borderId="13" xfId="0" applyNumberFormat="1" applyFont="1" applyBorder="1" applyAlignment="1">
      <alignment horizontal="center" vertical="center"/>
    </xf>
    <xf numFmtId="2" fontId="21" fillId="0" borderId="10" xfId="47" applyNumberFormat="1" applyFont="1" applyFill="1" applyBorder="1" applyAlignment="1">
      <alignment horizontal="center" vertical="center" wrapText="1"/>
    </xf>
    <xf numFmtId="4" fontId="2" fillId="0" borderId="0" xfId="0" applyNumberFormat="1" applyFont="1" applyAlignment="1">
      <alignment vertical="center"/>
    </xf>
    <xf numFmtId="4" fontId="2" fillId="0" borderId="26" xfId="0" applyNumberFormat="1" applyFont="1" applyBorder="1" applyAlignment="1">
      <alignment horizontal="center" vertical="center"/>
    </xf>
    <xf numFmtId="4" fontId="21" fillId="0" borderId="0" xfId="0" applyNumberFormat="1" applyFont="1" applyAlignment="1">
      <alignment vertical="center"/>
    </xf>
    <xf numFmtId="2" fontId="2" fillId="0" borderId="21" xfId="0" applyNumberFormat="1" applyFont="1" applyBorder="1" applyAlignment="1">
      <alignment vertical="center"/>
    </xf>
    <xf numFmtId="4" fontId="2" fillId="0" borderId="21" xfId="0" applyNumberFormat="1" applyFont="1" applyBorder="1" applyAlignment="1">
      <alignment horizontal="center" vertical="center"/>
    </xf>
    <xf numFmtId="4" fontId="2" fillId="0" borderId="21" xfId="0" applyNumberFormat="1" applyFont="1" applyBorder="1" applyAlignment="1">
      <alignment vertical="center"/>
    </xf>
    <xf numFmtId="4" fontId="2" fillId="0" borderId="23" xfId="0" applyNumberFormat="1" applyFont="1" applyBorder="1" applyAlignment="1">
      <alignment horizontal="center" vertical="center"/>
    </xf>
    <xf numFmtId="0" fontId="21" fillId="0" borderId="10" xfId="0" applyFont="1" applyBorder="1" applyAlignment="1">
      <alignment vertical="center" wrapText="1"/>
    </xf>
    <xf numFmtId="165" fontId="21" fillId="0" borderId="0" xfId="0" applyNumberFormat="1" applyFont="1" applyAlignment="1">
      <alignment vertical="center"/>
    </xf>
    <xf numFmtId="0" fontId="25" fillId="0" borderId="13" xfId="0" applyFont="1" applyBorder="1" applyAlignment="1">
      <alignment vertical="center" wrapText="1"/>
    </xf>
    <xf numFmtId="0" fontId="26" fillId="0" borderId="13" xfId="0" applyFont="1" applyBorder="1" applyAlignment="1">
      <alignment vertical="center" wrapText="1"/>
    </xf>
    <xf numFmtId="0" fontId="26" fillId="0" borderId="17" xfId="0" applyFont="1" applyBorder="1" applyAlignment="1">
      <alignment vertical="center" wrapText="1"/>
    </xf>
    <xf numFmtId="0" fontId="20" fillId="0" borderId="13" xfId="0" applyFont="1" applyBorder="1" applyAlignment="1">
      <alignment vertical="center" wrapText="1"/>
    </xf>
    <xf numFmtId="0" fontId="20" fillId="0" borderId="10" xfId="0" applyFont="1" applyBorder="1" applyAlignment="1">
      <alignment vertical="center" wrapText="1"/>
    </xf>
    <xf numFmtId="0" fontId="20" fillId="0" borderId="0" xfId="0" applyFont="1"/>
    <xf numFmtId="2" fontId="20" fillId="0" borderId="10" xfId="0" applyNumberFormat="1" applyFont="1" applyBorder="1" applyAlignment="1">
      <alignment horizontal="center" vertical="center" wrapText="1"/>
    </xf>
    <xf numFmtId="0" fontId="30" fillId="0" borderId="0" xfId="0" applyFont="1" applyAlignment="1">
      <alignment horizontal="center"/>
    </xf>
    <xf numFmtId="0" fontId="31" fillId="0" borderId="0" xfId="0" applyFont="1" applyAlignment="1">
      <alignment horizontal="center" vertical="center"/>
    </xf>
    <xf numFmtId="0" fontId="31" fillId="0" borderId="26" xfId="0" applyFont="1" applyBorder="1" applyAlignment="1">
      <alignment horizontal="center" vertical="center"/>
    </xf>
    <xf numFmtId="4" fontId="25" fillId="0" borderId="0" xfId="0" applyNumberFormat="1" applyFont="1" applyAlignment="1">
      <alignment horizontal="center" vertical="center"/>
    </xf>
    <xf numFmtId="10" fontId="25" fillId="0" borderId="0" xfId="0" applyNumberFormat="1" applyFont="1" applyAlignment="1">
      <alignment horizontal="center" vertical="center"/>
    </xf>
    <xf numFmtId="4" fontId="20" fillId="0" borderId="13" xfId="0" applyNumberFormat="1" applyFont="1" applyBorder="1" applyAlignment="1">
      <alignment horizontal="center" vertical="center"/>
    </xf>
    <xf numFmtId="4" fontId="20" fillId="0" borderId="13" xfId="0" applyNumberFormat="1" applyFont="1" applyBorder="1" applyAlignment="1">
      <alignment vertical="center"/>
    </xf>
    <xf numFmtId="0" fontId="21" fillId="0" borderId="11" xfId="0" applyFont="1" applyBorder="1" applyAlignment="1">
      <alignment horizontal="center" vertical="center" wrapText="1"/>
    </xf>
    <xf numFmtId="49" fontId="21" fillId="0" borderId="11" xfId="0" applyNumberFormat="1" applyFont="1" applyBorder="1" applyAlignment="1">
      <alignment horizontal="center" vertical="center" wrapText="1"/>
    </xf>
    <xf numFmtId="2" fontId="21" fillId="0" borderId="11" xfId="0" applyNumberFormat="1" applyFont="1" applyBorder="1" applyAlignment="1">
      <alignment horizontal="center" vertical="center" wrapText="1"/>
    </xf>
    <xf numFmtId="0" fontId="21" fillId="0" borderId="11" xfId="0" applyFont="1" applyBorder="1" applyAlignment="1">
      <alignment vertical="center" wrapText="1"/>
    </xf>
    <xf numFmtId="0" fontId="20" fillId="0" borderId="17" xfId="0" applyFont="1" applyBorder="1" applyAlignment="1">
      <alignment vertical="center" wrapText="1"/>
    </xf>
    <xf numFmtId="0" fontId="25" fillId="0" borderId="0" xfId="0" applyFont="1" applyAlignment="1">
      <alignment horizontal="left" vertical="center"/>
    </xf>
    <xf numFmtId="0" fontId="20" fillId="0" borderId="13" xfId="0" applyFont="1" applyBorder="1" applyAlignment="1">
      <alignment horizontal="center" vertical="center"/>
    </xf>
    <xf numFmtId="0" fontId="20" fillId="0" borderId="12" xfId="0" applyFont="1" applyBorder="1" applyAlignment="1">
      <alignment horizontal="right" vertical="center" wrapText="1"/>
    </xf>
    <xf numFmtId="10" fontId="20" fillId="0" borderId="17" xfId="33" applyNumberFormat="1" applyFont="1" applyFill="1" applyBorder="1" applyAlignment="1">
      <alignment horizontal="left" vertical="center"/>
    </xf>
    <xf numFmtId="165" fontId="20" fillId="24" borderId="25" xfId="0" applyNumberFormat="1" applyFont="1" applyFill="1" applyBorder="1" applyAlignment="1">
      <alignment horizontal="center" vertical="center" wrapText="1"/>
    </xf>
    <xf numFmtId="165" fontId="20" fillId="24" borderId="13" xfId="0" applyNumberFormat="1" applyFont="1" applyFill="1" applyBorder="1" applyAlignment="1">
      <alignment horizontal="left" vertical="center"/>
    </xf>
    <xf numFmtId="0" fontId="21" fillId="24" borderId="10" xfId="0" applyFont="1" applyFill="1" applyBorder="1" applyAlignment="1">
      <alignment horizontal="center" vertical="center" wrapText="1"/>
    </xf>
    <xf numFmtId="0" fontId="21" fillId="24" borderId="10" xfId="0" applyFont="1" applyFill="1" applyBorder="1" applyAlignment="1">
      <alignment horizontal="center" vertical="center"/>
    </xf>
    <xf numFmtId="0" fontId="23" fillId="24" borderId="10" xfId="0" applyFont="1" applyFill="1" applyBorder="1" applyAlignment="1">
      <alignment vertical="center" wrapText="1"/>
    </xf>
    <xf numFmtId="2" fontId="21" fillId="24" borderId="10" xfId="47" applyNumberFormat="1" applyFont="1" applyFill="1" applyBorder="1" applyAlignment="1">
      <alignment horizontal="center" vertical="center" wrapText="1"/>
    </xf>
    <xf numFmtId="0" fontId="23" fillId="24" borderId="10" xfId="0" applyFont="1" applyFill="1" applyBorder="1" applyAlignment="1">
      <alignment horizontal="center" vertical="center"/>
    </xf>
    <xf numFmtId="49" fontId="23" fillId="24" borderId="10" xfId="0" applyNumberFormat="1" applyFont="1" applyFill="1" applyBorder="1" applyAlignment="1">
      <alignment horizontal="center" vertical="center" wrapText="1"/>
    </xf>
    <xf numFmtId="0" fontId="23" fillId="24" borderId="10" xfId="0" applyFont="1" applyFill="1" applyBorder="1" applyAlignment="1">
      <alignment vertical="center"/>
    </xf>
    <xf numFmtId="49" fontId="21" fillId="0" borderId="10" xfId="0" applyNumberFormat="1" applyFont="1" applyBorder="1" applyAlignment="1">
      <alignment horizontal="center" vertical="center" wrapText="1"/>
    </xf>
    <xf numFmtId="4" fontId="27" fillId="0" borderId="10" xfId="0" applyNumberFormat="1" applyFont="1" applyBorder="1" applyAlignment="1">
      <alignment horizontal="center" vertical="center" wrapText="1"/>
    </xf>
    <xf numFmtId="0" fontId="20" fillId="0" borderId="28" xfId="0" applyFont="1" applyBorder="1" applyAlignment="1">
      <alignment horizontal="center" vertical="center" wrapText="1"/>
    </xf>
    <xf numFmtId="0" fontId="20" fillId="0" borderId="0" xfId="0" applyFont="1" applyAlignment="1">
      <alignment horizontal="center" vertical="center" wrapText="1"/>
    </xf>
    <xf numFmtId="0" fontId="20" fillId="0" borderId="0" xfId="0" applyFont="1" applyAlignment="1">
      <alignment vertical="center" wrapText="1"/>
    </xf>
    <xf numFmtId="4" fontId="20" fillId="0" borderId="0" xfId="0" applyNumberFormat="1" applyFont="1" applyAlignment="1">
      <alignment horizontal="center" vertical="center" wrapText="1"/>
    </xf>
    <xf numFmtId="0" fontId="2" fillId="0" borderId="29" xfId="0" applyFont="1" applyBorder="1" applyAlignment="1">
      <alignment vertical="center" wrapText="1"/>
    </xf>
    <xf numFmtId="0" fontId="20" fillId="0" borderId="40" xfId="0" applyFont="1" applyBorder="1" applyAlignment="1">
      <alignment horizontal="left" vertical="center"/>
    </xf>
    <xf numFmtId="0" fontId="2" fillId="0" borderId="39" xfId="0" applyFont="1" applyBorder="1" applyAlignment="1">
      <alignment vertical="center"/>
    </xf>
    <xf numFmtId="49" fontId="20" fillId="0" borderId="28" xfId="0" applyNumberFormat="1" applyFont="1" applyBorder="1" applyAlignment="1">
      <alignment vertical="center" wrapText="1"/>
    </xf>
    <xf numFmtId="49" fontId="20" fillId="0" borderId="38" xfId="0" applyNumberFormat="1" applyFont="1" applyBorder="1" applyAlignment="1">
      <alignment horizontal="center" vertical="center" wrapText="1"/>
    </xf>
    <xf numFmtId="0" fontId="20" fillId="0" borderId="34" xfId="0" applyFont="1" applyBorder="1" applyAlignment="1">
      <alignment horizontal="center" vertical="center" wrapText="1"/>
    </xf>
    <xf numFmtId="0" fontId="21" fillId="0" borderId="45" xfId="0" applyFont="1" applyBorder="1" applyAlignment="1">
      <alignment horizontal="center" vertical="center" wrapText="1"/>
    </xf>
    <xf numFmtId="0" fontId="21" fillId="0" borderId="35" xfId="0" applyFont="1" applyBorder="1" applyAlignment="1">
      <alignment vertical="center" wrapText="1"/>
    </xf>
    <xf numFmtId="0" fontId="23" fillId="24" borderId="38" xfId="0" applyFont="1" applyFill="1" applyBorder="1" applyAlignment="1">
      <alignment horizontal="center" vertical="center" wrapText="1"/>
    </xf>
    <xf numFmtId="2" fontId="21" fillId="24" borderId="34" xfId="47" applyNumberFormat="1" applyFont="1" applyFill="1" applyBorder="1" applyAlignment="1">
      <alignment vertical="center" wrapText="1"/>
    </xf>
    <xf numFmtId="4" fontId="21" fillId="0" borderId="34" xfId="0" applyNumberFormat="1" applyFont="1" applyBorder="1" applyAlignment="1">
      <alignment horizontal="left" vertical="center" wrapText="1"/>
    </xf>
    <xf numFmtId="49" fontId="21" fillId="0" borderId="38" xfId="0" applyNumberFormat="1" applyFont="1" applyBorder="1" applyAlignment="1" applyProtection="1">
      <alignment horizontal="center" vertical="center"/>
      <protection locked="0"/>
    </xf>
    <xf numFmtId="49" fontId="2" fillId="0" borderId="28" xfId="0" applyNumberFormat="1" applyFont="1" applyBorder="1" applyAlignment="1">
      <alignment horizontal="center" vertical="center"/>
    </xf>
    <xf numFmtId="0" fontId="2" fillId="0" borderId="29" xfId="0" applyFont="1" applyBorder="1" applyAlignment="1">
      <alignment vertical="center"/>
    </xf>
    <xf numFmtId="0" fontId="31" fillId="0" borderId="29" xfId="0" applyFont="1" applyBorder="1" applyAlignment="1">
      <alignment horizontal="center" vertical="center"/>
    </xf>
    <xf numFmtId="0" fontId="30" fillId="0" borderId="0" xfId="0" applyFont="1" applyAlignment="1">
      <alignment horizontal="center" vertical="center"/>
    </xf>
    <xf numFmtId="0" fontId="20" fillId="0" borderId="0" xfId="0" applyFont="1" applyAlignment="1">
      <alignment vertical="center"/>
    </xf>
    <xf numFmtId="0" fontId="30" fillId="0" borderId="29" xfId="0" applyFont="1" applyBorder="1" applyAlignment="1">
      <alignment horizontal="center" vertical="center"/>
    </xf>
    <xf numFmtId="49" fontId="2" fillId="0" borderId="30" xfId="0" applyNumberFormat="1" applyFont="1" applyBorder="1" applyAlignment="1">
      <alignment horizontal="center" vertical="center"/>
    </xf>
    <xf numFmtId="0" fontId="2" fillId="0" borderId="31" xfId="0" applyFont="1" applyBorder="1" applyAlignment="1">
      <alignment horizontal="center" vertical="center"/>
    </xf>
    <xf numFmtId="0" fontId="2" fillId="0" borderId="31" xfId="0" applyFont="1" applyBorder="1" applyAlignment="1">
      <alignment vertical="center"/>
    </xf>
    <xf numFmtId="4" fontId="2" fillId="0" borderId="31" xfId="0" applyNumberFormat="1" applyFont="1" applyBorder="1" applyAlignment="1">
      <alignment horizontal="center" vertical="center"/>
    </xf>
    <xf numFmtId="0" fontId="2" fillId="0" borderId="32" xfId="0" applyFont="1" applyBorder="1" applyAlignment="1">
      <alignment vertical="center"/>
    </xf>
    <xf numFmtId="0" fontId="2" fillId="0" borderId="41" xfId="0" applyFont="1" applyBorder="1" applyAlignment="1">
      <alignment vertical="center"/>
    </xf>
    <xf numFmtId="0" fontId="2" fillId="0" borderId="42" xfId="0" applyFont="1" applyBorder="1" applyAlignment="1">
      <alignment vertical="center"/>
    </xf>
    <xf numFmtId="0" fontId="20" fillId="0" borderId="40" xfId="0" applyFont="1" applyBorder="1" applyAlignment="1">
      <alignment vertical="center"/>
    </xf>
    <xf numFmtId="0" fontId="20" fillId="0" borderId="39" xfId="0" applyFont="1" applyBorder="1" applyAlignment="1">
      <alignment vertical="center"/>
    </xf>
    <xf numFmtId="0" fontId="20" fillId="0" borderId="38" xfId="0" applyFont="1" applyBorder="1" applyAlignment="1">
      <alignment vertical="center"/>
    </xf>
    <xf numFmtId="0" fontId="20" fillId="0" borderId="34" xfId="0" applyFont="1" applyBorder="1" applyAlignment="1">
      <alignment vertical="center"/>
    </xf>
    <xf numFmtId="10" fontId="2" fillId="0" borderId="46" xfId="0" applyNumberFormat="1" applyFont="1" applyBorder="1" applyAlignment="1">
      <alignment horizontal="center" vertical="center" wrapText="1"/>
    </xf>
    <xf numFmtId="165" fontId="2" fillId="0" borderId="47" xfId="0" applyNumberFormat="1" applyFont="1" applyBorder="1" applyAlignment="1">
      <alignment horizontal="center" vertical="center" wrapText="1"/>
    </xf>
    <xf numFmtId="0" fontId="2" fillId="0" borderId="28" xfId="0" applyFont="1" applyBorder="1" applyAlignment="1">
      <alignment horizontal="center" vertical="center"/>
    </xf>
    <xf numFmtId="165" fontId="2" fillId="0" borderId="0" xfId="0" applyNumberFormat="1" applyFont="1" applyAlignment="1">
      <alignment horizontal="center" vertical="center"/>
    </xf>
    <xf numFmtId="165" fontId="2" fillId="0" borderId="29" xfId="0" applyNumberFormat="1" applyFont="1" applyBorder="1" applyAlignment="1">
      <alignment horizontal="center" vertical="center"/>
    </xf>
    <xf numFmtId="0" fontId="2" fillId="0" borderId="28" xfId="0" applyFont="1" applyBorder="1" applyAlignment="1">
      <alignment vertical="center"/>
    </xf>
    <xf numFmtId="0" fontId="31" fillId="0" borderId="0" xfId="0" applyFont="1" applyAlignment="1">
      <alignment vertical="center"/>
    </xf>
    <xf numFmtId="0" fontId="31" fillId="0" borderId="0" xfId="0" applyFont="1" applyAlignment="1">
      <alignment horizontal="center"/>
    </xf>
    <xf numFmtId="0" fontId="30" fillId="0" borderId="0" xfId="0" applyFont="1" applyAlignment="1">
      <alignment vertical="center"/>
    </xf>
    <xf numFmtId="0" fontId="2" fillId="0" borderId="30" xfId="0" applyFont="1" applyBorder="1" applyAlignment="1">
      <alignment vertical="center"/>
    </xf>
    <xf numFmtId="0" fontId="2" fillId="0" borderId="31" xfId="0" applyFont="1" applyBorder="1" applyAlignment="1">
      <alignment horizontal="left" vertical="center"/>
    </xf>
    <xf numFmtId="0" fontId="21" fillId="0" borderId="38" xfId="0" applyFont="1" applyBorder="1" applyAlignment="1">
      <alignment horizontal="center" vertical="center" wrapText="1"/>
    </xf>
    <xf numFmtId="10" fontId="2" fillId="0" borderId="50" xfId="0" applyNumberFormat="1" applyFont="1" applyBorder="1" applyAlignment="1">
      <alignment horizontal="center" vertical="center" wrapText="1"/>
    </xf>
    <xf numFmtId="10" fontId="2" fillId="0" borderId="0" xfId="0" applyNumberFormat="1" applyFont="1" applyAlignment="1">
      <alignment vertical="center"/>
    </xf>
    <xf numFmtId="0" fontId="25" fillId="0" borderId="40" xfId="0" applyFont="1" applyBorder="1" applyAlignment="1">
      <alignment vertical="center"/>
    </xf>
    <xf numFmtId="0" fontId="25" fillId="0" borderId="39" xfId="0" applyFont="1" applyBorder="1" applyAlignment="1">
      <alignment horizontal="center" vertical="center"/>
    </xf>
    <xf numFmtId="0" fontId="26" fillId="0" borderId="40" xfId="0" applyFont="1" applyBorder="1" applyAlignment="1">
      <alignment horizontal="center" vertical="center"/>
    </xf>
    <xf numFmtId="0" fontId="26" fillId="0" borderId="39" xfId="0" applyFont="1" applyBorder="1" applyAlignment="1">
      <alignment horizontal="center" vertical="center"/>
    </xf>
    <xf numFmtId="10" fontId="26" fillId="0" borderId="39" xfId="33" applyNumberFormat="1" applyFont="1" applyFill="1" applyBorder="1" applyAlignment="1">
      <alignment horizontal="center" vertical="center"/>
    </xf>
    <xf numFmtId="49" fontId="20" fillId="0" borderId="40" xfId="0" applyNumberFormat="1" applyFont="1" applyBorder="1" applyAlignment="1">
      <alignment vertical="center"/>
    </xf>
    <xf numFmtId="4" fontId="2" fillId="0" borderId="39" xfId="0" applyNumberFormat="1" applyFont="1" applyBorder="1" applyAlignment="1">
      <alignment horizontal="center" vertical="center"/>
    </xf>
    <xf numFmtId="49" fontId="20" fillId="0" borderId="38" xfId="0" applyNumberFormat="1" applyFont="1" applyBorder="1" applyAlignment="1">
      <alignment horizontal="center" vertical="center"/>
    </xf>
    <xf numFmtId="4" fontId="20" fillId="0" borderId="34" xfId="0" applyNumberFormat="1" applyFont="1" applyBorder="1" applyAlignment="1">
      <alignment horizontal="center" vertical="center" wrapText="1"/>
    </xf>
    <xf numFmtId="0" fontId="23" fillId="24" borderId="38" xfId="0" applyFont="1" applyFill="1" applyBorder="1" applyAlignment="1">
      <alignment horizontal="center" vertical="center"/>
    </xf>
    <xf numFmtId="165" fontId="23" fillId="24" borderId="34" xfId="0" applyNumberFormat="1" applyFont="1" applyFill="1" applyBorder="1" applyAlignment="1">
      <alignment horizontal="center" vertical="center" wrapText="1"/>
    </xf>
    <xf numFmtId="0" fontId="21" fillId="0" borderId="38" xfId="0" applyFont="1" applyBorder="1" applyAlignment="1">
      <alignment horizontal="center" vertical="center"/>
    </xf>
    <xf numFmtId="165" fontId="21" fillId="0" borderId="34" xfId="0" applyNumberFormat="1" applyFont="1" applyBorder="1" applyAlignment="1">
      <alignment horizontal="center" vertical="center" wrapText="1"/>
    </xf>
    <xf numFmtId="0" fontId="21" fillId="0" borderId="28" xfId="0" applyFont="1" applyBorder="1" applyAlignment="1">
      <alignment horizontal="center" vertical="center"/>
    </xf>
    <xf numFmtId="165" fontId="21" fillId="0" borderId="0" xfId="0" applyNumberFormat="1" applyFont="1" applyAlignment="1">
      <alignment horizontal="center" vertical="center" wrapText="1"/>
    </xf>
    <xf numFmtId="165" fontId="21" fillId="0" borderId="29" xfId="0" applyNumberFormat="1" applyFont="1" applyBorder="1" applyAlignment="1">
      <alignment horizontal="center" vertical="center" wrapText="1"/>
    </xf>
    <xf numFmtId="165" fontId="23" fillId="0" borderId="34" xfId="0" applyNumberFormat="1" applyFont="1" applyBorder="1" applyAlignment="1">
      <alignment horizontal="center" vertical="center" wrapText="1"/>
    </xf>
    <xf numFmtId="0" fontId="23" fillId="0" borderId="28" xfId="0" applyFont="1" applyBorder="1" applyAlignment="1">
      <alignment horizontal="right" vertical="center"/>
    </xf>
    <xf numFmtId="0" fontId="23" fillId="0" borderId="0" xfId="0" applyFont="1" applyAlignment="1">
      <alignment horizontal="right" vertical="center"/>
    </xf>
    <xf numFmtId="165" fontId="23" fillId="0" borderId="29" xfId="0" applyNumberFormat="1" applyFont="1" applyBorder="1" applyAlignment="1">
      <alignment horizontal="center" vertical="center" wrapText="1"/>
    </xf>
    <xf numFmtId="2" fontId="2" fillId="0" borderId="0" xfId="0" applyNumberFormat="1" applyFont="1" applyAlignment="1">
      <alignment vertical="center"/>
    </xf>
    <xf numFmtId="4" fontId="2" fillId="0" borderId="29" xfId="0" applyNumberFormat="1" applyFont="1" applyBorder="1" applyAlignment="1">
      <alignment horizontal="center" vertical="center"/>
    </xf>
    <xf numFmtId="0" fontId="29" fillId="0" borderId="0" xfId="0" applyFont="1" applyAlignment="1">
      <alignment horizontal="center" vertical="center"/>
    </xf>
    <xf numFmtId="0" fontId="2" fillId="0" borderId="30" xfId="0" applyFont="1" applyBorder="1" applyAlignment="1">
      <alignment horizontal="center" vertical="center"/>
    </xf>
    <xf numFmtId="0" fontId="31" fillId="0" borderId="31" xfId="0" applyFont="1" applyBorder="1" applyAlignment="1">
      <alignment horizontal="center" vertical="center"/>
    </xf>
    <xf numFmtId="2" fontId="21" fillId="0" borderId="31" xfId="0" applyNumberFormat="1" applyFont="1" applyBorder="1" applyAlignment="1">
      <alignment horizontal="center" vertical="center"/>
    </xf>
    <xf numFmtId="4" fontId="2" fillId="0" borderId="32" xfId="0" applyNumberFormat="1" applyFont="1" applyBorder="1" applyAlignment="1">
      <alignment horizontal="center" vertical="center"/>
    </xf>
    <xf numFmtId="0" fontId="21" fillId="25" borderId="10" xfId="0" applyFont="1" applyFill="1" applyBorder="1" applyAlignment="1">
      <alignment horizontal="center" vertical="center"/>
    </xf>
    <xf numFmtId="2" fontId="21" fillId="25" borderId="10" xfId="47" applyNumberFormat="1" applyFont="1" applyFill="1" applyBorder="1" applyAlignment="1">
      <alignment horizontal="center" vertical="center" wrapText="1"/>
    </xf>
    <xf numFmtId="0" fontId="21" fillId="25" borderId="10" xfId="0" applyFont="1" applyFill="1" applyBorder="1" applyAlignment="1">
      <alignment vertical="center" wrapText="1"/>
    </xf>
    <xf numFmtId="0" fontId="21" fillId="25" borderId="38" xfId="0" applyFont="1" applyFill="1" applyBorder="1" applyAlignment="1">
      <alignment horizontal="center" vertical="center"/>
    </xf>
    <xf numFmtId="49" fontId="21" fillId="25" borderId="10" xfId="0" applyNumberFormat="1" applyFont="1" applyFill="1" applyBorder="1" applyAlignment="1">
      <alignment horizontal="center" vertical="center" wrapText="1"/>
    </xf>
    <xf numFmtId="2" fontId="21" fillId="25" borderId="10" xfId="0" applyNumberFormat="1" applyFont="1" applyFill="1" applyBorder="1" applyAlignment="1">
      <alignment horizontal="center" vertical="center" wrapText="1"/>
    </xf>
    <xf numFmtId="2" fontId="21" fillId="0" borderId="10" xfId="0" applyNumberFormat="1" applyFont="1" applyBorder="1" applyAlignment="1">
      <alignment vertical="center"/>
    </xf>
    <xf numFmtId="4" fontId="21" fillId="0" borderId="34" xfId="0" applyNumberFormat="1" applyFont="1" applyBorder="1" applyAlignment="1">
      <alignment horizontal="left" vertical="top" wrapText="1"/>
    </xf>
    <xf numFmtId="0" fontId="21" fillId="0" borderId="34" xfId="0" applyFont="1" applyBorder="1" applyAlignment="1">
      <alignment horizontal="left" vertical="center" wrapText="1"/>
    </xf>
    <xf numFmtId="0" fontId="23" fillId="0" borderId="34" xfId="0" applyFont="1" applyBorder="1" applyAlignment="1">
      <alignment horizontal="left" vertical="top" wrapText="1"/>
    </xf>
    <xf numFmtId="4" fontId="23" fillId="0" borderId="34" xfId="0" applyNumberFormat="1" applyFont="1" applyBorder="1" applyAlignment="1">
      <alignment horizontal="left" vertical="top" wrapText="1"/>
    </xf>
    <xf numFmtId="49" fontId="21" fillId="0" borderId="38" xfId="0" applyNumberFormat="1" applyFont="1" applyBorder="1" applyAlignment="1">
      <alignment horizontal="center" vertical="center"/>
    </xf>
    <xf numFmtId="4" fontId="21" fillId="0" borderId="34" xfId="0" applyNumberFormat="1" applyFont="1" applyBorder="1" applyAlignment="1">
      <alignment horizontal="left" wrapText="1"/>
    </xf>
    <xf numFmtId="49" fontId="21" fillId="0" borderId="38" xfId="0" applyNumberFormat="1" applyFont="1" applyFill="1" applyBorder="1" applyAlignment="1" applyProtection="1">
      <alignment horizontal="center" vertical="center"/>
      <protection locked="0"/>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vertical="center" wrapText="1"/>
    </xf>
    <xf numFmtId="4" fontId="21" fillId="0" borderId="34" xfId="0" applyNumberFormat="1" applyFont="1" applyFill="1" applyBorder="1" applyAlignment="1">
      <alignment horizontal="left" vertical="center" wrapText="1"/>
    </xf>
    <xf numFmtId="0" fontId="21" fillId="0" borderId="0" xfId="0" applyFont="1" applyFill="1" applyAlignment="1">
      <alignment vertical="center" wrapText="1"/>
    </xf>
    <xf numFmtId="0" fontId="21" fillId="0" borderId="0" xfId="0" applyFont="1" applyAlignment="1">
      <alignment wrapText="1"/>
    </xf>
    <xf numFmtId="0" fontId="21" fillId="0" borderId="10" xfId="0" applyFont="1" applyBorder="1" applyAlignment="1">
      <alignment wrapText="1"/>
    </xf>
    <xf numFmtId="0" fontId="26" fillId="0" borderId="39" xfId="0" applyFont="1" applyBorder="1" applyAlignment="1">
      <alignment vertical="center"/>
    </xf>
    <xf numFmtId="0" fontId="34" fillId="0" borderId="43" xfId="0" applyFont="1" applyBorder="1" applyAlignment="1">
      <alignment horizontal="center" vertical="center" wrapText="1"/>
    </xf>
    <xf numFmtId="0" fontId="34" fillId="0" borderId="44" xfId="0" applyFont="1" applyBorder="1" applyAlignment="1">
      <alignment horizontal="center" vertical="center" wrapText="1"/>
    </xf>
    <xf numFmtId="0" fontId="34" fillId="0" borderId="33" xfId="0" applyFont="1" applyBorder="1" applyAlignment="1">
      <alignment horizontal="center" vertical="center" wrapText="1"/>
    </xf>
    <xf numFmtId="4" fontId="33" fillId="0" borderId="35" xfId="0" applyNumberFormat="1" applyFont="1" applyBorder="1" applyAlignment="1">
      <alignment horizontal="center" vertical="center" wrapText="1"/>
    </xf>
    <xf numFmtId="4" fontId="33" fillId="0" borderId="51" xfId="0" applyNumberFormat="1" applyFont="1" applyBorder="1" applyAlignment="1">
      <alignment horizontal="center" vertical="center"/>
    </xf>
    <xf numFmtId="4" fontId="33" fillId="0" borderId="37" xfId="0" applyNumberFormat="1" applyFont="1" applyBorder="1" applyAlignment="1">
      <alignment horizontal="center" vertical="center"/>
    </xf>
    <xf numFmtId="0" fontId="20" fillId="0" borderId="38" xfId="0" applyFont="1" applyBorder="1" applyAlignment="1">
      <alignment horizontal="center" vertical="center"/>
    </xf>
    <xf numFmtId="0" fontId="20" fillId="0" borderId="10" xfId="0" applyFont="1" applyBorder="1" applyAlignment="1">
      <alignment horizontal="center" vertical="center"/>
    </xf>
    <xf numFmtId="0" fontId="20" fillId="0" borderId="34" xfId="0" applyFont="1" applyBorder="1" applyAlignment="1">
      <alignment horizontal="center" vertical="center"/>
    </xf>
    <xf numFmtId="0" fontId="27" fillId="0" borderId="10" xfId="0" applyFont="1" applyBorder="1" applyAlignment="1">
      <alignment horizontal="center" vertical="center" wrapText="1"/>
    </xf>
    <xf numFmtId="0" fontId="27" fillId="0" borderId="10" xfId="0" applyFont="1" applyBorder="1" applyAlignment="1">
      <alignment horizontal="center" vertical="center"/>
    </xf>
    <xf numFmtId="0" fontId="32" fillId="0" borderId="14" xfId="0" applyFont="1" applyBorder="1" applyAlignment="1">
      <alignment horizontal="center" vertical="center" wrapText="1"/>
    </xf>
    <xf numFmtId="0" fontId="32" fillId="0" borderId="22" xfId="0" applyFont="1" applyBorder="1" applyAlignment="1">
      <alignment horizontal="center" vertical="center" wrapText="1"/>
    </xf>
    <xf numFmtId="0" fontId="32" fillId="0" borderId="16" xfId="0" applyFont="1" applyBorder="1" applyAlignment="1">
      <alignment horizontal="center" vertical="center" wrapText="1"/>
    </xf>
    <xf numFmtId="0" fontId="32" fillId="0" borderId="23" xfId="0" applyFont="1" applyBorder="1" applyAlignment="1">
      <alignment horizontal="center" vertical="center" wrapText="1"/>
    </xf>
    <xf numFmtId="0" fontId="20" fillId="0" borderId="40" xfId="0" applyFont="1" applyBorder="1" applyAlignment="1">
      <alignment horizontal="left" vertical="center" wrapText="1"/>
    </xf>
    <xf numFmtId="0" fontId="20" fillId="0" borderId="13" xfId="0" applyFont="1" applyBorder="1" applyAlignment="1">
      <alignment horizontal="left" vertical="center" wrapText="1"/>
    </xf>
    <xf numFmtId="0" fontId="20" fillId="0" borderId="17" xfId="0" applyFont="1" applyBorder="1" applyAlignment="1">
      <alignment horizontal="left" vertical="center" wrapText="1"/>
    </xf>
    <xf numFmtId="0" fontId="20" fillId="0" borderId="41" xfId="0" applyFont="1" applyBorder="1" applyAlignment="1">
      <alignment horizontal="left" vertical="center" wrapText="1"/>
    </xf>
    <xf numFmtId="0" fontId="20" fillId="0" borderId="27" xfId="0" applyFont="1" applyBorder="1" applyAlignment="1">
      <alignment horizontal="left" vertical="center" wrapText="1"/>
    </xf>
    <xf numFmtId="0" fontId="20" fillId="0" borderId="22" xfId="0" applyFont="1" applyBorder="1" applyAlignment="1">
      <alignment horizontal="left" vertical="center" wrapText="1"/>
    </xf>
    <xf numFmtId="0" fontId="20" fillId="0" borderId="52" xfId="0" applyFont="1" applyBorder="1" applyAlignment="1">
      <alignment horizontal="left" vertical="center" wrapText="1"/>
    </xf>
    <xf numFmtId="0" fontId="20" fillId="0" borderId="21" xfId="0" applyFont="1" applyBorder="1" applyAlignment="1">
      <alignment horizontal="left" vertical="center" wrapText="1"/>
    </xf>
    <xf numFmtId="0" fontId="20" fillId="0" borderId="23" xfId="0" applyFont="1" applyBorder="1" applyAlignment="1">
      <alignment horizontal="left" vertical="center" wrapText="1"/>
    </xf>
    <xf numFmtId="2" fontId="23" fillId="24" borderId="12" xfId="0" applyNumberFormat="1" applyFont="1" applyFill="1" applyBorder="1" applyAlignment="1">
      <alignment horizontal="center" vertical="center" wrapText="1"/>
    </xf>
    <xf numFmtId="2" fontId="23" fillId="24" borderId="13" xfId="0" applyNumberFormat="1" applyFont="1" applyFill="1" applyBorder="1" applyAlignment="1">
      <alignment horizontal="center" vertical="center" wrapText="1"/>
    </xf>
    <xf numFmtId="2" fontId="23" fillId="24" borderId="17" xfId="0" applyNumberFormat="1" applyFont="1" applyFill="1" applyBorder="1" applyAlignment="1">
      <alignment horizontal="center" vertical="center" wrapText="1"/>
    </xf>
    <xf numFmtId="2" fontId="21" fillId="25" borderId="12" xfId="0" applyNumberFormat="1" applyFont="1" applyFill="1" applyBorder="1" applyAlignment="1">
      <alignment horizontal="center" vertical="center" wrapText="1"/>
    </xf>
    <xf numFmtId="2" fontId="21" fillId="25" borderId="13" xfId="0" applyNumberFormat="1" applyFont="1" applyFill="1" applyBorder="1" applyAlignment="1">
      <alignment horizontal="center" vertical="center" wrapText="1"/>
    </xf>
    <xf numFmtId="2" fontId="21" fillId="25" borderId="17" xfId="0" applyNumberFormat="1" applyFont="1" applyFill="1" applyBorder="1" applyAlignment="1">
      <alignment horizontal="center" vertical="center" wrapText="1"/>
    </xf>
    <xf numFmtId="2" fontId="21" fillId="0" borderId="12" xfId="0" applyNumberFormat="1" applyFont="1" applyBorder="1" applyAlignment="1">
      <alignment horizontal="center" vertical="center"/>
    </xf>
    <xf numFmtId="2" fontId="21" fillId="0" borderId="13" xfId="0" applyNumberFormat="1" applyFont="1" applyBorder="1" applyAlignment="1">
      <alignment horizontal="center" vertical="center"/>
    </xf>
    <xf numFmtId="2" fontId="21" fillId="0" borderId="17" xfId="0" applyNumberFormat="1" applyFont="1" applyBorder="1" applyAlignment="1">
      <alignment horizontal="center" vertical="center"/>
    </xf>
    <xf numFmtId="0" fontId="23" fillId="0" borderId="40" xfId="0" applyFont="1" applyBorder="1" applyAlignment="1">
      <alignment horizontal="right" vertical="center"/>
    </xf>
    <xf numFmtId="0" fontId="23" fillId="0" borderId="13" xfId="0" applyFont="1" applyBorder="1" applyAlignment="1">
      <alignment horizontal="right" vertical="center"/>
    </xf>
    <xf numFmtId="0" fontId="23" fillId="0" borderId="17" xfId="0" applyFont="1" applyBorder="1" applyAlignment="1">
      <alignment horizontal="right" vertical="center"/>
    </xf>
    <xf numFmtId="0" fontId="20" fillId="0" borderId="40"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39" xfId="0" applyFont="1" applyBorder="1" applyAlignment="1">
      <alignment horizontal="center" vertical="center" wrapText="1"/>
    </xf>
    <xf numFmtId="0" fontId="20" fillId="0" borderId="48" xfId="0" applyFont="1" applyBorder="1" applyAlignment="1">
      <alignment horizontal="center" vertical="center"/>
    </xf>
    <xf numFmtId="0" fontId="20" fillId="0" borderId="24" xfId="0" applyFont="1" applyBorder="1" applyAlignment="1">
      <alignment horizontal="center" vertical="center"/>
    </xf>
    <xf numFmtId="0" fontId="20" fillId="0" borderId="49" xfId="0" applyFont="1" applyBorder="1" applyAlignment="1">
      <alignment horizontal="center" vertical="center"/>
    </xf>
    <xf numFmtId="0" fontId="20" fillId="0" borderId="25" xfId="0" applyFont="1" applyBorder="1" applyAlignment="1">
      <alignment horizontal="center" vertical="center"/>
    </xf>
    <xf numFmtId="0" fontId="20" fillId="0" borderId="38" xfId="0" applyFont="1" applyBorder="1" applyAlignment="1">
      <alignment horizontal="center" vertical="center" wrapText="1"/>
    </xf>
    <xf numFmtId="0" fontId="20" fillId="0" borderId="11" xfId="0" applyFont="1" applyBorder="1" applyAlignment="1">
      <alignment horizontal="left" vertical="center" wrapText="1"/>
    </xf>
    <xf numFmtId="0" fontId="20" fillId="0" borderId="15" xfId="0" applyFont="1" applyBorder="1" applyAlignment="1">
      <alignment horizontal="left" vertical="center" wrapText="1"/>
    </xf>
    <xf numFmtId="0" fontId="20" fillId="0" borderId="40" xfId="0" applyFont="1" applyBorder="1" applyAlignment="1">
      <alignment horizontal="center" vertical="center"/>
    </xf>
    <xf numFmtId="0" fontId="20" fillId="0" borderId="13" xfId="0" applyFont="1" applyBorder="1" applyAlignment="1">
      <alignment horizontal="center" vertical="center"/>
    </xf>
    <xf numFmtId="0" fontId="20" fillId="0" borderId="39" xfId="0" applyFont="1" applyBorder="1" applyAlignment="1">
      <alignment horizontal="center" vertical="center"/>
    </xf>
    <xf numFmtId="0" fontId="20" fillId="0" borderId="11" xfId="0" applyFont="1" applyBorder="1" applyAlignment="1">
      <alignment horizontal="center" vertical="center" wrapText="1"/>
    </xf>
    <xf numFmtId="0" fontId="20" fillId="0" borderId="15" xfId="0" applyFont="1" applyBorder="1" applyAlignment="1">
      <alignment horizontal="center" vertical="center" wrapText="1"/>
    </xf>
    <xf numFmtId="0" fontId="20" fillId="0" borderId="45" xfId="0" applyFont="1" applyBorder="1" applyAlignment="1">
      <alignment horizontal="center" vertical="center" wrapText="1"/>
    </xf>
    <xf numFmtId="0" fontId="20" fillId="0" borderId="36" xfId="0" applyFont="1" applyBorder="1" applyAlignment="1">
      <alignment horizontal="center" vertical="center" wrapText="1"/>
    </xf>
    <xf numFmtId="0" fontId="20" fillId="0" borderId="35" xfId="0" applyFont="1" applyBorder="1" applyAlignment="1">
      <alignment horizontal="center" vertical="center" wrapText="1"/>
    </xf>
    <xf numFmtId="0" fontId="20" fillId="0" borderId="37" xfId="0" applyFont="1" applyBorder="1" applyAlignment="1">
      <alignment horizontal="center" vertical="center" wrapText="1"/>
    </xf>
  </cellXfs>
  <cellStyles count="48">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Incorreto" xfId="30" builtinId="27" customBuiltin="1"/>
    <cellStyle name="Neutra" xfId="31" builtinId="28" customBuiltin="1"/>
    <cellStyle name="Normal" xfId="0" builtinId="0"/>
    <cellStyle name="Normal 2 2" xfId="45"/>
    <cellStyle name="Nota" xfId="32" builtinId="10" customBuiltin="1"/>
    <cellStyle name="Porcentagem" xfId="33" builtinId="5"/>
    <cellStyle name="Porcentagem 2" xfId="46"/>
    <cellStyle name="Saída" xfId="34" builtinId="21" customBuiltin="1"/>
    <cellStyle name="Separador de milhares" xfId="47" builtinId="3"/>
    <cellStyle name="Separador de milhares 2" xfId="44"/>
    <cellStyle name="Texto de Aviso" xfId="35" builtinId="11" customBuiltin="1"/>
    <cellStyle name="Texto Explicativo" xfId="36" builtinId="53" customBuiltin="1"/>
    <cellStyle name="Título" xfId="37" builtinId="15" customBuiltin="1"/>
    <cellStyle name="Título 1" xfId="38" builtinId="16" customBuiltin="1"/>
    <cellStyle name="Título 2" xfId="39" builtinId="17" customBuiltin="1"/>
    <cellStyle name="Título 3" xfId="40" builtinId="18" customBuiltin="1"/>
    <cellStyle name="Título 4" xfId="41" builtinId="19" customBuiltin="1"/>
    <cellStyle name="Total" xfId="42" builtinId="25" customBuiltin="1"/>
    <cellStyle name="Vírgula 4" xfId="43"/>
  </cellStyles>
  <dxfs count="0"/>
  <tableStyles count="0" defaultTableStyle="TableStyleMedium9" defaultPivotStyle="PivotStyleLight16"/>
  <colors>
    <mruColors>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204108</xdr:colOff>
      <xdr:row>0</xdr:row>
      <xdr:rowOff>20411</xdr:rowOff>
    </xdr:from>
    <xdr:to>
      <xdr:col>2</xdr:col>
      <xdr:colOff>34018</xdr:colOff>
      <xdr:row>0</xdr:row>
      <xdr:rowOff>768804</xdr:rowOff>
    </xdr:to>
    <xdr:pic>
      <xdr:nvPicPr>
        <xdr:cNvPr id="4" name="Imagem 3">
          <a:extLst>
            <a:ext uri="{FF2B5EF4-FFF2-40B4-BE49-F238E27FC236}">
              <a16:creationId xmlns:a16="http://schemas.microsoft.com/office/drawing/2014/main" xmlns="" id="{00000000-0008-0000-0000-000004000000}"/>
            </a:ext>
          </a:extLst>
        </xdr:cNvPr>
        <xdr:cNvPicPr/>
      </xdr:nvPicPr>
      <xdr:blipFill>
        <a:blip xmlns:r="http://schemas.openxmlformats.org/officeDocument/2006/relationships" r:embed="rId1" cstate="print">
          <a:lum bright="18000" contrast="22000"/>
        </a:blip>
        <a:srcRect/>
        <a:stretch>
          <a:fillRect/>
        </a:stretch>
      </xdr:blipFill>
      <xdr:spPr bwMode="auto">
        <a:xfrm>
          <a:off x="204108" y="20411"/>
          <a:ext cx="1013731" cy="74839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427511</xdr:colOff>
      <xdr:row>0</xdr:row>
      <xdr:rowOff>54429</xdr:rowOff>
    </xdr:from>
    <xdr:to>
      <xdr:col>2</xdr:col>
      <xdr:colOff>80596</xdr:colOff>
      <xdr:row>0</xdr:row>
      <xdr:rowOff>850447</xdr:rowOff>
    </xdr:to>
    <xdr:pic>
      <xdr:nvPicPr>
        <xdr:cNvPr id="3" name="Imagem 2">
          <a:extLst>
            <a:ext uri="{FF2B5EF4-FFF2-40B4-BE49-F238E27FC236}">
              <a16:creationId xmlns:a16="http://schemas.microsoft.com/office/drawing/2014/main" xmlns="" id="{00000000-0008-0000-0100-000003000000}"/>
            </a:ext>
          </a:extLst>
        </xdr:cNvPr>
        <xdr:cNvPicPr/>
      </xdr:nvPicPr>
      <xdr:blipFill>
        <a:blip xmlns:r="http://schemas.openxmlformats.org/officeDocument/2006/relationships" r:embed="rId1" cstate="print">
          <a:lum bright="18000" contrast="22000"/>
        </a:blip>
        <a:srcRect/>
        <a:stretch>
          <a:fillRect/>
        </a:stretch>
      </xdr:blipFill>
      <xdr:spPr bwMode="auto">
        <a:xfrm>
          <a:off x="427511" y="54429"/>
          <a:ext cx="964604" cy="796018"/>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494186</xdr:colOff>
      <xdr:row>0</xdr:row>
      <xdr:rowOff>54429</xdr:rowOff>
    </xdr:from>
    <xdr:to>
      <xdr:col>1</xdr:col>
      <xdr:colOff>700767</xdr:colOff>
      <xdr:row>0</xdr:row>
      <xdr:rowOff>850447</xdr:rowOff>
    </xdr:to>
    <xdr:pic>
      <xdr:nvPicPr>
        <xdr:cNvPr id="3" name="Imagem 2">
          <a:extLst>
            <a:ext uri="{FF2B5EF4-FFF2-40B4-BE49-F238E27FC236}">
              <a16:creationId xmlns:a16="http://schemas.microsoft.com/office/drawing/2014/main" xmlns="" id="{00000000-0008-0000-0200-000003000000}"/>
            </a:ext>
          </a:extLst>
        </xdr:cNvPr>
        <xdr:cNvPicPr/>
      </xdr:nvPicPr>
      <xdr:blipFill>
        <a:blip xmlns:r="http://schemas.openxmlformats.org/officeDocument/2006/relationships" r:embed="rId1" cstate="print">
          <a:lum bright="18000" contrast="22000"/>
        </a:blip>
        <a:srcRect/>
        <a:stretch>
          <a:fillRect/>
        </a:stretch>
      </xdr:blipFill>
      <xdr:spPr bwMode="auto">
        <a:xfrm>
          <a:off x="494186" y="54429"/>
          <a:ext cx="948170" cy="796018"/>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Google%20Drive/DFT%20Projetos/PROJETOS/SERRANIA/PROJETOS/PRA&#199;A/PROJETO%20PRACA%20SETE%20ORELHAS/PLANILHA%20M+&#220;LTIPLA%202.3%20-%20RAND%202018.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efreshError="1">
        <row r="29">
          <cell r="G29">
            <v>43009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tabColor rgb="FF92D050"/>
    <pageSetUpPr fitToPage="1"/>
  </sheetPr>
  <dimension ref="A1:O208"/>
  <sheetViews>
    <sheetView showGridLines="0" tabSelected="1" view="pageBreakPreview" zoomScale="120" zoomScaleNormal="75" zoomScaleSheetLayoutView="120" workbookViewId="0">
      <selection activeCell="I160" sqref="I160"/>
    </sheetView>
  </sheetViews>
  <sheetFormatPr defaultColWidth="9.140625" defaultRowHeight="12.75"/>
  <cols>
    <col min="1" max="1" width="7.140625" style="3" customWidth="1"/>
    <col min="2" max="2" width="10.5703125" style="4" customWidth="1"/>
    <col min="3" max="3" width="9.5703125" style="4" customWidth="1"/>
    <col min="4" max="4" width="62.42578125" style="8" customWidth="1"/>
    <col min="5" max="5" width="7.140625" style="4" customWidth="1"/>
    <col min="6" max="6" width="8.5703125" style="46" bestFit="1" customWidth="1"/>
    <col min="7" max="8" width="9.5703125" style="5" bestFit="1" customWidth="1"/>
    <col min="9" max="9" width="16.42578125" style="5" customWidth="1"/>
    <col min="10" max="10" width="12.85546875" style="7" bestFit="1" customWidth="1"/>
    <col min="11" max="11" width="12.7109375" style="50" bestFit="1" customWidth="1"/>
    <col min="12" max="12" width="10.5703125" style="7" bestFit="1" customWidth="1"/>
    <col min="13" max="14" width="9.140625" style="7"/>
    <col min="15" max="15" width="9.140625" style="53"/>
    <col min="16" max="16384" width="9.140625" style="7"/>
  </cols>
  <sheetData>
    <row r="1" spans="1:15" ht="75.75" customHeight="1">
      <c r="A1" s="204" t="s">
        <v>40</v>
      </c>
      <c r="B1" s="205"/>
      <c r="C1" s="205"/>
      <c r="D1" s="205"/>
      <c r="E1" s="205"/>
      <c r="F1" s="205"/>
      <c r="G1" s="205"/>
      <c r="H1" s="205"/>
      <c r="I1" s="206"/>
    </row>
    <row r="2" spans="1:15" s="38" customFormat="1" ht="5.0999999999999996" customHeight="1">
      <c r="A2" s="155"/>
      <c r="B2" s="37"/>
      <c r="C2" s="37"/>
      <c r="D2" s="74"/>
      <c r="E2" s="37"/>
      <c r="F2" s="42"/>
      <c r="G2" s="62"/>
      <c r="H2" s="37"/>
      <c r="I2" s="156"/>
      <c r="K2" s="50"/>
      <c r="O2" s="54"/>
    </row>
    <row r="3" spans="1:15" s="38" customFormat="1">
      <c r="A3" s="210" t="s">
        <v>36</v>
      </c>
      <c r="B3" s="211"/>
      <c r="C3" s="211"/>
      <c r="D3" s="211"/>
      <c r="E3" s="211"/>
      <c r="F3" s="211"/>
      <c r="G3" s="211"/>
      <c r="H3" s="211"/>
      <c r="I3" s="212"/>
      <c r="K3" s="50"/>
      <c r="O3" s="54"/>
    </row>
    <row r="4" spans="1:15" s="38" customFormat="1" ht="5.0999999999999996" customHeight="1">
      <c r="A4" s="157"/>
      <c r="B4" s="39"/>
      <c r="C4" s="39"/>
      <c r="D4" s="75"/>
      <c r="E4" s="39"/>
      <c r="F4" s="43"/>
      <c r="G4" s="39"/>
      <c r="H4" s="39"/>
      <c r="I4" s="158"/>
      <c r="K4" s="50"/>
      <c r="O4" s="54"/>
    </row>
    <row r="5" spans="1:15" s="38" customFormat="1">
      <c r="A5" s="113" t="str">
        <f>'MM CALC'!A4</f>
        <v>PREFEITURA MUNICIPAL DE MINAS NOVAS</v>
      </c>
      <c r="B5" s="40"/>
      <c r="C5" s="40"/>
      <c r="D5" s="76"/>
      <c r="E5" s="14" t="str">
        <f>'MM CALC'!E4</f>
        <v>DATA: 17/11/2025</v>
      </c>
      <c r="F5" s="44"/>
      <c r="G5" s="63"/>
      <c r="H5" s="41"/>
      <c r="I5" s="159"/>
      <c r="K5" s="50"/>
      <c r="O5" s="54"/>
    </row>
    <row r="6" spans="1:15" s="38" customFormat="1">
      <c r="A6" s="113" t="str">
        <f>'MM CALC'!A5</f>
        <v>OBRA: REFORMA E CONSTRUÇÃO  DA ESCOLA MUNICIPAL PADRE SACRAMENTO NO POVOADO DE SANTIAGO</v>
      </c>
      <c r="B6" s="2"/>
      <c r="C6" s="2"/>
      <c r="D6" s="77"/>
      <c r="E6" s="40"/>
      <c r="F6" s="40"/>
      <c r="G6" s="40"/>
      <c r="H6" s="40"/>
      <c r="I6" s="203"/>
      <c r="K6" s="50"/>
      <c r="O6" s="54"/>
    </row>
    <row r="7" spans="1:15" s="38" customFormat="1" ht="24" customHeight="1">
      <c r="A7" s="219" t="str">
        <f>'MM CALC'!A6</f>
        <v>LOCAL: POVOADO DE SANTIAGO - MINAS NOVAS/MG</v>
      </c>
      <c r="B7" s="220"/>
      <c r="C7" s="220"/>
      <c r="D7" s="221"/>
      <c r="E7" s="213" t="s">
        <v>12</v>
      </c>
      <c r="F7" s="214"/>
      <c r="G7" s="215"/>
      <c r="H7" s="216"/>
      <c r="I7" s="207" t="s">
        <v>28</v>
      </c>
      <c r="K7" s="50"/>
      <c r="O7" s="54"/>
    </row>
    <row r="8" spans="1:15" s="38" customFormat="1" ht="24" customHeight="1">
      <c r="A8" s="222" t="s">
        <v>644</v>
      </c>
      <c r="B8" s="223"/>
      <c r="C8" s="223"/>
      <c r="D8" s="224"/>
      <c r="E8" s="47" t="s">
        <v>5</v>
      </c>
      <c r="F8" s="48" t="s">
        <v>3</v>
      </c>
      <c r="G8" s="217"/>
      <c r="H8" s="218"/>
      <c r="I8" s="208"/>
      <c r="K8" s="50"/>
      <c r="O8" s="54"/>
    </row>
    <row r="9" spans="1:15" s="38" customFormat="1" ht="20.100000000000001" customHeight="1">
      <c r="A9" s="225"/>
      <c r="B9" s="226"/>
      <c r="C9" s="226"/>
      <c r="D9" s="227"/>
      <c r="E9" s="47" t="s">
        <v>11</v>
      </c>
      <c r="F9" s="48" t="s">
        <v>4</v>
      </c>
      <c r="G9" s="95" t="s">
        <v>18</v>
      </c>
      <c r="H9" s="96">
        <v>0.28289999999999998</v>
      </c>
      <c r="I9" s="209"/>
      <c r="K9" s="50"/>
      <c r="O9" s="54"/>
    </row>
    <row r="10" spans="1:15" ht="5.0999999999999996" customHeight="1">
      <c r="A10" s="160" t="s">
        <v>19</v>
      </c>
      <c r="B10" s="2"/>
      <c r="C10" s="2"/>
      <c r="D10" s="77"/>
      <c r="E10" s="2"/>
      <c r="F10" s="44"/>
      <c r="G10" s="6"/>
      <c r="H10" s="6"/>
      <c r="I10" s="161"/>
    </row>
    <row r="11" spans="1:15" s="4" customFormat="1" ht="24">
      <c r="A11" s="162" t="s">
        <v>0</v>
      </c>
      <c r="B11" s="58" t="s">
        <v>9</v>
      </c>
      <c r="C11" s="58" t="s">
        <v>2</v>
      </c>
      <c r="D11" s="78" t="s">
        <v>1</v>
      </c>
      <c r="E11" s="58" t="s">
        <v>6</v>
      </c>
      <c r="F11" s="57" t="s">
        <v>7</v>
      </c>
      <c r="G11" s="107" t="s">
        <v>13</v>
      </c>
      <c r="H11" s="107" t="s">
        <v>37</v>
      </c>
      <c r="I11" s="163" t="s">
        <v>8</v>
      </c>
      <c r="K11" s="59"/>
      <c r="O11" s="60"/>
    </row>
    <row r="12" spans="1:15" s="21" customFormat="1" ht="11.25">
      <c r="A12" s="164">
        <f>'MM CALC'!A10</f>
        <v>1</v>
      </c>
      <c r="B12" s="103"/>
      <c r="C12" s="104"/>
      <c r="D12" s="105" t="str">
        <f>'MM CALC'!D10</f>
        <v>SERVIÇOS PRELIMINARES</v>
      </c>
      <c r="E12" s="104"/>
      <c r="F12" s="228"/>
      <c r="G12" s="229"/>
      <c r="H12" s="230"/>
      <c r="I12" s="165">
        <f>SUM(I20:I23)</f>
        <v>38743.360000000001</v>
      </c>
      <c r="K12" s="51"/>
      <c r="O12" s="55"/>
    </row>
    <row r="13" spans="1:15" s="21" customFormat="1" ht="33.75">
      <c r="A13" s="185" t="str">
        <f>'MM CALC'!A11</f>
        <v>1.1</v>
      </c>
      <c r="B13" s="182" t="str">
        <f>'MM CALC'!B11</f>
        <v>SICOR-MG</v>
      </c>
      <c r="C13" s="182" t="s">
        <v>564</v>
      </c>
      <c r="D13" s="184" t="str">
        <f>'MM CALC'!D11</f>
        <v>REMOÇÃO MANUAL DE TELHA CERÂMICA, COM REAPROVEITAMENTO, INCLUSIVE AFASTAMENTO EEMPILHAMENTO, EXCLUSIVE TRANSPORTE E RETIRADA DOMATERIAL REMOVIDO NÃO REAPROVEITÁVEL</v>
      </c>
      <c r="E13" s="186" t="s">
        <v>44</v>
      </c>
      <c r="F13" s="187"/>
      <c r="G13" s="231" t="str">
        <f>'MM CALC'!G11</f>
        <v>a cargo do municipio</v>
      </c>
      <c r="H13" s="232"/>
      <c r="I13" s="233"/>
      <c r="K13" s="51"/>
      <c r="O13" s="55"/>
    </row>
    <row r="14" spans="1:15" s="21" customFormat="1" ht="33.75">
      <c r="A14" s="185" t="str">
        <f>'MM CALC'!A12</f>
        <v>1.2</v>
      </c>
      <c r="B14" s="182" t="str">
        <f>'MM CALC'!B12</f>
        <v>SICOR-MG</v>
      </c>
      <c r="C14" s="182" t="s">
        <v>570</v>
      </c>
      <c r="D14" s="184" t="str">
        <f>'MM CALC'!D12</f>
        <v>REMOÇÃO MANUAL DE ENGRADAMENTO PARA TELHA TIPOCERÂMICA OU CONCRETO, INCLUSIVE AFASTAMENTO EEMPILHAMENTO, EXCLUSIVE TRANSPORTE E RETIRADA DOMATERIAL REMOVIDO NÃO REAPROVEITÁVEL</v>
      </c>
      <c r="E14" s="186" t="s">
        <v>44</v>
      </c>
      <c r="F14" s="187"/>
      <c r="G14" s="231" t="str">
        <f>'MM CALC'!G12</f>
        <v>a cargo do municipio</v>
      </c>
      <c r="H14" s="232"/>
      <c r="I14" s="233"/>
      <c r="K14" s="51"/>
      <c r="O14" s="55"/>
    </row>
    <row r="15" spans="1:15" s="21" customFormat="1" ht="45">
      <c r="A15" s="185" t="str">
        <f>'MM CALC'!A13</f>
        <v>1.3</v>
      </c>
      <c r="B15" s="182" t="str">
        <f>'MM CALC'!B13</f>
        <v>SICOR-MG</v>
      </c>
      <c r="C15" s="182" t="s">
        <v>571</v>
      </c>
      <c r="D15" s="184" t="str">
        <f>'MM CALC'!D13</f>
        <v>DEMOLIÇÃO MANUAL DE CONSTRUÇÃO EM ALVENARIAS DEVEDAÇÃO, COM ESPESSURA MÁXIMA DE 15CM, INCLUSIVEREMOÇÃO COM REAPROVEITAMENTO DE ESQUADRIAS,AFASTAMENTO E EMPILHAMENTO, EXCLUSIVE TRANSPORTE ERETIRADA DO MATERIAL DEMOLIDO/REMOVIDO NÃO REAPROVEITÁVEL</v>
      </c>
      <c r="E15" s="186" t="s">
        <v>44</v>
      </c>
      <c r="F15" s="187"/>
      <c r="G15" s="231" t="str">
        <f>'MM CALC'!G13</f>
        <v>a cargo do municipio</v>
      </c>
      <c r="H15" s="232"/>
      <c r="I15" s="233"/>
      <c r="K15" s="51"/>
      <c r="O15" s="55"/>
    </row>
    <row r="16" spans="1:15" s="21" customFormat="1" ht="45">
      <c r="A16" s="185" t="str">
        <f>'MM CALC'!A14</f>
        <v>1.4</v>
      </c>
      <c r="B16" s="182" t="str">
        <f>'MM CALC'!B14</f>
        <v>SICOR-MG</v>
      </c>
      <c r="C16" s="182" t="s">
        <v>572</v>
      </c>
      <c r="D16" s="184" t="str">
        <f>'MM CALC'!D14</f>
        <v>REMOÇÃO DE LOUÇAS (LAVATÓRIO, BANHEIRA, PIA, VASOSANITÁRIO, TANQUE), COM REAPROVEITAMENTO, INCLUSIVEAFASTAMENTO E EMPILHAMENTO, EXCLUSIVE TRANSPORTE ERETIRADA DO MATERIAL REMOVIDO NÃO REAPROVEITÁVEL</v>
      </c>
      <c r="E16" s="186" t="s">
        <v>543</v>
      </c>
      <c r="F16" s="187"/>
      <c r="G16" s="231" t="str">
        <f>'MM CALC'!G14</f>
        <v>a cargo do municipio</v>
      </c>
      <c r="H16" s="232"/>
      <c r="I16" s="233"/>
      <c r="K16" s="51"/>
      <c r="O16" s="55"/>
    </row>
    <row r="17" spans="1:15" s="21" customFormat="1" ht="33.75">
      <c r="A17" s="185" t="str">
        <f>'MM CALC'!A15</f>
        <v>1.5</v>
      </c>
      <c r="B17" s="182" t="str">
        <f>'MM CALC'!B15</f>
        <v>SICOR-MG</v>
      </c>
      <c r="C17" s="182" t="s">
        <v>573</v>
      </c>
      <c r="D17" s="184" t="str">
        <f>'MM CALC'!D15</f>
        <v>DEMOLIÇÃO MANUAL DE PISO CIMENTADO OU CONTRAPISO DEARGAMASSA, COM ESPESSURA MÁXIMA DE 10CM, INCLUSIVEAFASTAMENTO E EMPILHAMENTO, EXCLUSIVE TRANSPORTE ERETIRADA DO MATERIAL DEMOLIDO</v>
      </c>
      <c r="E17" s="186" t="s">
        <v>44</v>
      </c>
      <c r="F17" s="187"/>
      <c r="G17" s="231" t="str">
        <f>'MM CALC'!G15</f>
        <v>a cargo do municipio</v>
      </c>
      <c r="H17" s="232"/>
      <c r="I17" s="233"/>
      <c r="K17" s="51"/>
      <c r="O17" s="55"/>
    </row>
    <row r="18" spans="1:15" s="22" customFormat="1" ht="11.25">
      <c r="A18" s="166" t="str">
        <f>'MM CALC'!A16</f>
        <v>1.6</v>
      </c>
      <c r="B18" s="19" t="str">
        <f>'MM CALC'!B16</f>
        <v>SICOR-MG</v>
      </c>
      <c r="C18" s="19" t="str">
        <f>'MM CALC'!C16</f>
        <v>RO-01091</v>
      </c>
      <c r="D18" s="72" t="str">
        <f>'MM CALC'!D16</f>
        <v>Limpeza mecanizada da camada vegetal</v>
      </c>
      <c r="E18" s="45" t="str">
        <f>'MM CALC'!E16</f>
        <v>m²</v>
      </c>
      <c r="F18" s="188"/>
      <c r="G18" s="234" t="str">
        <f>'MM CALC'!G16</f>
        <v>a cargo do municipio</v>
      </c>
      <c r="H18" s="235"/>
      <c r="I18" s="236"/>
      <c r="K18" s="52"/>
      <c r="O18" s="56"/>
    </row>
    <row r="19" spans="1:15" s="21" customFormat="1" ht="11.25">
      <c r="A19" s="166" t="str">
        <f>'MM CALC'!A17</f>
        <v>1.7</v>
      </c>
      <c r="B19" s="19" t="str">
        <f>'MM CALC'!B17</f>
        <v>SICOR-MG</v>
      </c>
      <c r="C19" s="19" t="str">
        <f>'MM CALC'!C17</f>
        <v>RO-00232</v>
      </c>
      <c r="D19" s="72" t="str">
        <f>'MM CALC'!D17</f>
        <v>Regularização de superfície com motoniveladora</v>
      </c>
      <c r="E19" s="45" t="str">
        <f>'MM CALC'!E17</f>
        <v>m²</v>
      </c>
      <c r="F19" s="188"/>
      <c r="G19" s="234" t="str">
        <f>'MM CALC'!G17</f>
        <v>a cargo do municipio</v>
      </c>
      <c r="H19" s="235"/>
      <c r="I19" s="236"/>
      <c r="K19" s="51"/>
      <c r="O19" s="55"/>
    </row>
    <row r="20" spans="1:15" s="22" customFormat="1" ht="56.25">
      <c r="A20" s="166" t="str">
        <f>'MM CALC'!A18</f>
        <v>1.8</v>
      </c>
      <c r="B20" s="19" t="str">
        <f>'MM CALC'!B18</f>
        <v>SICOR-MG</v>
      </c>
      <c r="C20" s="19" t="str">
        <f>'MM CALC'!C18</f>
        <v>ED-28427</v>
      </c>
      <c r="D20" s="72" t="str">
        <f>'MM CALC'!D18</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E20" s="45" t="str">
        <f>'MM CALC'!E18</f>
        <v>und</v>
      </c>
      <c r="F20" s="45">
        <f>'MM CALC'!F18</f>
        <v>1</v>
      </c>
      <c r="G20" s="20">
        <v>1130.67</v>
      </c>
      <c r="H20" s="20">
        <f>ROUND((1+$H$9)*G20,2)</f>
        <v>1450.54</v>
      </c>
      <c r="I20" s="167">
        <f>+ROUND((H20*F20),2)</f>
        <v>1450.54</v>
      </c>
      <c r="K20" s="52"/>
      <c r="O20" s="56"/>
    </row>
    <row r="21" spans="1:15" s="21" customFormat="1" ht="22.5">
      <c r="A21" s="166" t="str">
        <f>'MM CALC'!A19</f>
        <v>1.9</v>
      </c>
      <c r="B21" s="19" t="str">
        <f>'MM CALC'!B19</f>
        <v>SICOR-MG</v>
      </c>
      <c r="C21" s="19" t="str">
        <f>'MM CALC'!C19</f>
        <v>ED-50135</v>
      </c>
      <c r="D21" s="72" t="str">
        <f>'MM CALC'!D19</f>
        <v>BARRACÃO DE OBRA, EM CHAPA DE COMPENSADO RESINADO,
INCLUSIVE INSTALAÇÕES SANITÁRIAS E MOBILIÁRIO - PADRÃO
DER-MG</v>
      </c>
      <c r="E21" s="45" t="str">
        <f>'MM CALC'!E19</f>
        <v>m²</v>
      </c>
      <c r="F21" s="45">
        <f>'MM CALC'!F19</f>
        <v>32</v>
      </c>
      <c r="G21" s="20">
        <v>640.17999999999995</v>
      </c>
      <c r="H21" s="20">
        <f t="shared" ref="H21:H23" si="0">ROUND((1+$H$9)*G21,2)</f>
        <v>821.29</v>
      </c>
      <c r="I21" s="167">
        <f t="shared" ref="I21:I22" si="1">+ROUND((H21*F21),2)</f>
        <v>26281.279999999999</v>
      </c>
      <c r="K21" s="51"/>
      <c r="O21" s="55"/>
    </row>
    <row r="22" spans="1:15" s="21" customFormat="1" ht="33.75">
      <c r="A22" s="166" t="str">
        <f>'MM CALC'!A20</f>
        <v>1.10</v>
      </c>
      <c r="B22" s="19" t="str">
        <f>'MM CALC'!B20</f>
        <v>SICOR-MG</v>
      </c>
      <c r="C22" s="19" t="str">
        <f>'MM CALC'!C20</f>
        <v>ED-17989</v>
      </c>
      <c r="D22" s="72" t="str">
        <f>'MM CALC'!D20</f>
        <v>LOCAÇÃO DE OBRA COM GABARITO DE TÁBUAS CORRIDAS
PONTALETADAS A CADA 2,00M, REAPROVEITAMENTO (2X),
INCLUSIVE ACOMPANHAMENTO DE EQUIPE TOPOGRÁFICA PARA
MARCAÇÃO DE PONTO TOPOGRÁFICO</v>
      </c>
      <c r="E22" s="45" t="str">
        <f>'MM CALC'!E20</f>
        <v>m</v>
      </c>
      <c r="F22" s="45">
        <f>'MM CALC'!F20</f>
        <v>99.2</v>
      </c>
      <c r="G22" s="20">
        <v>60.7</v>
      </c>
      <c r="H22" s="20">
        <f t="shared" si="0"/>
        <v>77.87</v>
      </c>
      <c r="I22" s="167">
        <f t="shared" si="1"/>
        <v>7724.7</v>
      </c>
      <c r="K22" s="51"/>
      <c r="O22" s="55"/>
    </row>
    <row r="23" spans="1:15" s="21" customFormat="1" ht="33.75">
      <c r="A23" s="166" t="str">
        <f>'MM CALC'!A21</f>
        <v>1.11</v>
      </c>
      <c r="B23" s="19" t="str">
        <f>'MM CALC'!B21</f>
        <v>SICOR-MG</v>
      </c>
      <c r="C23" s="19" t="str">
        <f>'MM CALC'!C21</f>
        <v>ED-20579</v>
      </c>
      <c r="D23" s="72" t="str">
        <f>'MM CALC'!D21</f>
        <v>ENTRADA DE ENERGIA AÉREA, TIPO B1, PADRÃO CEMIG, CARGA
INSTALADA DE ATÉ 10KW, BIFÁSICO, COM SAÍDA SUBTERRÂNEA,
INCLUSIVE POSTE, CAIXA PARA MEDIDOR, DISJUNTOR,
BARRAMENTO, ATERRAMENTO E ACESSÓRIOS</v>
      </c>
      <c r="E23" s="45" t="str">
        <f>'MM CALC'!E21</f>
        <v>und</v>
      </c>
      <c r="F23" s="45">
        <f>'MM CALC'!F21</f>
        <v>1</v>
      </c>
      <c r="G23" s="20">
        <v>2562.04</v>
      </c>
      <c r="H23" s="20">
        <f t="shared" si="0"/>
        <v>3286.84</v>
      </c>
      <c r="I23" s="167">
        <f>+ROUND((H23*F23),2)</f>
        <v>3286.84</v>
      </c>
      <c r="K23" s="51"/>
      <c r="O23" s="55"/>
    </row>
    <row r="24" spans="1:15" s="21" customFormat="1" ht="11.25">
      <c r="A24" s="164">
        <f>'MM CALC'!A22</f>
        <v>2</v>
      </c>
      <c r="B24" s="103"/>
      <c r="C24" s="104"/>
      <c r="D24" s="105" t="str">
        <f>'MM CALC'!D22</f>
        <v>TRABALHOS EM TERRA</v>
      </c>
      <c r="E24" s="104"/>
      <c r="F24" s="228"/>
      <c r="G24" s="229"/>
      <c r="H24" s="230"/>
      <c r="I24" s="165">
        <f>SUM(I25:I27)</f>
        <v>29525.5</v>
      </c>
      <c r="J24" s="73"/>
      <c r="K24" s="51"/>
      <c r="O24" s="55"/>
    </row>
    <row r="25" spans="1:15" s="21" customFormat="1" ht="22.5">
      <c r="A25" s="166" t="str">
        <f>'MM CALC'!A23</f>
        <v>2.1</v>
      </c>
      <c r="B25" s="19" t="str">
        <f>'MM CALC'!B23</f>
        <v>SICOR-MG</v>
      </c>
      <c r="C25" s="19" t="str">
        <f>'MM CALC'!C23</f>
        <v>ED-51107</v>
      </c>
      <c r="D25" s="72" t="str">
        <f>'MM CALC'!D23</f>
        <v>ESCAVAÇÃO MANUAL DE VALA COM PROFUNDIDADE MENOR OU
IGUAL A 1,5M, INCLUSIVE DESCARGA LATERAL</v>
      </c>
      <c r="E25" s="45" t="str">
        <f>'MM CALC'!E23</f>
        <v>m³</v>
      </c>
      <c r="F25" s="45">
        <f>'MM CALC'!F23</f>
        <v>19.149999999999999</v>
      </c>
      <c r="G25" s="20">
        <v>71.42</v>
      </c>
      <c r="H25" s="20">
        <f t="shared" ref="H25:H27" si="2">ROUND((1+$H$9)*G25,2)</f>
        <v>91.62</v>
      </c>
      <c r="I25" s="167">
        <f t="shared" ref="I25:I27" si="3">+ROUND((H25*F25),2)</f>
        <v>1754.52</v>
      </c>
      <c r="J25" s="73"/>
      <c r="K25" s="51"/>
      <c r="O25" s="55"/>
    </row>
    <row r="26" spans="1:15" s="22" customFormat="1" ht="22.5">
      <c r="A26" s="166" t="str">
        <f>'MM CALC'!A24</f>
        <v>2.2</v>
      </c>
      <c r="B26" s="19" t="str">
        <f>'MM CALC'!B24</f>
        <v>SICOR-MG</v>
      </c>
      <c r="C26" s="19" t="str">
        <f>'MM CALC'!C24</f>
        <v>ED-51093</v>
      </c>
      <c r="D26" s="72" t="str">
        <f>'MM CALC'!D24</f>
        <v>APILOAMENTO MANUAL EM FUNDO DE VALA COM SOQUETE,
EXCLUSIVE ESCAVAÇÃO</v>
      </c>
      <c r="E26" s="45" t="str">
        <f>'MM CALC'!E24</f>
        <v>m²</v>
      </c>
      <c r="F26" s="45">
        <f>'MM CALC'!F24</f>
        <v>51.79</v>
      </c>
      <c r="G26" s="20">
        <v>24.08</v>
      </c>
      <c r="H26" s="20">
        <v>24.08</v>
      </c>
      <c r="I26" s="167">
        <f t="shared" si="3"/>
        <v>1247.0999999999999</v>
      </c>
      <c r="J26" s="73"/>
      <c r="K26" s="52"/>
      <c r="O26" s="56"/>
    </row>
    <row r="27" spans="1:15" s="21" customFormat="1" ht="22.5">
      <c r="A27" s="166" t="str">
        <f>'MM CALC'!A25</f>
        <v>2.3</v>
      </c>
      <c r="B27" s="19" t="str">
        <f>'MM CALC'!B25</f>
        <v>SICOR-MG</v>
      </c>
      <c r="C27" s="19" t="str">
        <f>'MM CALC'!C25</f>
        <v>ED-51096</v>
      </c>
      <c r="D27" s="72" t="str">
        <f>'MM CALC'!D25</f>
        <v>COMPACTAÇÃO MECANIZADA DE ATERRO COM PLACA
VIBRATÓRIA, INCLUSIVE ESPALHAMENTO MANUAL</v>
      </c>
      <c r="E27" s="45" t="str">
        <f>'MM CALC'!E25</f>
        <v>m³</v>
      </c>
      <c r="F27" s="45">
        <f>'MM CALC'!F25</f>
        <v>400.3</v>
      </c>
      <c r="G27" s="20">
        <v>51.65</v>
      </c>
      <c r="H27" s="20">
        <f t="shared" si="2"/>
        <v>66.260000000000005</v>
      </c>
      <c r="I27" s="167">
        <f t="shared" si="3"/>
        <v>26523.88</v>
      </c>
      <c r="J27" s="73"/>
      <c r="K27" s="51"/>
      <c r="O27" s="55"/>
    </row>
    <row r="28" spans="1:15" s="21" customFormat="1" ht="11.25">
      <c r="A28" s="164">
        <f>'MM CALC'!A26</f>
        <v>3</v>
      </c>
      <c r="B28" s="103"/>
      <c r="C28" s="104"/>
      <c r="D28" s="105" t="str">
        <f>'MM CALC'!D26</f>
        <v>FUNDAÇÕES</v>
      </c>
      <c r="E28" s="104"/>
      <c r="F28" s="228"/>
      <c r="G28" s="229"/>
      <c r="H28" s="230"/>
      <c r="I28" s="165">
        <f>SUM(I29:I34)</f>
        <v>77948.36</v>
      </c>
      <c r="J28" s="73"/>
      <c r="K28" s="51"/>
      <c r="O28" s="55"/>
    </row>
    <row r="29" spans="1:15" s="21" customFormat="1" ht="33.75">
      <c r="A29" s="166" t="str">
        <f>'MM CALC'!A27</f>
        <v>3.1</v>
      </c>
      <c r="B29" s="19" t="str">
        <f>'MM CALC'!B27</f>
        <v>SICOR-MG</v>
      </c>
      <c r="C29" s="19" t="str">
        <f>'MM CALC'!C27</f>
        <v>ED-29801</v>
      </c>
      <c r="D29" s="72" t="str">
        <f>'MM CALC'!D27</f>
        <v>PERFURAÇÃO MANUAL DE ESTACA TIPO BROCA A TRADO,
INCLUSIVE AFASTAMENTO, EXCLUSIVE ARMAÇÃO, CONCRETO
ESTRUTURAL, TRANSPORTE E RETIRADA DO MATERIAL
ESCAVADO</v>
      </c>
      <c r="E29" s="45" t="str">
        <f>'MM CALC'!E27</f>
        <v>m³</v>
      </c>
      <c r="F29" s="45">
        <f>'MM CALC'!F27</f>
        <v>3.39</v>
      </c>
      <c r="G29" s="20">
        <v>232.76</v>
      </c>
      <c r="H29" s="20">
        <f t="shared" ref="H29:H34" si="4">ROUND((1+$H$9)*G29,2)</f>
        <v>298.61</v>
      </c>
      <c r="I29" s="167">
        <f t="shared" ref="I29:I34" si="5">+ROUND((H29*F29),2)</f>
        <v>1012.29</v>
      </c>
      <c r="J29" s="73"/>
      <c r="K29" s="51"/>
      <c r="O29" s="55"/>
    </row>
    <row r="30" spans="1:15" s="21" customFormat="1" ht="22.5">
      <c r="A30" s="166" t="str">
        <f>'MM CALC'!A28</f>
        <v>3.2</v>
      </c>
      <c r="B30" s="19" t="str">
        <f>'MM CALC'!B28</f>
        <v>SICOR-MG</v>
      </c>
      <c r="C30" s="19" t="str">
        <f>'MM CALC'!C28</f>
        <v>ED-49811</v>
      </c>
      <c r="D30" s="72" t="str">
        <f>'MM CALC'!D28</f>
        <v>FÔRMA E DESFORMA PARA VIGA-CINTA/BLOCO COM
COMPENSADO RESINADO, ESP. 12MM, REAPROVEITAMENTO (3X)
(FUNDAÇÃO)</v>
      </c>
      <c r="E30" s="45" t="str">
        <f>'MM CALC'!E28</f>
        <v>m²</v>
      </c>
      <c r="F30" s="45">
        <f>'MM CALC'!F28</f>
        <v>167.99</v>
      </c>
      <c r="G30" s="20">
        <v>70.81</v>
      </c>
      <c r="H30" s="20">
        <f t="shared" si="4"/>
        <v>90.84</v>
      </c>
      <c r="I30" s="167">
        <f t="shared" si="5"/>
        <v>15260.21</v>
      </c>
      <c r="J30" s="73"/>
      <c r="K30" s="51"/>
      <c r="O30" s="55"/>
    </row>
    <row r="31" spans="1:15" s="21" customFormat="1" ht="11.25">
      <c r="A31" s="166" t="str">
        <f>'MM CALC'!A29</f>
        <v>3.3</v>
      </c>
      <c r="B31" s="19" t="str">
        <f>'MM CALC'!B29</f>
        <v>SICOR-MG</v>
      </c>
      <c r="C31" s="19" t="str">
        <f>'MM CALC'!C29</f>
        <v>ED-48298</v>
      </c>
      <c r="D31" s="72" t="str">
        <f>'MM CALC'!D29</f>
        <v>CORTE, DOBRA E MONTAGEM DE AÇO CA-50/60, INCLUSIVE
ESPAÇADOR</v>
      </c>
      <c r="E31" s="45" t="str">
        <f>'MM CALC'!E29</f>
        <v>kg</v>
      </c>
      <c r="F31" s="45">
        <f>'MM CALC'!F29</f>
        <v>1502.15</v>
      </c>
      <c r="G31" s="20">
        <v>13.67</v>
      </c>
      <c r="H31" s="20">
        <f t="shared" si="4"/>
        <v>17.54</v>
      </c>
      <c r="I31" s="167">
        <f t="shared" si="5"/>
        <v>26347.71</v>
      </c>
      <c r="J31" s="73"/>
      <c r="K31" s="51"/>
      <c r="O31" s="55"/>
    </row>
    <row r="32" spans="1:15" s="21" customFormat="1" ht="22.5">
      <c r="A32" s="166" t="str">
        <f>'MM CALC'!A30</f>
        <v>3.4</v>
      </c>
      <c r="B32" s="19" t="str">
        <f>'MM CALC'!B30</f>
        <v>SICOR-MG</v>
      </c>
      <c r="C32" s="19" t="str">
        <f>'MM CALC'!C30</f>
        <v>ED-49812</v>
      </c>
      <c r="D32" s="72" t="str">
        <f>'MM CALC'!D30</f>
        <v>LASTRO DE CONCRETO MAGRO, INCLUSIVE TRANSPORTE,
LANÇAMENTO E ADENSAMENTO</v>
      </c>
      <c r="E32" s="45" t="str">
        <f>'MM CALC'!E30</f>
        <v>m³</v>
      </c>
      <c r="F32" s="45">
        <f>'MM CALC'!F30</f>
        <v>2.61</v>
      </c>
      <c r="G32" s="20">
        <v>569.26</v>
      </c>
      <c r="H32" s="20">
        <f t="shared" si="4"/>
        <v>730.3</v>
      </c>
      <c r="I32" s="167">
        <f t="shared" si="5"/>
        <v>1906.08</v>
      </c>
      <c r="J32" s="73"/>
      <c r="K32" s="51"/>
      <c r="O32" s="55"/>
    </row>
    <row r="33" spans="1:15" s="21" customFormat="1" ht="22.5">
      <c r="A33" s="166" t="str">
        <f>'MM CALC'!A31</f>
        <v>3.5</v>
      </c>
      <c r="B33" s="19" t="str">
        <f>'MM CALC'!B31</f>
        <v>SICOR-MG</v>
      </c>
      <c r="C33" s="19" t="str">
        <f>'MM CALC'!C31</f>
        <v>ED-49799</v>
      </c>
      <c r="D33" s="72" t="str">
        <f>'MM CALC'!D31</f>
        <v>FORNECIMENTO DE CONCRETO ESTRUTURAL, USINADO, COM
FCK 30MPA, INCLUSIVE LANÇAMENTO, ADENSAMENTO E
ACABAMENTO (FUNDAÇÃO)</v>
      </c>
      <c r="E33" s="45" t="str">
        <f>'MM CALC'!E31</f>
        <v>m³</v>
      </c>
      <c r="F33" s="45">
        <f>'MM CALC'!F31</f>
        <v>26.27</v>
      </c>
      <c r="G33" s="20">
        <v>757.64</v>
      </c>
      <c r="H33" s="20">
        <f t="shared" si="4"/>
        <v>971.98</v>
      </c>
      <c r="I33" s="167">
        <f t="shared" si="5"/>
        <v>25533.91</v>
      </c>
      <c r="J33" s="73"/>
      <c r="K33" s="51"/>
      <c r="L33" s="73"/>
      <c r="O33" s="55"/>
    </row>
    <row r="34" spans="1:15" s="21" customFormat="1" ht="11.25">
      <c r="A34" s="166" t="str">
        <f>'MM CALC'!A32</f>
        <v>3.6</v>
      </c>
      <c r="B34" s="19" t="str">
        <f>'MM CALC'!B32</f>
        <v>SICOR-MG</v>
      </c>
      <c r="C34" s="19" t="str">
        <f>'MM CALC'!C32</f>
        <v>ED-50174</v>
      </c>
      <c r="D34" s="72" t="str">
        <f>'MM CALC'!D32</f>
        <v>IMPERMEABILIZAÇÃO COM EMULSÃO ASFÁLTICA, DUAS (2)
DEMÃOS</v>
      </c>
      <c r="E34" s="45" t="str">
        <f>'MM CALC'!E32</f>
        <v>m²</v>
      </c>
      <c r="F34" s="45">
        <f>'MM CALC'!F32</f>
        <v>193.86</v>
      </c>
      <c r="G34" s="20">
        <v>31.72</v>
      </c>
      <c r="H34" s="20">
        <f t="shared" si="4"/>
        <v>40.69</v>
      </c>
      <c r="I34" s="167">
        <f t="shared" si="5"/>
        <v>7888.16</v>
      </c>
      <c r="J34" s="73"/>
      <c r="K34" s="51"/>
      <c r="L34" s="73"/>
      <c r="O34" s="55"/>
    </row>
    <row r="35" spans="1:15" s="21" customFormat="1" ht="11.25">
      <c r="A35" s="164">
        <f>'MM CALC'!A33</f>
        <v>4</v>
      </c>
      <c r="B35" s="103"/>
      <c r="C35" s="104"/>
      <c r="D35" s="105" t="str">
        <f>'MM CALC'!D33</f>
        <v xml:space="preserve">ESTRUTURA </v>
      </c>
      <c r="E35" s="104"/>
      <c r="F35" s="228"/>
      <c r="G35" s="229"/>
      <c r="H35" s="230"/>
      <c r="I35" s="165">
        <f>SUM(I36:I44)</f>
        <v>262883.68</v>
      </c>
      <c r="J35" s="73"/>
      <c r="K35" s="51"/>
      <c r="L35" s="73"/>
      <c r="O35" s="55"/>
    </row>
    <row r="36" spans="1:15" s="21" customFormat="1" ht="45">
      <c r="A36" s="166" t="str">
        <f>'MM CALC'!A34</f>
        <v>4.1</v>
      </c>
      <c r="B36" s="19" t="str">
        <f>'MM CALC'!B34</f>
        <v>SICOR-MG</v>
      </c>
      <c r="C36" s="19" t="str">
        <f>'MM CALC'!C34</f>
        <v>ED-16319</v>
      </c>
      <c r="D36" s="72" t="str">
        <f>'MM CALC'!D34</f>
        <v>MURO DIVISÓRIO DE TIJOLO FURADO COM ALTURA 220CM, COM
PILARETES DE 16X9CM A CADA 250CM, SAPATA DE CONCRETO
ARMADO 30X20CM E PINGADEIRA, REBOCADO E PINTADO A
LÁTEX, INCLUSIVE ESCAVAÇÃO, APILOAMENTO E LASTRO</v>
      </c>
      <c r="E36" s="45" t="str">
        <f>'MM CALC'!E34</f>
        <v>m</v>
      </c>
      <c r="F36" s="45">
        <f>'MM CALC'!F34</f>
        <v>94.9</v>
      </c>
      <c r="G36" s="20">
        <v>646.84</v>
      </c>
      <c r="H36" s="20">
        <f t="shared" ref="H36:H101" si="6">ROUND((1+$H$9)*G36,2)</f>
        <v>829.83</v>
      </c>
      <c r="I36" s="167">
        <f t="shared" ref="I36:I45" si="7">+ROUND((H36*F36),2)</f>
        <v>78750.87</v>
      </c>
      <c r="J36" s="73"/>
      <c r="K36" s="51"/>
      <c r="L36" s="73"/>
      <c r="O36" s="55"/>
    </row>
    <row r="37" spans="1:15" s="21" customFormat="1" ht="22.5">
      <c r="A37" s="166" t="str">
        <f>'MM CALC'!A35</f>
        <v>4.2</v>
      </c>
      <c r="B37" s="19" t="str">
        <f>'MM CALC'!B35</f>
        <v>SICOR-MG</v>
      </c>
      <c r="C37" s="19" t="str">
        <f>'MM CALC'!C35</f>
        <v>ED-49647</v>
      </c>
      <c r="D37" s="72" t="str">
        <f>'MM CALC'!D35</f>
        <v>FÔRMA E DESFORMA DE COMPENSADO PLASTIFICADO, ESP.
12MM, REAPROVEITAMENTO (5X), EXCLUSIVE ESCORAMENTO</v>
      </c>
      <c r="E37" s="45" t="str">
        <f>'MM CALC'!E35</f>
        <v>m²</v>
      </c>
      <c r="F37" s="45">
        <f>'MM CALC'!F35</f>
        <v>337.02</v>
      </c>
      <c r="G37" s="20">
        <v>56.22</v>
      </c>
      <c r="H37" s="20">
        <f t="shared" si="6"/>
        <v>72.12</v>
      </c>
      <c r="I37" s="167">
        <f t="shared" si="7"/>
        <v>24305.88</v>
      </c>
      <c r="J37" s="73"/>
      <c r="K37" s="51"/>
      <c r="L37" s="73"/>
      <c r="O37" s="55"/>
    </row>
    <row r="38" spans="1:15" s="21" customFormat="1" ht="11.25">
      <c r="A38" s="166" t="str">
        <f>'MM CALC'!A36</f>
        <v>4.3</v>
      </c>
      <c r="B38" s="19" t="str">
        <f>'MM CALC'!B36</f>
        <v>SICOR-MG</v>
      </c>
      <c r="C38" s="19" t="str">
        <f>'MM CALC'!C36</f>
        <v>ED-48298</v>
      </c>
      <c r="D38" s="72" t="str">
        <f>'MM CALC'!D36</f>
        <v>CORTE, DOBRA E MONTAGEM DE AÇO CA-50/60, INCLUSIVE
ESPAÇADOR</v>
      </c>
      <c r="E38" s="45" t="str">
        <f>'MM CALC'!E36</f>
        <v>kg</v>
      </c>
      <c r="F38" s="45">
        <f>'MM CALC'!F36</f>
        <v>1545.05</v>
      </c>
      <c r="G38" s="20">
        <v>13.67</v>
      </c>
      <c r="H38" s="20">
        <f t="shared" si="6"/>
        <v>17.54</v>
      </c>
      <c r="I38" s="167">
        <f t="shared" si="7"/>
        <v>27100.18</v>
      </c>
      <c r="J38" s="73"/>
      <c r="K38" s="51"/>
      <c r="L38" s="73"/>
      <c r="O38" s="55"/>
    </row>
    <row r="39" spans="1:15" s="21" customFormat="1" ht="22.5">
      <c r="A39" s="166" t="str">
        <f>'MM CALC'!A37</f>
        <v>4.4</v>
      </c>
      <c r="B39" s="19" t="str">
        <f>'MM CALC'!B37</f>
        <v>SICOR-MG</v>
      </c>
      <c r="C39" s="19" t="str">
        <f>'MM CALC'!C37</f>
        <v>ED-49638</v>
      </c>
      <c r="D39" s="72" t="str">
        <f>'MM CALC'!D37</f>
        <v>FORNECIMENTO DE CONCRETO ESTRUTURAL, USINADO
BOMBEADO, COM FCK 25MPA, INCLUSIVE LANÇAMENTO,
ADENSAMENTO E ACABAMENTO</v>
      </c>
      <c r="E39" s="45" t="str">
        <f>'MM CALC'!E37</f>
        <v>m³</v>
      </c>
      <c r="F39" s="45">
        <f>'MM CALC'!F37</f>
        <v>23.77</v>
      </c>
      <c r="G39" s="20">
        <v>752.59</v>
      </c>
      <c r="H39" s="20">
        <f t="shared" si="6"/>
        <v>965.5</v>
      </c>
      <c r="I39" s="167">
        <f t="shared" si="7"/>
        <v>22949.94</v>
      </c>
      <c r="J39" s="73"/>
      <c r="K39" s="51"/>
      <c r="L39" s="73"/>
      <c r="O39" s="55"/>
    </row>
    <row r="40" spans="1:15" s="21" customFormat="1" ht="56.25">
      <c r="A40" s="166" t="str">
        <f>'MM CALC'!A38</f>
        <v>4.5</v>
      </c>
      <c r="B40" s="19" t="str">
        <f>'MM CALC'!B38</f>
        <v>SICOR-MG</v>
      </c>
      <c r="C40" s="19" t="str">
        <f>'MM CALC'!C38</f>
        <v>ED-50253</v>
      </c>
      <c r="D40" s="72" t="str">
        <f>'MM CALC'!D38</f>
        <v>LAJE PRÉ-MOLDADA UNIDIRECIONAL COM ENCHIMENTO EM
POLIESTIRENO EXPANDIDO (EPS), CAPEAMENTO DE 4CM,
SOBRECARGA DE 100KG/M2, ALTURA TOTAL DE 11CM E VÃO
LIVRE MÁXIMO DE 4M, INCLUSIVE CONCRETO ESTRUTURAL,
USINADO BOMBEADO COM FCK DE 20MPA, EXCLUSIVE TELA
ARMADA E CIMBRAMENTO</v>
      </c>
      <c r="E40" s="45" t="str">
        <f>'MM CALC'!E38</f>
        <v>m²</v>
      </c>
      <c r="F40" s="45">
        <f>'MM CALC'!F38</f>
        <v>430.65</v>
      </c>
      <c r="G40" s="20">
        <v>129.24</v>
      </c>
      <c r="H40" s="20">
        <f t="shared" si="6"/>
        <v>165.8</v>
      </c>
      <c r="I40" s="167">
        <f t="shared" si="7"/>
        <v>71401.77</v>
      </c>
      <c r="J40" s="73"/>
      <c r="K40" s="51"/>
      <c r="L40" s="73"/>
      <c r="O40" s="55"/>
    </row>
    <row r="41" spans="1:15" s="21" customFormat="1" ht="33.75">
      <c r="A41" s="166" t="str">
        <f>'MM CALC'!A39</f>
        <v>4.6</v>
      </c>
      <c r="B41" s="19" t="str">
        <f>'MM CALC'!B39</f>
        <v>SICOR-MG</v>
      </c>
      <c r="C41" s="19" t="str">
        <f>'MM CALC'!C39</f>
        <v>ED-29563</v>
      </c>
      <c r="D41" s="72" t="str">
        <f>'MM CALC'!D39</f>
        <v>ARMADURA DE TELA DE AÇO CA-60, SOLDADA TIPO Q-61,
DIÂMETRO Ø3,4MM, TRAMA COM DIMENSÃO (150X150)MM,
INCLUSIVE ESPAÇADOR, EXCLUSIVE CONCRETO</v>
      </c>
      <c r="E41" s="45" t="str">
        <f>'MM CALC'!E39</f>
        <v>m²</v>
      </c>
      <c r="F41" s="45">
        <f>'MM CALC'!F39</f>
        <v>473.72</v>
      </c>
      <c r="G41" s="20">
        <v>14.31</v>
      </c>
      <c r="H41" s="20">
        <f t="shared" si="6"/>
        <v>18.36</v>
      </c>
      <c r="I41" s="167">
        <f t="shared" si="7"/>
        <v>8697.5</v>
      </c>
      <c r="J41" s="73"/>
      <c r="K41" s="51"/>
      <c r="L41" s="73"/>
      <c r="O41" s="55"/>
    </row>
    <row r="42" spans="1:15" s="21" customFormat="1" ht="33.75">
      <c r="A42" s="166" t="str">
        <f>'MM CALC'!A40</f>
        <v>4.7</v>
      </c>
      <c r="B42" s="19" t="str">
        <f>'MM CALC'!B40</f>
        <v>SICOR-MG</v>
      </c>
      <c r="C42" s="19" t="str">
        <f>'MM CALC'!C40</f>
        <v>ED-19637</v>
      </c>
      <c r="D42" s="72" t="str">
        <f>'MM CALC'!D40</f>
        <v>CIMBRAMENTO PARA LAJE PRÉ-MOLDADA COM ESCORAMENTO
METÁLICO, TIPO "A", ALTURA DE (200 ATÉ 310)CM, INCLUSIVE
DESCARGA, MONTAGEM, DESMONTAGEM E CARGA</v>
      </c>
      <c r="E42" s="45" t="str">
        <f>'MM CALC'!E40</f>
        <v>m2xmês</v>
      </c>
      <c r="F42" s="45">
        <f>'MM CALC'!F40</f>
        <v>861.3</v>
      </c>
      <c r="G42" s="20">
        <v>22.69</v>
      </c>
      <c r="H42" s="20">
        <f t="shared" si="6"/>
        <v>29.11</v>
      </c>
      <c r="I42" s="167">
        <f t="shared" si="7"/>
        <v>25072.44</v>
      </c>
      <c r="J42" s="73"/>
      <c r="K42" s="51"/>
      <c r="L42" s="73"/>
      <c r="O42" s="55"/>
    </row>
    <row r="43" spans="1:15" s="21" customFormat="1" ht="33.75">
      <c r="A43" s="166" t="str">
        <f>'MM CALC'!A41</f>
        <v>4.8</v>
      </c>
      <c r="B43" s="19" t="str">
        <f>'MM CALC'!B41</f>
        <v>SICOR-MG</v>
      </c>
      <c r="C43" s="19" t="str">
        <f>'MM CALC'!C41</f>
        <v>ED-9906</v>
      </c>
      <c r="D43" s="72" t="str">
        <f>'MM CALC'!D41</f>
        <v>VERGA OU CONTRAVERGA EM CONCRETO ESTRUTURAL PARA
VÃOS ACIMA DE 150CM, PREPARADO EM OBRA COM BETONEIRA,
CONTROLE "A", COM FCK 20 MPA, MOLDADA IN LOCO, INCLUSIVE
ARMAÇÃO</v>
      </c>
      <c r="E43" s="45" t="str">
        <f>'MM CALC'!E41</f>
        <v>m³</v>
      </c>
      <c r="F43" s="45">
        <f>'MM CALC'!F41</f>
        <v>0.6</v>
      </c>
      <c r="G43" s="20">
        <v>3519.96</v>
      </c>
      <c r="H43" s="20">
        <f t="shared" si="6"/>
        <v>4515.76</v>
      </c>
      <c r="I43" s="167">
        <f t="shared" si="7"/>
        <v>2709.46</v>
      </c>
      <c r="J43" s="73"/>
      <c r="K43" s="51"/>
      <c r="L43" s="73"/>
      <c r="O43" s="55"/>
    </row>
    <row r="44" spans="1:15" s="21" customFormat="1" ht="33.75">
      <c r="A44" s="166" t="str">
        <f>'MM CALC'!A42</f>
        <v>4.9</v>
      </c>
      <c r="B44" s="19" t="str">
        <f>'MM CALC'!B42</f>
        <v>SICOR-MG</v>
      </c>
      <c r="C44" s="19" t="str">
        <f>'MM CALC'!C42</f>
        <v>ED-9903</v>
      </c>
      <c r="D44" s="72" t="str">
        <f>'MM CALC'!D42</f>
        <v>VERGA OU CONTRAVERGA EM CONCRETO ESTRUTURAL PARA
VÃOS DE ATÉ 150CM, PREPARADO EM OBRA COM BETONEIRA,
CONTROLE "A", COM FCK 20 MPA, MOLDADA IN LOCO, INCLUSIVE
ARMAÇÃO</v>
      </c>
      <c r="E44" s="45" t="str">
        <f>'MM CALC'!E42</f>
        <v>m³</v>
      </c>
      <c r="F44" s="45">
        <f>'MM CALC'!F42</f>
        <v>0.45</v>
      </c>
      <c r="G44" s="20">
        <v>3283.6</v>
      </c>
      <c r="H44" s="20">
        <f t="shared" si="6"/>
        <v>4212.53</v>
      </c>
      <c r="I44" s="167">
        <f t="shared" si="7"/>
        <v>1895.64</v>
      </c>
      <c r="J44" s="73"/>
      <c r="K44" s="51"/>
      <c r="L44" s="73"/>
      <c r="O44" s="55"/>
    </row>
    <row r="45" spans="1:15" s="21" customFormat="1" ht="22.5">
      <c r="A45" s="193" t="str">
        <f>'MM CALC'!A43</f>
        <v>4.10</v>
      </c>
      <c r="B45" s="19" t="str">
        <f>'MM CALC'!B43</f>
        <v>SICOR-MG</v>
      </c>
      <c r="C45" s="19" t="str">
        <f>'MM CALC'!C43</f>
        <v>ED-51148</v>
      </c>
      <c r="D45" s="72" t="str">
        <f>'MM CALC'!D43</f>
        <v>RAMPA PARA ACESSO DE DEFICIENTE, EM CONCRETO SIMPLES FCK = 25 MPA, DESEMPENADA, COM PINTURA INDICATIVA, 02 DEMÃOS</v>
      </c>
      <c r="E45" s="45" t="str">
        <f>'MM CALC'!E43</f>
        <v>u</v>
      </c>
      <c r="F45" s="45">
        <f>'MM CALC'!F43</f>
        <v>4</v>
      </c>
      <c r="G45" s="20">
        <v>440.99</v>
      </c>
      <c r="H45" s="20">
        <f t="shared" si="6"/>
        <v>565.75</v>
      </c>
      <c r="I45" s="20">
        <f t="shared" si="7"/>
        <v>2263</v>
      </c>
      <c r="J45" s="73"/>
      <c r="K45" s="51"/>
      <c r="L45" s="73"/>
      <c r="O45" s="55"/>
    </row>
    <row r="46" spans="1:15" s="21" customFormat="1" ht="11.25">
      <c r="A46" s="164">
        <f>'MM CALC'!A44</f>
        <v>5</v>
      </c>
      <c r="B46" s="103"/>
      <c r="C46" s="104"/>
      <c r="D46" s="105" t="str">
        <f>'MM CALC'!D44</f>
        <v xml:space="preserve">ALVENARIA </v>
      </c>
      <c r="E46" s="104"/>
      <c r="F46" s="228"/>
      <c r="G46" s="229"/>
      <c r="H46" s="230"/>
      <c r="I46" s="165">
        <f>SUM(I47:I48)</f>
        <v>68453.42</v>
      </c>
      <c r="J46" s="73"/>
      <c r="K46" s="51"/>
      <c r="L46" s="73"/>
      <c r="O46" s="55"/>
    </row>
    <row r="47" spans="1:15" s="21" customFormat="1" ht="22.5">
      <c r="A47" s="166" t="str">
        <f>'MM CALC'!A45</f>
        <v>5.1</v>
      </c>
      <c r="B47" s="19" t="str">
        <f>'MM CALC'!B45</f>
        <v>SICOR-MG</v>
      </c>
      <c r="C47" s="19" t="str">
        <f>'MM CALC'!C45</f>
        <v>ED-48232</v>
      </c>
      <c r="D47" s="72" t="str">
        <f>'MM CALC'!D45</f>
        <v>ALVENARIA DE VEDAÇÃO COM TIJOLO CERÂMICO FURADO, ESP.
14CM, PARA REVESTIMENTO, INCLUSIVE ARGAMASSA PARA
ASSENTAMENTO</v>
      </c>
      <c r="E47" s="45" t="str">
        <f>'MM CALC'!E45</f>
        <v>m²</v>
      </c>
      <c r="F47" s="45">
        <f>'MM CALC'!F45</f>
        <v>771.59</v>
      </c>
      <c r="G47" s="20">
        <v>67.86</v>
      </c>
      <c r="H47" s="20">
        <f t="shared" si="6"/>
        <v>87.06</v>
      </c>
      <c r="I47" s="167">
        <f t="shared" ref="I47:I48" si="8">+ROUND((H47*F47),2)</f>
        <v>67174.63</v>
      </c>
      <c r="J47" s="73"/>
      <c r="K47" s="51"/>
      <c r="L47" s="73"/>
      <c r="O47" s="55"/>
    </row>
    <row r="48" spans="1:15" s="21" customFormat="1" ht="22.5">
      <c r="A48" s="166" t="str">
        <f>'MM CALC'!A46</f>
        <v>5.2</v>
      </c>
      <c r="B48" s="19" t="str">
        <f>'MM CALC'!B46</f>
        <v>SICOR-MG</v>
      </c>
      <c r="C48" s="19" t="str">
        <f>'MM CALC'!C46</f>
        <v>ED-48231</v>
      </c>
      <c r="D48" s="72" t="str">
        <f>'MM CALC'!D46</f>
        <v>ALVENARIA DE VEDAÇÃO COM TIJOLO CERÂMICO FURADO, ESP.
9CM, PARA REVESTIMENTO, INCLUSIVE ARGAMASSA PARA
ASSENTAMENTO</v>
      </c>
      <c r="E48" s="45" t="str">
        <f>'MM CALC'!E46</f>
        <v>m²</v>
      </c>
      <c r="F48" s="45">
        <f>'MM CALC'!F46</f>
        <v>17.68</v>
      </c>
      <c r="G48" s="20">
        <v>56.38</v>
      </c>
      <c r="H48" s="20">
        <f t="shared" si="6"/>
        <v>72.33</v>
      </c>
      <c r="I48" s="167">
        <f t="shared" si="8"/>
        <v>1278.79</v>
      </c>
      <c r="J48" s="73"/>
      <c r="K48" s="51"/>
      <c r="L48" s="73"/>
      <c r="O48" s="55"/>
    </row>
    <row r="49" spans="1:15" s="21" customFormat="1" ht="11.25">
      <c r="A49" s="164">
        <f>'MM CALC'!A47</f>
        <v>6</v>
      </c>
      <c r="B49" s="103"/>
      <c r="C49" s="104"/>
      <c r="D49" s="105" t="str">
        <f>'MM CALC'!D47</f>
        <v>COBERTURA E FORRO</v>
      </c>
      <c r="E49" s="104"/>
      <c r="F49" s="228"/>
      <c r="G49" s="229"/>
      <c r="H49" s="230"/>
      <c r="I49" s="165">
        <f>SUM(I50:I54)</f>
        <v>155846.44999999998</v>
      </c>
      <c r="J49" s="73"/>
      <c r="K49" s="51"/>
      <c r="L49" s="73"/>
      <c r="O49" s="55"/>
    </row>
    <row r="50" spans="1:15" s="21" customFormat="1" ht="22.5">
      <c r="A50" s="166" t="str">
        <f>'MM CALC'!A48</f>
        <v>6.1</v>
      </c>
      <c r="B50" s="19" t="str">
        <f>'MM CALC'!B48</f>
        <v>SICOR-MG</v>
      </c>
      <c r="C50" s="19" t="str">
        <f>'MM CALC'!C48</f>
        <v>ED-48407</v>
      </c>
      <c r="D50" s="72" t="str">
        <f>'MM CALC'!D48</f>
        <v>ENGRADAMENTO EM MADEIRA PARAJU OU EQUIVALENTE, PARA
TELHAS CERÂMICAS OU DE CONCRETO, EXCLUSIVE TELHAS</v>
      </c>
      <c r="E50" s="45" t="str">
        <f>'MM CALC'!E48</f>
        <v>m²</v>
      </c>
      <c r="F50" s="45">
        <f>'MM CALC'!F48</f>
        <v>499.06</v>
      </c>
      <c r="G50" s="20">
        <v>108.76</v>
      </c>
      <c r="H50" s="20">
        <f t="shared" si="6"/>
        <v>139.53</v>
      </c>
      <c r="I50" s="167">
        <f t="shared" ref="I50:I54" si="9">+ROUND((H50*F50),2)</f>
        <v>69633.84</v>
      </c>
      <c r="J50" s="73"/>
      <c r="K50" s="51"/>
      <c r="L50" s="73"/>
      <c r="O50" s="55"/>
    </row>
    <row r="51" spans="1:15" s="21" customFormat="1" ht="22.5">
      <c r="A51" s="166" t="str">
        <f>'MM CALC'!A49</f>
        <v>6.2</v>
      </c>
      <c r="B51" s="19" t="str">
        <f>'MM CALC'!B49</f>
        <v>SICOR-MG</v>
      </c>
      <c r="C51" s="19" t="str">
        <f>'MM CALC'!C49</f>
        <v>ED-48420</v>
      </c>
      <c r="D51" s="72" t="str">
        <f>'MM CALC'!D49</f>
        <v>COBERTURA EM TELHA CERÂMICA, TIPO PLAN, INCLUSIVE
FIXAÇÃO, EXCLUSIVE ENGRADAMENTO E MANTA ISOLANTE/
TÉRMICA</v>
      </c>
      <c r="E51" s="45" t="str">
        <f>'MM CALC'!E49</f>
        <v>m²</v>
      </c>
      <c r="F51" s="45">
        <f>'MM CALC'!F49</f>
        <v>558.94000000000005</v>
      </c>
      <c r="G51" s="20">
        <v>96.8</v>
      </c>
      <c r="H51" s="20">
        <f t="shared" si="6"/>
        <v>124.18</v>
      </c>
      <c r="I51" s="167">
        <f t="shared" si="9"/>
        <v>69409.17</v>
      </c>
      <c r="J51" s="73"/>
      <c r="K51" s="51"/>
      <c r="L51" s="73"/>
      <c r="O51" s="55"/>
    </row>
    <row r="52" spans="1:15" s="21" customFormat="1" ht="22.5">
      <c r="A52" s="166" t="str">
        <f>'MM CALC'!A50</f>
        <v>6.3</v>
      </c>
      <c r="B52" s="19" t="str">
        <f>'MM CALC'!B50</f>
        <v>SICOR-MG</v>
      </c>
      <c r="C52" s="19" t="str">
        <f>'MM CALC'!C50</f>
        <v>ED-48400</v>
      </c>
      <c r="D52" s="72" t="str">
        <f>'MM CALC'!D50</f>
        <v>CUMEEIRA PARA TELHA CERÂMICA, INCLUSIVE EMBOÇAMENTO
COM ARGAMASSA, TRAÇO 1:2:9 (CIMENTO, CAL E AREIA), COM
PREPARO MECANIZADO</v>
      </c>
      <c r="E52" s="45" t="str">
        <f>'MM CALC'!E50</f>
        <v>m</v>
      </c>
      <c r="F52" s="45">
        <f>'MM CALC'!F50</f>
        <v>60.67</v>
      </c>
      <c r="G52" s="20">
        <v>37.369999999999997</v>
      </c>
      <c r="H52" s="20">
        <f t="shared" si="6"/>
        <v>47.94</v>
      </c>
      <c r="I52" s="167">
        <f t="shared" si="9"/>
        <v>2908.52</v>
      </c>
      <c r="J52" s="73"/>
      <c r="K52" s="51"/>
      <c r="L52" s="73"/>
      <c r="O52" s="55"/>
    </row>
    <row r="53" spans="1:15" s="21" customFormat="1" ht="22.5">
      <c r="A53" s="166" t="str">
        <f>'MM CALC'!A51</f>
        <v>6.4</v>
      </c>
      <c r="B53" s="19" t="str">
        <f>'MM CALC'!B51</f>
        <v>SICOR-MG</v>
      </c>
      <c r="C53" s="19" t="str">
        <f>'MM CALC'!C51</f>
        <v xml:space="preserve">
ED-50663</v>
      </c>
      <c r="D53" s="72" t="str">
        <f>'MM CALC'!D51</f>
        <v>CALHA EM CHAPA GALVANIZADA, ESP. 0,5MM (GSG-26), COM
DESENVOLVIMENTO DE 50CM, INCLUSIVE IÇAMENTO MANUAL
VERTICAL</v>
      </c>
      <c r="E53" s="45" t="str">
        <f>'MM CALC'!E51</f>
        <v>m</v>
      </c>
      <c r="F53" s="45">
        <f>'MM CALC'!F51</f>
        <v>96.3</v>
      </c>
      <c r="G53" s="20">
        <v>57.84</v>
      </c>
      <c r="H53" s="20">
        <f t="shared" si="6"/>
        <v>74.2</v>
      </c>
      <c r="I53" s="167">
        <f t="shared" si="9"/>
        <v>7145.46</v>
      </c>
      <c r="J53" s="73"/>
      <c r="K53" s="51"/>
      <c r="L53" s="73"/>
      <c r="O53" s="55"/>
    </row>
    <row r="54" spans="1:15" s="21" customFormat="1" ht="22.5">
      <c r="A54" s="166" t="str">
        <f>'MM CALC'!A52</f>
        <v>6.5</v>
      </c>
      <c r="B54" s="19" t="str">
        <f>'MM CALC'!B52</f>
        <v>SICOR-MG</v>
      </c>
      <c r="C54" s="19" t="str">
        <f>'MM CALC'!C52</f>
        <v>ED-50669</v>
      </c>
      <c r="D54" s="72" t="str">
        <f>'MM CALC'!D52</f>
        <v>CONDUTOR CIRCULAR DE ÁGUA PLUVIAL PARA DO TELHADO EM
TUBO DE PVC, DIÂMETRO DE 75MM, INCLUSIVE CONEXÕES E
SUPORTES</v>
      </c>
      <c r="E54" s="45" t="str">
        <f>'MM CALC'!E52</f>
        <v>m</v>
      </c>
      <c r="F54" s="45">
        <f>'MM CALC'!F52</f>
        <v>58</v>
      </c>
      <c r="G54" s="20">
        <v>90.71</v>
      </c>
      <c r="H54" s="20">
        <f t="shared" si="6"/>
        <v>116.37</v>
      </c>
      <c r="I54" s="167">
        <f t="shared" si="9"/>
        <v>6749.46</v>
      </c>
      <c r="J54" s="73"/>
      <c r="K54" s="51"/>
      <c r="L54" s="73"/>
      <c r="O54" s="55"/>
    </row>
    <row r="55" spans="1:15" s="21" customFormat="1" ht="11.25">
      <c r="A55" s="164">
        <f>'MM CALC'!A53</f>
        <v>7</v>
      </c>
      <c r="B55" s="103"/>
      <c r="C55" s="104"/>
      <c r="D55" s="105" t="str">
        <f>'MM CALC'!D53</f>
        <v>INSTALAÇÕES HIDROSSANITÁRIAS</v>
      </c>
      <c r="E55" s="104"/>
      <c r="F55" s="228"/>
      <c r="G55" s="229"/>
      <c r="H55" s="230"/>
      <c r="I55" s="165">
        <f>SUM(I56:I73)</f>
        <v>82124.639999999999</v>
      </c>
      <c r="J55" s="73"/>
      <c r="K55" s="51"/>
      <c r="L55" s="73"/>
      <c r="O55" s="55"/>
    </row>
    <row r="56" spans="1:15" s="21" customFormat="1" ht="45">
      <c r="A56" s="166" t="str">
        <f>'MM CALC'!A54</f>
        <v>7.1</v>
      </c>
      <c r="B56" s="19" t="str">
        <f>'MM CALC'!B54</f>
        <v>SICOR-MG</v>
      </c>
      <c r="C56" s="19" t="str">
        <f>'MM CALC'!C54</f>
        <v>ED-50221</v>
      </c>
      <c r="D56" s="72" t="str">
        <f>'MM CALC'!D54</f>
        <v>PONTO DE EMBUTIR PARA ÁGUA FRIA EM TUBO DE PVC RÍGIDO
SOLDÁVEL, DN 20MM (1/2"), EMBUTIDO NA ALVENARIA COM
DISTÂNCIA DE ATÉ CINCO (5) METROS DA TOMADA DE ÁGUA,
INCLUSIVE CONEXÕES E FIXAÇÃO DO TUBO COM ENCHIMENTO
DO RASGO NA ALVENARIA/CONCRETO COM ARGAMASSA</v>
      </c>
      <c r="E56" s="45" t="str">
        <f>'MM CALC'!E54</f>
        <v>und</v>
      </c>
      <c r="F56" s="45">
        <f>'MM CALC'!F54</f>
        <v>19</v>
      </c>
      <c r="G56" s="20">
        <v>137.85</v>
      </c>
      <c r="H56" s="20">
        <f t="shared" si="6"/>
        <v>176.85</v>
      </c>
      <c r="I56" s="167">
        <f t="shared" ref="I56:I71" si="10">+ROUND((H56*F56),2)</f>
        <v>3360.15</v>
      </c>
      <c r="J56" s="73"/>
      <c r="K56" s="51"/>
      <c r="L56" s="73"/>
      <c r="O56" s="55"/>
    </row>
    <row r="57" spans="1:15" s="21" customFormat="1" ht="56.25">
      <c r="A57" s="166" t="str">
        <f>'MM CALC'!A55</f>
        <v>7.2</v>
      </c>
      <c r="B57" s="19" t="str">
        <f>'MM CALC'!B55</f>
        <v>SICOR-MG</v>
      </c>
      <c r="C57" s="19" t="str">
        <f>'MM CALC'!C55</f>
        <v>ED-50223</v>
      </c>
      <c r="D57" s="72" t="str">
        <f>'MM CALC'!D55</f>
        <v>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v>
      </c>
      <c r="E57" s="45" t="str">
        <f>'MM CALC'!E55</f>
        <v>und</v>
      </c>
      <c r="F57" s="45">
        <f>'MM CALC'!F55</f>
        <v>10</v>
      </c>
      <c r="G57" s="20">
        <v>166.4</v>
      </c>
      <c r="H57" s="20">
        <f t="shared" si="6"/>
        <v>213.47</v>
      </c>
      <c r="I57" s="167">
        <f t="shared" si="10"/>
        <v>2134.6999999999998</v>
      </c>
      <c r="J57" s="73"/>
      <c r="K57" s="51"/>
      <c r="L57" s="73"/>
      <c r="O57" s="55"/>
    </row>
    <row r="58" spans="1:15" s="21" customFormat="1" ht="45">
      <c r="A58" s="166" t="str">
        <f>'MM CALC'!A56</f>
        <v>7.3</v>
      </c>
      <c r="B58" s="19" t="str">
        <f>'MM CALC'!B56</f>
        <v>SICOR-MG</v>
      </c>
      <c r="C58" s="19" t="str">
        <f>'MM CALC'!C56</f>
        <v>ED-50225</v>
      </c>
      <c r="D58" s="72" t="str">
        <f>'MM CALC'!D56</f>
        <v>PONTO DE EMBUTIR PARA ESGOTO EM TUBO PVC RÍGIDO, PBV -
SÉRIE NORMAL, DN 100MM (4"), EMBUTIDO EM PISO COM
DISTÂNCIA DE ATÉ CINCO (5) METROS DO RAMAL DE ESGOTO,
INCLUSIVE CONEXÕES E FIXAÇÃO DO TUBO COM ENCHIMENTO
DO RASGO NO CONCRETO COM ARGAMASSA</v>
      </c>
      <c r="E58" s="45" t="str">
        <f>'MM CALC'!E56</f>
        <v>und</v>
      </c>
      <c r="F58" s="45">
        <f>'MM CALC'!F56</f>
        <v>12</v>
      </c>
      <c r="G58" s="20">
        <v>313.35000000000002</v>
      </c>
      <c r="H58" s="20">
        <f t="shared" si="6"/>
        <v>402</v>
      </c>
      <c r="I58" s="167">
        <f t="shared" si="10"/>
        <v>4824</v>
      </c>
      <c r="J58" s="73"/>
      <c r="K58" s="51"/>
      <c r="L58" s="73"/>
      <c r="O58" s="55"/>
    </row>
    <row r="59" spans="1:15" s="21" customFormat="1" ht="22.5">
      <c r="A59" s="166" t="str">
        <f>'MM CALC'!A57</f>
        <v>7.4</v>
      </c>
      <c r="B59" s="19" t="str">
        <f>'MM CALC'!B57</f>
        <v>SICOR-MG</v>
      </c>
      <c r="C59" s="19" t="str">
        <f>'MM CALC'!C57</f>
        <v>ED-50105</v>
      </c>
      <c r="D59" s="72" t="str">
        <f>'MM CALC'!D57</f>
        <v>FORNECIMENTO E ASSENTAMENTO DE TUBO PVC RÍGIDO,
COLETOR DE ESGOTO LISO (JEI), DN 100 MM (4"), INCLUSIVE
CONEXÕES</v>
      </c>
      <c r="E59" s="45" t="str">
        <f>'MM CALC'!E57</f>
        <v>m</v>
      </c>
      <c r="F59" s="45">
        <f>'MM CALC'!F57</f>
        <v>100</v>
      </c>
      <c r="G59" s="20">
        <v>38.39</v>
      </c>
      <c r="H59" s="20">
        <f t="shared" si="6"/>
        <v>49.25</v>
      </c>
      <c r="I59" s="167">
        <f t="shared" si="10"/>
        <v>4925</v>
      </c>
      <c r="J59" s="73"/>
      <c r="K59" s="51"/>
      <c r="L59" s="73"/>
      <c r="O59" s="55"/>
    </row>
    <row r="60" spans="1:15" s="21" customFormat="1" ht="22.5">
      <c r="A60" s="166" t="str">
        <f>'MM CALC'!A58</f>
        <v>7.5</v>
      </c>
      <c r="B60" s="19" t="str">
        <f>'MM CALC'!B58</f>
        <v>SICOR-MG</v>
      </c>
      <c r="C60" s="19" t="str">
        <f>'MM CALC'!C58</f>
        <v>ED-50106</v>
      </c>
      <c r="D60" s="72" t="str">
        <f>'MM CALC'!D58</f>
        <v>FORNECIMENTO E ASSENTAMENTO DE TUBO PVC RÍGIDO,
COLETOR DE ESGOTO LISO (JEI), DN 150 MM (6"), INCLUSIVE
CONEXÕES</v>
      </c>
      <c r="E60" s="45" t="str">
        <f>'MM CALC'!E58</f>
        <v>m</v>
      </c>
      <c r="F60" s="45">
        <f>'MM CALC'!F58</f>
        <v>50</v>
      </c>
      <c r="G60" s="20">
        <v>70.900000000000006</v>
      </c>
      <c r="H60" s="20">
        <f t="shared" si="6"/>
        <v>90.96</v>
      </c>
      <c r="I60" s="167">
        <f t="shared" si="10"/>
        <v>4548</v>
      </c>
      <c r="J60" s="73"/>
      <c r="K60" s="51"/>
      <c r="L60" s="73"/>
      <c r="O60" s="55"/>
    </row>
    <row r="61" spans="1:15" s="21" customFormat="1" ht="22.5">
      <c r="A61" s="166" t="str">
        <f>'MM CALC'!A59</f>
        <v>7.6</v>
      </c>
      <c r="B61" s="19" t="str">
        <f>'MM CALC'!B59</f>
        <v>SICOR-MG</v>
      </c>
      <c r="C61" s="19" t="str">
        <f>'MM CALC'!C59</f>
        <v>ED-50018</v>
      </c>
      <c r="D61" s="72" t="str">
        <f>'MM CALC'!D59</f>
        <v>FORNECIMENTO E ASSENTAMENTO DE TUBO PVC RÍGIDO
SOLDÁVEL, ÁGUA FRIA, DN 20 MM (1/2"), INCLUSIVE CONEXÕES</v>
      </c>
      <c r="E61" s="45" t="str">
        <f>'MM CALC'!E59</f>
        <v>m</v>
      </c>
      <c r="F61" s="45">
        <f>'MM CALC'!F59</f>
        <v>60</v>
      </c>
      <c r="G61" s="20">
        <v>21.15</v>
      </c>
      <c r="H61" s="20">
        <f t="shared" si="6"/>
        <v>27.13</v>
      </c>
      <c r="I61" s="167">
        <f t="shared" si="10"/>
        <v>1627.8</v>
      </c>
      <c r="J61" s="73"/>
      <c r="K61" s="51"/>
      <c r="L61" s="73"/>
      <c r="O61" s="55"/>
    </row>
    <row r="62" spans="1:15" s="21" customFormat="1" ht="22.5">
      <c r="A62" s="166" t="str">
        <f>'MM CALC'!A60</f>
        <v>7.7</v>
      </c>
      <c r="B62" s="19" t="str">
        <f>'MM CALC'!B60</f>
        <v>SICOR-MG</v>
      </c>
      <c r="C62" s="19" t="str">
        <f>'MM CALC'!C60</f>
        <v>ED-50019</v>
      </c>
      <c r="D62" s="72" t="str">
        <f>'MM CALC'!D60</f>
        <v>FORNECIMENTO E ASSENTAMENTO DE TUBO PVC RÍGIDO
SOLDÁVEL, ÁGUA FRIA, DN 25 MM (1/2"), INCLUSIVE CONEXÕES</v>
      </c>
      <c r="E62" s="45" t="str">
        <f>'MM CALC'!E60</f>
        <v>m</v>
      </c>
      <c r="F62" s="45">
        <f>'MM CALC'!F60</f>
        <v>60</v>
      </c>
      <c r="G62" s="20">
        <v>23.29</v>
      </c>
      <c r="H62" s="20">
        <f t="shared" si="6"/>
        <v>29.88</v>
      </c>
      <c r="I62" s="167">
        <f t="shared" si="10"/>
        <v>1792.8</v>
      </c>
      <c r="J62" s="73"/>
      <c r="K62" s="51"/>
      <c r="L62" s="73"/>
      <c r="O62" s="55"/>
    </row>
    <row r="63" spans="1:15" s="21" customFormat="1" ht="22.5">
      <c r="A63" s="166" t="str">
        <f>'MM CALC'!A61</f>
        <v>7.8</v>
      </c>
      <c r="B63" s="19" t="str">
        <f>'MM CALC'!B61</f>
        <v>SICOR-MG</v>
      </c>
      <c r="C63" s="19" t="str">
        <f>'MM CALC'!C61</f>
        <v>ED-50021</v>
      </c>
      <c r="D63" s="72" t="str">
        <f>'MM CALC'!D61</f>
        <v>FORNECIMENTO E ASSENTAMENTO DE TUBO PVC RÍGIDO
SOLDÁVEL, ÁGUA FRIA, DN 40 MM (1.1/4"), INCLUSIVE CONEXÕES</v>
      </c>
      <c r="E63" s="45" t="str">
        <f>'MM CALC'!E61</f>
        <v>m</v>
      </c>
      <c r="F63" s="45">
        <f>'MM CALC'!F61</f>
        <v>30</v>
      </c>
      <c r="G63" s="20">
        <v>37.450000000000003</v>
      </c>
      <c r="H63" s="20">
        <f t="shared" si="6"/>
        <v>48.04</v>
      </c>
      <c r="I63" s="167">
        <f t="shared" si="10"/>
        <v>1441.2</v>
      </c>
      <c r="J63" s="73"/>
      <c r="K63" s="51"/>
      <c r="L63" s="73"/>
      <c r="O63" s="55"/>
    </row>
    <row r="64" spans="1:15" s="21" customFormat="1" ht="45">
      <c r="A64" s="166" t="str">
        <f>'MM CALC'!A62</f>
        <v>7.9</v>
      </c>
      <c r="B64" s="19" t="str">
        <f>'MM CALC'!B62</f>
        <v>SICOR-MG</v>
      </c>
      <c r="C64" s="19" t="str">
        <f>'MM CALC'!C62</f>
        <v>ED-49879</v>
      </c>
      <c r="D64" s="72" t="str">
        <f>'MM CALC'!D62</f>
        <v>CAIXA DE ESGOTO DE INSPEÇÃO/PASSAGEM EM ALVENARIA (
50X50X60CM), REVESTIMENTO EM ARGAMASSA COM ADITIVO
IMPERMEABILIZANTE, COM TAMPA DE CONCRETO, INCLUSIVE
ESCAVAÇÃO, REATERRO E TRANSPORTE COM RETIRADA DO
MATERIAL ESCAVADO (EM CAÇAMBA)</v>
      </c>
      <c r="E64" s="45" t="str">
        <f>'MM CALC'!E62</f>
        <v xml:space="preserve">und </v>
      </c>
      <c r="F64" s="45">
        <f>'MM CALC'!F62</f>
        <v>7</v>
      </c>
      <c r="G64" s="20">
        <v>471.11</v>
      </c>
      <c r="H64" s="20">
        <f t="shared" si="6"/>
        <v>604.39</v>
      </c>
      <c r="I64" s="167">
        <f t="shared" si="10"/>
        <v>4230.7299999999996</v>
      </c>
      <c r="J64" s="73"/>
      <c r="K64" s="51"/>
      <c r="L64" s="73"/>
      <c r="O64" s="55"/>
    </row>
    <row r="65" spans="1:15" s="21" customFormat="1" ht="45">
      <c r="A65" s="166" t="str">
        <f>'MM CALC'!A63</f>
        <v>7.10</v>
      </c>
      <c r="B65" s="19" t="str">
        <f>'MM CALC'!B63</f>
        <v>SICOR-MG</v>
      </c>
      <c r="C65" s="19" t="str">
        <f>'MM CALC'!C63</f>
        <v>ED-49909</v>
      </c>
      <c r="D65" s="72" t="str">
        <f>'MM CALC'!D63</f>
        <v>CAIXA DE DRENAGEM DE INSPEÇÃO/PASSAGEM EM ALVENARIA (
40X40X60CM), REVESTIMENTO EM ARGAMASSA COM ADITIVO
IMPERMEABILIZANTE, COM TAMPA EM GRELHA, INCLUSIVE
ESCAVAÇÃO, REATERRO E TRANSPORTE COM RETIRADA DO
MATERIAL ESCAVADO (EM CAÇAMBA)</v>
      </c>
      <c r="E65" s="45" t="str">
        <f>'MM CALC'!E63</f>
        <v xml:space="preserve">und </v>
      </c>
      <c r="F65" s="45">
        <f>'MM CALC'!F63</f>
        <v>10</v>
      </c>
      <c r="G65" s="20">
        <v>503.64</v>
      </c>
      <c r="H65" s="20">
        <f t="shared" si="6"/>
        <v>646.12</v>
      </c>
      <c r="I65" s="167">
        <f t="shared" si="10"/>
        <v>6461.2</v>
      </c>
      <c r="J65" s="73"/>
      <c r="K65" s="51"/>
      <c r="L65" s="73"/>
      <c r="O65" s="55"/>
    </row>
    <row r="66" spans="1:15" s="21" customFormat="1" ht="33.75">
      <c r="A66" s="166" t="str">
        <f>'MM CALC'!A64</f>
        <v>7.11</v>
      </c>
      <c r="B66" s="19" t="str">
        <f>'MM CALC'!B64</f>
        <v>SICOR-MG</v>
      </c>
      <c r="C66" s="19" t="str">
        <f>'MM CALC'!C64</f>
        <v>ED-49935</v>
      </c>
      <c r="D66" s="72" t="str">
        <f>'MM CALC'!D64</f>
        <v>CAIXA D'ÁGUA DE POLIETILENO, CAPACIDADE DE 500L, INCLUSIVE
TAMPA, TORNEIRA DE BOIA, EXTRAVASOR, TUBO DE LIMPEZA E
ACESSÓRIOS, EXCLUSIVE TUBULAÇÃO DE ENTRADA/SAÍDA DE
ÁGUA</v>
      </c>
      <c r="E66" s="45" t="str">
        <f>'MM CALC'!E64</f>
        <v xml:space="preserve">und </v>
      </c>
      <c r="F66" s="45">
        <f>'MM CALC'!F64</f>
        <v>4</v>
      </c>
      <c r="G66" s="20">
        <v>723.91</v>
      </c>
      <c r="H66" s="20">
        <f t="shared" si="6"/>
        <v>928.7</v>
      </c>
      <c r="I66" s="167">
        <f t="shared" si="10"/>
        <v>3714.8</v>
      </c>
      <c r="J66" s="73"/>
      <c r="K66" s="51"/>
      <c r="L66" s="73"/>
      <c r="O66" s="55"/>
    </row>
    <row r="67" spans="1:15" s="21" customFormat="1" ht="33.75">
      <c r="A67" s="166" t="str">
        <f>'MM CALC'!A65</f>
        <v>7.12</v>
      </c>
      <c r="B67" s="19" t="str">
        <f>'MM CALC'!B65</f>
        <v>SICOR-MG</v>
      </c>
      <c r="C67" s="19" t="str">
        <f>'MM CALC'!C65</f>
        <v>ED-29742</v>
      </c>
      <c r="D67" s="72" t="str">
        <f>'MM CALC'!D65</f>
        <v xml:space="preserve">CAIXA D'ÁGUA DE POLIETILENO, CAPACIDADE DE 5.000L, INCLUSIVE TAMPA, TORNEIRA DE BOIA, EXTRAVASOR, TUBO DE LIMPEZA E ACESSÓRIOS, EXCLUSIVE TUBULAÇÃO DE ENTRADA/ SAÍDA DE ÁGUA
</v>
      </c>
      <c r="E67" s="45" t="str">
        <f>'MM CALC'!E65</f>
        <v xml:space="preserve">und </v>
      </c>
      <c r="F67" s="45">
        <f>'MM CALC'!F65</f>
        <v>4</v>
      </c>
      <c r="G67" s="20">
        <v>3617.11</v>
      </c>
      <c r="H67" s="20">
        <f t="shared" si="6"/>
        <v>4640.3900000000003</v>
      </c>
      <c r="I67" s="167">
        <f t="shared" si="10"/>
        <v>18561.560000000001</v>
      </c>
      <c r="J67" s="73"/>
      <c r="K67" s="51"/>
      <c r="L67" s="73"/>
      <c r="O67" s="55"/>
    </row>
    <row r="68" spans="1:15" s="21" customFormat="1" ht="11.25">
      <c r="A68" s="166" t="str">
        <f>'MM CALC'!A66</f>
        <v>7.13</v>
      </c>
      <c r="B68" s="19" t="str">
        <f>'MM CALC'!B66</f>
        <v>SICOR-MG</v>
      </c>
      <c r="C68" s="19" t="str">
        <f>'MM CALC'!C66</f>
        <v>ED-50302</v>
      </c>
      <c r="D68" s="72" t="str">
        <f>'MM CALC'!D66</f>
        <v>TORNEIRA CHAVE BOIA AUTOMÁTICA PARA RESERVATÓRIO</v>
      </c>
      <c r="E68" s="45" t="str">
        <f>'MM CALC'!E66</f>
        <v xml:space="preserve">und </v>
      </c>
      <c r="F68" s="45">
        <f>'MM CALC'!F66</f>
        <v>10</v>
      </c>
      <c r="G68" s="20">
        <v>94.24</v>
      </c>
      <c r="H68" s="20">
        <f t="shared" si="6"/>
        <v>120.9</v>
      </c>
      <c r="I68" s="167">
        <f t="shared" si="10"/>
        <v>1209</v>
      </c>
      <c r="J68" s="73"/>
      <c r="K68" s="51"/>
      <c r="L68" s="73"/>
      <c r="O68" s="55"/>
    </row>
    <row r="69" spans="1:15" s="21" customFormat="1" ht="22.5">
      <c r="A69" s="166" t="str">
        <f>'MM CALC'!A67</f>
        <v>7.14</v>
      </c>
      <c r="B69" s="19" t="str">
        <f>'MM CALC'!B67</f>
        <v>SICOR-MG</v>
      </c>
      <c r="C69" s="19" t="str">
        <f>'MM CALC'!C67</f>
        <v>ED-48670</v>
      </c>
      <c r="D69" s="72" t="str">
        <f>'MM CALC'!D67</f>
        <v>FORNECIMENTO E ASSENTAMENTO DE TUBO PVC RÍGIDO,
DRENAGEM/PLUVIAL, PBV - SÉRIE NORMAL, DN 150 MM (6"),
INCLUSIVE CONEXÕES</v>
      </c>
      <c r="E69" s="45" t="str">
        <f>'MM CALC'!E67</f>
        <v>m</v>
      </c>
      <c r="F69" s="45">
        <f>'MM CALC'!F67</f>
        <v>110</v>
      </c>
      <c r="G69" s="20">
        <v>63.31</v>
      </c>
      <c r="H69" s="20">
        <f t="shared" si="6"/>
        <v>81.22</v>
      </c>
      <c r="I69" s="167">
        <f t="shared" si="10"/>
        <v>8934.2000000000007</v>
      </c>
      <c r="J69" s="73"/>
      <c r="K69" s="51"/>
      <c r="L69" s="73"/>
      <c r="O69" s="55"/>
    </row>
    <row r="70" spans="1:15" s="21" customFormat="1" ht="11.25">
      <c r="A70" s="166" t="str">
        <f>'MM CALC'!A68</f>
        <v>7.15</v>
      </c>
      <c r="B70" s="19" t="str">
        <f>'MM CALC'!B68</f>
        <v>SICOR-MG</v>
      </c>
      <c r="C70" s="19" t="str">
        <f>'MM CALC'!C68</f>
        <v>ED-50007</v>
      </c>
      <c r="D70" s="72" t="str">
        <f>'MM CALC'!D68</f>
        <v>CAIXA SIFONADA EM PVC COM GRELHA QUADRADA150 X 150 X 50
MM</v>
      </c>
      <c r="E70" s="45" t="str">
        <f>'MM CALC'!E68</f>
        <v xml:space="preserve">und </v>
      </c>
      <c r="F70" s="45">
        <f>'MM CALC'!F68</f>
        <v>7</v>
      </c>
      <c r="G70" s="20">
        <v>88.43</v>
      </c>
      <c r="H70" s="20">
        <f t="shared" si="6"/>
        <v>113.45</v>
      </c>
      <c r="I70" s="167">
        <f t="shared" si="10"/>
        <v>794.15</v>
      </c>
      <c r="J70" s="73"/>
      <c r="K70" s="51"/>
      <c r="L70" s="73"/>
      <c r="O70" s="55"/>
    </row>
    <row r="71" spans="1:15" s="21" customFormat="1" ht="33.75">
      <c r="A71" s="166" t="str">
        <f>'MM CALC'!A69</f>
        <v>7.16</v>
      </c>
      <c r="B71" s="19" t="str">
        <f>'MM CALC'!B69</f>
        <v>SICOR-MG</v>
      </c>
      <c r="C71" s="19" t="str">
        <f>'MM CALC'!C69</f>
        <v>ED-49939</v>
      </c>
      <c r="D71" s="72" t="str">
        <f>'MM CALC'!D69</f>
        <v>CAIXA DE GORDURA SIMPLES (CGS), CIRCULAR, EM CONCRETO
PRÉ-MOLDADO, CAPACIDADE DE 31L, INCLUSIVE ESCAVAÇÃO,
REATERRO, TRANSPORTE E RETIRADA DO MATERIAL ESCAVADO
(EM CAÇAMBA)</v>
      </c>
      <c r="E71" s="45" t="str">
        <f>'MM CALC'!E69</f>
        <v xml:space="preserve">und </v>
      </c>
      <c r="F71" s="45">
        <f>'MM CALC'!F69</f>
        <v>1</v>
      </c>
      <c r="G71" s="20">
        <v>245.12</v>
      </c>
      <c r="H71" s="20">
        <f t="shared" si="6"/>
        <v>314.45999999999998</v>
      </c>
      <c r="I71" s="167">
        <f t="shared" si="10"/>
        <v>314.45999999999998</v>
      </c>
      <c r="J71" s="73"/>
      <c r="K71" s="51"/>
      <c r="L71" s="73"/>
      <c r="O71" s="55"/>
    </row>
    <row r="72" spans="1:15" s="21" customFormat="1" ht="22.5">
      <c r="A72" s="166" t="str">
        <f>'MM CALC'!A70</f>
        <v>7.17</v>
      </c>
      <c r="B72" s="19" t="str">
        <f>'MM CALC'!B70</f>
        <v>SICOR-MG</v>
      </c>
      <c r="C72" s="19" t="str">
        <f>'MM CALC'!C70</f>
        <v>ED-48147</v>
      </c>
      <c r="D72" s="72" t="str">
        <f>'MM CALC'!D70</f>
        <v>FOSSA SÉPTICA PARA 2250 L/DIA, DE CONCRETO, INSTALADA (30
PESSOAS), INCLUSIVE BOTA FORA DE MATERIAL ESCAVADO</v>
      </c>
      <c r="E72" s="45" t="str">
        <f>'MM CALC'!E70</f>
        <v xml:space="preserve">und </v>
      </c>
      <c r="F72" s="45">
        <f>'MM CALC'!F70</f>
        <v>2</v>
      </c>
      <c r="G72" s="20">
        <v>3105.28</v>
      </c>
      <c r="H72" s="20">
        <f t="shared" ref="H72:H73" si="11">ROUND((1+$H$9)*G72,2)</f>
        <v>3983.76</v>
      </c>
      <c r="I72" s="167">
        <f t="shared" ref="I72:I73" si="12">+ROUND((H72*F72),2)</f>
        <v>7967.52</v>
      </c>
      <c r="J72" s="73"/>
      <c r="K72" s="51"/>
      <c r="L72" s="73"/>
      <c r="O72" s="55"/>
    </row>
    <row r="73" spans="1:15" s="21" customFormat="1" ht="22.5">
      <c r="A73" s="166" t="str">
        <f>'MM CALC'!A71</f>
        <v>7.18</v>
      </c>
      <c r="B73" s="19" t="str">
        <f>'MM CALC'!B71</f>
        <v>SICOR-MG</v>
      </c>
      <c r="C73" s="19" t="str">
        <f>'MM CALC'!C71</f>
        <v>ED-32207</v>
      </c>
      <c r="D73" s="72" t="str">
        <f>'MM CALC'!D71</f>
        <v>FILTRO ANAERÓBICO CIRCULAR DE CONCRETO PRÉ-MOLDADO,
DIÂMETRO 250CM E PROFUNDIDADE DE 150CM, EXCLUSIVE
ESCAVAÇÃO</v>
      </c>
      <c r="E73" s="45" t="str">
        <f>'MM CALC'!E71</f>
        <v xml:space="preserve">und </v>
      </c>
      <c r="F73" s="45">
        <f>'MM CALC'!F71</f>
        <v>1</v>
      </c>
      <c r="G73" s="20">
        <v>4118.3</v>
      </c>
      <c r="H73" s="20">
        <f t="shared" si="11"/>
        <v>5283.37</v>
      </c>
      <c r="I73" s="167">
        <f t="shared" si="12"/>
        <v>5283.37</v>
      </c>
      <c r="J73" s="73"/>
      <c r="K73" s="51"/>
      <c r="L73" s="73"/>
      <c r="O73" s="55"/>
    </row>
    <row r="74" spans="1:15" s="21" customFormat="1" ht="11.25">
      <c r="A74" s="164">
        <f>'MM CALC'!A72</f>
        <v>8</v>
      </c>
      <c r="B74" s="103"/>
      <c r="C74" s="104"/>
      <c r="D74" s="105" t="str">
        <f>'MM CALC'!D72</f>
        <v xml:space="preserve">INSTALAÇÃO ELÉTRICA </v>
      </c>
      <c r="E74" s="104"/>
      <c r="F74" s="228"/>
      <c r="G74" s="229"/>
      <c r="H74" s="230"/>
      <c r="I74" s="165">
        <f>SUM(I75:I107)</f>
        <v>87730.549999999974</v>
      </c>
      <c r="J74" s="73"/>
      <c r="K74" s="51"/>
      <c r="L74" s="73"/>
      <c r="O74" s="55"/>
    </row>
    <row r="75" spans="1:15" s="21" customFormat="1" ht="78.75">
      <c r="A75" s="166" t="str">
        <f>'MM CALC'!A73</f>
        <v>8.1</v>
      </c>
      <c r="B75" s="19" t="str">
        <f>'MM CALC'!B73</f>
        <v>SICOR-MG</v>
      </c>
      <c r="C75" s="19" t="str">
        <f>'MM CALC'!C73</f>
        <v>ED-50227</v>
      </c>
      <c r="D75" s="72" t="str">
        <f>'MM CALC'!D73</f>
        <v>PONTO DE EMBUTIR PARA UM (1) INTERRUPTOR SIMPLES (10A-
250V), COM PLACA 4"X2" DE UM (1) POSTO, COM ELETRODUTO
FLEXÍVEL CORRUGADO, ANTI-CHAMA, DN 25MM (3/4"), EMBUTIDO
NA ALVENARIA E CABO DE COBRE FLEXÍVEL, CLASSE 5,
ISOLAMENTO TIPO LSHF/ATOX, NÃO HALOGENADO, SEÇÃO 1,
5MM2 (70°C-450/750V), COM DISTÂNCIA DE ATÉ DEZ (10) METROS
DO PONTO DE DERIVAÇÃO, INCLUSIVE CAIXA DE LIGAÇÃO,
SUPORTE E FIXAÇÃO DO ELETRODUTO COM ENCHIMENTO DO
RASGO NA ALVENARIA/CONCRETO COM ARGAMASSA</v>
      </c>
      <c r="E75" s="45" t="str">
        <f>'MM CALC'!E73</f>
        <v>und</v>
      </c>
      <c r="F75" s="45">
        <f>'MM CALC'!F73</f>
        <v>52</v>
      </c>
      <c r="G75" s="20">
        <v>245.13</v>
      </c>
      <c r="H75" s="20">
        <f t="shared" si="6"/>
        <v>314.48</v>
      </c>
      <c r="I75" s="167">
        <f t="shared" ref="I75:I107" si="13">+ROUND((H75*F75),2)</f>
        <v>16352.96</v>
      </c>
      <c r="J75" s="73"/>
      <c r="K75" s="51"/>
      <c r="L75" s="73"/>
      <c r="O75" s="55"/>
    </row>
    <row r="76" spans="1:15" s="21" customFormat="1" ht="67.5">
      <c r="A76" s="166" t="str">
        <f>'MM CALC'!A74</f>
        <v>8.2</v>
      </c>
      <c r="B76" s="19" t="str">
        <f>'MM CALC'!B74</f>
        <v>SICOR-MG</v>
      </c>
      <c r="C76" s="19" t="str">
        <f>'MM CALC'!C74</f>
        <v>ED-50228</v>
      </c>
      <c r="D76" s="72" t="str">
        <f>'MM CALC'!D74</f>
        <v>PONTO DE EMBUTIR PARA UMA (1) LUMINÁRIA,COM ELETRODUTO
DE PVC RÍGIDO ROSCÁVEL, DN 20MM (3/4"), EMBUTIDO NA LAJE E
CABO DE COBRE FLEXÍVEL, CLASSE 5, ISOLAMENTO TIPO LSHF/
ATOX, NÃO HALOGENADO, SEÇÃO 1,5MM2 (70°C-450/750V), COM
DISTÂNCIA DE ATÉ CINCO (5) METROS DO PONTO DE DERIVAÇÃO,
EXCLUSIVE LUMINÁRIA, INCLUSIVE CAIXA DE LIGAÇÃO
OCTOGONAL, SUPORTE E FIXAÇÃO DO ELETRODUTO</v>
      </c>
      <c r="E76" s="45" t="str">
        <f>'MM CALC'!E74</f>
        <v>und</v>
      </c>
      <c r="F76" s="45">
        <f>'MM CALC'!F74</f>
        <v>66</v>
      </c>
      <c r="G76" s="20">
        <v>144.97</v>
      </c>
      <c r="H76" s="20">
        <f t="shared" si="6"/>
        <v>185.98</v>
      </c>
      <c r="I76" s="167">
        <f t="shared" si="13"/>
        <v>12274.68</v>
      </c>
      <c r="J76" s="73"/>
      <c r="K76" s="51"/>
      <c r="L76" s="73"/>
      <c r="O76" s="55"/>
    </row>
    <row r="77" spans="1:15" s="21" customFormat="1" ht="90">
      <c r="A77" s="166" t="str">
        <f>'MM CALC'!A75</f>
        <v>8.3</v>
      </c>
      <c r="B77" s="19" t="str">
        <f>'MM CALC'!B75</f>
        <v>SICOR-MG</v>
      </c>
      <c r="C77" s="19" t="str">
        <f>'MM CALC'!C75</f>
        <v>ED-50232</v>
      </c>
      <c r="D77" s="72" t="str">
        <f>'MM CALC'!D75</f>
        <v>PONTO DE EMBUTIR PARA UMA (1) TOMADA PADRÃO, TRÊS (3)
POLOS (2P+T/10A-250V), COM PLACA 4"X2" DE UM (1) POSTO, COM
ELETRODUTO FLEXÍVEL CORRUGADO, ANTI-CHAMA, DN 25MM (3/
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
      <c r="E77" s="45" t="str">
        <f>'MM CALC'!E75</f>
        <v>und</v>
      </c>
      <c r="F77" s="45">
        <f>'MM CALC'!F75</f>
        <v>60</v>
      </c>
      <c r="G77" s="20">
        <v>288.45999999999998</v>
      </c>
      <c r="H77" s="20">
        <f t="shared" si="6"/>
        <v>370.07</v>
      </c>
      <c r="I77" s="167">
        <f t="shared" si="13"/>
        <v>22204.2</v>
      </c>
      <c r="J77" s="73"/>
      <c r="K77" s="51"/>
      <c r="L77" s="73"/>
      <c r="O77" s="55"/>
    </row>
    <row r="78" spans="1:15" s="21" customFormat="1" ht="33.75">
      <c r="A78" s="166" t="str">
        <f>'MM CALC'!A76</f>
        <v>8.4</v>
      </c>
      <c r="B78" s="19" t="str">
        <f>'MM CALC'!B76</f>
        <v>SICOR-MG</v>
      </c>
      <c r="C78" s="19" t="str">
        <f>'MM CALC'!C76</f>
        <v>ED-13338</v>
      </c>
      <c r="D78" s="72" t="str">
        <f>'MM CALC'!D76</f>
        <v>LUMINÁRIA COMERCIAL CHANFRADA DE SOBREPOR COMPLETA,
PARA DUAS (2) LÂMPADAS TUBULARES LED 2X18W-ØT8,
TEMPERATURA DA COR 6500K, FORNECIMENTO E INSTALAÇÃO,
INCLUSIVE BASE E LÂMPADAS</v>
      </c>
      <c r="E78" s="45" t="str">
        <f>'MM CALC'!E76</f>
        <v>und</v>
      </c>
      <c r="F78" s="45">
        <f>'MM CALC'!F76</f>
        <v>66</v>
      </c>
      <c r="G78" s="20">
        <v>168.24</v>
      </c>
      <c r="H78" s="20">
        <f t="shared" si="6"/>
        <v>215.84</v>
      </c>
      <c r="I78" s="167">
        <f t="shared" si="13"/>
        <v>14245.44</v>
      </c>
      <c r="J78" s="73"/>
      <c r="K78" s="51"/>
      <c r="L78" s="73"/>
      <c r="O78" s="55"/>
    </row>
    <row r="79" spans="1:15" s="21" customFormat="1" ht="22.5">
      <c r="A79" s="166" t="str">
        <f>'MM CALC'!A77</f>
        <v>8.5</v>
      </c>
      <c r="B79" s="19" t="str">
        <f>'MM CALC'!B77</f>
        <v>SICOR-MG</v>
      </c>
      <c r="C79" s="19" t="str">
        <f>'MM CALC'!C77</f>
        <v>ED-14181</v>
      </c>
      <c r="D79" s="72" t="str">
        <f>'MM CALC'!D77</f>
        <v>QUADRO DE DISTRIBUIÇÃO DE EMBUTIR EM PVC, PARA 12
DISJUNTORES DIN, INCLUSIVE BARRAMENTOS NEUTRO/TERRA,
EXCLUSIVE BARRAMENTO DE FASE</v>
      </c>
      <c r="E79" s="45" t="str">
        <f>'MM CALC'!E77</f>
        <v>und</v>
      </c>
      <c r="F79" s="45">
        <f>'MM CALC'!F77</f>
        <v>3</v>
      </c>
      <c r="G79" s="20">
        <v>184.53</v>
      </c>
      <c r="H79" s="20">
        <f t="shared" si="6"/>
        <v>236.73</v>
      </c>
      <c r="I79" s="167">
        <f t="shared" si="13"/>
        <v>710.19</v>
      </c>
      <c r="J79" s="73"/>
      <c r="K79" s="51"/>
      <c r="L79" s="73"/>
      <c r="O79" s="55"/>
    </row>
    <row r="80" spans="1:15" s="21" customFormat="1" ht="33.75">
      <c r="A80" s="166" t="str">
        <f>'MM CALC'!A78</f>
        <v>8.6</v>
      </c>
      <c r="B80" s="19" t="str">
        <f>'MM CALC'!B78</f>
        <v>SICOR-MG</v>
      </c>
      <c r="C80" s="19" t="str">
        <f>'MM CALC'!C78</f>
        <v>ED-49402</v>
      </c>
      <c r="D80" s="72" t="str">
        <f>'MM CALC'!D78</f>
        <v>LUMINÁRIA ARANDELA TIPO TARTARUGA, PARA UMA (1) LÂMPADA
BASE E-27, POTÊNCIA MÁXIMA 60W, FORNECIMENTO E
INSTALAÇÃO, EXCLUSIVE BASE E LÂMPADA</v>
      </c>
      <c r="E80" s="45" t="str">
        <f>'MM CALC'!E78</f>
        <v>und</v>
      </c>
      <c r="F80" s="45">
        <f>'MM CALC'!F78</f>
        <v>9</v>
      </c>
      <c r="G80" s="20">
        <v>39.64</v>
      </c>
      <c r="H80" s="20">
        <f t="shared" si="6"/>
        <v>50.85</v>
      </c>
      <c r="I80" s="167">
        <f t="shared" si="13"/>
        <v>457.65</v>
      </c>
      <c r="J80" s="73"/>
      <c r="K80" s="51"/>
      <c r="L80" s="73"/>
      <c r="O80" s="55"/>
    </row>
    <row r="81" spans="1:15" s="21" customFormat="1" ht="33.75">
      <c r="A81" s="166" t="str">
        <f>'MM CALC'!A79</f>
        <v>8.7</v>
      </c>
      <c r="B81" s="19" t="str">
        <f>'MM CALC'!B79</f>
        <v>SICOR-MG</v>
      </c>
      <c r="C81" s="19" t="str">
        <f>'MM CALC'!C79</f>
        <v>ED-20580</v>
      </c>
      <c r="D81" s="72" t="str">
        <f>'MM CALC'!D79</f>
        <v>ENTRADA DE ENERGIA AÉREA, TIPO B2, PADRÃO CEMIG, CARGA
INSTALADA DE 10,1KW ATÉ 15KW, BIFÁSICO, COM SAÍDA
SUBTERRÂNEA, INCLUSIVE POSTE, CAIXA PARA MEDIDOR,
DISJUNTOR, BARRAMENTO, ATERRAMENTO E ACESSÓRIOS</v>
      </c>
      <c r="E81" s="45" t="str">
        <f>'MM CALC'!E79</f>
        <v>und</v>
      </c>
      <c r="F81" s="45">
        <f>'MM CALC'!F79</f>
        <v>1</v>
      </c>
      <c r="G81" s="20">
        <v>2642.22</v>
      </c>
      <c r="H81" s="20">
        <f t="shared" si="6"/>
        <v>3389.7</v>
      </c>
      <c r="I81" s="167">
        <f t="shared" si="13"/>
        <v>3389.7</v>
      </c>
      <c r="J81" s="73"/>
      <c r="K81" s="51"/>
      <c r="L81" s="73"/>
      <c r="O81" s="55"/>
    </row>
    <row r="82" spans="1:15" s="21" customFormat="1" ht="33.75">
      <c r="A82" s="166" t="str">
        <f>'MM CALC'!A80</f>
        <v>8.8</v>
      </c>
      <c r="B82" s="19" t="str">
        <f>'MM CALC'!B80</f>
        <v>SICOR-MG</v>
      </c>
      <c r="C82" s="19" t="str">
        <f>'MM CALC'!C80</f>
        <v>ED-15752</v>
      </c>
      <c r="D82" s="72" t="str">
        <f>'MM CALC'!D80</f>
        <v>CONJUNTO DE UMA (1) TOMADA DE DADOS (CONECTOR RJ45 CAT
.6E), COM PLACA 4"X2" DE UM (1) POSTO, INCLUSIVE FORNECIMENTO, INSTALAÇÃO, SUPORTE, MÓDULO E PLACA</v>
      </c>
      <c r="E82" s="45" t="str">
        <f>'MM CALC'!E80</f>
        <v>und</v>
      </c>
      <c r="F82" s="45">
        <f>'MM CALC'!F80</f>
        <v>14</v>
      </c>
      <c r="G82" s="20">
        <v>71.55</v>
      </c>
      <c r="H82" s="20">
        <f t="shared" si="6"/>
        <v>91.79</v>
      </c>
      <c r="I82" s="167">
        <f t="shared" si="13"/>
        <v>1285.06</v>
      </c>
      <c r="J82" s="73"/>
      <c r="K82" s="51"/>
      <c r="L82" s="73"/>
      <c r="O82" s="55"/>
    </row>
    <row r="83" spans="1:15" s="21" customFormat="1" ht="33.75">
      <c r="A83" s="166" t="str">
        <f>'MM CALC'!A81</f>
        <v>8.9</v>
      </c>
      <c r="B83" s="19" t="str">
        <f>'MM CALC'!B81</f>
        <v>SICOR-MG</v>
      </c>
      <c r="C83" s="19" t="str">
        <f>'MM CALC'!C81</f>
        <v>ED-9194</v>
      </c>
      <c r="D83" s="72" t="str">
        <f>'MM CALC'!D81</f>
        <v>CABO UTP COM QUATRO (4) PARES, CATEGORIA 6,
CLASSIFICAÇÃO LSZH, COM ISOLAMENTO NÃO HALOGENADO E
ANTICHAMA, EXCLUSIVE CONECTOR/PLUG MACHO RJ45 E
CRIMPAGEM</v>
      </c>
      <c r="E83" s="45" t="str">
        <f>'MM CALC'!E81</f>
        <v>m</v>
      </c>
      <c r="F83" s="45">
        <f>'MM CALC'!F81</f>
        <v>300</v>
      </c>
      <c r="G83" s="20">
        <v>5.93</v>
      </c>
      <c r="H83" s="20">
        <f t="shared" si="6"/>
        <v>7.61</v>
      </c>
      <c r="I83" s="167">
        <f t="shared" si="13"/>
        <v>2283</v>
      </c>
      <c r="J83" s="73"/>
      <c r="K83" s="51"/>
      <c r="L83" s="73"/>
      <c r="O83" s="55"/>
    </row>
    <row r="84" spans="1:15" s="21" customFormat="1" ht="22.5">
      <c r="A84" s="166" t="str">
        <f>'MM CALC'!A82</f>
        <v>8.10</v>
      </c>
      <c r="B84" s="19" t="str">
        <f>'MM CALC'!B82</f>
        <v>SICOR-MG</v>
      </c>
      <c r="C84" s="19" t="str">
        <f>'MM CALC'!C82</f>
        <v>ED-34460</v>
      </c>
      <c r="D84" s="72" t="str">
        <f>'MM CALC'!D82</f>
        <v>DISJUNTOR MONOPOLAR TIPO DIN, CORRENTE NOMINAL DE 10A,
FORNECIMENTO E INSTALAÇÃO, INCLUSIVE TERMINAL ILHÓS</v>
      </c>
      <c r="E84" s="45" t="str">
        <f>'MM CALC'!E82</f>
        <v>und</v>
      </c>
      <c r="F84" s="45">
        <f>'MM CALC'!F82</f>
        <v>1</v>
      </c>
      <c r="G84" s="20">
        <v>17.78</v>
      </c>
      <c r="H84" s="20">
        <f t="shared" si="6"/>
        <v>22.81</v>
      </c>
      <c r="I84" s="167">
        <f t="shared" si="13"/>
        <v>22.81</v>
      </c>
      <c r="J84" s="73"/>
      <c r="K84" s="51"/>
      <c r="L84" s="73"/>
      <c r="O84" s="55"/>
    </row>
    <row r="85" spans="1:15" s="21" customFormat="1" ht="22.5">
      <c r="A85" s="166" t="str">
        <f>'MM CALC'!A83</f>
        <v>8.11</v>
      </c>
      <c r="B85" s="19" t="str">
        <f>'MM CALC'!B83</f>
        <v>SICOR-MG</v>
      </c>
      <c r="C85" s="19" t="str">
        <f>'MM CALC'!C83</f>
        <v>ED-34461</v>
      </c>
      <c r="D85" s="72" t="str">
        <f>'MM CALC'!D83</f>
        <v>DISJUNTOR MONOPOLAR TIPO DIN, CORRENTE NOMINAL DE 16A,
FORNECIMENTO E INSTALAÇÃO, INCLUSIVE TERMINAL ILHÓS</v>
      </c>
      <c r="E85" s="45" t="str">
        <f>'MM CALC'!E83</f>
        <v>und</v>
      </c>
      <c r="F85" s="45">
        <f>'MM CALC'!F83</f>
        <v>1</v>
      </c>
      <c r="G85" s="20">
        <v>17.89</v>
      </c>
      <c r="H85" s="20">
        <f t="shared" si="6"/>
        <v>22.95</v>
      </c>
      <c r="I85" s="167">
        <f t="shared" si="13"/>
        <v>22.95</v>
      </c>
      <c r="J85" s="73"/>
      <c r="K85" s="51"/>
      <c r="L85" s="73"/>
      <c r="O85" s="55"/>
    </row>
    <row r="86" spans="1:15" s="21" customFormat="1" ht="22.5">
      <c r="A86" s="166" t="str">
        <f>'MM CALC'!A84</f>
        <v>8.12</v>
      </c>
      <c r="B86" s="19" t="str">
        <f>'MM CALC'!B84</f>
        <v>SICOR-MG</v>
      </c>
      <c r="C86" s="19" t="str">
        <f>'MM CALC'!C84</f>
        <v>ED-34462</v>
      </c>
      <c r="D86" s="72" t="str">
        <f>'MM CALC'!D84</f>
        <v>DISJUNTOR MONOPOLAR TIPO DIN, CORRENTE NOMINAL DE 20A,
FORNECIMENTO E INSTALAÇÃO, INCLUSIVE TERMINAL ILHÓS</v>
      </c>
      <c r="E86" s="45" t="str">
        <f>'MM CALC'!E84</f>
        <v>und</v>
      </c>
      <c r="F86" s="45">
        <f>'MM CALC'!F84</f>
        <v>1</v>
      </c>
      <c r="G86" s="20">
        <v>16</v>
      </c>
      <c r="H86" s="20">
        <f t="shared" si="6"/>
        <v>20.53</v>
      </c>
      <c r="I86" s="167">
        <f t="shared" si="13"/>
        <v>20.53</v>
      </c>
      <c r="J86" s="73"/>
      <c r="K86" s="51"/>
      <c r="L86" s="73"/>
      <c r="O86" s="55"/>
    </row>
    <row r="87" spans="1:15" s="21" customFormat="1" ht="22.5">
      <c r="A87" s="166" t="str">
        <f>'MM CALC'!A85</f>
        <v>8.13</v>
      </c>
      <c r="B87" s="19" t="str">
        <f>'MM CALC'!B85</f>
        <v>SICOR-MG</v>
      </c>
      <c r="C87" s="19" t="str">
        <f>'MM CALC'!C85</f>
        <v>ED-34463</v>
      </c>
      <c r="D87" s="72" t="str">
        <f>'MM CALC'!D85</f>
        <v>DISJUNTOR MONOPOLAR TIPO DIN, CORRENTE NOMINAL DE 25A,
FORNECIMENTO E INSTALAÇÃO, INCLUSIVE TERMINAL ILHÓS</v>
      </c>
      <c r="E87" s="45" t="str">
        <f>'MM CALC'!E85</f>
        <v>und</v>
      </c>
      <c r="F87" s="45">
        <f>'MM CALC'!F85</f>
        <v>1</v>
      </c>
      <c r="G87" s="20">
        <v>19.05</v>
      </c>
      <c r="H87" s="20">
        <f t="shared" si="6"/>
        <v>24.44</v>
      </c>
      <c r="I87" s="167">
        <f t="shared" si="13"/>
        <v>24.44</v>
      </c>
      <c r="J87" s="73"/>
      <c r="K87" s="51"/>
      <c r="L87" s="73"/>
      <c r="O87" s="55"/>
    </row>
    <row r="88" spans="1:15" s="21" customFormat="1" ht="22.5">
      <c r="A88" s="166" t="str">
        <f>'MM CALC'!A86</f>
        <v>8.14</v>
      </c>
      <c r="B88" s="19" t="str">
        <f>'MM CALC'!B86</f>
        <v>SICOR-MG</v>
      </c>
      <c r="C88" s="19" t="str">
        <f>'MM CALC'!C86</f>
        <v>ED-34464</v>
      </c>
      <c r="D88" s="72" t="str">
        <f>'MM CALC'!D86</f>
        <v>DISJUNTOR MONOPOLAR TIPO DIN, CORRENTE NOMINAL DE 32A,
FORNECIMENTO E INSTALAÇÃO, INCLUSIVE TERMINAL ILHÓS</v>
      </c>
      <c r="E88" s="45" t="str">
        <f>'MM CALC'!E86</f>
        <v>und</v>
      </c>
      <c r="F88" s="45">
        <f>'MM CALC'!F86</f>
        <v>1</v>
      </c>
      <c r="G88" s="20">
        <v>19.04</v>
      </c>
      <c r="H88" s="20">
        <f t="shared" si="6"/>
        <v>24.43</v>
      </c>
      <c r="I88" s="167">
        <f t="shared" si="13"/>
        <v>24.43</v>
      </c>
      <c r="J88" s="73"/>
      <c r="K88" s="51"/>
      <c r="L88" s="73"/>
      <c r="O88" s="55"/>
    </row>
    <row r="89" spans="1:15" s="21" customFormat="1" ht="22.5">
      <c r="A89" s="166" t="str">
        <f>'MM CALC'!A87</f>
        <v>8.15</v>
      </c>
      <c r="B89" s="19" t="str">
        <f>'MM CALC'!B87</f>
        <v>SICOR-MG</v>
      </c>
      <c r="C89" s="19" t="str">
        <f>'MM CALC'!C87</f>
        <v>ED-34466</v>
      </c>
      <c r="D89" s="72" t="str">
        <f>'MM CALC'!D87</f>
        <v>DISJUNTOR MONOPOLAR TIPO DIN, CORRENTE NOMINAL DE 50A,
FORNECIMENTO E INSTALAÇÃO, INCLUSIVE TERMINAL ILHÓS</v>
      </c>
      <c r="E89" s="45" t="str">
        <f>'MM CALC'!E87</f>
        <v>und</v>
      </c>
      <c r="F89" s="45">
        <f>'MM CALC'!F87</f>
        <v>1</v>
      </c>
      <c r="G89" s="20">
        <v>22.37</v>
      </c>
      <c r="H89" s="20">
        <f t="shared" si="6"/>
        <v>28.7</v>
      </c>
      <c r="I89" s="167">
        <f t="shared" si="13"/>
        <v>28.7</v>
      </c>
      <c r="J89" s="73"/>
      <c r="K89" s="51"/>
      <c r="L89" s="73"/>
      <c r="O89" s="55"/>
    </row>
    <row r="90" spans="1:15" s="21" customFormat="1" ht="22.5">
      <c r="A90" s="166" t="str">
        <f>'MM CALC'!A88</f>
        <v>8.16</v>
      </c>
      <c r="B90" s="19" t="str">
        <f>'MM CALC'!B88</f>
        <v>SICOR-MG</v>
      </c>
      <c r="C90" s="19" t="str">
        <f>'MM CALC'!C88</f>
        <v>ED-34473</v>
      </c>
      <c r="D90" s="72" t="str">
        <f>'MM CALC'!D88</f>
        <v>DISJUNTOR BIPOLAR TIPO DIN, CORRENTE NOMINAL DE 10A,
FORNECIMENTO E INSTALAÇÃO, INCLUSIVE TERMINAL ILHÓS</v>
      </c>
      <c r="E90" s="45" t="str">
        <f>'MM CALC'!E88</f>
        <v>und</v>
      </c>
      <c r="F90" s="45">
        <f>'MM CALC'!F88</f>
        <v>1</v>
      </c>
      <c r="G90" s="20">
        <v>49.19</v>
      </c>
      <c r="H90" s="20">
        <f t="shared" si="6"/>
        <v>63.11</v>
      </c>
      <c r="I90" s="167">
        <f t="shared" si="13"/>
        <v>63.11</v>
      </c>
      <c r="J90" s="73"/>
      <c r="K90" s="51"/>
      <c r="L90" s="73"/>
      <c r="O90" s="55"/>
    </row>
    <row r="91" spans="1:15" s="21" customFormat="1" ht="22.5">
      <c r="A91" s="166" t="str">
        <f>'MM CALC'!A89</f>
        <v>8.17</v>
      </c>
      <c r="B91" s="19" t="str">
        <f>'MM CALC'!B89</f>
        <v>SICOR-MG</v>
      </c>
      <c r="C91" s="19" t="str">
        <f>'MM CALC'!C89</f>
        <v>ED-34474</v>
      </c>
      <c r="D91" s="72" t="str">
        <f>'MM CALC'!D89</f>
        <v>DISJUNTOR BIPOLAR TIPO DIN, CORRENTE NOMINAL DE 16A,
FORNECIMENTO E INSTALAÇÃO, INCLUSIVE TERMINAL ILHÓS</v>
      </c>
      <c r="E91" s="45" t="str">
        <f>'MM CALC'!E89</f>
        <v>und</v>
      </c>
      <c r="F91" s="45">
        <f>'MM CALC'!F89</f>
        <v>1</v>
      </c>
      <c r="G91" s="20">
        <v>39.92</v>
      </c>
      <c r="H91" s="20">
        <f t="shared" si="6"/>
        <v>51.21</v>
      </c>
      <c r="I91" s="167">
        <f t="shared" si="13"/>
        <v>51.21</v>
      </c>
      <c r="J91" s="73"/>
      <c r="K91" s="51"/>
      <c r="L91" s="73"/>
      <c r="O91" s="55"/>
    </row>
    <row r="92" spans="1:15" s="21" customFormat="1" ht="22.5">
      <c r="A92" s="166" t="str">
        <f>'MM CALC'!A90</f>
        <v>8.18</v>
      </c>
      <c r="B92" s="19" t="str">
        <f>'MM CALC'!B90</f>
        <v>SICOR-MG</v>
      </c>
      <c r="C92" s="19" t="str">
        <f>'MM CALC'!C90</f>
        <v>ED-34475</v>
      </c>
      <c r="D92" s="72" t="str">
        <f>'MM CALC'!D90</f>
        <v>DISJUNTOR BIPOLAR TIPO DIN, CORRENTE NOMINAL DE 20A,
FORNECIMENTO E INSTALAÇÃO, INCLUSIVE TERMINAL ILHÓS</v>
      </c>
      <c r="E92" s="45" t="str">
        <f>'MM CALC'!E90</f>
        <v>und</v>
      </c>
      <c r="F92" s="45">
        <f>'MM CALC'!F90</f>
        <v>1</v>
      </c>
      <c r="G92" s="20">
        <v>45.68</v>
      </c>
      <c r="H92" s="20">
        <f t="shared" si="6"/>
        <v>58.6</v>
      </c>
      <c r="I92" s="167">
        <f t="shared" si="13"/>
        <v>58.6</v>
      </c>
      <c r="J92" s="73"/>
      <c r="K92" s="51"/>
      <c r="L92" s="73"/>
      <c r="O92" s="55"/>
    </row>
    <row r="93" spans="1:15" s="21" customFormat="1" ht="22.5">
      <c r="A93" s="166" t="str">
        <f>'MM CALC'!A91</f>
        <v>8.19</v>
      </c>
      <c r="B93" s="19" t="str">
        <f>'MM CALC'!B91</f>
        <v>SICOR-MG</v>
      </c>
      <c r="C93" s="19" t="str">
        <f>'MM CALC'!C91</f>
        <v>ED-34476</v>
      </c>
      <c r="D93" s="72" t="str">
        <f>'MM CALC'!D91</f>
        <v>DISJUNTOR BIPOLAR TIPO DIN, CORRENTE NOMINAL DE 25A,
FORNECIMENTO E INSTALAÇÃO, INCLUSIVE TERMINAL ILHÓS</v>
      </c>
      <c r="E93" s="45" t="str">
        <f>'MM CALC'!E91</f>
        <v>und</v>
      </c>
      <c r="F93" s="45">
        <f>'MM CALC'!F91</f>
        <v>1</v>
      </c>
      <c r="G93" s="20">
        <v>42.89</v>
      </c>
      <c r="H93" s="20">
        <f t="shared" si="6"/>
        <v>55.02</v>
      </c>
      <c r="I93" s="167">
        <f t="shared" si="13"/>
        <v>55.02</v>
      </c>
      <c r="J93" s="73"/>
      <c r="K93" s="51"/>
      <c r="L93" s="73"/>
      <c r="O93" s="55"/>
    </row>
    <row r="94" spans="1:15" s="21" customFormat="1" ht="22.5">
      <c r="A94" s="166" t="str">
        <f>'MM CALC'!A92</f>
        <v>8.20</v>
      </c>
      <c r="B94" s="19" t="str">
        <f>'MM CALC'!B92</f>
        <v>SICOR-MG</v>
      </c>
      <c r="C94" s="19" t="str">
        <f>'MM CALC'!C92</f>
        <v>ED-34477</v>
      </c>
      <c r="D94" s="72" t="str">
        <f>'MM CALC'!D92</f>
        <v>DISJUNTOR BIPOLAR TIPO DIN, CORRENTE NOMINAL DE 32A,
FORNECIMENTO E INSTALAÇÃO, INCLUSIVE TERMINAL ILHÓS</v>
      </c>
      <c r="E94" s="45" t="str">
        <f>'MM CALC'!E92</f>
        <v>und</v>
      </c>
      <c r="F94" s="45">
        <f>'MM CALC'!F92</f>
        <v>1</v>
      </c>
      <c r="G94" s="20">
        <v>51.63</v>
      </c>
      <c r="H94" s="20">
        <f t="shared" si="6"/>
        <v>66.239999999999995</v>
      </c>
      <c r="I94" s="167">
        <f t="shared" si="13"/>
        <v>66.239999999999995</v>
      </c>
      <c r="J94" s="73"/>
      <c r="K94" s="51"/>
      <c r="L94" s="73"/>
      <c r="O94" s="55"/>
    </row>
    <row r="95" spans="1:15" s="21" customFormat="1" ht="22.5">
      <c r="A95" s="166" t="str">
        <f>'MM CALC'!A93</f>
        <v>8.21</v>
      </c>
      <c r="B95" s="19" t="str">
        <f>'MM CALC'!B93</f>
        <v>SICOR-MG</v>
      </c>
      <c r="C95" s="19" t="str">
        <f>'MM CALC'!C93</f>
        <v>ED-34479</v>
      </c>
      <c r="D95" s="72" t="str">
        <f>'MM CALC'!D93</f>
        <v>DISJUNTOR BIPOLAR TIPO DIN, CORRENTE NOMINAL DE 50A,
FORNECIMENTO E INSTALAÇÃO, INCLUSIVE TERMINAL ILHÓS</v>
      </c>
      <c r="E95" s="45" t="str">
        <f>'MM CALC'!E93</f>
        <v>und</v>
      </c>
      <c r="F95" s="45">
        <f>'MM CALC'!F93</f>
        <v>1</v>
      </c>
      <c r="G95" s="20">
        <v>40.479999999999997</v>
      </c>
      <c r="H95" s="20">
        <f t="shared" si="6"/>
        <v>51.93</v>
      </c>
      <c r="I95" s="167">
        <f t="shared" si="13"/>
        <v>51.93</v>
      </c>
      <c r="J95" s="73"/>
      <c r="K95" s="51"/>
      <c r="L95" s="73"/>
      <c r="O95" s="55"/>
    </row>
    <row r="96" spans="1:15" s="21" customFormat="1" ht="22.5">
      <c r="A96" s="166" t="str">
        <f>'MM CALC'!A94</f>
        <v>8.22</v>
      </c>
      <c r="B96" s="19" t="str">
        <f>'MM CALC'!B94</f>
        <v>SICOR-MG</v>
      </c>
      <c r="C96" s="19" t="str">
        <f>'MM CALC'!C94</f>
        <v>ED-34480</v>
      </c>
      <c r="D96" s="72" t="str">
        <f>'MM CALC'!D94</f>
        <v>DISJUNTOR BIPOLAR TIPO DIN, CORRENTE NOMINAL DE 63A,
FORNECIMENTO E INSTALAÇÃO, INCLUSIVE TERMINAL ILHÓS</v>
      </c>
      <c r="E96" s="45" t="str">
        <f>'MM CALC'!E94</f>
        <v>und</v>
      </c>
      <c r="F96" s="45">
        <f>'MM CALC'!F94</f>
        <v>1</v>
      </c>
      <c r="G96" s="20">
        <v>50.2</v>
      </c>
      <c r="H96" s="20">
        <f t="shared" si="6"/>
        <v>64.400000000000006</v>
      </c>
      <c r="I96" s="167">
        <f t="shared" si="13"/>
        <v>64.400000000000006</v>
      </c>
      <c r="J96" s="73"/>
      <c r="K96" s="51"/>
      <c r="L96" s="73"/>
      <c r="O96" s="55"/>
    </row>
    <row r="97" spans="1:15" s="21" customFormat="1" ht="22.5">
      <c r="A97" s="166" t="str">
        <f>'MM CALC'!A95</f>
        <v>8.23</v>
      </c>
      <c r="B97" s="19" t="str">
        <f>'MM CALC'!B95</f>
        <v>SICOR-MG</v>
      </c>
      <c r="C97" s="19" t="str">
        <f>'MM CALC'!C95</f>
        <v>ED-34483</v>
      </c>
      <c r="D97" s="72" t="str">
        <f>'MM CALC'!D95</f>
        <v>DISJUNTOR BIPOLAR TIPO DIN, CORRENTE NOMINAL DE 100A,
FORNECIMENTO E INSTALAÇÃO, INCLUSIVE TERMINAL ILHÓS</v>
      </c>
      <c r="E97" s="45" t="str">
        <f>'MM CALC'!E95</f>
        <v>und</v>
      </c>
      <c r="F97" s="45">
        <f>'MM CALC'!F95</f>
        <v>1</v>
      </c>
      <c r="G97" s="20">
        <v>149.11000000000001</v>
      </c>
      <c r="H97" s="20">
        <f t="shared" si="6"/>
        <v>191.29</v>
      </c>
      <c r="I97" s="167">
        <f t="shared" si="13"/>
        <v>191.29</v>
      </c>
      <c r="J97" s="73"/>
      <c r="K97" s="51"/>
      <c r="L97" s="73"/>
      <c r="O97" s="55"/>
    </row>
    <row r="98" spans="1:15" s="21" customFormat="1" ht="22.5">
      <c r="A98" s="166" t="str">
        <f>'MM CALC'!A96</f>
        <v>8.24</v>
      </c>
      <c r="B98" s="19" t="str">
        <f>'MM CALC'!B96</f>
        <v>SICOR-MG</v>
      </c>
      <c r="C98" s="19" t="str">
        <f>'MM CALC'!C96</f>
        <v>ED-16601</v>
      </c>
      <c r="D98" s="72" t="str">
        <f>'MM CALC'!D96</f>
        <v>DISPOSITIVO DE PROTEÇÃO CONTRA SURTOS (DPS) MONOPOLAR, CORRENTE DE INTERRUPÇÃO 45KA, INCLUSIVE TERMINAL ILHÓS</v>
      </c>
      <c r="E98" s="45" t="str">
        <f>'MM CALC'!E96</f>
        <v>und</v>
      </c>
      <c r="F98" s="45">
        <f>'MM CALC'!F96</f>
        <v>3</v>
      </c>
      <c r="G98" s="20">
        <v>71.239999999999995</v>
      </c>
      <c r="H98" s="20">
        <f t="shared" si="6"/>
        <v>91.39</v>
      </c>
      <c r="I98" s="167">
        <f t="shared" si="13"/>
        <v>274.17</v>
      </c>
      <c r="J98" s="73"/>
      <c r="K98" s="51"/>
      <c r="L98" s="73"/>
      <c r="O98" s="55"/>
    </row>
    <row r="99" spans="1:15" s="21" customFormat="1" ht="33.75">
      <c r="A99" s="166" t="str">
        <f>'MM CALC'!A97</f>
        <v>8.25</v>
      </c>
      <c r="B99" s="19" t="str">
        <f>'MM CALC'!B97</f>
        <v>SICOR-MG</v>
      </c>
      <c r="C99" s="19" t="str">
        <f>'MM CALC'!C97</f>
        <v>ED-48971</v>
      </c>
      <c r="D99" s="72" t="str">
        <f>'MM CALC'!D97</f>
        <v>CABO DE COBRE FLEXÍVEL, CLASSE 5, ISOLAMENTO TIPO LSHF/
ATOX, NÃO HALOGENADO, ANTICHAMA, TERMOPLÁSTICO,
UNIPOLAR, SEÇÃO 16 MM2, 70°C, 450/750V</v>
      </c>
      <c r="E99" s="45" t="str">
        <f>'MM CALC'!E97</f>
        <v>m</v>
      </c>
      <c r="F99" s="45">
        <f>'MM CALC'!F97</f>
        <v>80</v>
      </c>
      <c r="G99" s="20">
        <v>20.59</v>
      </c>
      <c r="H99" s="20">
        <f t="shared" si="6"/>
        <v>26.41</v>
      </c>
      <c r="I99" s="167">
        <f t="shared" si="13"/>
        <v>2112.8000000000002</v>
      </c>
      <c r="J99" s="73"/>
      <c r="K99" s="51"/>
      <c r="L99" s="73"/>
      <c r="O99" s="55"/>
    </row>
    <row r="100" spans="1:15" s="21" customFormat="1" ht="33.75">
      <c r="A100" s="166" t="str">
        <f>'MM CALC'!A98</f>
        <v>8.26</v>
      </c>
      <c r="B100" s="19" t="str">
        <f>'MM CALC'!B98</f>
        <v>SICOR-MG</v>
      </c>
      <c r="C100" s="19" t="str">
        <f>'MM CALC'!C98</f>
        <v>ED-48961</v>
      </c>
      <c r="D100" s="72" t="str">
        <f>'MM CALC'!D98</f>
        <v>CABO DE COBRE FLEXÍVEL, CLASSE 5, ISOLAMENTO TIPO LSHF/
ATOX, NÃO HALOGENADO, ANTICHAMA, TERMOPLÁSTICO,
UNIPOLAR, SEÇÃO 6 MM2, 70°C, 450/750V</v>
      </c>
      <c r="E100" s="45" t="str">
        <f>'MM CALC'!E98</f>
        <v>m</v>
      </c>
      <c r="F100" s="45">
        <f>'MM CALC'!F98</f>
        <v>120</v>
      </c>
      <c r="G100" s="20">
        <v>8.5500000000000007</v>
      </c>
      <c r="H100" s="20">
        <f t="shared" si="6"/>
        <v>10.97</v>
      </c>
      <c r="I100" s="167">
        <f t="shared" si="13"/>
        <v>1316.4</v>
      </c>
      <c r="J100" s="73"/>
      <c r="K100" s="51"/>
      <c r="L100" s="73"/>
      <c r="O100" s="55"/>
    </row>
    <row r="101" spans="1:15" s="21" customFormat="1" ht="33.75">
      <c r="A101" s="166" t="str">
        <f>'MM CALC'!A99</f>
        <v>8.27</v>
      </c>
      <c r="B101" s="19" t="str">
        <f>'MM CALC'!B99</f>
        <v>SICOR-MG</v>
      </c>
      <c r="C101" s="19" t="str">
        <f>'MM CALC'!C99</f>
        <v>ED-48956</v>
      </c>
      <c r="D101" s="72" t="str">
        <f>'MM CALC'!D99</f>
        <v>CABO DE COBRE FLEXÍVEL, CLASSE 5, ISOLAMENTO TIPO LSHF/
ATOX, NÃO HALOGENADO, ANTICHAMA, TERMOPLÁSTICO,
UNIPOLAR, SEÇÃO 4 MM2, 70°C, 450/750V</v>
      </c>
      <c r="E101" s="45" t="str">
        <f>'MM CALC'!E99</f>
        <v>m</v>
      </c>
      <c r="F101" s="45">
        <f>'MM CALC'!F99</f>
        <v>120</v>
      </c>
      <c r="G101" s="20">
        <v>6.11</v>
      </c>
      <c r="H101" s="20">
        <f t="shared" si="6"/>
        <v>7.84</v>
      </c>
      <c r="I101" s="167">
        <f t="shared" si="13"/>
        <v>940.8</v>
      </c>
      <c r="J101" s="73"/>
      <c r="K101" s="51"/>
      <c r="L101" s="73"/>
      <c r="O101" s="55"/>
    </row>
    <row r="102" spans="1:15" s="21" customFormat="1" ht="33.75">
      <c r="A102" s="166" t="str">
        <f>'MM CALC'!A100</f>
        <v>8.28</v>
      </c>
      <c r="B102" s="19" t="str">
        <f>'MM CALC'!B100</f>
        <v>SICOR-MG</v>
      </c>
      <c r="C102" s="19" t="str">
        <f>'MM CALC'!C100</f>
        <v>ED-48951</v>
      </c>
      <c r="D102" s="72" t="str">
        <f>'MM CALC'!D100</f>
        <v>CABO DE COBRE FLEXÍVEL, CLASSE 5, ISOLAMENTO TIPO LSHF/
ATOX, NÃO HALOGENADO, ANTICHAMA, TERMOPLÁSTICO,
UNIPOLAR, SEÇÃO 2,5 MM2, 70°C, 450/750V</v>
      </c>
      <c r="E102" s="45" t="str">
        <f>'MM CALC'!E100</f>
        <v>m</v>
      </c>
      <c r="F102" s="45">
        <f>'MM CALC'!F100</f>
        <v>120</v>
      </c>
      <c r="G102" s="20">
        <v>4.4400000000000004</v>
      </c>
      <c r="H102" s="20">
        <f t="shared" ref="H102:H107" si="14">ROUND((1+$H$9)*G102,2)</f>
        <v>5.7</v>
      </c>
      <c r="I102" s="167">
        <f t="shared" si="13"/>
        <v>684</v>
      </c>
      <c r="J102" s="73"/>
      <c r="K102" s="51"/>
      <c r="L102" s="73"/>
      <c r="O102" s="55"/>
    </row>
    <row r="103" spans="1:15" s="21" customFormat="1" ht="33.75">
      <c r="A103" s="166" t="str">
        <f>'MM CALC'!A101</f>
        <v>8.29</v>
      </c>
      <c r="B103" s="19" t="str">
        <f>'MM CALC'!B101</f>
        <v>SICOR-MG</v>
      </c>
      <c r="C103" s="19" t="str">
        <f>'MM CALC'!C101</f>
        <v>ED-48946</v>
      </c>
      <c r="D103" s="72" t="str">
        <f>'MM CALC'!D101</f>
        <v>CABO DE COBRE FLEXÍVEL, CLASSE 5, ISOLAMENTO TIPO LSHF/
ATOX, NÃO HALOGENADO, ANTICHAMA, TERMOPLÁSTICO,
UNIPOLAR, SEÇÃO 1,5 MM2, 70°C, 450/750V</v>
      </c>
      <c r="E103" s="45" t="str">
        <f>'MM CALC'!E101</f>
        <v>m</v>
      </c>
      <c r="F103" s="45">
        <f>'MM CALC'!F101</f>
        <v>120</v>
      </c>
      <c r="G103" s="20">
        <v>2.99</v>
      </c>
      <c r="H103" s="20">
        <f t="shared" si="14"/>
        <v>3.84</v>
      </c>
      <c r="I103" s="167">
        <f t="shared" si="13"/>
        <v>460.8</v>
      </c>
      <c r="J103" s="73"/>
      <c r="K103" s="51"/>
      <c r="L103" s="73"/>
      <c r="O103" s="55"/>
    </row>
    <row r="104" spans="1:15" s="21" customFormat="1" ht="11.25">
      <c r="A104" s="166" t="str">
        <f>'MM CALC'!A102</f>
        <v>8.30</v>
      </c>
      <c r="B104" s="19" t="str">
        <f>'MM CALC'!B102</f>
        <v>SICOR-MG</v>
      </c>
      <c r="C104" s="19" t="str">
        <f>'MM CALC'!C102</f>
        <v>ED-49525</v>
      </c>
      <c r="D104" s="72" t="str">
        <f>'MM CALC'!D102</f>
        <v>SIRENE PARA ALCANCE ATÉ 500 M REF. RT-10</v>
      </c>
      <c r="E104" s="45" t="str">
        <f>'MM CALC'!E102</f>
        <v xml:space="preserve">uni </v>
      </c>
      <c r="F104" s="45">
        <f>'MM CALC'!F102</f>
        <v>1</v>
      </c>
      <c r="G104" s="20">
        <v>1299.49</v>
      </c>
      <c r="H104" s="20">
        <f t="shared" si="14"/>
        <v>1667.12</v>
      </c>
      <c r="I104" s="167">
        <f t="shared" si="13"/>
        <v>1667.12</v>
      </c>
      <c r="J104" s="73"/>
      <c r="K104" s="51"/>
      <c r="L104" s="73"/>
      <c r="O104" s="55"/>
    </row>
    <row r="105" spans="1:15" s="21" customFormat="1" ht="11.25">
      <c r="A105" s="166" t="str">
        <f>'MM CALC'!A103</f>
        <v>8.31</v>
      </c>
      <c r="B105" s="19" t="str">
        <f>'MM CALC'!B103</f>
        <v>SICOR-MG</v>
      </c>
      <c r="C105" s="19" t="str">
        <f>'MM CALC'!C103</f>
        <v>ED-50302</v>
      </c>
      <c r="D105" s="72" t="str">
        <f>'MM CALC'!D103</f>
        <v>TORNEIRA CHAVE BOIA AUTOMÁTICA PARA RESERVATÓRIO</v>
      </c>
      <c r="E105" s="45" t="str">
        <f>'MM CALC'!E103</f>
        <v xml:space="preserve">uni </v>
      </c>
      <c r="F105" s="45">
        <f>'MM CALC'!F103</f>
        <v>6</v>
      </c>
      <c r="G105" s="20">
        <v>94.24</v>
      </c>
      <c r="H105" s="20">
        <f t="shared" si="14"/>
        <v>120.9</v>
      </c>
      <c r="I105" s="167">
        <f t="shared" si="13"/>
        <v>725.4</v>
      </c>
      <c r="J105" s="73"/>
      <c r="K105" s="51"/>
      <c r="L105" s="73"/>
      <c r="O105" s="55"/>
    </row>
    <row r="106" spans="1:15" s="21" customFormat="1" ht="22.5">
      <c r="A106" s="166" t="str">
        <f>'MM CALC'!A104</f>
        <v>8.32</v>
      </c>
      <c r="B106" s="19" t="str">
        <f>'MM CALC'!B104</f>
        <v>SICOR-MG</v>
      </c>
      <c r="C106" s="19" t="str">
        <f>'MM CALC'!C104</f>
        <v>ED-49863</v>
      </c>
      <c r="D106" s="72" t="str">
        <f>'MM CALC'!D104</f>
        <v>BOMBA CENTRÍFUGA MONOFÁSICA DE 0,5CV, INCLUSIVE
FORNECIMENTO E INSTALAÇÃO</v>
      </c>
      <c r="E106" s="45" t="str">
        <f>'MM CALC'!E104</f>
        <v xml:space="preserve">uni </v>
      </c>
      <c r="F106" s="45">
        <f>'MM CALC'!F104</f>
        <v>1</v>
      </c>
      <c r="G106" s="20">
        <v>808.73</v>
      </c>
      <c r="H106" s="20">
        <f t="shared" si="14"/>
        <v>1037.52</v>
      </c>
      <c r="I106" s="167">
        <f t="shared" si="13"/>
        <v>1037.52</v>
      </c>
      <c r="J106" s="73"/>
      <c r="K106" s="51"/>
      <c r="L106" s="73"/>
      <c r="O106" s="55"/>
    </row>
    <row r="107" spans="1:15" s="21" customFormat="1" ht="22.5">
      <c r="A107" s="166" t="str">
        <f>'MM CALC'!A105</f>
        <v>8.33</v>
      </c>
      <c r="B107" s="19" t="str">
        <f>'MM CALC'!B105</f>
        <v>SICOR-MG</v>
      </c>
      <c r="C107" s="19" t="str">
        <f>'MM CALC'!C105</f>
        <v>ED-49312</v>
      </c>
      <c r="D107" s="72" t="str">
        <f>'MM CALC'!D105</f>
        <v>ELETRODUTO DE PVC RÍGIDO ROSCÁVEL, DN 50 MM (2"),
INCLUSIVE CONEXÕES, SUPORTES E FIXAÇÃO</v>
      </c>
      <c r="E107" s="45" t="str">
        <f>'MM CALC'!E105</f>
        <v>m</v>
      </c>
      <c r="F107" s="45">
        <f>'MM CALC'!F105</f>
        <v>90</v>
      </c>
      <c r="G107" s="20">
        <v>39.520000000000003</v>
      </c>
      <c r="H107" s="20">
        <f t="shared" si="14"/>
        <v>50.7</v>
      </c>
      <c r="I107" s="167">
        <f t="shared" si="13"/>
        <v>4563</v>
      </c>
      <c r="J107" s="73"/>
      <c r="K107" s="51"/>
      <c r="L107" s="73"/>
      <c r="O107" s="55"/>
    </row>
    <row r="108" spans="1:15" s="21" customFormat="1" ht="11.25">
      <c r="A108" s="164">
        <f>'MM CALC'!A111</f>
        <v>9</v>
      </c>
      <c r="B108" s="103"/>
      <c r="C108" s="104"/>
      <c r="D108" s="105" t="str">
        <f>'MM CALC'!D111</f>
        <v xml:space="preserve">LOUÇAS E METAIS </v>
      </c>
      <c r="E108" s="104"/>
      <c r="F108" s="228"/>
      <c r="G108" s="229"/>
      <c r="H108" s="230"/>
      <c r="I108" s="165">
        <f>SUM(I109:I132)</f>
        <v>18500.510000000002</v>
      </c>
      <c r="J108" s="73"/>
      <c r="K108" s="51"/>
      <c r="L108" s="73"/>
      <c r="O108" s="55"/>
    </row>
    <row r="109" spans="1:15" s="21" customFormat="1" ht="45">
      <c r="A109" s="166" t="str">
        <f>'MM CALC'!A112</f>
        <v>9.1</v>
      </c>
      <c r="B109" s="19" t="str">
        <f>'MM CALC'!B112</f>
        <v>SICOR-MG</v>
      </c>
      <c r="C109" s="19" t="str">
        <f>'MM CALC'!C112</f>
        <v>ED-50277</v>
      </c>
      <c r="D109" s="72" t="str">
        <f>'MM CALC'!D112</f>
        <v>CUBA EM AÇO INOXIDÁVEL DE EMBUTIR, AISI 304, APLICAÇÃO
PARA PIA (465X330X115)MM, NÚMERO 1, ASSENTAMENTO EM
BANCADA, INCLUSIVE VÁLVULA DE ESCOAMENTO DE METAL COM
ACABAMENTO CROMADO, SIFÃO DE METAL TIPO COPO COM
ACABAMENTO CROMADO</v>
      </c>
      <c r="E109" s="45" t="str">
        <f>'MM CALC'!E112</f>
        <v>uni</v>
      </c>
      <c r="F109" s="45">
        <f>'MM CALC'!F112</f>
        <v>2</v>
      </c>
      <c r="G109" s="20">
        <v>462.09</v>
      </c>
      <c r="H109" s="20">
        <f t="shared" ref="H109:H132" si="15">ROUND((1+$H$9)*G109,2)</f>
        <v>592.82000000000005</v>
      </c>
      <c r="I109" s="167">
        <f t="shared" ref="I109:I132" si="16">+ROUND((H109*F109),2)</f>
        <v>1185.6400000000001</v>
      </c>
      <c r="J109" s="73"/>
      <c r="K109" s="51"/>
      <c r="L109" s="73"/>
      <c r="O109" s="55"/>
    </row>
    <row r="110" spans="1:15" s="21" customFormat="1" ht="45">
      <c r="A110" s="166" t="str">
        <f>'MM CALC'!A113</f>
        <v>9.2</v>
      </c>
      <c r="B110" s="19" t="str">
        <f>'MM CALC'!B113</f>
        <v>SICOR-MG</v>
      </c>
      <c r="C110" s="19" t="str">
        <f>'MM CALC'!C113</f>
        <v>ED-50278</v>
      </c>
      <c r="D110" s="72" t="str">
        <f>'MM CALC'!D113</f>
        <v>CUBA EM AÇO INOXIDÁVEL DE EMBUTIR, AISI 304, APLICAÇÃO
PARA PIA (560X330X115)MM, NÚMERO 2, ASSENTAMENTO EM
BANCADA, INCLUSIVE VÁLVULA DE ESCOAMENTO DE METAL COM
ACABAMENTO CROMADO, SIFÃO DE METAL TIPO COPO COM
ACABAMENTO CROMADO</v>
      </c>
      <c r="E110" s="45" t="str">
        <f>'MM CALC'!E113</f>
        <v>uni</v>
      </c>
      <c r="F110" s="45">
        <f>'MM CALC'!F113</f>
        <v>1</v>
      </c>
      <c r="G110" s="20">
        <v>476.04</v>
      </c>
      <c r="H110" s="20">
        <f t="shared" si="15"/>
        <v>610.71</v>
      </c>
      <c r="I110" s="167">
        <f t="shared" si="16"/>
        <v>610.71</v>
      </c>
      <c r="J110" s="73"/>
      <c r="K110" s="51"/>
      <c r="L110" s="73"/>
      <c r="O110" s="55"/>
    </row>
    <row r="111" spans="1:15" s="21" customFormat="1" ht="33.75">
      <c r="A111" s="166" t="str">
        <f>'MM CALC'!A114</f>
        <v>9.3</v>
      </c>
      <c r="B111" s="19" t="str">
        <f>'MM CALC'!B114</f>
        <v>SICOR-MG</v>
      </c>
      <c r="C111" s="19" t="str">
        <f>'MM CALC'!C114</f>
        <v>ED-50279</v>
      </c>
      <c r="D111" s="72" t="str">
        <f>'MM CALC'!D114</f>
        <v>CUBA DE LOUÇA BRANCA DE EMBUTIR, FORMATO OVAL,
INCLUSIVE VÁLVULA DE ESCOAMENTO DE METAL COM
ACABAMENTO CROMADO, SIFÃO DE METAL TIPO COPO COM
ACABAMENTO CROMADO</v>
      </c>
      <c r="E111" s="45" t="str">
        <f>'MM CALC'!E114</f>
        <v>uni</v>
      </c>
      <c r="F111" s="45">
        <f>'MM CALC'!F114</f>
        <v>4</v>
      </c>
      <c r="G111" s="20">
        <v>375.01</v>
      </c>
      <c r="H111" s="20">
        <f t="shared" si="15"/>
        <v>481.1</v>
      </c>
      <c r="I111" s="167">
        <f t="shared" si="16"/>
        <v>1924.4</v>
      </c>
      <c r="J111" s="73"/>
      <c r="K111" s="51"/>
      <c r="L111" s="73"/>
      <c r="O111" s="55"/>
    </row>
    <row r="112" spans="1:15" s="21" customFormat="1" ht="45">
      <c r="A112" s="166" t="str">
        <f>'MM CALC'!A115</f>
        <v>9.4</v>
      </c>
      <c r="B112" s="19" t="str">
        <f>'MM CALC'!B115</f>
        <v>SICOR-MG</v>
      </c>
      <c r="C112" s="19" t="str">
        <f>'MM CALC'!C115</f>
        <v>ED-50290</v>
      </c>
      <c r="D112" s="72" t="str">
        <f>'MM CALC'!D115</f>
        <v>TANQUE DE LOUÇA BRANCA COM COLUNA, CAPACIDADE 22
LITROS, INCLUSIVE ACESSÓRIOS DE FIXAÇÃO, VÁLVULA DE
ESCOAMENTO DE METAL COM ACABAMENTO CROMADO, SIFÃO
DE METAL TIPO COPO COM ACABAMENTO CROMADO E
REJUNTAMENTO, EXCLUSIVE TORNEIRA</v>
      </c>
      <c r="E112" s="45" t="str">
        <f>'MM CALC'!E115</f>
        <v>uni</v>
      </c>
      <c r="F112" s="45">
        <f>'MM CALC'!F115</f>
        <v>1</v>
      </c>
      <c r="G112" s="20">
        <v>899.61</v>
      </c>
      <c r="H112" s="20">
        <f t="shared" si="15"/>
        <v>1154.1099999999999</v>
      </c>
      <c r="I112" s="167">
        <f t="shared" si="16"/>
        <v>1154.1099999999999</v>
      </c>
      <c r="J112" s="73"/>
      <c r="K112" s="51"/>
      <c r="L112" s="73"/>
      <c r="O112" s="55"/>
    </row>
    <row r="113" spans="1:15" s="21" customFormat="1" ht="45">
      <c r="A113" s="166" t="str">
        <f>'MM CALC'!A116</f>
        <v>9.5</v>
      </c>
      <c r="B113" s="19" t="str">
        <f>'MM CALC'!B116</f>
        <v>SICOR-MG</v>
      </c>
      <c r="C113" s="19" t="str">
        <f>'MM CALC'!C116</f>
        <v>ED-50282</v>
      </c>
      <c r="D113" s="72" t="str">
        <f>'MM CALC'!D116</f>
        <v>LAVATÓRIO DE LOUÇA BRANCA COM COLUNA, TAMANHO MÉDIO,
INCLUSIVE ACESSÓRIOS DE FIXAÇÃO, VÁLVULA DE ESCOAMENTO
DE METAL COM ACABAMENTO CROMADO, SIFÃO DE METAL TIPO
COPO COM ACABAMENTO CROMADO E REJUNTAMENTO,
EXCLUSIVE TORNEIRA E ENGATE FLEXÍVEL</v>
      </c>
      <c r="E113" s="45" t="str">
        <f>'MM CALC'!E116</f>
        <v>uni</v>
      </c>
      <c r="F113" s="45">
        <f>'MM CALC'!F116</f>
        <v>1</v>
      </c>
      <c r="G113" s="20">
        <v>515.6</v>
      </c>
      <c r="H113" s="20">
        <f t="shared" si="15"/>
        <v>661.46</v>
      </c>
      <c r="I113" s="167">
        <f t="shared" si="16"/>
        <v>661.46</v>
      </c>
      <c r="J113" s="73"/>
      <c r="K113" s="51"/>
      <c r="L113" s="73"/>
      <c r="O113" s="55"/>
    </row>
    <row r="114" spans="1:15" s="21" customFormat="1" ht="45">
      <c r="A114" s="166" t="str">
        <f>'MM CALC'!A117</f>
        <v>9.6</v>
      </c>
      <c r="B114" s="19" t="str">
        <f>'MM CALC'!B117</f>
        <v>SICOR-MG</v>
      </c>
      <c r="C114" s="19" t="str">
        <f>'MM CALC'!C117</f>
        <v>ED-50283</v>
      </c>
      <c r="D114" s="72" t="str">
        <f>'MM CALC'!D117</f>
        <v>LAVATÓRIO DE LOUÇA BRANCA SEM COLUNA, TAMANHO MÉDIO,
INCLUSIVE ACESSÓRIOS DE FIXAÇÃO, VÁLVULA DE ESCOAMENTO
DE METAL COM ACABAMENTO CROMADO, SIFÃO DE METAL TIPO
COPO COM ACABAMENTO CROMADO E REJUNTAMENTO,
EXCLUSIVE TORNEIRA E ENGATE FLEXÍVE</v>
      </c>
      <c r="E114" s="45" t="str">
        <f>'MM CALC'!E117</f>
        <v>uni</v>
      </c>
      <c r="F114" s="45">
        <f>'MM CALC'!F117</f>
        <v>1</v>
      </c>
      <c r="G114" s="20">
        <v>427.46</v>
      </c>
      <c r="H114" s="20">
        <f t="shared" si="15"/>
        <v>548.39</v>
      </c>
      <c r="I114" s="167">
        <f t="shared" si="16"/>
        <v>548.39</v>
      </c>
      <c r="J114" s="73"/>
      <c r="K114" s="51"/>
      <c r="L114" s="73"/>
      <c r="O114" s="55"/>
    </row>
    <row r="115" spans="1:15" s="21" customFormat="1" ht="33.75">
      <c r="A115" s="166" t="str">
        <f>'MM CALC'!A118</f>
        <v>9.7</v>
      </c>
      <c r="B115" s="19" t="str">
        <f>'MM CALC'!B118</f>
        <v>SICOR-MG</v>
      </c>
      <c r="C115" s="19" t="str">
        <f>'MM CALC'!C118</f>
        <v>ED-50330</v>
      </c>
      <c r="D115" s="72" t="str">
        <f>'MM CALC'!D118</f>
        <v>TORNEIRA METÁLICA PARA LAVATÓRIO, ABERTURA 1/4 DE VOLTA,
ACABAMENTO CROMADO, COM AREJADOR, APLICAÇÃO DE MESA
, INCLUSIVE ENGATE FLEXÍVEL METÁLICO</v>
      </c>
      <c r="E115" s="45" t="str">
        <f>'MM CALC'!E118</f>
        <v>uni</v>
      </c>
      <c r="F115" s="45">
        <f>'MM CALC'!F118</f>
        <v>6</v>
      </c>
      <c r="G115" s="20">
        <v>118.43</v>
      </c>
      <c r="H115" s="20">
        <f t="shared" si="15"/>
        <v>151.93</v>
      </c>
      <c r="I115" s="167">
        <f t="shared" si="16"/>
        <v>911.58</v>
      </c>
      <c r="J115" s="73"/>
      <c r="K115" s="51"/>
      <c r="L115" s="73"/>
      <c r="O115" s="55"/>
    </row>
    <row r="116" spans="1:15" s="21" customFormat="1" ht="33.75">
      <c r="A116" s="166" t="str">
        <f>'MM CALC'!A119</f>
        <v>9.8</v>
      </c>
      <c r="B116" s="19" t="str">
        <f>'MM CALC'!B119</f>
        <v>SICOR-MG</v>
      </c>
      <c r="C116" s="19" t="str">
        <f>'MM CALC'!C119</f>
        <v>ED-50324</v>
      </c>
      <c r="D116" s="72" t="str">
        <f>'MM CALC'!D119</f>
        <v>TORNEIRA METÁLICA PARA PIA, BICA MÓVEL, ABERTURA 1/4 DE
VOLTA, ACABAMENTO CROMADO, COM AREJADOR, APLICAÇÃO
DE MESA, INCLUSIVE ENGATE FLEXÍVEL METÁLICO</v>
      </c>
      <c r="E116" s="45" t="str">
        <f>'MM CALC'!E119</f>
        <v>uni</v>
      </c>
      <c r="F116" s="45">
        <f>'MM CALC'!F119</f>
        <v>2</v>
      </c>
      <c r="G116" s="20">
        <v>184.3</v>
      </c>
      <c r="H116" s="20">
        <f t="shared" si="15"/>
        <v>236.44</v>
      </c>
      <c r="I116" s="167">
        <f t="shared" si="16"/>
        <v>472.88</v>
      </c>
      <c r="J116" s="73"/>
      <c r="K116" s="51"/>
      <c r="L116" s="73"/>
      <c r="O116" s="55"/>
    </row>
    <row r="117" spans="1:15" s="21" customFormat="1" ht="22.5">
      <c r="A117" s="166" t="str">
        <f>'MM CALC'!A120</f>
        <v>9.9</v>
      </c>
      <c r="B117" s="19" t="str">
        <f>'MM CALC'!B120</f>
        <v>SICOR-MG</v>
      </c>
      <c r="C117" s="19" t="str">
        <f>'MM CALC'!C120</f>
        <v>ED-50323</v>
      </c>
      <c r="D117" s="72" t="str">
        <f>'MM CALC'!D120</f>
        <v>TORNEIRA METÁLICA PARA IRRIGAÇÃO/JARDIM, ACABAMENTO
CROMADO, APLICAÇÃO DE PAREDE</v>
      </c>
      <c r="E117" s="45" t="str">
        <f>'MM CALC'!E120</f>
        <v>uni</v>
      </c>
      <c r="F117" s="45">
        <f>'MM CALC'!F120</f>
        <v>4</v>
      </c>
      <c r="G117" s="20">
        <v>64.73</v>
      </c>
      <c r="H117" s="20">
        <f t="shared" si="15"/>
        <v>83.04</v>
      </c>
      <c r="I117" s="167">
        <f t="shared" si="16"/>
        <v>332.16</v>
      </c>
      <c r="J117" s="73"/>
      <c r="K117" s="51"/>
      <c r="L117" s="73"/>
      <c r="O117" s="55"/>
    </row>
    <row r="118" spans="1:15" s="21" customFormat="1" ht="11.25">
      <c r="A118" s="166" t="str">
        <f>'MM CALC'!A121</f>
        <v>9.10</v>
      </c>
      <c r="B118" s="19" t="str">
        <f>'MM CALC'!B121</f>
        <v>SICOR-MG</v>
      </c>
      <c r="C118" s="19" t="str">
        <f>'MM CALC'!C121</f>
        <v>ED-50331</v>
      </c>
      <c r="D118" s="72" t="str">
        <f>'MM CALC'!D121</f>
        <v>TORNEIRA METÁLICA PARA TANQUE, ACABAMENTO CROMADO,
BICO COM ROSCA</v>
      </c>
      <c r="E118" s="45" t="str">
        <f>'MM CALC'!E121</f>
        <v>uni</v>
      </c>
      <c r="F118" s="45">
        <f>'MM CALC'!F121</f>
        <v>1</v>
      </c>
      <c r="G118" s="20">
        <v>68.37</v>
      </c>
      <c r="H118" s="20">
        <f t="shared" si="15"/>
        <v>87.71</v>
      </c>
      <c r="I118" s="167">
        <f t="shared" si="16"/>
        <v>87.71</v>
      </c>
      <c r="J118" s="73"/>
      <c r="K118" s="51"/>
      <c r="L118" s="73"/>
      <c r="O118" s="55"/>
    </row>
    <row r="119" spans="1:15" s="21" customFormat="1" ht="33.75">
      <c r="A119" s="166" t="str">
        <f>'MM CALC'!A122</f>
        <v>9.11</v>
      </c>
      <c r="B119" s="19" t="str">
        <f>'MM CALC'!B122</f>
        <v>SICOR-MG</v>
      </c>
      <c r="C119" s="19" t="str">
        <f>'MM CALC'!C122</f>
        <v>ED-50297</v>
      </c>
      <c r="D119" s="72" t="str">
        <f>'MM CALC'!D122</f>
        <v>BACIA SANITÁRIA (VASO) DE LOUÇA COM CAIXA ACOPLADA, COR
BRANCA, INCLUSIVE ACESSÓRIOS DE FIXAÇÃO/VEDAÇÃO,
ENGATE FLEXÍVEL METÁLICO E REJUNTAMENTO, EXCLUSIVE
ASSENTO</v>
      </c>
      <c r="E119" s="45" t="str">
        <f>'MM CALC'!E122</f>
        <v>uni</v>
      </c>
      <c r="F119" s="45">
        <f>'MM CALC'!F122</f>
        <v>1</v>
      </c>
      <c r="G119" s="20">
        <v>570.42999999999995</v>
      </c>
      <c r="H119" s="20">
        <f t="shared" si="15"/>
        <v>731.8</v>
      </c>
      <c r="I119" s="167">
        <f t="shared" si="16"/>
        <v>731.8</v>
      </c>
      <c r="J119" s="73"/>
      <c r="K119" s="51"/>
      <c r="L119" s="73"/>
      <c r="O119" s="55"/>
    </row>
    <row r="120" spans="1:15" s="21" customFormat="1" ht="45">
      <c r="A120" s="166" t="str">
        <f>'MM CALC'!A123</f>
        <v>9.12</v>
      </c>
      <c r="B120" s="19" t="str">
        <f>'MM CALC'!B123</f>
        <v>SICOR-MG</v>
      </c>
      <c r="C120" s="19" t="str">
        <f>'MM CALC'!C123</f>
        <v>ED-50298</v>
      </c>
      <c r="D120" s="72" t="str">
        <f>'MM CALC'!D123</f>
        <v>BACIA SANITÁRIA (VASO) DE LOUÇA CONVENCIONAL, COR BRANCA, INCLUSIVE ACESSÓRIOS DE FIXAÇÃO/VEDAÇÃO, VÁLVULA DE DESCARGA METÁLICA COM ACIONAMENTO DUPLO, TUBO DE LIGAÇÃO DE LATÃO COM CANOPLA E REJUNTAMENTO, EXCLUSIVE ASSENTO</v>
      </c>
      <c r="E120" s="45" t="str">
        <f>'MM CALC'!E123</f>
        <v>uni</v>
      </c>
      <c r="F120" s="45">
        <f>'MM CALC'!F123</f>
        <v>4</v>
      </c>
      <c r="G120" s="20">
        <v>1065.29</v>
      </c>
      <c r="H120" s="20">
        <f t="shared" si="15"/>
        <v>1366.66</v>
      </c>
      <c r="I120" s="167">
        <f t="shared" si="16"/>
        <v>5466.64</v>
      </c>
      <c r="J120" s="73"/>
      <c r="K120" s="51"/>
      <c r="L120" s="73"/>
      <c r="O120" s="55"/>
    </row>
    <row r="121" spans="1:15" s="21" customFormat="1" ht="45">
      <c r="A121" s="166" t="str">
        <f>'MM CALC'!A124</f>
        <v>9.13</v>
      </c>
      <c r="B121" s="19" t="str">
        <f>'MM CALC'!B124</f>
        <v>SICOR-MG</v>
      </c>
      <c r="C121" s="19" t="str">
        <f>'MM CALC'!C124</f>
        <v>ED-50301</v>
      </c>
      <c r="D121" s="72" t="str">
        <f>'MM CALC'!D124</f>
        <v>BACIA SANITÁRIA (VASO) DE LOUÇA CONVENCIONAL ACESSÍVEL (PCR/PMR), COR BRANCA, INCLUSIVE SÓCULO NA BASE, ACESSÓRIOS DE FIXAÇÃO/VEDAÇÃO, VÁLVULA DE DESCARGA METÁLICA COM ACIONAMENTO DUPLO, TUBO DE LIGAÇÃO DE LATÃO COM CANOPLA,E REJUNTAMENTO, EXCLUSIVE ASSENTO</v>
      </c>
      <c r="E121" s="45" t="str">
        <f>'MM CALC'!E124</f>
        <v>uni</v>
      </c>
      <c r="F121" s="45">
        <f>'MM CALC'!F124</f>
        <v>1</v>
      </c>
      <c r="G121" s="20">
        <v>1084.68</v>
      </c>
      <c r="H121" s="20">
        <f t="shared" si="15"/>
        <v>1391.54</v>
      </c>
      <c r="I121" s="167">
        <f t="shared" si="16"/>
        <v>1391.54</v>
      </c>
      <c r="J121" s="73"/>
      <c r="K121" s="51"/>
      <c r="L121" s="73"/>
      <c r="O121" s="55"/>
    </row>
    <row r="122" spans="1:15" s="21" customFormat="1" ht="22.5">
      <c r="A122" s="166" t="str">
        <f>'MM CALC'!A125</f>
        <v>9.14</v>
      </c>
      <c r="B122" s="19" t="str">
        <f>'MM CALC'!B125</f>
        <v>SICOR-MG</v>
      </c>
      <c r="C122" s="19" t="str">
        <f>'MM CALC'!C125</f>
        <v>ED-16344</v>
      </c>
      <c r="D122" s="72" t="str">
        <f>'MM CALC'!D125</f>
        <v>CHUVEIRO ELÉTRICO BRANCO, TENSÃO 127V/220V, POTÊNCIA
4600W/5500W, INCLUSIVE BRAÇO/CANO</v>
      </c>
      <c r="E122" s="45" t="str">
        <f>'MM CALC'!E125</f>
        <v>uni</v>
      </c>
      <c r="F122" s="45">
        <f>'MM CALC'!F125</f>
        <v>2</v>
      </c>
      <c r="G122" s="20">
        <v>131.13999999999999</v>
      </c>
      <c r="H122" s="20">
        <f t="shared" si="15"/>
        <v>168.24</v>
      </c>
      <c r="I122" s="167">
        <f t="shared" si="16"/>
        <v>336.48</v>
      </c>
      <c r="J122" s="73"/>
      <c r="K122" s="51"/>
      <c r="L122" s="73"/>
      <c r="O122" s="55"/>
    </row>
    <row r="123" spans="1:15" s="21" customFormat="1" ht="22.5">
      <c r="A123" s="166" t="str">
        <f>'MM CALC'!A126</f>
        <v>9.15</v>
      </c>
      <c r="B123" s="19" t="str">
        <f>'MM CALC'!B126</f>
        <v>SICOR-MG</v>
      </c>
      <c r="C123" s="19" t="str">
        <f>'MM CALC'!C126</f>
        <v>ED-50310</v>
      </c>
      <c r="D123" s="72" t="str">
        <f>'MM CALC'!D126</f>
        <v>BRAÇO PARA CHUVEIRO, COMPRIMENTO 40 CM, DIÂMETRO
NOMINAL DE 1/2" (20MM), INCLUSIVE ACABAMENTO</v>
      </c>
      <c r="E123" s="45" t="str">
        <f>'MM CALC'!E126</f>
        <v>uni</v>
      </c>
      <c r="F123" s="45">
        <f>'MM CALC'!F126</f>
        <v>2</v>
      </c>
      <c r="G123" s="20">
        <v>26.55</v>
      </c>
      <c r="H123" s="20">
        <f t="shared" si="15"/>
        <v>34.06</v>
      </c>
      <c r="I123" s="167">
        <f t="shared" si="16"/>
        <v>68.12</v>
      </c>
      <c r="J123" s="73"/>
      <c r="K123" s="51"/>
      <c r="L123" s="73"/>
      <c r="O123" s="55"/>
    </row>
    <row r="124" spans="1:15" s="21" customFormat="1" ht="22.5">
      <c r="A124" s="166" t="str">
        <f>'MM CALC'!A127</f>
        <v>9.16</v>
      </c>
      <c r="B124" s="19" t="str">
        <f>'MM CALC'!B127</f>
        <v>SICOR-MG</v>
      </c>
      <c r="C124" s="19" t="str">
        <f>'MM CALC'!C127</f>
        <v>ED-48156</v>
      </c>
      <c r="D124" s="72" t="str">
        <f>'MM CALC'!D127</f>
        <v>ASSENTO PLÁSTICO PARA BACIA SANITÁRIA, NA COR BRANCA,
PADRÃO POPULAR, INCLUSIVE ACESSÓRIOS PARA FIXAÇÃO</v>
      </c>
      <c r="E124" s="45" t="str">
        <f>'MM CALC'!E127</f>
        <v>uni</v>
      </c>
      <c r="F124" s="45">
        <f>'MM CALC'!F127</f>
        <v>6</v>
      </c>
      <c r="G124" s="20">
        <v>39.94</v>
      </c>
      <c r="H124" s="20">
        <f t="shared" si="15"/>
        <v>51.24</v>
      </c>
      <c r="I124" s="167">
        <f t="shared" si="16"/>
        <v>307.44</v>
      </c>
      <c r="J124" s="73"/>
      <c r="K124" s="51"/>
      <c r="L124" s="73"/>
      <c r="O124" s="55"/>
    </row>
    <row r="125" spans="1:15" s="21" customFormat="1" ht="22.5">
      <c r="A125" s="166" t="str">
        <f>'MM CALC'!A128</f>
        <v>9.17</v>
      </c>
      <c r="B125" s="19" t="str">
        <f>'MM CALC'!B128</f>
        <v>SICOR-MG</v>
      </c>
      <c r="C125" s="19" t="str">
        <f>'MM CALC'!C128</f>
        <v>ED-48183</v>
      </c>
      <c r="D125" s="72" t="str">
        <f>'MM CALC'!D128</f>
        <v>DISTRIBUIDOR/DISPENSER PARA PAPEL HIGIÊNICO EM PLÁSTICO,
TIPO SOBREPOR, INCLUSIVE ACESSÓRIOS DE FIXAÇÃO</v>
      </c>
      <c r="E125" s="45" t="str">
        <f>'MM CALC'!E128</f>
        <v>uni</v>
      </c>
      <c r="F125" s="45">
        <f>'MM CALC'!F128</f>
        <v>4</v>
      </c>
      <c r="G125" s="20">
        <v>71.59</v>
      </c>
      <c r="H125" s="20">
        <f t="shared" si="15"/>
        <v>91.84</v>
      </c>
      <c r="I125" s="167">
        <f t="shared" si="16"/>
        <v>367.36</v>
      </c>
      <c r="J125" s="73"/>
      <c r="K125" s="51"/>
      <c r="L125" s="73"/>
      <c r="O125" s="55"/>
    </row>
    <row r="126" spans="1:15" s="21" customFormat="1" ht="22.5">
      <c r="A126" s="166" t="str">
        <f>'MM CALC'!A129</f>
        <v>9.18</v>
      </c>
      <c r="B126" s="19" t="str">
        <f>'MM CALC'!B129</f>
        <v>SINAPI</v>
      </c>
      <c r="C126" s="19">
        <f>'MM CALC'!C129</f>
        <v>95544</v>
      </c>
      <c r="D126" s="72" t="str">
        <f>'MM CALC'!D129</f>
        <v>PAPELEIRA DE PAREDE EM METAL CROMADO SEM TAMPA, INCLUSO FIXAÇÃO. AF_01/2020</v>
      </c>
      <c r="E126" s="45" t="str">
        <f>'MM CALC'!E129</f>
        <v>uni</v>
      </c>
      <c r="F126" s="45">
        <f>'MM CALC'!F129</f>
        <v>1</v>
      </c>
      <c r="G126" s="20">
        <v>41.66</v>
      </c>
      <c r="H126" s="20">
        <f t="shared" si="15"/>
        <v>53.45</v>
      </c>
      <c r="I126" s="167">
        <f t="shared" si="16"/>
        <v>53.45</v>
      </c>
      <c r="J126" s="73"/>
      <c r="K126" s="51"/>
      <c r="L126" s="73"/>
      <c r="O126" s="55"/>
    </row>
    <row r="127" spans="1:15" s="21" customFormat="1" ht="22.5">
      <c r="A127" s="166" t="str">
        <f>'MM CALC'!A130</f>
        <v>9.19</v>
      </c>
      <c r="B127" s="19" t="str">
        <f>'MM CALC'!B130</f>
        <v>SICOR-MG</v>
      </c>
      <c r="C127" s="19" t="str">
        <f>'MM CALC'!C130</f>
        <v>ED-48187</v>
      </c>
      <c r="D127" s="72" t="str">
        <f>'MM CALC'!D130</f>
        <v>SABONETEIRA EM AÇO INOX, ACABAMENTO POLIDO, TIPO
CONCHA, DE SOBREPOR, INCLUSIVE ACESSÓRIOS PARA FIXAÇÃO</v>
      </c>
      <c r="E127" s="45" t="str">
        <f>'MM CALC'!E130</f>
        <v>uni</v>
      </c>
      <c r="F127" s="45">
        <f>'MM CALC'!F130</f>
        <v>1</v>
      </c>
      <c r="G127" s="20">
        <v>50.54</v>
      </c>
      <c r="H127" s="20">
        <f t="shared" si="15"/>
        <v>64.84</v>
      </c>
      <c r="I127" s="167">
        <f t="shared" si="16"/>
        <v>64.84</v>
      </c>
      <c r="J127" s="73"/>
      <c r="K127" s="51"/>
      <c r="L127" s="73"/>
      <c r="O127" s="55"/>
    </row>
    <row r="128" spans="1:15" s="21" customFormat="1" ht="33.75">
      <c r="A128" s="166" t="str">
        <f>'MM CALC'!A131</f>
        <v>9.20</v>
      </c>
      <c r="B128" s="19" t="str">
        <f>'MM CALC'!B131</f>
        <v>SICOR-MG</v>
      </c>
      <c r="C128" s="19" t="str">
        <f>'MM CALC'!C131</f>
        <v>ED-48189</v>
      </c>
      <c r="D128" s="72" t="str">
        <f>'MM CALC'!D131</f>
        <v>DISTRIBUIDOR/DISPENSER PARA ÁLCOOL EM GEL OU SABONETE
LÍQUIDO, EM PLÁSTICO, CAPACIDADE RESERVATÓRIO 1500ML,
INCLUSIVE ACESSÓRIOS PARA FIXAÇÃO</v>
      </c>
      <c r="E128" s="45" t="str">
        <f>'MM CALC'!E131</f>
        <v>uni</v>
      </c>
      <c r="F128" s="45">
        <f>'MM CALC'!F131</f>
        <v>4</v>
      </c>
      <c r="G128" s="20">
        <v>91.95</v>
      </c>
      <c r="H128" s="20">
        <f t="shared" si="15"/>
        <v>117.96</v>
      </c>
      <c r="I128" s="167">
        <f t="shared" si="16"/>
        <v>471.84</v>
      </c>
      <c r="J128" s="73"/>
      <c r="K128" s="51"/>
      <c r="L128" s="73"/>
      <c r="O128" s="55"/>
    </row>
    <row r="129" spans="1:15" s="21" customFormat="1" ht="33.75">
      <c r="A129" s="166" t="str">
        <f>'MM CALC'!A132</f>
        <v>9.21</v>
      </c>
      <c r="B129" s="19" t="str">
        <f>'MM CALC'!B132</f>
        <v>SICOR-MG</v>
      </c>
      <c r="C129" s="19" t="str">
        <f>'MM CALC'!C132</f>
        <v>ED-48182</v>
      </c>
      <c r="D129" s="72" t="str">
        <f>'MM CALC'!D132</f>
        <v>DISTRIBUIDOR/DISPENSER PARA PORTA PAPEL TOALHA PARA
INTERFOLHAS DE DUAS (2) OU TRÊS (3) DOBRAS, EM PLÁSTICO,
INCLUSIVE ACESSÓRIOS PARA FIXAÇÃO</v>
      </c>
      <c r="E129" s="45" t="str">
        <f>'MM CALC'!E132</f>
        <v>uni</v>
      </c>
      <c r="F129" s="45">
        <f>'MM CALC'!F132</f>
        <v>4</v>
      </c>
      <c r="G129" s="20">
        <v>70.62</v>
      </c>
      <c r="H129" s="20">
        <f t="shared" si="15"/>
        <v>90.6</v>
      </c>
      <c r="I129" s="167">
        <f t="shared" si="16"/>
        <v>362.4</v>
      </c>
      <c r="J129" s="73"/>
      <c r="K129" s="51"/>
      <c r="L129" s="73"/>
      <c r="O129" s="55"/>
    </row>
    <row r="130" spans="1:15" s="21" customFormat="1" ht="33.75">
      <c r="A130" s="166" t="str">
        <f>'MM CALC'!A133</f>
        <v>9.22</v>
      </c>
      <c r="B130" s="19" t="str">
        <f>'MM CALC'!B133</f>
        <v>SICOR-MG</v>
      </c>
      <c r="C130" s="19" t="str">
        <f>'MM CALC'!C133</f>
        <v>ED-48160</v>
      </c>
      <c r="D130" s="72" t="str">
        <f>'MM CALC'!D133</f>
        <v>BARRA DE APOIO EM AÇO INOX POLIDO RETA, DIÂMETRO DE 1.1/
4", PARA ACESSIBILIDADE (PMR/PCR), COMPRIMENTO 80CM,
INSTALADO EM PAREDE, INCLUSIVE ACESSÓRIOS PARA FIXAÇÃO</v>
      </c>
      <c r="E130" s="45" t="str">
        <f>'MM CALC'!E133</f>
        <v>uni</v>
      </c>
      <c r="F130" s="45">
        <f>'MM CALC'!F133</f>
        <v>2</v>
      </c>
      <c r="G130" s="20">
        <v>197.52</v>
      </c>
      <c r="H130" s="20">
        <f t="shared" si="15"/>
        <v>253.4</v>
      </c>
      <c r="I130" s="167">
        <f t="shared" si="16"/>
        <v>506.8</v>
      </c>
      <c r="J130" s="73"/>
      <c r="K130" s="51"/>
      <c r="L130" s="73"/>
      <c r="O130" s="55"/>
    </row>
    <row r="131" spans="1:15" s="21" customFormat="1" ht="33.75">
      <c r="A131" s="166" t="str">
        <f>'MM CALC'!A134</f>
        <v>9.23</v>
      </c>
      <c r="B131" s="19" t="str">
        <f>'MM CALC'!B134</f>
        <v>SICOR-MG</v>
      </c>
      <c r="C131" s="19" t="str">
        <f>'MM CALC'!C134</f>
        <v>ED-48163</v>
      </c>
      <c r="D131" s="72" t="str">
        <f>'MM CALC'!D134</f>
        <v>BARRA DE APOIO EM AÇO INOX POLIDO RETA, DIÂMETRO DE 1.1/
4", PARA ACESSIBILIDADE (PMR/PCR), COMPRIMENTO 40CM,
INSTALADO EM PORTA/PAREDE, INCLUSIVE ACESSÓRIOS PARA
FIXAÇÃO</v>
      </c>
      <c r="E131" s="45" t="str">
        <f>'MM CALC'!E134</f>
        <v>uni</v>
      </c>
      <c r="F131" s="45">
        <f>'MM CALC'!F134</f>
        <v>1</v>
      </c>
      <c r="G131" s="20">
        <v>139</v>
      </c>
      <c r="H131" s="20">
        <f t="shared" si="15"/>
        <v>178.32</v>
      </c>
      <c r="I131" s="167">
        <f t="shared" si="16"/>
        <v>178.32</v>
      </c>
      <c r="J131" s="73"/>
      <c r="K131" s="51"/>
      <c r="L131" s="73"/>
      <c r="O131" s="55"/>
    </row>
    <row r="132" spans="1:15" s="21" customFormat="1" ht="33.75">
      <c r="A132" s="166" t="str">
        <f>'MM CALC'!A135</f>
        <v>9.24</v>
      </c>
      <c r="B132" s="19" t="str">
        <f>'MM CALC'!B135</f>
        <v>SICOR-MG</v>
      </c>
      <c r="C132" s="19" t="str">
        <f>'MM CALC'!C135</f>
        <v>ED-48164</v>
      </c>
      <c r="D132" s="72" t="str">
        <f>'MM CALC'!D135</f>
        <v>BARRA DE APOIO EM AÇO INOX POLIDO RETA, DIÂMETRO DE 1.1/
4", PARA ACESSIBILIDADE (PMR/PCR), COMPRIMENTO 70CM,
INSTALADO EM PAREDE, INCLUSIVE ACESSÓRIOS PARA FIXAÇÃO</v>
      </c>
      <c r="E132" s="45" t="str">
        <f>'MM CALC'!E135</f>
        <v>uni</v>
      </c>
      <c r="F132" s="45">
        <f>'MM CALC'!F135</f>
        <v>1</v>
      </c>
      <c r="G132" s="20">
        <v>237.31</v>
      </c>
      <c r="H132" s="20">
        <f t="shared" si="15"/>
        <v>304.44</v>
      </c>
      <c r="I132" s="167">
        <f t="shared" si="16"/>
        <v>304.44</v>
      </c>
      <c r="J132" s="73"/>
      <c r="K132" s="51"/>
      <c r="L132" s="73"/>
      <c r="O132" s="55"/>
    </row>
    <row r="133" spans="1:15" s="21" customFormat="1" ht="11.25">
      <c r="A133" s="164">
        <f>'MM CALC'!A136</f>
        <v>10</v>
      </c>
      <c r="B133" s="103"/>
      <c r="C133" s="104"/>
      <c r="D133" s="105" t="str">
        <f>'MM CALC'!D136</f>
        <v xml:space="preserve">ESQUADRIAS DE MADEIRA </v>
      </c>
      <c r="E133" s="104"/>
      <c r="F133" s="228"/>
      <c r="G133" s="229"/>
      <c r="H133" s="230"/>
      <c r="I133" s="165">
        <f>SUM(I134:I135)</f>
        <v>43309.36</v>
      </c>
      <c r="J133" s="73"/>
      <c r="K133" s="51"/>
      <c r="L133" s="73"/>
      <c r="O133" s="55"/>
    </row>
    <row r="134" spans="1:15" s="21" customFormat="1" ht="45">
      <c r="A134" s="166" t="str">
        <f>'MM CALC'!A137</f>
        <v>10.1</v>
      </c>
      <c r="B134" s="19" t="str">
        <f>'MM CALC'!B137</f>
        <v>SINAPI</v>
      </c>
      <c r="C134" s="19">
        <f>'MM CALC'!C137</f>
        <v>100693</v>
      </c>
      <c r="D134" s="72" t="str">
        <f>'MM CALC'!D137</f>
        <v>KIT DE PORTA DE MADEIRA TIPO MEXICANA, MACIÇA (PESADA OU SUPERPESADA), PADRÃO MÉDIO, 80X210CM, ESPESSURA DE 3,5CM, ITENS INCLUSOS: DOBRADIÇAS, MONTAGEM E INSTALAÇÃO DE BATENTE, FECHADURA COM EXECUÇÃO DO FURO - FORNECIMENTO E INSTALAÇÃO. AF_12/2019</v>
      </c>
      <c r="E134" s="45" t="str">
        <f>'MM CALC'!E137</f>
        <v>uni</v>
      </c>
      <c r="F134" s="45">
        <f>'MM CALC'!F137</f>
        <v>12</v>
      </c>
      <c r="G134" s="20">
        <v>2596.15</v>
      </c>
      <c r="H134" s="20">
        <f t="shared" ref="H134:H176" si="17">ROUND((1+$H$9)*G134,2)</f>
        <v>3330.6</v>
      </c>
      <c r="I134" s="167">
        <f t="shared" ref="I134:I135" si="18">+ROUND((H134*F134),2)</f>
        <v>39967.199999999997</v>
      </c>
      <c r="J134" s="73"/>
      <c r="K134" s="51"/>
      <c r="L134" s="73"/>
      <c r="O134" s="55"/>
    </row>
    <row r="135" spans="1:15" s="21" customFormat="1" ht="33.75">
      <c r="A135" s="166" t="str">
        <f>'MM CALC'!A138</f>
        <v>10.2</v>
      </c>
      <c r="B135" s="19" t="str">
        <f>'MM CALC'!B138</f>
        <v>SINAPI</v>
      </c>
      <c r="C135" s="19">
        <f>'MM CALC'!C138</f>
        <v>90825</v>
      </c>
      <c r="D135" s="72" t="str">
        <f>'MM CALC'!D138</f>
        <v>PORTA DE MADEIRA, MACIÇA (PESADA OU SUPERPESADA), 90X210CM, ESPESSURA DE 3,5CM, INCLUSO DOBRADIÇAS - FORNECIMENTO E INSTALAÇÃO. AF_12/2019</v>
      </c>
      <c r="E135" s="45" t="str">
        <f>'MM CALC'!E138</f>
        <v>uni</v>
      </c>
      <c r="F135" s="45">
        <f>'MM CALC'!F138</f>
        <v>4</v>
      </c>
      <c r="G135" s="20">
        <v>651.29</v>
      </c>
      <c r="H135" s="20">
        <f t="shared" si="17"/>
        <v>835.54</v>
      </c>
      <c r="I135" s="167">
        <f t="shared" si="18"/>
        <v>3342.16</v>
      </c>
      <c r="J135" s="73"/>
      <c r="K135" s="51"/>
      <c r="L135" s="73"/>
      <c r="O135" s="55"/>
    </row>
    <row r="136" spans="1:15" s="21" customFormat="1" ht="11.25">
      <c r="A136" s="164">
        <f>'MM CALC'!A139</f>
        <v>11</v>
      </c>
      <c r="B136" s="103"/>
      <c r="C136" s="104"/>
      <c r="D136" s="105" t="str">
        <f>'MM CALC'!D139</f>
        <v>ESQUADRIAS METÁLICAS</v>
      </c>
      <c r="E136" s="104"/>
      <c r="F136" s="228"/>
      <c r="G136" s="229"/>
      <c r="H136" s="230"/>
      <c r="I136" s="165">
        <f>SUM(I137:I140)</f>
        <v>47911.939999999995</v>
      </c>
      <c r="J136" s="73"/>
      <c r="K136" s="51"/>
      <c r="L136" s="73"/>
      <c r="O136" s="55"/>
    </row>
    <row r="137" spans="1:15" s="21" customFormat="1" ht="33.75">
      <c r="A137" s="166" t="str">
        <f>'MM CALC'!A140</f>
        <v>11.1</v>
      </c>
      <c r="B137" s="19" t="str">
        <f>'MM CALC'!B140</f>
        <v>SICOR-MG</v>
      </c>
      <c r="C137" s="19" t="str">
        <f>'MM CALC'!C140</f>
        <v xml:space="preserve">ED-29484 </v>
      </c>
      <c r="D137" s="72" t="str">
        <f>'MM CALC'!D140</f>
        <v>JANELA EM ALUMÍNIO DE CORRER COM 2 FOLHAS, LINHA 25/
SUPREMA, ACABAMENTO ANODIZADO NATURAL, INCLUSIVE
PERFIS, VIDRO 4MM E INSTALAÇÃO, EXCLUSIVE FERRAGENS
PARA JANELA DE ALUMÍNIO DE CORRER</v>
      </c>
      <c r="E137" s="45" t="str">
        <f>'MM CALC'!E140</f>
        <v>m²</v>
      </c>
      <c r="F137" s="45">
        <f>'MM CALC'!F140</f>
        <v>1.82</v>
      </c>
      <c r="G137" s="20">
        <v>870.11</v>
      </c>
      <c r="H137" s="20">
        <f t="shared" si="17"/>
        <v>1116.26</v>
      </c>
      <c r="I137" s="167">
        <f t="shared" ref="I137:I142" si="19">+ROUND((H137*F137),2)</f>
        <v>2031.59</v>
      </c>
      <c r="J137" s="73"/>
      <c r="K137" s="51"/>
      <c r="L137" s="73"/>
      <c r="O137" s="55"/>
    </row>
    <row r="138" spans="1:15" s="21" customFormat="1" ht="22.5">
      <c r="A138" s="166" t="str">
        <f>'MM CALC'!A141</f>
        <v>11.2</v>
      </c>
      <c r="B138" s="19" t="str">
        <f>'MM CALC'!B141</f>
        <v>SICOR-MG</v>
      </c>
      <c r="C138" s="19" t="str">
        <f>'MM CALC'!C141</f>
        <v>ED-29483</v>
      </c>
      <c r="D138" s="72" t="str">
        <f>'MM CALC'!D141</f>
        <v>JANELA EM ALUMÍNIO FIXA COMPLETA, LINHA 25/SUPREMA,
ACABAMENTO ANODIZADO NATURAL, INCLUSIVE PERFIS E VIDRO
LISO 4MM E INSTALAÇÃO</v>
      </c>
      <c r="E138" s="45" t="str">
        <f>'MM CALC'!E141</f>
        <v>m²</v>
      </c>
      <c r="F138" s="45">
        <f>'MM CALC'!F141</f>
        <v>42.58</v>
      </c>
      <c r="G138" s="20">
        <v>609.85</v>
      </c>
      <c r="H138" s="20">
        <f t="shared" si="17"/>
        <v>782.38</v>
      </c>
      <c r="I138" s="167">
        <f t="shared" si="19"/>
        <v>33313.74</v>
      </c>
      <c r="J138" s="73"/>
      <c r="K138" s="51"/>
      <c r="L138" s="73"/>
      <c r="O138" s="55"/>
    </row>
    <row r="139" spans="1:15" s="21" customFormat="1" ht="33.75">
      <c r="A139" s="166" t="str">
        <f>'MM CALC'!A142</f>
        <v>11.3</v>
      </c>
      <c r="B139" s="19" t="str">
        <f>'MM CALC'!B142</f>
        <v>SICOR-MG</v>
      </c>
      <c r="C139" s="19" t="str">
        <f>'MM CALC'!C142</f>
        <v>ED-29485</v>
      </c>
      <c r="D139" s="72" t="str">
        <f>'MM CALC'!D142</f>
        <v>PORTA EM ALUMÍNIO COMPLETA, DIMENSÃO (120X210)CM, TIPO
DE CORRER, COM DUAS (2) FOLHAS, LINHA 25/SUPREMA,
ACABAMENTO ANODIZADO NATURAL, INCLUSIVE PERFIS, VIDRO,
FERRAGENS E INSTALAÇÃO</v>
      </c>
      <c r="E139" s="45" t="str">
        <f>'MM CALC'!E142</f>
        <v>uni</v>
      </c>
      <c r="F139" s="45">
        <f>'MM CALC'!F142</f>
        <v>1</v>
      </c>
      <c r="G139" s="20">
        <v>1946.98</v>
      </c>
      <c r="H139" s="20">
        <f t="shared" si="17"/>
        <v>2497.7800000000002</v>
      </c>
      <c r="I139" s="167">
        <f t="shared" si="19"/>
        <v>2497.7800000000002</v>
      </c>
      <c r="J139" s="73"/>
      <c r="K139" s="51"/>
      <c r="L139" s="73"/>
      <c r="O139" s="55"/>
    </row>
    <row r="140" spans="1:15" s="21" customFormat="1" ht="33.75">
      <c r="A140" s="166" t="str">
        <f>'MM CALC'!A143</f>
        <v>11.4</v>
      </c>
      <c r="B140" s="19" t="str">
        <f>'MM CALC'!B143</f>
        <v>SICOR-MG</v>
      </c>
      <c r="C140" s="19" t="str">
        <f>'MM CALC'!C143</f>
        <v>ED-29477</v>
      </c>
      <c r="D140" s="72" t="str">
        <f>'MM CALC'!D143</f>
        <v>PORTA VENEZIANA EM ALUMÍNIO COMPLETA, DIMENSÃO (60X210)
CM, TIPO DE ABRIR, COM UMA (1) FOLHA, LINHA 25/SUPREMA,
ACABAMENTO ANODIZADO NATURAL, INCLUSIVE PERFIS,
FERRAGENS E INSTALAÇÃO</v>
      </c>
      <c r="E140" s="45" t="str">
        <f>'MM CALC'!E143</f>
        <v>uni</v>
      </c>
      <c r="F140" s="45">
        <f>'MM CALC'!F143</f>
        <v>5.29</v>
      </c>
      <c r="G140" s="20">
        <v>1483.65</v>
      </c>
      <c r="H140" s="20">
        <f t="shared" si="17"/>
        <v>1903.37</v>
      </c>
      <c r="I140" s="167">
        <f t="shared" si="19"/>
        <v>10068.83</v>
      </c>
      <c r="J140" s="73"/>
      <c r="K140" s="51"/>
      <c r="L140" s="73"/>
      <c r="O140" s="55"/>
    </row>
    <row r="141" spans="1:15" s="21" customFormat="1" ht="22.5">
      <c r="A141" s="166" t="str">
        <f>'MM CALC'!A144</f>
        <v>11.5</v>
      </c>
      <c r="B141" s="19" t="str">
        <f>'MM CALC'!B144</f>
        <v>SICOR-MG</v>
      </c>
      <c r="C141" s="19" t="str">
        <f>'MM CALC'!C144</f>
        <v>ED-50983</v>
      </c>
      <c r="D141" s="72" t="str">
        <f>'MM CALC'!D144</f>
        <v>PORTÃO DE GRADE EM BARRA REDONDA 1/2" E REQUADRO EM BARRA CHATA 1.1/4"X3/16", EXCLUSIVE CADEADO E PINTURA</v>
      </c>
      <c r="E141" s="45" t="str">
        <f>'MM CALC'!E144</f>
        <v>m²</v>
      </c>
      <c r="F141" s="45">
        <f>'MM CALC'!F144</f>
        <v>38.83</v>
      </c>
      <c r="G141" s="20">
        <v>46.31</v>
      </c>
      <c r="H141" s="20">
        <f t="shared" si="17"/>
        <v>59.41</v>
      </c>
      <c r="I141" s="167">
        <f t="shared" si="19"/>
        <v>2306.89</v>
      </c>
      <c r="J141" s="73"/>
      <c r="K141" s="51"/>
      <c r="L141" s="73"/>
      <c r="O141" s="55"/>
    </row>
    <row r="142" spans="1:15" s="21" customFormat="1" ht="22.5">
      <c r="A142" s="166" t="str">
        <f>'MM CALC'!A145</f>
        <v>11.6</v>
      </c>
      <c r="B142" s="19" t="str">
        <f>'MM CALC'!B145</f>
        <v>SICOR-MG</v>
      </c>
      <c r="C142" s="19" t="str">
        <f>'MM CALC'!C145</f>
        <v>ED-50985</v>
      </c>
      <c r="D142" s="72" t="str">
        <f>'MM CALC'!D145</f>
        <v>PORTÃO EM CHAPA DE AÇO, TIPO DIAMANTE, ESP. 1,20MM (MSG18), COM REQUADRO EM CANTONEIRA DE AÇO 1.1/4¿X1/8¿, EXCLUSIVE CADEADO E PINTURA</v>
      </c>
      <c r="E142" s="45" t="str">
        <f>'MM CALC'!E145</f>
        <v>m²</v>
      </c>
      <c r="F142" s="45">
        <f>'MM CALC'!F145</f>
        <v>1.98</v>
      </c>
      <c r="G142" s="20">
        <v>8.44</v>
      </c>
      <c r="H142" s="20">
        <f t="shared" si="17"/>
        <v>10.83</v>
      </c>
      <c r="I142" s="167">
        <f t="shared" si="19"/>
        <v>21.44</v>
      </c>
      <c r="J142" s="73"/>
      <c r="K142" s="51"/>
      <c r="L142" s="73"/>
      <c r="O142" s="55"/>
    </row>
    <row r="143" spans="1:15" s="21" customFormat="1" ht="11.25">
      <c r="A143" s="164">
        <f>'MM CALC'!A146</f>
        <v>12</v>
      </c>
      <c r="B143" s="103"/>
      <c r="C143" s="104"/>
      <c r="D143" s="105" t="str">
        <f>'MM CALC'!D146</f>
        <v>REVESTIMENTO</v>
      </c>
      <c r="E143" s="104"/>
      <c r="F143" s="228"/>
      <c r="G143" s="229"/>
      <c r="H143" s="230"/>
      <c r="I143" s="165">
        <f>SUM(I144:I150)</f>
        <v>149901.85</v>
      </c>
      <c r="J143" s="73"/>
      <c r="K143" s="51"/>
      <c r="L143" s="73"/>
      <c r="O143" s="55"/>
    </row>
    <row r="144" spans="1:15" s="21" customFormat="1" ht="22.5">
      <c r="A144" s="166" t="str">
        <f>'MM CALC'!A147</f>
        <v>12.1</v>
      </c>
      <c r="B144" s="19" t="str">
        <f>'MM CALC'!B147</f>
        <v>SICOR-MG</v>
      </c>
      <c r="C144" s="19" t="str">
        <f>'MM CALC'!C147</f>
        <v>ED-50175</v>
      </c>
      <c r="D144" s="72" t="str">
        <f>'MM CALC'!D147</f>
        <v>IMPERMEABILIZAÇÃO COM ARGAMASSA POLIMÉRICA, INCLUSIVE
PREPARO MANUAL DA ARGAMASSA</v>
      </c>
      <c r="E144" s="45" t="str">
        <f>'MM CALC'!E147</f>
        <v>m²</v>
      </c>
      <c r="F144" s="45">
        <f>'MM CALC'!F147</f>
        <v>149.85</v>
      </c>
      <c r="G144" s="20">
        <v>23.76</v>
      </c>
      <c r="H144" s="20">
        <f t="shared" ref="H144" si="20">ROUND((1+$H$9)*G144,2)</f>
        <v>30.48</v>
      </c>
      <c r="I144" s="167">
        <f t="shared" ref="I144:I150" si="21">+ROUND((H144*F144),2)</f>
        <v>4567.43</v>
      </c>
      <c r="J144" s="73"/>
      <c r="K144" s="51"/>
      <c r="L144" s="73"/>
      <c r="O144" s="55"/>
    </row>
    <row r="145" spans="1:15" s="21" customFormat="1" ht="33.75">
      <c r="A145" s="166" t="str">
        <f>'MM CALC'!A148</f>
        <v>12.2</v>
      </c>
      <c r="B145" s="19" t="str">
        <f>'MM CALC'!B148</f>
        <v>SICOR-MG</v>
      </c>
      <c r="C145" s="19" t="str">
        <f>'MM CALC'!C148</f>
        <v>ED-50727</v>
      </c>
      <c r="D145" s="72" t="str">
        <f>'MM CALC'!D148</f>
        <v>CHAPISCO COM ARGAMASSA, TRAÇO 1:3 (CIMENTO E AREIA), ESP
. 5MM, APLICADO EM ALVENARIA/ESTRUTURA DE CONCRETO
COM COLHER, INCLUSIVE ARGAMASSA COM PREPARO
MECANIZADO</v>
      </c>
      <c r="E145" s="45" t="str">
        <f>'MM CALC'!E148</f>
        <v>m²</v>
      </c>
      <c r="F145" s="45">
        <f>'MM CALC'!F148</f>
        <v>1236.45</v>
      </c>
      <c r="G145" s="20">
        <v>9.49</v>
      </c>
      <c r="H145" s="20">
        <f t="shared" si="17"/>
        <v>12.17</v>
      </c>
      <c r="I145" s="167">
        <f t="shared" si="21"/>
        <v>15047.6</v>
      </c>
      <c r="J145" s="73"/>
      <c r="K145" s="51"/>
      <c r="L145" s="73"/>
      <c r="O145" s="55"/>
    </row>
    <row r="146" spans="1:15" s="21" customFormat="1" ht="33.75">
      <c r="A146" s="166" t="str">
        <f>'MM CALC'!A149</f>
        <v>12.3</v>
      </c>
      <c r="B146" s="19" t="str">
        <f>'MM CALC'!B149</f>
        <v>SICOR-MG</v>
      </c>
      <c r="C146" s="19" t="str">
        <f>'MM CALC'!C149</f>
        <v>ED-50732</v>
      </c>
      <c r="D146" s="72" t="str">
        <f>'MM CALC'!D149</f>
        <v>EMBOÇO COM ARGAMASSA, TRAÇO 1:6 (CIMENTO E AREIA), ESP.
20MM, APLICAÇÃO MANUAL, INCLUSIVE ARGAMASSA COM
PREPARO MECANIZADO, EXCLUSIVE CHAPISCO</v>
      </c>
      <c r="E146" s="45" t="str">
        <f>'MM CALC'!E149</f>
        <v>m²</v>
      </c>
      <c r="F146" s="45">
        <f>'MM CALC'!F149</f>
        <v>388.47</v>
      </c>
      <c r="G146" s="20">
        <v>34.61</v>
      </c>
      <c r="H146" s="20">
        <f t="shared" si="17"/>
        <v>44.4</v>
      </c>
      <c r="I146" s="167">
        <f t="shared" si="21"/>
        <v>17248.07</v>
      </c>
      <c r="J146" s="73"/>
      <c r="K146" s="51"/>
      <c r="L146" s="73"/>
      <c r="O146" s="55"/>
    </row>
    <row r="147" spans="1:15" s="21" customFormat="1" ht="22.5">
      <c r="A147" s="166" t="str">
        <f>'MM CALC'!A150</f>
        <v>12.4</v>
      </c>
      <c r="B147" s="19" t="str">
        <f>'MM CALC'!B150</f>
        <v>SICOR-MG</v>
      </c>
      <c r="C147" s="19" t="str">
        <f>'MM CALC'!C150</f>
        <v>ED-6284</v>
      </c>
      <c r="D147" s="72" t="str">
        <f>'MM CALC'!D150</f>
        <v>REBOCO COM ARGAMASSA, TRAÇO 1:2:8 (CIMENTO, CAL E AREIA)
, ESP. 30MM, APLICAÇÃO MANUAL, INCLUSIVE ARGAMASSA COM
PREPARO MECANIZADO</v>
      </c>
      <c r="E147" s="45" t="str">
        <f>'MM CALC'!E150</f>
        <v>m²</v>
      </c>
      <c r="F147" s="45">
        <f>'MM CALC'!F150</f>
        <v>899.32</v>
      </c>
      <c r="G147" s="20">
        <v>46.88</v>
      </c>
      <c r="H147" s="20">
        <f t="shared" si="17"/>
        <v>60.14</v>
      </c>
      <c r="I147" s="167">
        <f t="shared" si="21"/>
        <v>54085.1</v>
      </c>
      <c r="J147" s="73"/>
      <c r="K147" s="51"/>
      <c r="L147" s="73"/>
      <c r="O147" s="55"/>
    </row>
    <row r="148" spans="1:15" s="21" customFormat="1" ht="22.5">
      <c r="A148" s="166" t="str">
        <f>'MM CALC'!A151</f>
        <v>12.5</v>
      </c>
      <c r="B148" s="19" t="str">
        <f>'MM CALC'!B151</f>
        <v>SICOR-MG</v>
      </c>
      <c r="C148" s="19" t="str">
        <f>'MM CALC'!C151</f>
        <v>ED-9066</v>
      </c>
      <c r="D148" s="72" t="str">
        <f>'MM CALC'!D151</f>
        <v>REVESTIMENTO DE GESSO EM TETO, ESP. 5MM, APLICAÇÃO
MANUAL, INCLUSIVE ACABAMENTO SARRAFEADO</v>
      </c>
      <c r="E148" s="45" t="str">
        <f>'MM CALC'!E151</f>
        <v>m²</v>
      </c>
      <c r="F148" s="45">
        <f>'MM CALC'!F151</f>
        <v>507.59</v>
      </c>
      <c r="G148" s="20">
        <v>25.5</v>
      </c>
      <c r="H148" s="20">
        <f t="shared" si="17"/>
        <v>32.71</v>
      </c>
      <c r="I148" s="167">
        <f t="shared" si="21"/>
        <v>16603.27</v>
      </c>
      <c r="J148" s="73"/>
      <c r="K148" s="51"/>
      <c r="L148" s="73"/>
      <c r="O148" s="55"/>
    </row>
    <row r="149" spans="1:15" s="21" customFormat="1" ht="45">
      <c r="A149" s="166" t="str">
        <f>'MM CALC'!A152</f>
        <v>12.6</v>
      </c>
      <c r="B149" s="19" t="str">
        <f>'MM CALC'!B152</f>
        <v>SICOR-MG</v>
      </c>
      <c r="C149" s="19" t="str">
        <f>'MM CALC'!C152</f>
        <v>ED-9081</v>
      </c>
      <c r="D149" s="72" t="str">
        <f>'MM CALC'!D152</f>
        <v>REVESTIMENTO COM CERÂMICA APLICADO EM PAREDE,
ACABAMENTO ESMALTADO, AMBIENTE INTERNO/EXTERNO,
PADRÃO EXTRA, DIMENSÃO DA PEÇA ATÉ 2025 CM2, PEI III,
ASSENTAMENTO COM ARGAMASSA INDUSTRIALIZADA, INCLUSIVE
REJUNTAMENTO</v>
      </c>
      <c r="E149" s="45" t="str">
        <f>'MM CALC'!E152</f>
        <v>m²</v>
      </c>
      <c r="F149" s="45">
        <f>'MM CALC'!F152</f>
        <v>422.23</v>
      </c>
      <c r="G149" s="20">
        <v>72.239999999999995</v>
      </c>
      <c r="H149" s="20">
        <f t="shared" si="17"/>
        <v>92.68</v>
      </c>
      <c r="I149" s="167">
        <f t="shared" si="21"/>
        <v>39132.28</v>
      </c>
      <c r="J149" s="73"/>
      <c r="K149" s="51"/>
      <c r="L149" s="73"/>
      <c r="O149" s="55"/>
    </row>
    <row r="150" spans="1:15" s="21" customFormat="1" ht="33.75">
      <c r="A150" s="166" t="str">
        <f>'MM CALC'!A153</f>
        <v>12.7</v>
      </c>
      <c r="B150" s="19" t="str">
        <f>'MM CALC'!B153</f>
        <v>SICOR-MG</v>
      </c>
      <c r="C150" s="19" t="str">
        <f>'MM CALC'!C153</f>
        <v>ED-50997</v>
      </c>
      <c r="D150" s="72" t="str">
        <f>'MM CALC'!D153</f>
        <v>PEITORIL DE GRANITO, NA COR CINZA ANDORINHA, COM
PINGADEIRA, ESP. 2CM, ACABAMENTO POLIDO, ASSENTAMENTO
COM ARGAMASSA INDUSTRIALIZADA, INCLUSIVE REJUNTAMENTO</v>
      </c>
      <c r="E150" s="45" t="str">
        <f>'MM CALC'!E153</f>
        <v>m²</v>
      </c>
      <c r="F150" s="45">
        <f>'MM CALC'!F153</f>
        <v>8.4499999999999993</v>
      </c>
      <c r="G150" s="20">
        <v>296.86</v>
      </c>
      <c r="H150" s="20">
        <f t="shared" ref="H150" si="22">ROUND((1+$H$9)*G150,2)</f>
        <v>380.84</v>
      </c>
      <c r="I150" s="167">
        <f t="shared" si="21"/>
        <v>3218.1</v>
      </c>
      <c r="J150" s="73"/>
      <c r="K150" s="51"/>
      <c r="L150" s="73"/>
      <c r="O150" s="55"/>
    </row>
    <row r="151" spans="1:15" s="21" customFormat="1" ht="11.25">
      <c r="A151" s="164">
        <f>'MM CALC'!A154</f>
        <v>13</v>
      </c>
      <c r="B151" s="103"/>
      <c r="C151" s="104"/>
      <c r="D151" s="105" t="str">
        <f>'MM CALC'!D154</f>
        <v>PISOS E RODAPÉS</v>
      </c>
      <c r="E151" s="104"/>
      <c r="F151" s="228"/>
      <c r="G151" s="229"/>
      <c r="H151" s="230"/>
      <c r="I151" s="165">
        <f>SUM(I152:I159)</f>
        <v>170385.03</v>
      </c>
      <c r="J151" s="73"/>
      <c r="K151" s="51"/>
      <c r="L151" s="73"/>
      <c r="O151" s="55"/>
    </row>
    <row r="152" spans="1:15" s="21" customFormat="1" ht="45">
      <c r="A152" s="166" t="str">
        <f>'MM CALC'!A155</f>
        <v>13.1</v>
      </c>
      <c r="B152" s="19" t="str">
        <f>'MM CALC'!B155</f>
        <v>SICOR-MG</v>
      </c>
      <c r="C152" s="19" t="str">
        <f>'MM CALC'!C155</f>
        <v>ED-9317</v>
      </c>
      <c r="D152" s="72" t="str">
        <f>'MM CALC'!D155</f>
        <v>PISO EM CONCRETO PREPARADO EM OBRA COM BETONEIRA
COM FCK DE 10MPA, SEM ARMAÇÃO, ACABAMENTO RÚSTICO,
ESP. 5CM, INCLUSIVE FORNECIMENTO, LANÇAMENTO,
ADENSAMENTO, SARRAFEAMENTO, EXCLUSIVE JUNTA DE
DILATAÇÃO</v>
      </c>
      <c r="E152" s="45" t="str">
        <f>'MM CALC'!E155</f>
        <v>m²</v>
      </c>
      <c r="F152" s="45">
        <f>'MM CALC'!F155</f>
        <v>412.53</v>
      </c>
      <c r="G152" s="20">
        <v>56.85</v>
      </c>
      <c r="H152" s="20">
        <f t="shared" si="17"/>
        <v>72.930000000000007</v>
      </c>
      <c r="I152" s="167">
        <f t="shared" ref="I152:I160" si="23">+ROUND((H152*F152),2)</f>
        <v>30085.81</v>
      </c>
      <c r="J152" s="73"/>
      <c r="K152" s="51"/>
      <c r="L152" s="73"/>
      <c r="O152" s="55"/>
    </row>
    <row r="153" spans="1:15" s="21" customFormat="1" ht="22.5">
      <c r="A153" s="166" t="str">
        <f>'MM CALC'!A156</f>
        <v>13.2</v>
      </c>
      <c r="B153" s="19" t="str">
        <f>'MM CALC'!B156</f>
        <v>SICOR-MG</v>
      </c>
      <c r="C153" s="19" t="str">
        <f>'MM CALC'!C156</f>
        <v>ED-50568</v>
      </c>
      <c r="D153" s="72" t="str">
        <f>'MM CALC'!D156</f>
        <v>CONTRAPISO DESEMPENADO COM ARGAMASSA, TRAÇO 1:3 (
CIMENTO E AREIA), ESP. 30MM, INCLUSIVE ARGAMASSA COM
PREPARO MECANIZADO</v>
      </c>
      <c r="E153" s="45" t="str">
        <f>'MM CALC'!E156</f>
        <v>m²</v>
      </c>
      <c r="F153" s="45">
        <f>'MM CALC'!F156</f>
        <v>412.53</v>
      </c>
      <c r="G153" s="20">
        <v>43.75</v>
      </c>
      <c r="H153" s="20">
        <f t="shared" si="17"/>
        <v>56.13</v>
      </c>
      <c r="I153" s="167">
        <f t="shared" si="23"/>
        <v>23155.31</v>
      </c>
      <c r="J153" s="73"/>
      <c r="K153" s="51"/>
      <c r="L153" s="73"/>
      <c r="O153" s="55"/>
    </row>
    <row r="154" spans="1:15" s="21" customFormat="1" ht="45">
      <c r="A154" s="166" t="str">
        <f>'MM CALC'!A157</f>
        <v>13.3</v>
      </c>
      <c r="B154" s="19" t="str">
        <f>'MM CALC'!B157</f>
        <v>SICOR-MG</v>
      </c>
      <c r="C154" s="19" t="str">
        <f>'MM CALC'!C157</f>
        <v>ED-50753</v>
      </c>
      <c r="D154" s="72" t="str">
        <f>'MM CALC'!D157</f>
        <v>REVESTIMENTO COM PORCELANATO APLICADO EM PISO,
ACABAMENTO ESMALTADO ACETINADO, AMBIENTE INTERNO/
EXTERNO, PADRÃO EXTRA, BORDA RETIFICADA, DIMENSÃO DA
PEÇA (45X45)CM, ASSENTAMENTO COM ARGAMASSA
INDUSTRIALIZADA, INCLUSIVE REJUNTAMENTO</v>
      </c>
      <c r="E154" s="45" t="str">
        <f>'MM CALC'!E157</f>
        <v>m²</v>
      </c>
      <c r="F154" s="45">
        <f>'MM CALC'!F157</f>
        <v>426.56</v>
      </c>
      <c r="G154" s="20">
        <v>107.92</v>
      </c>
      <c r="H154" s="20">
        <f t="shared" si="17"/>
        <v>138.44999999999999</v>
      </c>
      <c r="I154" s="167">
        <f t="shared" si="23"/>
        <v>59057.23</v>
      </c>
      <c r="J154" s="73"/>
      <c r="K154" s="51"/>
      <c r="L154" s="73"/>
      <c r="O154" s="55"/>
    </row>
    <row r="155" spans="1:15" s="21" customFormat="1" ht="45">
      <c r="A155" s="166" t="str">
        <f>'MM CALC'!A158</f>
        <v>13.4</v>
      </c>
      <c r="B155" s="19" t="str">
        <f>'MM CALC'!B158</f>
        <v>SICOR-MG</v>
      </c>
      <c r="C155" s="19" t="str">
        <f>'MM CALC'!C158</f>
        <v>ED-8915</v>
      </c>
      <c r="D155" s="72" t="str">
        <f>'MM CALC'!D158</f>
        <v xml:space="preserve"> EXECUÇÃO DE PAVIMENTO COM PISO INTERTRAVADO, TIPO RETANGULAR, ESP. 6CM, COM FCK DE 35MPA, INCLUSIVE COLCHÃO DE AREIA, ESP. 6CM, PARA ASSENTAMENTO, COMPACTAÇÃO MECANIZADA, CARGA E DESCARGA MECÂNICA EM CAMINHÃO, EXCLUSIVE TRANSPORTE DE PISO INTERTRAVADO</v>
      </c>
      <c r="E155" s="45" t="str">
        <f>'MM CALC'!E158</f>
        <v>m²</v>
      </c>
      <c r="F155" s="45">
        <f>'MM CALC'!F158</f>
        <v>225.31</v>
      </c>
      <c r="G155" s="20">
        <v>88.51</v>
      </c>
      <c r="H155" s="20">
        <f t="shared" si="17"/>
        <v>113.55</v>
      </c>
      <c r="I155" s="167">
        <f t="shared" si="23"/>
        <v>25583.95</v>
      </c>
      <c r="J155" s="73"/>
      <c r="K155" s="51"/>
      <c r="L155" s="73"/>
      <c r="O155" s="55"/>
    </row>
    <row r="156" spans="1:15" s="21" customFormat="1" ht="45">
      <c r="A156" s="166" t="str">
        <f>'MM CALC'!A159</f>
        <v>13.5</v>
      </c>
      <c r="B156" s="19" t="str">
        <f>'MM CALC'!B159</f>
        <v>SICOR-MG</v>
      </c>
      <c r="C156" s="19" t="str">
        <f>'MM CALC'!C159</f>
        <v>ED-8914</v>
      </c>
      <c r="D156" s="72" t="str">
        <f>'MM CALC'!D159</f>
        <v>EXECUÇÃO DE PAVIMENTO COM PISO INTERTRAVADO, TIPO SEXTAVADO, ESP. 8CM, COM FCK DE 35MPA, INCLUSIVE COLCHÃO DE AREIA, ESP. 6CM, PARA ASSENTAMENTO, COMPACTAÇÃO MECANIZADA, CARGA E DESCARGA MECÂNICA EM CAMINHÃO, EXCLUSIVE TRANSPORTE DE PISO INTERTRAVADO</v>
      </c>
      <c r="E156" s="45" t="str">
        <f>'MM CALC'!E159</f>
        <v>m²</v>
      </c>
      <c r="F156" s="45">
        <f>'MM CALC'!F159</f>
        <v>106.86</v>
      </c>
      <c r="G156" s="20">
        <v>94.9</v>
      </c>
      <c r="H156" s="20">
        <f t="shared" si="17"/>
        <v>121.75</v>
      </c>
      <c r="I156" s="167">
        <f t="shared" si="23"/>
        <v>13010.21</v>
      </c>
      <c r="J156" s="73"/>
      <c r="K156" s="51"/>
      <c r="L156" s="73"/>
      <c r="O156" s="55"/>
    </row>
    <row r="157" spans="1:15" s="21" customFormat="1" ht="11.25">
      <c r="A157" s="166" t="str">
        <f>'MM CALC'!A160</f>
        <v>13.6</v>
      </c>
      <c r="B157" s="19" t="str">
        <f>'MM CALC'!B160</f>
        <v>SICOR-MG</v>
      </c>
      <c r="C157" s="19" t="str">
        <f>'MM CALC'!C160</f>
        <v>ED-51145</v>
      </c>
      <c r="D157" s="72" t="str">
        <f>'MM CALC'!D160</f>
        <v>PASSEIOS DE CONCRETO E = 6 CM, FCK = 10 MPA, JUNTA SECA</v>
      </c>
      <c r="E157" s="45" t="str">
        <f>'MM CALC'!E160</f>
        <v>m²</v>
      </c>
      <c r="F157" s="45">
        <f>'MM CALC'!F160</f>
        <v>139.51</v>
      </c>
      <c r="G157" s="20">
        <v>64.98</v>
      </c>
      <c r="H157" s="20">
        <f t="shared" si="17"/>
        <v>83.36</v>
      </c>
      <c r="I157" s="167">
        <f t="shared" si="23"/>
        <v>11629.55</v>
      </c>
      <c r="J157" s="73"/>
      <c r="K157" s="51"/>
      <c r="L157" s="73"/>
      <c r="O157" s="55"/>
    </row>
    <row r="158" spans="1:15" s="21" customFormat="1" ht="45">
      <c r="A158" s="166" t="str">
        <f>'MM CALC'!A161</f>
        <v>13.7</v>
      </c>
      <c r="B158" s="19" t="str">
        <f>'MM CALC'!B161</f>
        <v>SICOR-MG</v>
      </c>
      <c r="C158" s="19" t="str">
        <f>'MM CALC'!C161</f>
        <v>ED-9320</v>
      </c>
      <c r="D158" s="72" t="str">
        <f>'MM CALC'!D161</f>
        <v>PISO EM CONCRETO USINADO CONVENCIONAL COM DE FCK
15MPA, COM TELA SOLDADA NERVURADA TIPO Q-138,
ACABAMENTO POLÍDO EM NÍVEL ZERO, ESP. 10CM, INCLUSIVE
FORNECIMENTO, LANÇAMENTO, ADENSAMENTO, EXCLUSIVE
JUNTA DE DILATAÇÃO</v>
      </c>
      <c r="E158" s="45" t="str">
        <f>'MM CALC'!E161</f>
        <v>m²</v>
      </c>
      <c r="F158" s="45">
        <f>'MM CALC'!F161</f>
        <v>38.25</v>
      </c>
      <c r="G158" s="20">
        <v>142.41999999999999</v>
      </c>
      <c r="H158" s="20">
        <f t="shared" si="17"/>
        <v>182.71</v>
      </c>
      <c r="I158" s="167">
        <f t="shared" si="23"/>
        <v>6988.66</v>
      </c>
      <c r="J158" s="73"/>
      <c r="K158" s="51"/>
      <c r="L158" s="73"/>
      <c r="O158" s="55"/>
    </row>
    <row r="159" spans="1:15" s="21" customFormat="1" ht="33.75">
      <c r="A159" s="166" t="str">
        <f>'MM CALC'!A162</f>
        <v>13.8</v>
      </c>
      <c r="B159" s="19" t="str">
        <f>'MM CALC'!B162</f>
        <v>SICOR-MG</v>
      </c>
      <c r="C159" s="19" t="str">
        <f>'MM CALC'!C162</f>
        <v>ED-50621</v>
      </c>
      <c r="D159" s="72" t="str">
        <f>'MM CALC'!D162</f>
        <v>SÓCULO COM ENCHIMENTO EM TIJOLOS MACIÇOS, ALTURA DE
10CM À 12CM, INCLUSIVE ACABAMENTO EM REVESTIMENTO DE
ARGAMASSA, ESP. 20MM, COM APLICAÇÃO MANUAL</v>
      </c>
      <c r="E159" s="45" t="str">
        <f>'MM CALC'!E162</f>
        <v>m²</v>
      </c>
      <c r="F159" s="45">
        <f>'MM CALC'!F162</f>
        <v>4.87</v>
      </c>
      <c r="G159" s="20">
        <v>139.94</v>
      </c>
      <c r="H159" s="20">
        <f t="shared" si="17"/>
        <v>179.53</v>
      </c>
      <c r="I159" s="167">
        <f t="shared" si="23"/>
        <v>874.31</v>
      </c>
      <c r="J159" s="73"/>
      <c r="K159" s="51"/>
      <c r="L159" s="73"/>
      <c r="O159" s="55"/>
    </row>
    <row r="160" spans="1:15" s="21" customFormat="1" ht="45">
      <c r="A160" s="166" t="str">
        <f>'MM CALC'!A163</f>
        <v>13.9</v>
      </c>
      <c r="B160" s="19" t="str">
        <f>'MM CALC'!B163</f>
        <v>SICOR-MG</v>
      </c>
      <c r="C160" s="19" t="str">
        <f>'MM CALC'!C163</f>
        <v>ED-48664</v>
      </c>
      <c r="D160" s="72" t="str">
        <f>'MM CALC'!D163</f>
        <v>GUIA DE MEIO-FIO (10X15X22)CM E SARJETA (30X10)CM COM INCLINAÇÃO DE 10%, EM CONCRETO COM FCK 15MPA, MOLDADA IN-LOCO, FORMA EM MADEIRA, INCLUSIVE ESCAVAÇÃO, APILOAMENTO E TRANSPORTE COM RETIRADA DO MATERIAL ESCAVADO (EM CAÇAMBA)</v>
      </c>
      <c r="E160" s="45" t="str">
        <f>'MM CALC'!E163</f>
        <v>m</v>
      </c>
      <c r="F160" s="45">
        <f>'MM CALC'!F163</f>
        <v>75</v>
      </c>
      <c r="G160" s="20">
        <v>118.47</v>
      </c>
      <c r="H160" s="20">
        <f t="shared" si="17"/>
        <v>151.99</v>
      </c>
      <c r="I160" s="167">
        <f t="shared" si="23"/>
        <v>11399.25</v>
      </c>
      <c r="J160" s="73"/>
      <c r="K160" s="51"/>
      <c r="L160" s="73"/>
      <c r="O160" s="55"/>
    </row>
    <row r="161" spans="1:15" s="21" customFormat="1" ht="11.25">
      <c r="A161" s="164">
        <f>'MM CALC'!A164</f>
        <v>14</v>
      </c>
      <c r="B161" s="103"/>
      <c r="C161" s="104"/>
      <c r="D161" s="105" t="str">
        <f>'MM CALC'!D164</f>
        <v>VIDROS E ESPELHOS</v>
      </c>
      <c r="E161" s="104"/>
      <c r="F161" s="228"/>
      <c r="G161" s="229"/>
      <c r="H161" s="230"/>
      <c r="I161" s="165">
        <f>SUM(I162)</f>
        <v>1275.3599999999999</v>
      </c>
      <c r="J161" s="73"/>
      <c r="K161" s="51"/>
      <c r="L161" s="73"/>
      <c r="O161" s="55"/>
    </row>
    <row r="162" spans="1:15" s="21" customFormat="1" ht="33.75">
      <c r="A162" s="166" t="str">
        <f>'MM CALC'!A165</f>
        <v>14.1</v>
      </c>
      <c r="B162" s="19" t="str">
        <f>'MM CALC'!B165</f>
        <v>SICOR-MG</v>
      </c>
      <c r="C162" s="19" t="str">
        <f>'MM CALC'!C165</f>
        <v>ED-51150</v>
      </c>
      <c r="D162" s="72" t="str">
        <f>'MM CALC'!D165</f>
        <v>ESPELHO CRISTAL, DIMENSÃO (60X90)CM, COM ESP. 4MM, EM
ACABAMENTO LAPIDADO, INCLUSIVE FIXAÇÃO COM PARAFUSO
TIPO FINESSON, FORNECIMENTO E INSTALAÇÃO</v>
      </c>
      <c r="E162" s="45" t="str">
        <f>'MM CALC'!E165</f>
        <v>und</v>
      </c>
      <c r="F162" s="45">
        <f>'MM CALC'!F165</f>
        <v>6</v>
      </c>
      <c r="G162" s="20">
        <v>165.69</v>
      </c>
      <c r="H162" s="20">
        <f t="shared" si="17"/>
        <v>212.56</v>
      </c>
      <c r="I162" s="167">
        <f>+ROUND((H162*F162),2)</f>
        <v>1275.3599999999999</v>
      </c>
      <c r="J162" s="73"/>
      <c r="K162" s="51"/>
      <c r="L162" s="73"/>
      <c r="O162" s="55"/>
    </row>
    <row r="163" spans="1:15" s="21" customFormat="1" ht="11.25">
      <c r="A163" s="164">
        <f>'MM CALC'!A167</f>
        <v>15</v>
      </c>
      <c r="B163" s="103"/>
      <c r="C163" s="104"/>
      <c r="D163" s="105" t="str">
        <f>'MM CALC'!D167</f>
        <v xml:space="preserve">PINTURA </v>
      </c>
      <c r="E163" s="104"/>
      <c r="F163" s="228"/>
      <c r="G163" s="229"/>
      <c r="H163" s="230"/>
      <c r="I163" s="165">
        <f>SUM(I164:I172)</f>
        <v>97578.11</v>
      </c>
      <c r="J163" s="73"/>
      <c r="K163" s="51"/>
      <c r="L163" s="73"/>
      <c r="O163" s="55"/>
    </row>
    <row r="164" spans="1:15" s="21" customFormat="1" ht="22.5">
      <c r="A164" s="166" t="str">
        <f>'MM CALC'!A168</f>
        <v>15.1</v>
      </c>
      <c r="B164" s="19" t="str">
        <f>'MM CALC'!B168</f>
        <v>SICOR-MG</v>
      </c>
      <c r="C164" s="19" t="str">
        <f>'MM CALC'!C168</f>
        <v>ED-50514</v>
      </c>
      <c r="D164" s="72" t="str">
        <f>'MM CALC'!D168</f>
        <v>PREPARAÇÃO PARA EMASSAMENTO OU PINTURA (LÁTEX/ ACRÍLICA) EM PAREDE, INCLUSIVE UMA (1) DEMÃO DE SELADOR ACRÍLICO</v>
      </c>
      <c r="E164" s="45" t="str">
        <f>'MM CALC'!E168</f>
        <v>m²</v>
      </c>
      <c r="F164" s="45">
        <f>'MM CALC'!F168</f>
        <v>898.82</v>
      </c>
      <c r="G164" s="20">
        <v>7.17</v>
      </c>
      <c r="H164" s="20">
        <f t="shared" si="17"/>
        <v>9.1999999999999993</v>
      </c>
      <c r="I164" s="167">
        <f t="shared" ref="I164:I172" si="24">+ROUND((H164*F164),2)</f>
        <v>8269.14</v>
      </c>
      <c r="J164" s="73"/>
      <c r="K164" s="51"/>
      <c r="L164" s="73"/>
      <c r="O164" s="55"/>
    </row>
    <row r="165" spans="1:15" s="21" customFormat="1" ht="22.5">
      <c r="A165" s="166" t="str">
        <f>'MM CALC'!A169</f>
        <v>15.2</v>
      </c>
      <c r="B165" s="19" t="str">
        <f>'MM CALC'!B169</f>
        <v>SICOR-MG</v>
      </c>
      <c r="C165" s="19" t="str">
        <f>'MM CALC'!C169</f>
        <v>ED-50515</v>
      </c>
      <c r="D165" s="72" t="str">
        <f>'MM CALC'!D169</f>
        <v>PREPARAÇÃO PARA EMASSAMENTO OU PINTURA (LÁTEX/ ACRÍLICA) EM TETO, INCLUSIVE UMA (1) DEMÃO DE SELADOR ACRÍLICO</v>
      </c>
      <c r="E165" s="45" t="str">
        <f>'MM CALC'!E169</f>
        <v>m²</v>
      </c>
      <c r="F165" s="45">
        <f>'MM CALC'!F169</f>
        <v>507.59</v>
      </c>
      <c r="G165" s="20">
        <v>9.01</v>
      </c>
      <c r="H165" s="20">
        <f t="shared" si="17"/>
        <v>11.56</v>
      </c>
      <c r="I165" s="167">
        <f t="shared" si="24"/>
        <v>5867.74</v>
      </c>
      <c r="J165" s="73"/>
      <c r="K165" s="51"/>
      <c r="L165" s="73"/>
      <c r="O165" s="55"/>
    </row>
    <row r="166" spans="1:15" s="21" customFormat="1" ht="22.5">
      <c r="A166" s="166" t="str">
        <f>'MM CALC'!A170</f>
        <v>15.3</v>
      </c>
      <c r="B166" s="19" t="str">
        <f>'MM CALC'!B170</f>
        <v>SICOR-MG</v>
      </c>
      <c r="C166" s="19" t="str">
        <f>'MM CALC'!C170</f>
        <v>ED-50478</v>
      </c>
      <c r="D166" s="72" t="str">
        <f>'MM CALC'!D170</f>
        <v>EMASSAMENTO EM PAREDE COM MASSA CORRIDA (PVA), DUAS (2) DEMÃOS, INCLUSIVE LIXAMENTO PARA PINTURA</v>
      </c>
      <c r="E166" s="45" t="str">
        <f>'MM CALC'!E170</f>
        <v>m²</v>
      </c>
      <c r="F166" s="45">
        <f>'MM CALC'!F170</f>
        <v>846.24</v>
      </c>
      <c r="G166" s="20">
        <v>19.43</v>
      </c>
      <c r="H166" s="20">
        <f t="shared" si="17"/>
        <v>24.93</v>
      </c>
      <c r="I166" s="167">
        <f t="shared" si="24"/>
        <v>21096.76</v>
      </c>
      <c r="J166" s="73"/>
      <c r="K166" s="51"/>
      <c r="L166" s="73"/>
      <c r="O166" s="55"/>
    </row>
    <row r="167" spans="1:15" s="21" customFormat="1" ht="22.5">
      <c r="A167" s="166" t="str">
        <f>'MM CALC'!A171</f>
        <v>15.5</v>
      </c>
      <c r="B167" s="19" t="str">
        <f>'MM CALC'!B171</f>
        <v>SICOR-MG</v>
      </c>
      <c r="C167" s="19" t="str">
        <f>'MM CALC'!C171</f>
        <v>ED-50480</v>
      </c>
      <c r="D167" s="72" t="str">
        <f>'MM CALC'!D171</f>
        <v>EMASSAMENTO EM TETO COM MASSA CORRIDA (PVA), DUAS (2) DEMÃOS, INCLUSIVE LIXAMENTO PARA PINTURA</v>
      </c>
      <c r="E167" s="45" t="str">
        <f>'MM CALC'!E171</f>
        <v>m²</v>
      </c>
      <c r="F167" s="45">
        <f>'MM CALC'!F171</f>
        <v>507.59</v>
      </c>
      <c r="G167" s="20">
        <v>32.369999999999997</v>
      </c>
      <c r="H167" s="20">
        <f t="shared" si="17"/>
        <v>41.53</v>
      </c>
      <c r="I167" s="167">
        <f t="shared" si="24"/>
        <v>21080.21</v>
      </c>
      <c r="J167" s="73"/>
      <c r="K167" s="51"/>
      <c r="L167" s="73"/>
      <c r="O167" s="55"/>
    </row>
    <row r="168" spans="1:15" s="21" customFormat="1" ht="22.5">
      <c r="A168" s="166" t="str">
        <f>'MM CALC'!A172</f>
        <v>15.6</v>
      </c>
      <c r="B168" s="19" t="str">
        <f>'MM CALC'!B172</f>
        <v>SICOR-MG</v>
      </c>
      <c r="C168" s="19" t="str">
        <f>'MM CALC'!C172</f>
        <v>ED-50498</v>
      </c>
      <c r="D168" s="72" t="str">
        <f>'MM CALC'!D172</f>
        <v>PINTURA LÁTEX (PVA) EM PAREDE, DUAS (2) DEMÃOS, COM APLICAÇÃO MANUAL, EXCLUSIVE SELADOR ACRÍLICO E MASSA ACRÍLICA/CORRIDA (PVA)</v>
      </c>
      <c r="E168" s="45" t="str">
        <f>'MM CALC'!E172</f>
        <v>m²</v>
      </c>
      <c r="F168" s="45">
        <f>'MM CALC'!F172</f>
        <v>1144.8</v>
      </c>
      <c r="G168" s="20">
        <v>15.73</v>
      </c>
      <c r="H168" s="20">
        <f t="shared" si="17"/>
        <v>20.18</v>
      </c>
      <c r="I168" s="167">
        <f t="shared" si="24"/>
        <v>23102.06</v>
      </c>
      <c r="J168" s="73"/>
      <c r="K168" s="51"/>
      <c r="L168" s="73"/>
      <c r="O168" s="55"/>
    </row>
    <row r="169" spans="1:15" s="21" customFormat="1" ht="22.5">
      <c r="A169" s="166" t="str">
        <f>'MM CALC'!A173</f>
        <v>15.7</v>
      </c>
      <c r="B169" s="19" t="str">
        <f>'MM CALC'!B173</f>
        <v>SICOR-MG</v>
      </c>
      <c r="C169" s="19" t="str">
        <f>'MM CALC'!C173</f>
        <v>ED-50499</v>
      </c>
      <c r="D169" s="72" t="str">
        <f>'MM CALC'!D173</f>
        <v>PINTURA LÁTEX (PVA) EM TETO, DUAS (2) DEMÃOS, COM APLICAÇÃO MANUAL, EXCLUSIVE SELADOR ACRÍLICO E MASSA ACRÍLICA/CORRIDA (PVA)</v>
      </c>
      <c r="E169" s="45" t="str">
        <f>'MM CALC'!E173</f>
        <v>m²</v>
      </c>
      <c r="F169" s="45">
        <f>'MM CALC'!F173</f>
        <v>507.59</v>
      </c>
      <c r="G169" s="20">
        <v>17.46</v>
      </c>
      <c r="H169" s="20">
        <f t="shared" si="17"/>
        <v>22.4</v>
      </c>
      <c r="I169" s="167">
        <f t="shared" si="24"/>
        <v>11370.02</v>
      </c>
      <c r="J169" s="73"/>
      <c r="K169" s="51"/>
      <c r="L169" s="73"/>
      <c r="O169" s="55"/>
    </row>
    <row r="170" spans="1:15" s="21" customFormat="1" ht="33.75">
      <c r="A170" s="166" t="str">
        <f>'MM CALC'!A174</f>
        <v>15.8</v>
      </c>
      <c r="B170" s="19" t="str">
        <f>'MM CALC'!B174</f>
        <v>SICOR-MG</v>
      </c>
      <c r="C170" s="19" t="str">
        <f>'MM CALC'!C174</f>
        <v>ED-28438</v>
      </c>
      <c r="D170" s="72" t="str">
        <f>'MM CALC'!D174</f>
        <v>PINTURA ESMALTE BASE SOLVENTE EM SUPERFÍCIE DE MADEIRA, DUAS (2) DEMÃOS, COM APLICAÇÃO MANUAL, INCLUSIVE PREPARAÇÃO DA SUPERFÍCIE COM LIXAMENTO, EXCLUSIVE FUNDO NIVELADOR E MASSA A ÓLEO</v>
      </c>
      <c r="E170" s="45" t="str">
        <f>'MM CALC'!E174</f>
        <v>m²</v>
      </c>
      <c r="F170" s="45">
        <f>'MM CALC'!F174</f>
        <v>108.36</v>
      </c>
      <c r="G170" s="20">
        <v>19.14</v>
      </c>
      <c r="H170" s="20">
        <f t="shared" si="17"/>
        <v>24.55</v>
      </c>
      <c r="I170" s="167">
        <f t="shared" si="24"/>
        <v>2660.24</v>
      </c>
      <c r="J170" s="73"/>
      <c r="K170" s="51"/>
      <c r="L170" s="73"/>
      <c r="O170" s="55"/>
    </row>
    <row r="171" spans="1:15" s="21" customFormat="1" ht="33.75">
      <c r="A171" s="166" t="str">
        <f>'MM CALC'!A175</f>
        <v>15.9</v>
      </c>
      <c r="B171" s="19" t="str">
        <f>'MM CALC'!B175</f>
        <v>SICOR-MG</v>
      </c>
      <c r="C171" s="19" t="str">
        <f>'MM CALC'!C175</f>
        <v>ED-50495</v>
      </c>
      <c r="D171" s="72" t="str">
        <f>'MM CALC'!D175</f>
        <v>PINTURA ESMALTE BASE SOLVENTE EM SUPERFÍCIES METÁLICAS, DUAS (2) DEMÃOS, COM APLICAÇÃO MANUAL, INCLUSIVE UMA (1) DEMÃO DE FUNDO ANTICORROSIVO</v>
      </c>
      <c r="E171" s="45" t="str">
        <f>'MM CALC'!E175</f>
        <v>m²</v>
      </c>
      <c r="F171" s="45">
        <f>'MM CALC'!F175</f>
        <v>44.4</v>
      </c>
      <c r="G171" s="20">
        <v>33.840000000000003</v>
      </c>
      <c r="H171" s="20">
        <f t="shared" si="17"/>
        <v>43.41</v>
      </c>
      <c r="I171" s="167">
        <f t="shared" si="24"/>
        <v>1927.4</v>
      </c>
      <c r="J171" s="73"/>
      <c r="K171" s="51"/>
      <c r="L171" s="73"/>
      <c r="O171" s="55"/>
    </row>
    <row r="172" spans="1:15" s="21" customFormat="1" ht="22.5">
      <c r="A172" s="166" t="str">
        <f>'MM CALC'!A176</f>
        <v>15.10</v>
      </c>
      <c r="B172" s="19" t="str">
        <f>'MM CALC'!B176</f>
        <v>SICOR-MG</v>
      </c>
      <c r="C172" s="19" t="str">
        <f>'MM CALC'!C176</f>
        <v>ED-50512</v>
      </c>
      <c r="D172" s="72" t="str">
        <f>'MM CALC'!D176</f>
        <v>PINTURA PRESERVATIVA COM CUPINICIDA EM MADEIRA SECA,
DUAS (2) DEMÃOS, COM APLICAÇÃO MANUAL, EXCLUSIVE
APLICAÇÃO DE VERNIZ</v>
      </c>
      <c r="E172" s="45" t="str">
        <f>'MM CALC'!E176</f>
        <v>m²</v>
      </c>
      <c r="F172" s="45">
        <f>'MM CALC'!F176</f>
        <v>70.03</v>
      </c>
      <c r="G172" s="20">
        <v>24.54</v>
      </c>
      <c r="H172" s="20">
        <f t="shared" si="17"/>
        <v>31.48</v>
      </c>
      <c r="I172" s="167">
        <f t="shared" si="24"/>
        <v>2204.54</v>
      </c>
      <c r="J172" s="73"/>
      <c r="K172" s="51"/>
      <c r="L172" s="73"/>
      <c r="O172" s="55"/>
    </row>
    <row r="173" spans="1:15" s="21" customFormat="1" ht="11.25">
      <c r="A173" s="164">
        <f>'MM CALC'!A177</f>
        <v>16</v>
      </c>
      <c r="B173" s="103"/>
      <c r="C173" s="104"/>
      <c r="D173" s="105" t="str">
        <f>'MM CALC'!D177</f>
        <v>BANCADAS, PRATELEIRAS E DIVISÓRIAS</v>
      </c>
      <c r="E173" s="104"/>
      <c r="F173" s="228"/>
      <c r="G173" s="229"/>
      <c r="H173" s="230"/>
      <c r="I173" s="165">
        <f>SUM(I174:I177)</f>
        <v>17038.23</v>
      </c>
      <c r="J173" s="73"/>
      <c r="K173" s="51"/>
      <c r="L173" s="73"/>
      <c r="O173" s="55"/>
    </row>
    <row r="174" spans="1:15" s="21" customFormat="1" ht="22.5">
      <c r="A174" s="166" t="str">
        <f>'MM CALC'!A178</f>
        <v>16.1</v>
      </c>
      <c r="B174" s="19" t="str">
        <f>'MM CALC'!B178</f>
        <v>SICOR-MG</v>
      </c>
      <c r="C174" s="19" t="str">
        <f>'MM CALC'!C178</f>
        <v>ED-50692</v>
      </c>
      <c r="D174" s="72" t="str">
        <f>'MM CALC'!D178</f>
        <v>PRATELEIRA EM GRANITO, COR CINZA ANDORINHA, ESP. 2CM, ACABAMENTO POLIDO, APOIADA EM CONSOLE DE METALON (30X20)MM, INCLUSIVE FIXAÇÃO</v>
      </c>
      <c r="E174" s="45" t="str">
        <f>'MM CALC'!E178</f>
        <v>m²</v>
      </c>
      <c r="F174" s="45">
        <f>'MM CALC'!F178</f>
        <v>10</v>
      </c>
      <c r="G174" s="20">
        <v>377.57</v>
      </c>
      <c r="H174" s="20">
        <f t="shared" si="17"/>
        <v>484.38</v>
      </c>
      <c r="I174" s="167">
        <f t="shared" ref="I174:I177" si="25">+ROUND((H174*F174),2)</f>
        <v>4843.8</v>
      </c>
      <c r="J174" s="73"/>
      <c r="K174" s="51"/>
      <c r="L174" s="73"/>
      <c r="O174" s="55"/>
    </row>
    <row r="175" spans="1:15" s="21" customFormat="1" ht="45">
      <c r="A175" s="166" t="str">
        <f>'MM CALC'!A179</f>
        <v>16.2</v>
      </c>
      <c r="B175" s="19" t="str">
        <f>'MM CALC'!B179</f>
        <v>SICOR-MG</v>
      </c>
      <c r="C175" s="19" t="str">
        <f>'MM CALC'!C179</f>
        <v>ED-21095</v>
      </c>
      <c r="D175" s="72" t="str">
        <f>'MM CALC'!D179</f>
        <v>BANCADA EM GRANITO, COR CINZA ANDORINHA, ESP. 3CM,
ACABAMENTO POLIDO, APOIADA EM CONSOLE DE METALON (
50X30)MM, EXCLUSIVE RODABANCA/FRONTÃO, TESTEIRA/FAIXA,
FURO EM BANCADA, CUBA METÁLICA, SIFÃO, TORNEIRA E
ENGATE FLEXÍVEL</v>
      </c>
      <c r="E175" s="45" t="str">
        <f>'MM CALC'!E179</f>
        <v>m²</v>
      </c>
      <c r="F175" s="45">
        <f>'MM CALC'!F179</f>
        <v>12.3</v>
      </c>
      <c r="G175" s="20">
        <v>396.4</v>
      </c>
      <c r="H175" s="20">
        <f t="shared" si="17"/>
        <v>508.54</v>
      </c>
      <c r="I175" s="167">
        <f t="shared" si="25"/>
        <v>6255.04</v>
      </c>
      <c r="J175" s="73"/>
      <c r="K175" s="51"/>
      <c r="L175" s="73"/>
      <c r="O175" s="55"/>
    </row>
    <row r="176" spans="1:15" s="21" customFormat="1" ht="33.75">
      <c r="A176" s="166" t="str">
        <f>'MM CALC'!A180</f>
        <v>16.3</v>
      </c>
      <c r="B176" s="19" t="str">
        <f>'MM CALC'!B180</f>
        <v>SICOR-MG</v>
      </c>
      <c r="C176" s="19" t="str">
        <f>'MM CALC'!C180</f>
        <v>ED-48347</v>
      </c>
      <c r="D176" s="72" t="str">
        <f>'MM CALC'!D180</f>
        <v>RODABANCA/FRONTÃO PARA BANCADA EM GRANITO, COR CINZA
ANDORINHA, ESP. 2CM, ALTURA DE 7CM, INCLUSIVE
REJUNTAMENTO EM MASSA PLÁSTICA NA COR DA PEDRA</v>
      </c>
      <c r="E176" s="45" t="str">
        <f>'MM CALC'!E180</f>
        <v>m</v>
      </c>
      <c r="F176" s="45">
        <f>'MM CALC'!F180</f>
        <v>20.8</v>
      </c>
      <c r="G176" s="20">
        <v>43.67</v>
      </c>
      <c r="H176" s="20">
        <f t="shared" si="17"/>
        <v>56.02</v>
      </c>
      <c r="I176" s="167">
        <f t="shared" si="25"/>
        <v>1165.22</v>
      </c>
      <c r="J176" s="73"/>
      <c r="K176" s="51"/>
      <c r="L176" s="73"/>
      <c r="O176" s="55"/>
    </row>
    <row r="177" spans="1:15" s="21" customFormat="1" ht="33.75">
      <c r="A177" s="166" t="str">
        <f>'MM CALC'!A181</f>
        <v>16.4</v>
      </c>
      <c r="B177" s="19" t="str">
        <f>'MM CALC'!B181</f>
        <v>SICOR-MG</v>
      </c>
      <c r="C177" s="19" t="str">
        <f>'MM CALC'!C181</f>
        <v>ED-21634</v>
      </c>
      <c r="D177" s="72" t="str">
        <f>'MM CALC'!D181</f>
        <v>TESTEIRA PARA BANCADA EM GRANITO, COR CINZA ANDORINHA,
ESP. 2CM, ALTURA DE 3CM, INCLUSIVE POLIMENTO, CORTE/
COLAGEM EM MEIA ESQUADRIA E MASSA PLÁSTICA NA COR DA
PEDRA</v>
      </c>
      <c r="E177" s="45" t="str">
        <f>'MM CALC'!E181</f>
        <v>m</v>
      </c>
      <c r="F177" s="45">
        <f>'MM CALC'!F181</f>
        <v>19.600000000000001</v>
      </c>
      <c r="G177" s="20">
        <v>189.87</v>
      </c>
      <c r="H177" s="20">
        <f t="shared" ref="H177" si="26">ROUND((1+$H$9)*G177,2)</f>
        <v>243.58</v>
      </c>
      <c r="I177" s="167">
        <f t="shared" si="25"/>
        <v>4774.17</v>
      </c>
      <c r="J177" s="73"/>
      <c r="K177" s="51"/>
      <c r="L177" s="73"/>
      <c r="O177" s="55"/>
    </row>
    <row r="178" spans="1:15" s="21" customFormat="1" ht="11.25">
      <c r="A178" s="164">
        <f>'MM CALC'!A182</f>
        <v>17</v>
      </c>
      <c r="B178" s="103"/>
      <c r="C178" s="104"/>
      <c r="D178" s="105" t="str">
        <f>'MM CALC'!D182</f>
        <v>DIVERSOS</v>
      </c>
      <c r="E178" s="104"/>
      <c r="F178" s="228"/>
      <c r="G178" s="229"/>
      <c r="H178" s="230"/>
      <c r="I178" s="165">
        <f>SUM(I179:I185)</f>
        <v>8608.86</v>
      </c>
      <c r="J178" s="73"/>
      <c r="K178" s="51"/>
      <c r="L178" s="73"/>
      <c r="O178" s="55"/>
    </row>
    <row r="179" spans="1:15" s="21" customFormat="1" ht="56.25">
      <c r="A179" s="166" t="str">
        <f>'MM CALC'!A183</f>
        <v>17.1</v>
      </c>
      <c r="B179" s="19" t="str">
        <f>'MM CALC'!B183</f>
        <v>SICOR-MG</v>
      </c>
      <c r="C179" s="19" t="str">
        <f>'MM CALC'!C183</f>
        <v>ED-15716</v>
      </c>
      <c r="D179" s="72" t="str">
        <f>'MM CALC'!D183</f>
        <v>DEPÓSITO PARA CILINDRO DE GÁS (GLP), INCLUSIVE ALVENARIA
DE VEDAÇÃO COM ESP. 14CM, CHAPISCO COM ARGAMASSA (
TRAÇO 1:3), ESP. 5MM, REBOCO COM ARGAMASSA (TRAÇO 1:2:8),
ESP. 20MM, PINTURA ACRÍLICA EM DUAS (2) DEMÃOS, LAJE
IMPERMEABILIZADA E PORTÃO EM TELA GALVANIZADA FIO 12
COM CADEADO, EXCLUSIVE CILINDROS - PADRÃO DER-MG</v>
      </c>
      <c r="E179" s="45" t="str">
        <f>'MM CALC'!E183</f>
        <v>un</v>
      </c>
      <c r="F179" s="45">
        <f>'MM CALC'!F183</f>
        <v>1</v>
      </c>
      <c r="G179" s="20">
        <v>3264.26</v>
      </c>
      <c r="H179" s="20">
        <f t="shared" ref="H179:H186" si="27">ROUND((1+$H$9)*G179,2)</f>
        <v>4187.72</v>
      </c>
      <c r="I179" s="167">
        <f t="shared" ref="I179:I186" si="28">+ROUND((H179*F179),2)</f>
        <v>4187.72</v>
      </c>
      <c r="J179" s="73"/>
      <c r="K179" s="51"/>
      <c r="L179" s="73"/>
      <c r="O179" s="55"/>
    </row>
    <row r="180" spans="1:15" s="21" customFormat="1" ht="11.25">
      <c r="A180" s="166" t="str">
        <f>'MM CALC'!A184</f>
        <v>17.2</v>
      </c>
      <c r="B180" s="19" t="str">
        <f>'MM CALC'!B184</f>
        <v>SICOR-MG</v>
      </c>
      <c r="C180" s="19" t="str">
        <f>'MM CALC'!C184</f>
        <v>ED-49817</v>
      </c>
      <c r="D180" s="72" t="str">
        <f>'MM CALC'!D184</f>
        <v>CILINDRO DE AÇO COM GÁS GLP CAPACIDADE 45 KG</v>
      </c>
      <c r="E180" s="45" t="str">
        <f>'MM CALC'!E184</f>
        <v>u</v>
      </c>
      <c r="F180" s="45">
        <f>'MM CALC'!F184</f>
        <v>4</v>
      </c>
      <c r="G180" s="20">
        <v>568.32000000000005</v>
      </c>
      <c r="H180" s="20">
        <f t="shared" si="27"/>
        <v>729.1</v>
      </c>
      <c r="I180" s="167">
        <f t="shared" si="28"/>
        <v>2916.4</v>
      </c>
      <c r="J180" s="73"/>
      <c r="K180" s="51"/>
      <c r="L180" s="73"/>
      <c r="O180" s="55"/>
    </row>
    <row r="181" spans="1:15" s="21" customFormat="1" ht="56.25">
      <c r="A181" s="166" t="str">
        <f>'MM CALC'!A185</f>
        <v>17.3</v>
      </c>
      <c r="B181" s="19" t="str">
        <f>'MM CALC'!B185</f>
        <v>SICOR-MG</v>
      </c>
      <c r="C181" s="19" t="str">
        <f>'MM CALC'!C185</f>
        <v>ED-18181</v>
      </c>
      <c r="D181" s="72" t="str">
        <f>'MM CALC'!D185</f>
        <v>PONTO DE EMBUTIR PARA GÁS EM TUBO DE COBRE CLASSE "A"
SEM COSTURA SOLDÁVEL, DN 1/2" (15MM), EMBUTIDO NA
ALVENARIA COM DISTÂNCIA DE ATÉ CINCO (5) METROS DO
RAMAL DE ABASTECIMENTO, INCLUSIVE CONEXÕES E FIXAÇÃO
DO TUBO COM ENCHIMENTO DO RASGO NA ALVENARIA/
CONCRETO COM ARGAMASSA</v>
      </c>
      <c r="E181" s="45" t="str">
        <f>'MM CALC'!E185</f>
        <v>uni</v>
      </c>
      <c r="F181" s="45">
        <f>'MM CALC'!F185</f>
        <v>1</v>
      </c>
      <c r="G181" s="20">
        <v>638.29999999999995</v>
      </c>
      <c r="H181" s="20">
        <f t="shared" si="27"/>
        <v>818.88</v>
      </c>
      <c r="I181" s="167">
        <f t="shared" si="28"/>
        <v>818.88</v>
      </c>
      <c r="J181" s="73"/>
      <c r="K181" s="51"/>
      <c r="L181" s="73"/>
      <c r="O181" s="55"/>
    </row>
    <row r="182" spans="1:15" s="21" customFormat="1" ht="22.5">
      <c r="A182" s="166" t="str">
        <f>'MM CALC'!A187</f>
        <v>17.5</v>
      </c>
      <c r="B182" s="19" t="str">
        <f>'MM CALC'!B187</f>
        <v>SICOR-MG</v>
      </c>
      <c r="C182" s="19" t="str">
        <f>'MM CALC'!C187</f>
        <v>ED-50449</v>
      </c>
      <c r="D182" s="72" t="str">
        <f>'MM CALC'!D187</f>
        <v>FORNECIMENTO DE PALMEIRA ARECA-BAMBU COM ALTURA
MÍNIMA DE 50CM, EXCLUSIVE PLANTIO</v>
      </c>
      <c r="E182" s="45" t="str">
        <f>'MM CALC'!E187</f>
        <v xml:space="preserve">und </v>
      </c>
      <c r="F182" s="45">
        <f>'MM CALC'!F187</f>
        <v>5</v>
      </c>
      <c r="G182" s="20">
        <v>49</v>
      </c>
      <c r="H182" s="20">
        <f t="shared" si="27"/>
        <v>62.86</v>
      </c>
      <c r="I182" s="167">
        <f t="shared" si="28"/>
        <v>314.3</v>
      </c>
      <c r="J182" s="73"/>
      <c r="K182" s="51"/>
      <c r="L182" s="73"/>
      <c r="O182" s="55"/>
    </row>
    <row r="183" spans="1:15" s="21" customFormat="1" ht="22.5">
      <c r="A183" s="166" t="str">
        <f>'MM CALC'!A188</f>
        <v>17.6</v>
      </c>
      <c r="B183" s="19" t="str">
        <f>'MM CALC'!B188</f>
        <v>SICOR-MG</v>
      </c>
      <c r="C183" s="19" t="str">
        <f>'MM CALC'!C188</f>
        <v>ED-50446</v>
      </c>
      <c r="D183" s="72" t="str">
        <f>'MM CALC'!D188</f>
        <v>FORNECIMENTO DE ARBUSTO BELA EMÍLIA COM ALTURA MÍNIMA
DE 15CM, EXCLUSIVE PLANTIO</v>
      </c>
      <c r="E183" s="45" t="str">
        <f>'MM CALC'!E188</f>
        <v xml:space="preserve">und </v>
      </c>
      <c r="F183" s="45">
        <f>'MM CALC'!F188</f>
        <v>30</v>
      </c>
      <c r="G183" s="20">
        <v>5</v>
      </c>
      <c r="H183" s="20">
        <f t="shared" si="27"/>
        <v>6.41</v>
      </c>
      <c r="I183" s="167">
        <f t="shared" si="28"/>
        <v>192.3</v>
      </c>
      <c r="J183" s="73"/>
      <c r="K183" s="51"/>
      <c r="L183" s="73"/>
      <c r="O183" s="55"/>
    </row>
    <row r="184" spans="1:15" s="21" customFormat="1" ht="22.5">
      <c r="A184" s="166" t="str">
        <f>'MM CALC'!A189</f>
        <v>17.7</v>
      </c>
      <c r="B184" s="19" t="str">
        <f>'MM CALC'!B189</f>
        <v>SICOR-MG</v>
      </c>
      <c r="C184" s="19" t="str">
        <f>'MM CALC'!C189</f>
        <v>ED-50432</v>
      </c>
      <c r="D184" s="72" t="str">
        <f>'MM CALC'!D189</f>
        <v>PLANTIO E PREPARO DE COVAS PARA ÁRVORES COM ALTURA
MÉDIA DE 2,00M, DIMENSÕES (60X60X60)CM, EXCLUSIVE
FORNECIMENTO DAS MUDAS</v>
      </c>
      <c r="E184" s="45" t="str">
        <f>'MM CALC'!E189</f>
        <v xml:space="preserve">und </v>
      </c>
      <c r="F184" s="45">
        <f>'MM CALC'!F189</f>
        <v>4</v>
      </c>
      <c r="G184" s="20">
        <v>15.1</v>
      </c>
      <c r="H184" s="20">
        <f t="shared" si="27"/>
        <v>19.37</v>
      </c>
      <c r="I184" s="167">
        <f t="shared" si="28"/>
        <v>77.48</v>
      </c>
      <c r="J184" s="73"/>
      <c r="K184" s="51"/>
      <c r="L184" s="73"/>
      <c r="O184" s="55"/>
    </row>
    <row r="185" spans="1:15" s="21" customFormat="1" ht="22.5">
      <c r="A185" s="166" t="str">
        <f>'MM CALC'!A190</f>
        <v>17.8</v>
      </c>
      <c r="B185" s="19" t="str">
        <f>'MM CALC'!B190</f>
        <v>SICOR-MG</v>
      </c>
      <c r="C185" s="19" t="str">
        <f>'MM CALC'!C190</f>
        <v>ED-50433</v>
      </c>
      <c r="D185" s="72" t="str">
        <f>'MM CALC'!D190</f>
        <v>PLANTIO E PREPARO DE COVAS DE ARBUSTOS ORNAMENTAIS
EM GERAL, EXCETO FORNECIMENTO DAS MUDAS</v>
      </c>
      <c r="E185" s="45" t="str">
        <f>'MM CALC'!E190</f>
        <v xml:space="preserve">und </v>
      </c>
      <c r="F185" s="45">
        <f>'MM CALC'!F190</f>
        <v>7</v>
      </c>
      <c r="G185" s="20">
        <v>11.33</v>
      </c>
      <c r="H185" s="20">
        <f t="shared" si="27"/>
        <v>14.54</v>
      </c>
      <c r="I185" s="167">
        <f t="shared" si="28"/>
        <v>101.78</v>
      </c>
      <c r="J185" s="73"/>
      <c r="K185" s="51"/>
      <c r="L185" s="73"/>
      <c r="O185" s="55"/>
    </row>
    <row r="186" spans="1:15" s="21" customFormat="1" ht="45">
      <c r="A186" s="166" t="str">
        <f>'MM CALC'!A191</f>
        <v>17.9</v>
      </c>
      <c r="B186" s="19" t="str">
        <f>'MM CALC'!B191</f>
        <v>SICOR-MG</v>
      </c>
      <c r="C186" s="19" t="str">
        <f>'MM CALC'!C191</f>
        <v>ED-32096</v>
      </c>
      <c r="D186" s="72" t="str">
        <f>'MM CALC'!D191</f>
        <v>GUARDA-CORPO EXTERNO, ALTURA 130CM, EM TUBO GALVANIZADO, COM COSTURA, DIÂMETRO DE 2", ESP. 3MM, GRADIL COM DIVISÃO HORIZONTAL EM TUBO GALVANIZADO, COM COSTURA, DIÂMETRO DE 1", ESP. 3MM, INCLUSIVE CORRIMÃO SIMPLES, EXCLUSIVE PINTURA</v>
      </c>
      <c r="E186" s="45" t="str">
        <f>'MM CALC'!E191</f>
        <v>m</v>
      </c>
      <c r="F186" s="45">
        <f>'MM CALC'!F191</f>
        <v>40.1</v>
      </c>
      <c r="G186" s="20">
        <v>11.33</v>
      </c>
      <c r="H186" s="20">
        <f t="shared" si="27"/>
        <v>14.54</v>
      </c>
      <c r="I186" s="167">
        <f t="shared" si="28"/>
        <v>583.04999999999995</v>
      </c>
      <c r="J186" s="73"/>
      <c r="K186" s="51"/>
      <c r="L186" s="73"/>
      <c r="O186" s="55"/>
    </row>
    <row r="187" spans="1:15" s="21" customFormat="1" ht="11.25">
      <c r="A187" s="164">
        <f>'MM CALC'!A192</f>
        <v>18</v>
      </c>
      <c r="B187" s="103"/>
      <c r="C187" s="104"/>
      <c r="D187" s="105" t="str">
        <f>'MM CALC'!D192</f>
        <v xml:space="preserve">LIMPEZA </v>
      </c>
      <c r="E187" s="104"/>
      <c r="F187" s="228"/>
      <c r="G187" s="229"/>
      <c r="H187" s="230"/>
      <c r="I187" s="165">
        <f>SUM(I188)</f>
        <v>4397.49</v>
      </c>
      <c r="J187" s="73"/>
      <c r="K187" s="51"/>
      <c r="L187" s="73"/>
      <c r="O187" s="55"/>
    </row>
    <row r="188" spans="1:15" s="21" customFormat="1" ht="11.25">
      <c r="A188" s="166" t="str">
        <f>'MM CALC'!A193</f>
        <v>18.1</v>
      </c>
      <c r="B188" s="19" t="str">
        <f>'MM CALC'!B193</f>
        <v>SICOR-MG</v>
      </c>
      <c r="C188" s="19" t="str">
        <f>'MM CALC'!C193</f>
        <v>ED-50266</v>
      </c>
      <c r="D188" s="72" t="str">
        <f>'MM CALC'!D193</f>
        <v>LIMPEZA FINAL PARA ENTREGA DA OBRA</v>
      </c>
      <c r="E188" s="45" t="str">
        <f>'MM CALC'!E193</f>
        <v>m²</v>
      </c>
      <c r="F188" s="45">
        <f>'MM CALC'!F193</f>
        <v>440.63</v>
      </c>
      <c r="G188" s="20">
        <v>7.78</v>
      </c>
      <c r="H188" s="20">
        <f>ROUND((1+$H$9)*G188,2)</f>
        <v>9.98</v>
      </c>
      <c r="I188" s="167">
        <f>+ROUND((H188*F188),2)</f>
        <v>4397.49</v>
      </c>
      <c r="J188" s="73"/>
      <c r="K188" s="51"/>
      <c r="L188" s="73"/>
      <c r="O188" s="55"/>
    </row>
    <row r="189" spans="1:15" s="21" customFormat="1" ht="11.25">
      <c r="A189" s="168"/>
      <c r="B189" s="31"/>
      <c r="C189" s="31"/>
      <c r="D189" s="29"/>
      <c r="E189" s="32"/>
      <c r="F189" s="32"/>
      <c r="G189" s="169"/>
      <c r="H189" s="169"/>
      <c r="I189" s="170"/>
      <c r="J189" s="73"/>
      <c r="K189" s="51"/>
      <c r="L189" s="73"/>
      <c r="O189" s="55"/>
    </row>
    <row r="190" spans="1:15">
      <c r="A190" s="237" t="s">
        <v>500</v>
      </c>
      <c r="B190" s="238"/>
      <c r="C190" s="238"/>
      <c r="D190" s="238"/>
      <c r="E190" s="238"/>
      <c r="F190" s="238"/>
      <c r="G190" s="238"/>
      <c r="H190" s="239"/>
      <c r="I190" s="171">
        <f>+I187+I178+I173+I163+I161+I151+I143+I136++I133+I108+I74+I55+I49+I46+I35+I28+I24+I12</f>
        <v>1362162.7000000002</v>
      </c>
      <c r="K190" s="16"/>
    </row>
    <row r="191" spans="1:15" hidden="1">
      <c r="A191" s="172"/>
      <c r="B191" s="173"/>
      <c r="C191" s="173"/>
      <c r="D191" s="173"/>
      <c r="E191" s="173"/>
      <c r="F191" s="173"/>
      <c r="G191" s="173"/>
      <c r="H191" s="173"/>
      <c r="I191" s="174"/>
      <c r="K191" s="16"/>
    </row>
    <row r="192" spans="1:15" hidden="1">
      <c r="A192" s="172"/>
      <c r="B192" s="173"/>
      <c r="C192" s="173"/>
      <c r="D192" s="173"/>
      <c r="E192" s="173"/>
      <c r="F192" s="173"/>
      <c r="G192" s="173"/>
      <c r="H192" s="173"/>
      <c r="I192" s="174"/>
      <c r="K192" s="16"/>
    </row>
    <row r="193" spans="1:13">
      <c r="A193" s="172"/>
      <c r="B193" s="173"/>
      <c r="C193" s="173"/>
      <c r="D193" s="173"/>
      <c r="E193" s="173"/>
      <c r="F193" s="173"/>
      <c r="G193" s="173"/>
      <c r="H193" s="173"/>
      <c r="I193" s="174"/>
      <c r="K193" s="16"/>
    </row>
    <row r="194" spans="1:13">
      <c r="A194" s="172"/>
      <c r="B194" s="173"/>
      <c r="C194" s="173"/>
      <c r="D194" s="173"/>
      <c r="E194" s="173"/>
      <c r="F194" s="173"/>
      <c r="G194" s="173"/>
      <c r="H194" s="173"/>
      <c r="I194" s="174"/>
      <c r="K194" s="16"/>
    </row>
    <row r="195" spans="1:13">
      <c r="A195" s="172"/>
      <c r="B195" s="173"/>
      <c r="C195" s="173"/>
      <c r="D195" s="173"/>
      <c r="E195" s="173"/>
      <c r="F195" s="173"/>
      <c r="G195" s="173"/>
      <c r="H195" s="173"/>
      <c r="I195" s="174"/>
      <c r="K195" s="16"/>
    </row>
    <row r="196" spans="1:13" hidden="1">
      <c r="A196" s="172"/>
      <c r="B196" s="173"/>
      <c r="C196" s="173"/>
      <c r="D196" s="173"/>
      <c r="E196" s="173"/>
      <c r="F196" s="173"/>
      <c r="G196" s="173"/>
      <c r="H196" s="173"/>
      <c r="I196" s="174"/>
      <c r="K196" s="16"/>
    </row>
    <row r="197" spans="1:13" hidden="1">
      <c r="A197" s="124"/>
      <c r="D197" s="7"/>
      <c r="E197" s="7"/>
      <c r="F197" s="175"/>
      <c r="H197" s="65"/>
      <c r="I197" s="176"/>
      <c r="K197" s="16"/>
    </row>
    <row r="198" spans="1:13">
      <c r="A198" s="143"/>
      <c r="C198" s="177"/>
      <c r="D198" s="7"/>
      <c r="E198" s="177"/>
      <c r="F198" s="32"/>
      <c r="H198" s="177"/>
      <c r="I198" s="176"/>
      <c r="K198" s="16"/>
    </row>
    <row r="199" spans="1:13">
      <c r="A199" s="143"/>
      <c r="C199" s="81" t="str">
        <f>'MM CALC'!C206</f>
        <v>Naiara de Oliveira Soares</v>
      </c>
      <c r="D199" s="7"/>
      <c r="E199" s="81" t="str">
        <f>'MM CALC'!E206</f>
        <v xml:space="preserve">Alessandro Mota Barbosa </v>
      </c>
      <c r="F199" s="32"/>
      <c r="H199" s="81"/>
      <c r="I199" s="176"/>
      <c r="K199" s="16"/>
    </row>
    <row r="200" spans="1:13" ht="13.5" thickBot="1">
      <c r="A200" s="178"/>
      <c r="B200" s="131"/>
      <c r="C200" s="179" t="str">
        <f>'MM CALC'!C207</f>
        <v>Engenheira Civil - CREA MG 226188/D</v>
      </c>
      <c r="D200" s="132"/>
      <c r="E200" s="179" t="str">
        <f>'MM CALC'!E207</f>
        <v>Prefeito Municipal de Minas Novas</v>
      </c>
      <c r="F200" s="180"/>
      <c r="G200" s="133"/>
      <c r="H200" s="179"/>
      <c r="I200" s="181"/>
      <c r="K200" s="50">
        <v>100000</v>
      </c>
      <c r="L200" s="93" t="s">
        <v>30</v>
      </c>
      <c r="M200" s="38"/>
    </row>
    <row r="201" spans="1:13" hidden="1">
      <c r="A201" s="61"/>
      <c r="D201" s="7"/>
      <c r="E201" s="31"/>
      <c r="F201" s="32"/>
      <c r="G201" s="4"/>
      <c r="H201" s="67"/>
      <c r="I201" s="66"/>
      <c r="K201" s="50">
        <f>I33-K200</f>
        <v>-74466.09</v>
      </c>
      <c r="L201" s="38" t="s">
        <v>31</v>
      </c>
      <c r="M201" s="38"/>
    </row>
    <row r="202" spans="1:13" hidden="1">
      <c r="A202" s="9"/>
      <c r="B202" s="10"/>
      <c r="C202" s="10"/>
      <c r="D202" s="17"/>
      <c r="E202" s="17"/>
      <c r="F202" s="68"/>
      <c r="G202" s="69"/>
      <c r="H202" s="70"/>
      <c r="I202" s="71"/>
      <c r="K202" s="16"/>
    </row>
    <row r="203" spans="1:13">
      <c r="D203" s="21"/>
      <c r="K203" s="50">
        <v>4276.66</v>
      </c>
    </row>
    <row r="204" spans="1:13">
      <c r="D204" s="79"/>
      <c r="I204" s="65"/>
      <c r="J204" s="65"/>
    </row>
    <row r="205" spans="1:13">
      <c r="D205" s="7"/>
      <c r="I205" s="65">
        <f>SUM(I20:I188)</f>
        <v>2702155.669999999</v>
      </c>
      <c r="J205" s="7">
        <v>1879434.2033999998</v>
      </c>
    </row>
    <row r="207" spans="1:13">
      <c r="I207" s="84"/>
      <c r="J207" s="50">
        <f>+I190-J205</f>
        <v>-517271.50339999958</v>
      </c>
    </row>
    <row r="208" spans="1:13">
      <c r="I208" s="85"/>
      <c r="J208" s="38"/>
    </row>
  </sheetData>
  <autoFilter ref="A11:O33"/>
  <mergeCells count="33">
    <mergeCell ref="A190:H190"/>
    <mergeCell ref="F173:H173"/>
    <mergeCell ref="F178:H178"/>
    <mergeCell ref="F187:H187"/>
    <mergeCell ref="F136:H136"/>
    <mergeCell ref="F143:H143"/>
    <mergeCell ref="F151:H151"/>
    <mergeCell ref="F161:H161"/>
    <mergeCell ref="F163:H163"/>
    <mergeCell ref="F49:H49"/>
    <mergeCell ref="F55:H55"/>
    <mergeCell ref="F74:H74"/>
    <mergeCell ref="F108:H108"/>
    <mergeCell ref="F133:H133"/>
    <mergeCell ref="F12:H12"/>
    <mergeCell ref="F24:H24"/>
    <mergeCell ref="F28:H28"/>
    <mergeCell ref="F35:H35"/>
    <mergeCell ref="F46:H46"/>
    <mergeCell ref="G13:I13"/>
    <mergeCell ref="G14:I14"/>
    <mergeCell ref="G15:I15"/>
    <mergeCell ref="G16:I16"/>
    <mergeCell ref="G17:I17"/>
    <mergeCell ref="G18:I18"/>
    <mergeCell ref="G19:I19"/>
    <mergeCell ref="A1:I1"/>
    <mergeCell ref="I7:I9"/>
    <mergeCell ref="A3:I3"/>
    <mergeCell ref="E7:F7"/>
    <mergeCell ref="G7:H8"/>
    <mergeCell ref="A7:D7"/>
    <mergeCell ref="A8:D9"/>
  </mergeCells>
  <phoneticPr fontId="21" type="noConversion"/>
  <printOptions horizontalCentered="1"/>
  <pageMargins left="0.59055118110236227" right="0.19685039370078741" top="0.39370078740157483" bottom="0.78740157480314965" header="0.51181102362204722" footer="0.51181102362204722"/>
  <pageSetup paperSize="9" fitToHeight="0" orientation="landscape" r:id="rId1"/>
  <headerFooter alignWithMargins="0">
    <oddFooter>&amp;CPágina &amp;P de &amp;N</oddFooter>
  </headerFooter>
  <drawing r:id="rId2"/>
</worksheet>
</file>

<file path=xl/worksheets/sheet2.xml><?xml version="1.0" encoding="utf-8"?>
<worksheet xmlns="http://schemas.openxmlformats.org/spreadsheetml/2006/main" xmlns:r="http://schemas.openxmlformats.org/officeDocument/2006/relationships">
  <sheetPr>
    <tabColor rgb="FF92D050"/>
    <pageSetUpPr fitToPage="1"/>
  </sheetPr>
  <dimension ref="A1:G217"/>
  <sheetViews>
    <sheetView showGridLines="0" view="pageBreakPreview" topLeftCell="A193" zoomScale="110" zoomScaleNormal="75" zoomScaleSheetLayoutView="110" workbookViewId="0">
      <selection activeCell="G164" sqref="G164"/>
    </sheetView>
  </sheetViews>
  <sheetFormatPr defaultColWidth="9.140625" defaultRowHeight="12.75"/>
  <cols>
    <col min="1" max="1" width="6.42578125" style="24" customWidth="1"/>
    <col min="2" max="2" width="13.140625" style="23" bestFit="1" customWidth="1"/>
    <col min="3" max="3" width="10.140625" style="23" customWidth="1"/>
    <col min="4" max="4" width="57.5703125" style="8" customWidth="1"/>
    <col min="5" max="5" width="6.5703125" style="23" customWidth="1"/>
    <col min="6" max="6" width="7.7109375" style="25" bestFit="1" customWidth="1"/>
    <col min="7" max="7" width="54" style="8" customWidth="1"/>
    <col min="8" max="16384" width="9.140625" style="8"/>
  </cols>
  <sheetData>
    <row r="1" spans="1:7" s="7" customFormat="1" ht="69.95" customHeight="1">
      <c r="A1" s="204" t="s">
        <v>41</v>
      </c>
      <c r="B1" s="205"/>
      <c r="C1" s="205"/>
      <c r="D1" s="205"/>
      <c r="E1" s="205"/>
      <c r="F1" s="205"/>
      <c r="G1" s="206"/>
    </row>
    <row r="2" spans="1:7">
      <c r="A2" s="240" t="s">
        <v>21</v>
      </c>
      <c r="B2" s="241"/>
      <c r="C2" s="241"/>
      <c r="D2" s="241"/>
      <c r="E2" s="241"/>
      <c r="F2" s="241"/>
      <c r="G2" s="242"/>
    </row>
    <row r="3" spans="1:7">
      <c r="A3" s="108"/>
      <c r="B3" s="109"/>
      <c r="C3" s="109"/>
      <c r="D3" s="110"/>
      <c r="E3" s="109"/>
      <c r="F3" s="111"/>
      <c r="G3" s="112"/>
    </row>
    <row r="4" spans="1:7" s="7" customFormat="1">
      <c r="A4" s="113" t="s">
        <v>27</v>
      </c>
      <c r="B4" s="2"/>
      <c r="C4" s="94"/>
      <c r="D4" s="92"/>
      <c r="E4" s="14" t="s">
        <v>643</v>
      </c>
      <c r="F4" s="86"/>
      <c r="G4" s="114"/>
    </row>
    <row r="5" spans="1:7" s="7" customFormat="1">
      <c r="A5" s="113" t="s">
        <v>658</v>
      </c>
      <c r="B5" s="2"/>
      <c r="C5" s="94"/>
      <c r="D5" s="77"/>
      <c r="E5" s="2"/>
      <c r="F5" s="86"/>
      <c r="G5" s="114"/>
    </row>
    <row r="6" spans="1:7" s="7" customFormat="1">
      <c r="A6" s="113" t="s">
        <v>645</v>
      </c>
      <c r="B6" s="2"/>
      <c r="C6" s="94"/>
      <c r="D6" s="77"/>
      <c r="E6" s="2"/>
      <c r="F6" s="87"/>
      <c r="G6" s="114"/>
    </row>
    <row r="7" spans="1:7">
      <c r="A7" s="115"/>
      <c r="B7" s="110"/>
      <c r="C7" s="109"/>
      <c r="D7" s="110"/>
      <c r="E7" s="110"/>
      <c r="F7" s="111"/>
      <c r="G7" s="112"/>
    </row>
    <row r="8" spans="1:7" s="23" customFormat="1" ht="25.5">
      <c r="A8" s="116" t="s">
        <v>0</v>
      </c>
      <c r="B8" s="34" t="s">
        <v>9</v>
      </c>
      <c r="C8" s="34" t="s">
        <v>2</v>
      </c>
      <c r="D8" s="34" t="s">
        <v>1</v>
      </c>
      <c r="E8" s="34" t="s">
        <v>6</v>
      </c>
      <c r="F8" s="80" t="s">
        <v>7</v>
      </c>
      <c r="G8" s="117" t="s">
        <v>14</v>
      </c>
    </row>
    <row r="9" spans="1:7" s="29" customFormat="1" ht="5.0999999999999996" customHeight="1">
      <c r="A9" s="118" t="s">
        <v>19</v>
      </c>
      <c r="B9" s="88" t="s">
        <v>19</v>
      </c>
      <c r="C9" s="89" t="s">
        <v>19</v>
      </c>
      <c r="D9" s="91" t="s">
        <v>19</v>
      </c>
      <c r="E9" s="89" t="s">
        <v>19</v>
      </c>
      <c r="F9" s="90" t="s">
        <v>19</v>
      </c>
      <c r="G9" s="119" t="s">
        <v>19</v>
      </c>
    </row>
    <row r="10" spans="1:7" s="30" customFormat="1" ht="11.25">
      <c r="A10" s="120">
        <v>1</v>
      </c>
      <c r="B10" s="99"/>
      <c r="C10" s="100"/>
      <c r="D10" s="101" t="s">
        <v>23</v>
      </c>
      <c r="E10" s="102"/>
      <c r="F10" s="102"/>
      <c r="G10" s="121"/>
    </row>
    <row r="11" spans="1:7" s="30" customFormat="1" ht="33.75">
      <c r="A11" s="152" t="s">
        <v>24</v>
      </c>
      <c r="B11" s="28" t="s">
        <v>45</v>
      </c>
      <c r="C11" s="182" t="s">
        <v>564</v>
      </c>
      <c r="D11" s="184" t="s">
        <v>577</v>
      </c>
      <c r="E11" s="183" t="s">
        <v>44</v>
      </c>
      <c r="F11" s="183">
        <v>342.45</v>
      </c>
      <c r="G11" s="64" t="s">
        <v>488</v>
      </c>
    </row>
    <row r="12" spans="1:7" s="30" customFormat="1" ht="33.75">
      <c r="A12" s="152" t="s">
        <v>48</v>
      </c>
      <c r="B12" s="28" t="s">
        <v>45</v>
      </c>
      <c r="C12" s="182" t="s">
        <v>570</v>
      </c>
      <c r="D12" s="184" t="s">
        <v>574</v>
      </c>
      <c r="E12" s="183" t="s">
        <v>44</v>
      </c>
      <c r="F12" s="183">
        <v>305.76</v>
      </c>
      <c r="G12" s="64" t="s">
        <v>488</v>
      </c>
    </row>
    <row r="13" spans="1:7" s="30" customFormat="1" ht="56.25">
      <c r="A13" s="152" t="s">
        <v>57</v>
      </c>
      <c r="B13" s="28" t="s">
        <v>45</v>
      </c>
      <c r="C13" s="182" t="s">
        <v>571</v>
      </c>
      <c r="D13" s="184" t="s">
        <v>578</v>
      </c>
      <c r="E13" s="183" t="s">
        <v>44</v>
      </c>
      <c r="F13" s="183">
        <v>258</v>
      </c>
      <c r="G13" s="64" t="s">
        <v>488</v>
      </c>
    </row>
    <row r="14" spans="1:7" s="30" customFormat="1" ht="45">
      <c r="A14" s="152" t="s">
        <v>58</v>
      </c>
      <c r="B14" s="28" t="s">
        <v>45</v>
      </c>
      <c r="C14" s="182" t="s">
        <v>572</v>
      </c>
      <c r="D14" s="184" t="s">
        <v>575</v>
      </c>
      <c r="E14" s="183" t="s">
        <v>545</v>
      </c>
      <c r="F14" s="183">
        <v>6</v>
      </c>
      <c r="G14" s="64" t="s">
        <v>488</v>
      </c>
    </row>
    <row r="15" spans="1:7" s="30" customFormat="1" ht="45">
      <c r="A15" s="152" t="s">
        <v>59</v>
      </c>
      <c r="B15" s="28" t="s">
        <v>45</v>
      </c>
      <c r="C15" s="182" t="s">
        <v>573</v>
      </c>
      <c r="D15" s="184" t="s">
        <v>576</v>
      </c>
      <c r="E15" s="183" t="s">
        <v>44</v>
      </c>
      <c r="F15" s="183">
        <v>258</v>
      </c>
      <c r="G15" s="64" t="s">
        <v>488</v>
      </c>
    </row>
    <row r="16" spans="1:7" s="29" customFormat="1" ht="11.25" customHeight="1">
      <c r="A16" s="152" t="s">
        <v>565</v>
      </c>
      <c r="B16" s="28" t="s">
        <v>45</v>
      </c>
      <c r="C16" s="106" t="s">
        <v>43</v>
      </c>
      <c r="D16" s="72" t="s">
        <v>42</v>
      </c>
      <c r="E16" s="64" t="s">
        <v>44</v>
      </c>
      <c r="F16" s="64">
        <v>2778.94</v>
      </c>
      <c r="G16" s="64" t="s">
        <v>488</v>
      </c>
    </row>
    <row r="17" spans="1:7" s="30" customFormat="1" ht="11.25" customHeight="1">
      <c r="A17" s="152" t="s">
        <v>62</v>
      </c>
      <c r="B17" s="28" t="s">
        <v>45</v>
      </c>
      <c r="C17" s="106" t="s">
        <v>47</v>
      </c>
      <c r="D17" s="72" t="s">
        <v>46</v>
      </c>
      <c r="E17" s="64" t="s">
        <v>44</v>
      </c>
      <c r="F17" s="64">
        <v>2778.94</v>
      </c>
      <c r="G17" s="64" t="s">
        <v>488</v>
      </c>
    </row>
    <row r="18" spans="1:7" s="30" customFormat="1" ht="67.5">
      <c r="A18" s="152" t="s">
        <v>566</v>
      </c>
      <c r="B18" s="28" t="s">
        <v>45</v>
      </c>
      <c r="C18" s="106" t="s">
        <v>49</v>
      </c>
      <c r="D18" s="72" t="s">
        <v>53</v>
      </c>
      <c r="E18" s="64" t="s">
        <v>50</v>
      </c>
      <c r="F18" s="64">
        <v>1</v>
      </c>
      <c r="G18" s="190" t="s">
        <v>354</v>
      </c>
    </row>
    <row r="19" spans="1:7" s="30" customFormat="1" ht="33.75">
      <c r="A19" s="152" t="s">
        <v>567</v>
      </c>
      <c r="B19" s="28" t="s">
        <v>45</v>
      </c>
      <c r="C19" s="106" t="s">
        <v>52</v>
      </c>
      <c r="D19" s="72" t="s">
        <v>51</v>
      </c>
      <c r="E19" s="64" t="s">
        <v>44</v>
      </c>
      <c r="F19" s="64">
        <v>32</v>
      </c>
      <c r="G19" s="190" t="s">
        <v>385</v>
      </c>
    </row>
    <row r="20" spans="1:7" s="29" customFormat="1" ht="45">
      <c r="A20" s="152" t="s">
        <v>568</v>
      </c>
      <c r="B20" s="28" t="s">
        <v>45</v>
      </c>
      <c r="C20" s="106" t="s">
        <v>55</v>
      </c>
      <c r="D20" s="72" t="s">
        <v>54</v>
      </c>
      <c r="E20" s="64" t="s">
        <v>56</v>
      </c>
      <c r="F20" s="64">
        <v>99.2</v>
      </c>
      <c r="G20" s="190" t="s">
        <v>550</v>
      </c>
    </row>
    <row r="21" spans="1:7" s="29" customFormat="1" ht="45">
      <c r="A21" s="152" t="s">
        <v>569</v>
      </c>
      <c r="B21" s="28" t="s">
        <v>45</v>
      </c>
      <c r="C21" s="106" t="s">
        <v>61</v>
      </c>
      <c r="D21" s="72" t="s">
        <v>60</v>
      </c>
      <c r="E21" s="64" t="s">
        <v>50</v>
      </c>
      <c r="F21" s="64">
        <v>1</v>
      </c>
      <c r="G21" s="190" t="s">
        <v>355</v>
      </c>
    </row>
    <row r="22" spans="1:7" s="30" customFormat="1" ht="11.25">
      <c r="A22" s="120">
        <v>2</v>
      </c>
      <c r="B22" s="99"/>
      <c r="C22" s="100"/>
      <c r="D22" s="101" t="s">
        <v>63</v>
      </c>
      <c r="E22" s="102"/>
      <c r="F22" s="102"/>
      <c r="G22" s="121"/>
    </row>
    <row r="23" spans="1:7" s="29" customFormat="1" ht="127.5" customHeight="1">
      <c r="A23" s="152" t="s">
        <v>25</v>
      </c>
      <c r="B23" s="28" t="s">
        <v>45</v>
      </c>
      <c r="C23" s="106" t="s">
        <v>66</v>
      </c>
      <c r="D23" s="72" t="s">
        <v>65</v>
      </c>
      <c r="E23" s="64" t="s">
        <v>64</v>
      </c>
      <c r="F23" s="64">
        <v>19.149999999999999</v>
      </c>
      <c r="G23" s="191" t="s">
        <v>622</v>
      </c>
    </row>
    <row r="24" spans="1:7" s="29" customFormat="1" ht="117" customHeight="1">
      <c r="A24" s="152" t="s">
        <v>32</v>
      </c>
      <c r="B24" s="28" t="s">
        <v>45</v>
      </c>
      <c r="C24" s="106" t="s">
        <v>68</v>
      </c>
      <c r="D24" s="72" t="s">
        <v>67</v>
      </c>
      <c r="E24" s="64" t="s">
        <v>44</v>
      </c>
      <c r="F24" s="64">
        <v>51.79</v>
      </c>
      <c r="G24" s="191" t="s">
        <v>551</v>
      </c>
    </row>
    <row r="25" spans="1:7" s="29" customFormat="1" ht="84.75" customHeight="1">
      <c r="A25" s="152" t="s">
        <v>71</v>
      </c>
      <c r="B25" s="28" t="s">
        <v>45</v>
      </c>
      <c r="C25" s="106" t="s">
        <v>70</v>
      </c>
      <c r="D25" s="72" t="s">
        <v>69</v>
      </c>
      <c r="E25" s="64" t="s">
        <v>64</v>
      </c>
      <c r="F25" s="64">
        <v>400.3</v>
      </c>
      <c r="G25" s="189" t="s">
        <v>623</v>
      </c>
    </row>
    <row r="26" spans="1:7" s="29" customFormat="1" ht="11.25">
      <c r="A26" s="120">
        <v>3</v>
      </c>
      <c r="B26" s="99"/>
      <c r="C26" s="100"/>
      <c r="D26" s="101" t="s">
        <v>72</v>
      </c>
      <c r="E26" s="102"/>
      <c r="F26" s="102"/>
      <c r="G26" s="121"/>
    </row>
    <row r="27" spans="1:7" s="29" customFormat="1" ht="67.5">
      <c r="A27" s="123" t="s">
        <v>26</v>
      </c>
      <c r="B27" s="28" t="s">
        <v>45</v>
      </c>
      <c r="C27" s="19" t="s">
        <v>74</v>
      </c>
      <c r="D27" s="72" t="s">
        <v>73</v>
      </c>
      <c r="E27" s="64" t="s">
        <v>64</v>
      </c>
      <c r="F27" s="64">
        <v>3.39</v>
      </c>
      <c r="G27" s="122" t="s">
        <v>624</v>
      </c>
    </row>
    <row r="28" spans="1:7" s="29" customFormat="1" ht="214.5" customHeight="1">
      <c r="A28" s="123" t="s">
        <v>87</v>
      </c>
      <c r="B28" s="28" t="s">
        <v>45</v>
      </c>
      <c r="C28" s="19" t="s">
        <v>76</v>
      </c>
      <c r="D28" s="72" t="s">
        <v>75</v>
      </c>
      <c r="E28" s="64" t="s">
        <v>44</v>
      </c>
      <c r="F28" s="64">
        <v>167.99</v>
      </c>
      <c r="G28" s="192" t="s">
        <v>625</v>
      </c>
    </row>
    <row r="29" spans="1:7" s="29" customFormat="1" ht="133.5" customHeight="1">
      <c r="A29" s="123" t="s">
        <v>88</v>
      </c>
      <c r="B29" s="28" t="s">
        <v>45</v>
      </c>
      <c r="C29" s="19" t="s">
        <v>80</v>
      </c>
      <c r="D29" s="72" t="s">
        <v>79</v>
      </c>
      <c r="E29" s="64" t="s">
        <v>81</v>
      </c>
      <c r="F29" s="64">
        <v>1502.15</v>
      </c>
      <c r="G29" s="190" t="s">
        <v>626</v>
      </c>
    </row>
    <row r="30" spans="1:7" s="29" customFormat="1" ht="129.75" customHeight="1">
      <c r="A30" s="123" t="s">
        <v>89</v>
      </c>
      <c r="B30" s="28" t="s">
        <v>45</v>
      </c>
      <c r="C30" s="19" t="s">
        <v>83</v>
      </c>
      <c r="D30" s="72" t="s">
        <v>82</v>
      </c>
      <c r="E30" s="64" t="s">
        <v>64</v>
      </c>
      <c r="F30" s="64">
        <v>2.61</v>
      </c>
      <c r="G30" s="191" t="s">
        <v>627</v>
      </c>
    </row>
    <row r="31" spans="1:7" s="29" customFormat="1" ht="140.25" customHeight="1">
      <c r="A31" s="123" t="s">
        <v>90</v>
      </c>
      <c r="B31" s="28" t="s">
        <v>45</v>
      </c>
      <c r="C31" s="19" t="s">
        <v>78</v>
      </c>
      <c r="D31" s="72" t="s">
        <v>77</v>
      </c>
      <c r="E31" s="64" t="s">
        <v>64</v>
      </c>
      <c r="F31" s="64">
        <v>26.27</v>
      </c>
      <c r="G31" s="191" t="s">
        <v>557</v>
      </c>
    </row>
    <row r="32" spans="1:7" s="29" customFormat="1" ht="225">
      <c r="A32" s="123" t="s">
        <v>91</v>
      </c>
      <c r="B32" s="28" t="s">
        <v>45</v>
      </c>
      <c r="C32" s="19" t="s">
        <v>84</v>
      </c>
      <c r="D32" s="72" t="s">
        <v>85</v>
      </c>
      <c r="E32" s="64" t="s">
        <v>44</v>
      </c>
      <c r="F32" s="64">
        <v>193.86</v>
      </c>
      <c r="G32" s="192" t="s">
        <v>628</v>
      </c>
    </row>
    <row r="33" spans="1:7" s="29" customFormat="1" ht="11.25">
      <c r="A33" s="120">
        <v>4</v>
      </c>
      <c r="B33" s="99"/>
      <c r="C33" s="100"/>
      <c r="D33" s="101" t="s">
        <v>86</v>
      </c>
      <c r="E33" s="102"/>
      <c r="F33" s="102"/>
      <c r="G33" s="121"/>
    </row>
    <row r="34" spans="1:7" s="29" customFormat="1" ht="45">
      <c r="A34" s="123" t="s">
        <v>33</v>
      </c>
      <c r="B34" s="28" t="s">
        <v>45</v>
      </c>
      <c r="C34" s="19" t="s">
        <v>93</v>
      </c>
      <c r="D34" s="72" t="s">
        <v>92</v>
      </c>
      <c r="E34" s="64" t="s">
        <v>56</v>
      </c>
      <c r="F34" s="64">
        <v>94.9</v>
      </c>
      <c r="G34" s="122" t="s">
        <v>647</v>
      </c>
    </row>
    <row r="35" spans="1:7" s="29" customFormat="1" ht="199.5" customHeight="1">
      <c r="A35" s="123" t="s">
        <v>34</v>
      </c>
      <c r="B35" s="28" t="s">
        <v>45</v>
      </c>
      <c r="C35" s="19" t="s">
        <v>95</v>
      </c>
      <c r="D35" s="72" t="s">
        <v>94</v>
      </c>
      <c r="E35" s="64" t="s">
        <v>44</v>
      </c>
      <c r="F35" s="64">
        <v>337.02</v>
      </c>
      <c r="G35" s="189" t="s">
        <v>629</v>
      </c>
    </row>
    <row r="36" spans="1:7" s="29" customFormat="1" ht="191.25" customHeight="1">
      <c r="A36" s="123" t="s">
        <v>105</v>
      </c>
      <c r="B36" s="28" t="s">
        <v>45</v>
      </c>
      <c r="C36" s="19" t="s">
        <v>80</v>
      </c>
      <c r="D36" s="72" t="s">
        <v>79</v>
      </c>
      <c r="E36" s="64" t="s">
        <v>81</v>
      </c>
      <c r="F36" s="64">
        <v>1545.05</v>
      </c>
      <c r="G36" s="189" t="s">
        <v>630</v>
      </c>
    </row>
    <row r="37" spans="1:7" s="29" customFormat="1" ht="185.25" customHeight="1">
      <c r="A37" s="123" t="s">
        <v>106</v>
      </c>
      <c r="B37" s="28" t="s">
        <v>45</v>
      </c>
      <c r="C37" s="19" t="s">
        <v>97</v>
      </c>
      <c r="D37" s="72" t="s">
        <v>96</v>
      </c>
      <c r="E37" s="64" t="s">
        <v>64</v>
      </c>
      <c r="F37" s="64">
        <v>23.77</v>
      </c>
      <c r="G37" s="189" t="s">
        <v>631</v>
      </c>
    </row>
    <row r="38" spans="1:7" s="29" customFormat="1" ht="71.25" customHeight="1">
      <c r="A38" s="123" t="s">
        <v>107</v>
      </c>
      <c r="B38" s="28" t="s">
        <v>45</v>
      </c>
      <c r="C38" s="19" t="s">
        <v>99</v>
      </c>
      <c r="D38" s="72" t="s">
        <v>98</v>
      </c>
      <c r="E38" s="64" t="s">
        <v>44</v>
      </c>
      <c r="F38" s="64">
        <v>430.65</v>
      </c>
      <c r="G38" s="122" t="s">
        <v>560</v>
      </c>
    </row>
    <row r="39" spans="1:7" s="29" customFormat="1" ht="33.75">
      <c r="A39" s="123" t="s">
        <v>108</v>
      </c>
      <c r="B39" s="28" t="s">
        <v>45</v>
      </c>
      <c r="C39" s="19" t="s">
        <v>104</v>
      </c>
      <c r="D39" s="72" t="s">
        <v>103</v>
      </c>
      <c r="E39" s="64" t="s">
        <v>44</v>
      </c>
      <c r="F39" s="64">
        <v>473.72</v>
      </c>
      <c r="G39" s="122" t="s">
        <v>561</v>
      </c>
    </row>
    <row r="40" spans="1:7" s="29" customFormat="1" ht="33.75">
      <c r="A40" s="123" t="s">
        <v>109</v>
      </c>
      <c r="B40" s="28" t="s">
        <v>45</v>
      </c>
      <c r="C40" s="19" t="s">
        <v>101</v>
      </c>
      <c r="D40" s="72" t="s">
        <v>100</v>
      </c>
      <c r="E40" s="64" t="s">
        <v>102</v>
      </c>
      <c r="F40" s="64">
        <v>861.3</v>
      </c>
      <c r="G40" s="122" t="s">
        <v>562</v>
      </c>
    </row>
    <row r="41" spans="1:7" s="29" customFormat="1" ht="67.5">
      <c r="A41" s="123" t="s">
        <v>114</v>
      </c>
      <c r="B41" s="28" t="s">
        <v>45</v>
      </c>
      <c r="C41" s="19" t="s">
        <v>112</v>
      </c>
      <c r="D41" s="72" t="s">
        <v>110</v>
      </c>
      <c r="E41" s="64" t="s">
        <v>64</v>
      </c>
      <c r="F41" s="64">
        <v>0.6</v>
      </c>
      <c r="G41" s="122" t="s">
        <v>579</v>
      </c>
    </row>
    <row r="42" spans="1:7" s="29" customFormat="1" ht="112.5">
      <c r="A42" s="123" t="s">
        <v>115</v>
      </c>
      <c r="B42" s="28" t="s">
        <v>45</v>
      </c>
      <c r="C42" s="19" t="s">
        <v>113</v>
      </c>
      <c r="D42" s="72" t="s">
        <v>111</v>
      </c>
      <c r="E42" s="64" t="s">
        <v>64</v>
      </c>
      <c r="F42" s="64">
        <v>0.45</v>
      </c>
      <c r="G42" s="122" t="s">
        <v>580</v>
      </c>
    </row>
    <row r="43" spans="1:7" s="200" customFormat="1" ht="22.5">
      <c r="A43" s="195" t="s">
        <v>615</v>
      </c>
      <c r="B43" s="196" t="s">
        <v>45</v>
      </c>
      <c r="C43" s="197" t="s">
        <v>616</v>
      </c>
      <c r="D43" s="198" t="s">
        <v>617</v>
      </c>
      <c r="E43" s="64" t="s">
        <v>342</v>
      </c>
      <c r="F43" s="64">
        <v>4</v>
      </c>
      <c r="G43" s="199" t="s">
        <v>648</v>
      </c>
    </row>
    <row r="44" spans="1:7" s="29" customFormat="1" ht="11.25">
      <c r="A44" s="120">
        <v>5</v>
      </c>
      <c r="B44" s="99"/>
      <c r="C44" s="100"/>
      <c r="D44" s="101" t="s">
        <v>116</v>
      </c>
      <c r="E44" s="102"/>
      <c r="F44" s="102"/>
      <c r="G44" s="121"/>
    </row>
    <row r="45" spans="1:7" s="29" customFormat="1" ht="68.25" customHeight="1">
      <c r="A45" s="123" t="s">
        <v>119</v>
      </c>
      <c r="B45" s="28" t="s">
        <v>45</v>
      </c>
      <c r="C45" s="19" t="s">
        <v>118</v>
      </c>
      <c r="D45" s="72" t="s">
        <v>117</v>
      </c>
      <c r="E45" s="64" t="s">
        <v>44</v>
      </c>
      <c r="F45" s="64">
        <v>771.59</v>
      </c>
      <c r="G45" s="122" t="s">
        <v>558</v>
      </c>
    </row>
    <row r="46" spans="1:7" s="29" customFormat="1" ht="33.75">
      <c r="A46" s="123" t="s">
        <v>384</v>
      </c>
      <c r="B46" s="28" t="s">
        <v>45</v>
      </c>
      <c r="C46" s="19" t="s">
        <v>383</v>
      </c>
      <c r="D46" s="72" t="s">
        <v>382</v>
      </c>
      <c r="E46" s="64" t="s">
        <v>44</v>
      </c>
      <c r="F46" s="64">
        <v>17.68</v>
      </c>
      <c r="G46" s="122" t="s">
        <v>632</v>
      </c>
    </row>
    <row r="47" spans="1:7" s="29" customFormat="1" ht="11.25">
      <c r="A47" s="120">
        <v>6</v>
      </c>
      <c r="B47" s="99"/>
      <c r="C47" s="100"/>
      <c r="D47" s="101" t="s">
        <v>120</v>
      </c>
      <c r="E47" s="102"/>
      <c r="F47" s="102"/>
      <c r="G47" s="121"/>
    </row>
    <row r="48" spans="1:7" s="29" customFormat="1" ht="22.5">
      <c r="A48" s="123" t="s">
        <v>125</v>
      </c>
      <c r="B48" s="28" t="s">
        <v>45</v>
      </c>
      <c r="C48" s="19" t="s">
        <v>122</v>
      </c>
      <c r="D48" s="72" t="s">
        <v>121</v>
      </c>
      <c r="E48" s="64" t="s">
        <v>44</v>
      </c>
      <c r="F48" s="64">
        <v>499.06</v>
      </c>
      <c r="G48" s="122" t="s">
        <v>552</v>
      </c>
    </row>
    <row r="49" spans="1:7" s="29" customFormat="1" ht="33.75">
      <c r="A49" s="123" t="s">
        <v>126</v>
      </c>
      <c r="B49" s="28" t="s">
        <v>45</v>
      </c>
      <c r="C49" s="19" t="s">
        <v>124</v>
      </c>
      <c r="D49" s="72" t="s">
        <v>123</v>
      </c>
      <c r="E49" s="64" t="s">
        <v>44</v>
      </c>
      <c r="F49" s="64">
        <v>558.94000000000005</v>
      </c>
      <c r="G49" s="122" t="s">
        <v>553</v>
      </c>
    </row>
    <row r="50" spans="1:7" s="29" customFormat="1" ht="56.25" customHeight="1">
      <c r="A50" s="123" t="s">
        <v>133</v>
      </c>
      <c r="B50" s="28" t="s">
        <v>45</v>
      </c>
      <c r="C50" s="19" t="s">
        <v>128</v>
      </c>
      <c r="D50" s="72" t="s">
        <v>127</v>
      </c>
      <c r="E50" s="64" t="s">
        <v>56</v>
      </c>
      <c r="F50" s="64">
        <v>60.67</v>
      </c>
      <c r="G50" s="122" t="s">
        <v>554</v>
      </c>
    </row>
    <row r="51" spans="1:7" s="29" customFormat="1" ht="72.75" customHeight="1">
      <c r="A51" s="123" t="s">
        <v>134</v>
      </c>
      <c r="B51" s="28" t="s">
        <v>45</v>
      </c>
      <c r="C51" s="28" t="s">
        <v>130</v>
      </c>
      <c r="D51" s="72" t="s">
        <v>129</v>
      </c>
      <c r="E51" s="64" t="s">
        <v>56</v>
      </c>
      <c r="F51" s="64">
        <v>96.3</v>
      </c>
      <c r="G51" s="122" t="s">
        <v>555</v>
      </c>
    </row>
    <row r="52" spans="1:7" s="200" customFormat="1" ht="74.25" customHeight="1">
      <c r="A52" s="195" t="s">
        <v>135</v>
      </c>
      <c r="B52" s="196" t="s">
        <v>45</v>
      </c>
      <c r="C52" s="197" t="s">
        <v>132</v>
      </c>
      <c r="D52" s="198" t="s">
        <v>131</v>
      </c>
      <c r="E52" s="64" t="s">
        <v>56</v>
      </c>
      <c r="F52" s="64">
        <v>58</v>
      </c>
      <c r="G52" s="199" t="s">
        <v>649</v>
      </c>
    </row>
    <row r="53" spans="1:7" s="29" customFormat="1" ht="11.25">
      <c r="A53" s="120">
        <v>7</v>
      </c>
      <c r="B53" s="99"/>
      <c r="C53" s="100"/>
      <c r="D53" s="101" t="s">
        <v>144</v>
      </c>
      <c r="E53" s="102"/>
      <c r="F53" s="102"/>
      <c r="G53" s="121"/>
    </row>
    <row r="54" spans="1:7" s="29" customFormat="1" ht="56.25">
      <c r="A54" s="123" t="s">
        <v>139</v>
      </c>
      <c r="B54" s="28" t="s">
        <v>45</v>
      </c>
      <c r="C54" s="19" t="s">
        <v>147</v>
      </c>
      <c r="D54" s="72" t="s">
        <v>146</v>
      </c>
      <c r="E54" s="64" t="s">
        <v>50</v>
      </c>
      <c r="F54" s="64">
        <v>19</v>
      </c>
      <c r="G54" s="122" t="s">
        <v>584</v>
      </c>
    </row>
    <row r="55" spans="1:7" s="29" customFormat="1" ht="78.75">
      <c r="A55" s="123" t="s">
        <v>175</v>
      </c>
      <c r="B55" s="28" t="s">
        <v>45</v>
      </c>
      <c r="C55" s="28" t="s">
        <v>150</v>
      </c>
      <c r="D55" s="72" t="s">
        <v>148</v>
      </c>
      <c r="E55" s="64" t="s">
        <v>50</v>
      </c>
      <c r="F55" s="64">
        <v>10</v>
      </c>
      <c r="G55" s="122" t="s">
        <v>509</v>
      </c>
    </row>
    <row r="56" spans="1:7" s="29" customFormat="1" ht="56.25">
      <c r="A56" s="123" t="s">
        <v>174</v>
      </c>
      <c r="B56" s="28" t="s">
        <v>45</v>
      </c>
      <c r="C56" s="19" t="s">
        <v>151</v>
      </c>
      <c r="D56" s="72" t="s">
        <v>149</v>
      </c>
      <c r="E56" s="64" t="s">
        <v>50</v>
      </c>
      <c r="F56" s="64">
        <v>12</v>
      </c>
      <c r="G56" s="122" t="s">
        <v>585</v>
      </c>
    </row>
    <row r="57" spans="1:7" s="29" customFormat="1" ht="33.75">
      <c r="A57" s="123" t="s">
        <v>176</v>
      </c>
      <c r="B57" s="28" t="s">
        <v>45</v>
      </c>
      <c r="C57" s="28" t="s">
        <v>154</v>
      </c>
      <c r="D57" s="72" t="s">
        <v>152</v>
      </c>
      <c r="E57" s="64" t="s">
        <v>56</v>
      </c>
      <c r="F57" s="64">
        <v>100</v>
      </c>
      <c r="G57" s="122" t="s">
        <v>586</v>
      </c>
    </row>
    <row r="58" spans="1:7" s="29" customFormat="1" ht="33.75">
      <c r="A58" s="123" t="s">
        <v>177</v>
      </c>
      <c r="B58" s="28" t="s">
        <v>45</v>
      </c>
      <c r="C58" s="19" t="s">
        <v>155</v>
      </c>
      <c r="D58" s="72" t="s">
        <v>153</v>
      </c>
      <c r="E58" s="64" t="s">
        <v>56</v>
      </c>
      <c r="F58" s="64">
        <v>50</v>
      </c>
      <c r="G58" s="122" t="s">
        <v>587</v>
      </c>
    </row>
    <row r="59" spans="1:7" s="29" customFormat="1" ht="22.5">
      <c r="A59" s="123" t="s">
        <v>178</v>
      </c>
      <c r="B59" s="28" t="s">
        <v>45</v>
      </c>
      <c r="C59" s="19" t="s">
        <v>157</v>
      </c>
      <c r="D59" s="72" t="s">
        <v>156</v>
      </c>
      <c r="E59" s="64" t="s">
        <v>56</v>
      </c>
      <c r="F59" s="64">
        <v>60</v>
      </c>
      <c r="G59" s="122" t="s">
        <v>386</v>
      </c>
    </row>
    <row r="60" spans="1:7" s="29" customFormat="1" ht="22.5">
      <c r="A60" s="123" t="s">
        <v>179</v>
      </c>
      <c r="B60" s="28" t="s">
        <v>45</v>
      </c>
      <c r="C60" s="19" t="s">
        <v>158</v>
      </c>
      <c r="D60" s="72" t="s">
        <v>161</v>
      </c>
      <c r="E60" s="64" t="s">
        <v>56</v>
      </c>
      <c r="F60" s="64">
        <v>60</v>
      </c>
      <c r="G60" s="122" t="s">
        <v>386</v>
      </c>
    </row>
    <row r="61" spans="1:7" s="29" customFormat="1" ht="22.5">
      <c r="A61" s="123" t="s">
        <v>180</v>
      </c>
      <c r="B61" s="28" t="s">
        <v>45</v>
      </c>
      <c r="C61" s="19" t="s">
        <v>160</v>
      </c>
      <c r="D61" s="72" t="s">
        <v>159</v>
      </c>
      <c r="E61" s="64" t="s">
        <v>56</v>
      </c>
      <c r="F61" s="64">
        <v>30</v>
      </c>
      <c r="G61" s="122" t="s">
        <v>386</v>
      </c>
    </row>
    <row r="62" spans="1:7" s="29" customFormat="1" ht="56.25">
      <c r="A62" s="123" t="s">
        <v>181</v>
      </c>
      <c r="B62" s="28" t="s">
        <v>45</v>
      </c>
      <c r="C62" s="19" t="s">
        <v>163</v>
      </c>
      <c r="D62" s="72" t="s">
        <v>162</v>
      </c>
      <c r="E62" s="64" t="s">
        <v>138</v>
      </c>
      <c r="F62" s="64">
        <v>7</v>
      </c>
      <c r="G62" s="122" t="s">
        <v>387</v>
      </c>
    </row>
    <row r="63" spans="1:7" s="29" customFormat="1" ht="56.25">
      <c r="A63" s="123" t="s">
        <v>182</v>
      </c>
      <c r="B63" s="28" t="s">
        <v>45</v>
      </c>
      <c r="C63" s="28" t="s">
        <v>165</v>
      </c>
      <c r="D63" s="72" t="s">
        <v>164</v>
      </c>
      <c r="E63" s="64" t="s">
        <v>138</v>
      </c>
      <c r="F63" s="64">
        <v>10</v>
      </c>
      <c r="G63" s="122" t="s">
        <v>388</v>
      </c>
    </row>
    <row r="64" spans="1:7" s="29" customFormat="1" ht="45">
      <c r="A64" s="123" t="s">
        <v>183</v>
      </c>
      <c r="B64" s="28" t="s">
        <v>45</v>
      </c>
      <c r="C64" s="19" t="s">
        <v>370</v>
      </c>
      <c r="D64" s="72" t="s">
        <v>369</v>
      </c>
      <c r="E64" s="64" t="s">
        <v>138</v>
      </c>
      <c r="F64" s="64">
        <v>4</v>
      </c>
      <c r="G64" s="122" t="s">
        <v>510</v>
      </c>
    </row>
    <row r="65" spans="1:7" s="29" customFormat="1" ht="45">
      <c r="A65" s="123" t="s">
        <v>184</v>
      </c>
      <c r="B65" s="28" t="s">
        <v>45</v>
      </c>
      <c r="C65" s="19" t="s">
        <v>589</v>
      </c>
      <c r="D65" s="72" t="s">
        <v>588</v>
      </c>
      <c r="E65" s="64" t="s">
        <v>138</v>
      </c>
      <c r="F65" s="64">
        <v>4</v>
      </c>
      <c r="G65" s="122" t="s">
        <v>511</v>
      </c>
    </row>
    <row r="66" spans="1:7" s="29" customFormat="1" ht="11.25">
      <c r="A66" s="123" t="s">
        <v>185</v>
      </c>
      <c r="B66" s="28" t="s">
        <v>45</v>
      </c>
      <c r="C66" s="19" t="s">
        <v>167</v>
      </c>
      <c r="D66" s="72" t="s">
        <v>166</v>
      </c>
      <c r="E66" s="64" t="s">
        <v>138</v>
      </c>
      <c r="F66" s="64">
        <v>10</v>
      </c>
      <c r="G66" s="122" t="s">
        <v>590</v>
      </c>
    </row>
    <row r="67" spans="1:7" s="29" customFormat="1" ht="33.75">
      <c r="A67" s="123" t="s">
        <v>186</v>
      </c>
      <c r="B67" s="28" t="s">
        <v>45</v>
      </c>
      <c r="C67" s="19" t="s">
        <v>169</v>
      </c>
      <c r="D67" s="72" t="s">
        <v>168</v>
      </c>
      <c r="E67" s="64" t="s">
        <v>56</v>
      </c>
      <c r="F67" s="64">
        <v>110</v>
      </c>
      <c r="G67" s="122" t="s">
        <v>388</v>
      </c>
    </row>
    <row r="68" spans="1:7" s="29" customFormat="1" ht="22.5">
      <c r="A68" s="123" t="s">
        <v>187</v>
      </c>
      <c r="B68" s="28" t="s">
        <v>45</v>
      </c>
      <c r="C68" s="19" t="s">
        <v>171</v>
      </c>
      <c r="D68" s="72" t="s">
        <v>170</v>
      </c>
      <c r="E68" s="64" t="s">
        <v>138</v>
      </c>
      <c r="F68" s="64">
        <v>7</v>
      </c>
      <c r="G68" s="122" t="s">
        <v>512</v>
      </c>
    </row>
    <row r="69" spans="1:7" s="29" customFormat="1" ht="45">
      <c r="A69" s="123" t="s">
        <v>188</v>
      </c>
      <c r="B69" s="28" t="s">
        <v>45</v>
      </c>
      <c r="C69" s="19" t="s">
        <v>173</v>
      </c>
      <c r="D69" s="72" t="s">
        <v>172</v>
      </c>
      <c r="E69" s="64" t="s">
        <v>138</v>
      </c>
      <c r="F69" s="64">
        <v>1</v>
      </c>
      <c r="G69" s="122" t="s">
        <v>506</v>
      </c>
    </row>
    <row r="70" spans="1:7" s="29" customFormat="1" ht="22.5">
      <c r="A70" s="123" t="s">
        <v>524</v>
      </c>
      <c r="B70" s="28" t="s">
        <v>45</v>
      </c>
      <c r="C70" s="19" t="s">
        <v>521</v>
      </c>
      <c r="D70" s="72" t="s">
        <v>520</v>
      </c>
      <c r="E70" s="64" t="s">
        <v>138</v>
      </c>
      <c r="F70" s="64">
        <v>2</v>
      </c>
      <c r="G70" s="122" t="s">
        <v>522</v>
      </c>
    </row>
    <row r="71" spans="1:7" s="29" customFormat="1" ht="33.75">
      <c r="A71" s="123" t="s">
        <v>525</v>
      </c>
      <c r="B71" s="28" t="s">
        <v>45</v>
      </c>
      <c r="C71" s="19" t="s">
        <v>519</v>
      </c>
      <c r="D71" s="72" t="s">
        <v>518</v>
      </c>
      <c r="E71" s="64" t="s">
        <v>138</v>
      </c>
      <c r="F71" s="64">
        <v>1</v>
      </c>
      <c r="G71" s="122" t="s">
        <v>523</v>
      </c>
    </row>
    <row r="72" spans="1:7" s="29" customFormat="1" ht="11.25">
      <c r="A72" s="120">
        <v>8</v>
      </c>
      <c r="B72" s="99"/>
      <c r="C72" s="100"/>
      <c r="D72" s="101" t="s">
        <v>142</v>
      </c>
      <c r="E72" s="102"/>
      <c r="F72" s="102"/>
      <c r="G72" s="121"/>
    </row>
    <row r="73" spans="1:7" s="29" customFormat="1" ht="101.25">
      <c r="A73" s="123" t="s">
        <v>356</v>
      </c>
      <c r="B73" s="28" t="s">
        <v>45</v>
      </c>
      <c r="C73" s="19" t="s">
        <v>191</v>
      </c>
      <c r="D73" s="72" t="s">
        <v>189</v>
      </c>
      <c r="E73" s="64" t="s">
        <v>50</v>
      </c>
      <c r="F73" s="64">
        <v>52</v>
      </c>
      <c r="G73" s="122" t="s">
        <v>593</v>
      </c>
    </row>
    <row r="74" spans="1:7" s="29" customFormat="1" ht="78.75">
      <c r="A74" s="123" t="s">
        <v>357</v>
      </c>
      <c r="B74" s="28" t="s">
        <v>45</v>
      </c>
      <c r="C74" s="19" t="s">
        <v>192</v>
      </c>
      <c r="D74" s="72" t="s">
        <v>190</v>
      </c>
      <c r="E74" s="64" t="s">
        <v>50</v>
      </c>
      <c r="F74" s="64">
        <v>66</v>
      </c>
      <c r="G74" s="122" t="s">
        <v>591</v>
      </c>
    </row>
    <row r="75" spans="1:7" s="29" customFormat="1" ht="116.25" customHeight="1">
      <c r="A75" s="123" t="s">
        <v>358</v>
      </c>
      <c r="B75" s="28" t="s">
        <v>45</v>
      </c>
      <c r="C75" s="19" t="s">
        <v>194</v>
      </c>
      <c r="D75" s="72" t="s">
        <v>193</v>
      </c>
      <c r="E75" s="64" t="s">
        <v>50</v>
      </c>
      <c r="F75" s="64">
        <v>60</v>
      </c>
      <c r="G75" s="122" t="s">
        <v>592</v>
      </c>
    </row>
    <row r="76" spans="1:7" s="29" customFormat="1" ht="45">
      <c r="A76" s="123" t="s">
        <v>359</v>
      </c>
      <c r="B76" s="28" t="s">
        <v>45</v>
      </c>
      <c r="C76" s="19" t="s">
        <v>196</v>
      </c>
      <c r="D76" s="72" t="s">
        <v>195</v>
      </c>
      <c r="E76" s="64" t="s">
        <v>50</v>
      </c>
      <c r="F76" s="64">
        <v>66</v>
      </c>
      <c r="G76" s="122" t="s">
        <v>591</v>
      </c>
    </row>
    <row r="77" spans="1:7" s="29" customFormat="1" ht="36.75" customHeight="1">
      <c r="A77" s="123" t="s">
        <v>360</v>
      </c>
      <c r="B77" s="28" t="s">
        <v>45</v>
      </c>
      <c r="C77" s="19" t="s">
        <v>198</v>
      </c>
      <c r="D77" s="72" t="s">
        <v>197</v>
      </c>
      <c r="E77" s="64" t="s">
        <v>50</v>
      </c>
      <c r="F77" s="64">
        <v>3</v>
      </c>
      <c r="G77" s="122" t="s">
        <v>513</v>
      </c>
    </row>
    <row r="78" spans="1:7" s="29" customFormat="1" ht="33.75">
      <c r="A78" s="123" t="s">
        <v>361</v>
      </c>
      <c r="B78" s="28" t="s">
        <v>45</v>
      </c>
      <c r="C78" s="19" t="s">
        <v>395</v>
      </c>
      <c r="D78" s="72" t="s">
        <v>394</v>
      </c>
      <c r="E78" s="64" t="s">
        <v>50</v>
      </c>
      <c r="F78" s="64">
        <v>9</v>
      </c>
      <c r="G78" s="122" t="s">
        <v>514</v>
      </c>
    </row>
    <row r="79" spans="1:7" s="29" customFormat="1" ht="45">
      <c r="A79" s="123" t="s">
        <v>362</v>
      </c>
      <c r="B79" s="28" t="s">
        <v>45</v>
      </c>
      <c r="C79" s="19" t="s">
        <v>397</v>
      </c>
      <c r="D79" s="72" t="s">
        <v>396</v>
      </c>
      <c r="E79" s="64" t="s">
        <v>50</v>
      </c>
      <c r="F79" s="64">
        <v>1</v>
      </c>
      <c r="G79" s="122" t="s">
        <v>398</v>
      </c>
    </row>
    <row r="80" spans="1:7" s="29" customFormat="1" ht="33.75">
      <c r="A80" s="123" t="s">
        <v>363</v>
      </c>
      <c r="B80" s="28" t="s">
        <v>45</v>
      </c>
      <c r="C80" s="19" t="s">
        <v>400</v>
      </c>
      <c r="D80" s="72" t="s">
        <v>399</v>
      </c>
      <c r="E80" s="64" t="s">
        <v>50</v>
      </c>
      <c r="F80" s="64">
        <v>14</v>
      </c>
      <c r="G80" s="122" t="s">
        <v>594</v>
      </c>
    </row>
    <row r="81" spans="1:7" s="29" customFormat="1" ht="45">
      <c r="A81" s="123" t="s">
        <v>364</v>
      </c>
      <c r="B81" s="28" t="s">
        <v>45</v>
      </c>
      <c r="C81" s="28" t="s">
        <v>402</v>
      </c>
      <c r="D81" s="72" t="s">
        <v>401</v>
      </c>
      <c r="E81" s="64" t="s">
        <v>56</v>
      </c>
      <c r="F81" s="64">
        <v>300</v>
      </c>
      <c r="G81" s="122" t="s">
        <v>595</v>
      </c>
    </row>
    <row r="82" spans="1:7" s="29" customFormat="1" ht="22.5">
      <c r="A82" s="123" t="s">
        <v>365</v>
      </c>
      <c r="B82" s="28" t="s">
        <v>45</v>
      </c>
      <c r="C82" s="28" t="s">
        <v>404</v>
      </c>
      <c r="D82" s="72" t="s">
        <v>403</v>
      </c>
      <c r="E82" s="64" t="s">
        <v>50</v>
      </c>
      <c r="F82" s="64">
        <v>1</v>
      </c>
      <c r="G82" s="122" t="s">
        <v>516</v>
      </c>
    </row>
    <row r="83" spans="1:7" s="29" customFormat="1" ht="22.5">
      <c r="A83" s="123" t="s">
        <v>366</v>
      </c>
      <c r="B83" s="28" t="s">
        <v>45</v>
      </c>
      <c r="C83" s="28" t="s">
        <v>406</v>
      </c>
      <c r="D83" s="72" t="s">
        <v>405</v>
      </c>
      <c r="E83" s="64" t="s">
        <v>50</v>
      </c>
      <c r="F83" s="64">
        <v>1</v>
      </c>
      <c r="G83" s="122" t="s">
        <v>516</v>
      </c>
    </row>
    <row r="84" spans="1:7" s="29" customFormat="1" ht="22.5">
      <c r="A84" s="123" t="s">
        <v>367</v>
      </c>
      <c r="B84" s="28" t="s">
        <v>45</v>
      </c>
      <c r="C84" s="28" t="s">
        <v>408</v>
      </c>
      <c r="D84" s="72" t="s">
        <v>407</v>
      </c>
      <c r="E84" s="64" t="s">
        <v>50</v>
      </c>
      <c r="F84" s="64">
        <v>1</v>
      </c>
      <c r="G84" s="122" t="s">
        <v>516</v>
      </c>
    </row>
    <row r="85" spans="1:7" s="29" customFormat="1" ht="22.5">
      <c r="A85" s="123" t="s">
        <v>368</v>
      </c>
      <c r="B85" s="28" t="s">
        <v>45</v>
      </c>
      <c r="C85" s="28" t="s">
        <v>410</v>
      </c>
      <c r="D85" s="72" t="s">
        <v>409</v>
      </c>
      <c r="E85" s="64" t="s">
        <v>50</v>
      </c>
      <c r="F85" s="64">
        <v>1</v>
      </c>
      <c r="G85" s="122" t="s">
        <v>516</v>
      </c>
    </row>
    <row r="86" spans="1:7" s="29" customFormat="1" ht="22.5">
      <c r="A86" s="123" t="s">
        <v>449</v>
      </c>
      <c r="B86" s="28" t="s">
        <v>45</v>
      </c>
      <c r="C86" s="28" t="s">
        <v>412</v>
      </c>
      <c r="D86" s="72" t="s">
        <v>411</v>
      </c>
      <c r="E86" s="64" t="s">
        <v>50</v>
      </c>
      <c r="F86" s="64">
        <v>1</v>
      </c>
      <c r="G86" s="122" t="s">
        <v>516</v>
      </c>
    </row>
    <row r="87" spans="1:7" s="29" customFormat="1" ht="22.5">
      <c r="A87" s="123" t="s">
        <v>450</v>
      </c>
      <c r="B87" s="28" t="s">
        <v>45</v>
      </c>
      <c r="C87" s="28" t="s">
        <v>414</v>
      </c>
      <c r="D87" s="72" t="s">
        <v>413</v>
      </c>
      <c r="E87" s="64" t="s">
        <v>50</v>
      </c>
      <c r="F87" s="64">
        <v>1</v>
      </c>
      <c r="G87" s="122" t="s">
        <v>516</v>
      </c>
    </row>
    <row r="88" spans="1:7" s="29" customFormat="1" ht="22.5">
      <c r="A88" s="123" t="s">
        <v>451</v>
      </c>
      <c r="B88" s="28" t="s">
        <v>45</v>
      </c>
      <c r="C88" s="28" t="s">
        <v>416</v>
      </c>
      <c r="D88" s="72" t="s">
        <v>415</v>
      </c>
      <c r="E88" s="64" t="s">
        <v>50</v>
      </c>
      <c r="F88" s="64">
        <v>1</v>
      </c>
      <c r="G88" s="122" t="s">
        <v>516</v>
      </c>
    </row>
    <row r="89" spans="1:7" s="29" customFormat="1" ht="22.5">
      <c r="A89" s="123" t="s">
        <v>452</v>
      </c>
      <c r="B89" s="28" t="s">
        <v>45</v>
      </c>
      <c r="C89" s="28" t="s">
        <v>430</v>
      </c>
      <c r="D89" s="72" t="s">
        <v>417</v>
      </c>
      <c r="E89" s="64" t="s">
        <v>50</v>
      </c>
      <c r="F89" s="64">
        <v>1</v>
      </c>
      <c r="G89" s="122" t="s">
        <v>516</v>
      </c>
    </row>
    <row r="90" spans="1:7" s="29" customFormat="1" ht="22.5">
      <c r="A90" s="123" t="s">
        <v>453</v>
      </c>
      <c r="B90" s="28" t="s">
        <v>45</v>
      </c>
      <c r="C90" s="28" t="s">
        <v>429</v>
      </c>
      <c r="D90" s="72" t="s">
        <v>418</v>
      </c>
      <c r="E90" s="64" t="s">
        <v>50</v>
      </c>
      <c r="F90" s="64">
        <v>1</v>
      </c>
      <c r="G90" s="122" t="s">
        <v>516</v>
      </c>
    </row>
    <row r="91" spans="1:7" s="29" customFormat="1" ht="22.5">
      <c r="A91" s="123" t="s">
        <v>454</v>
      </c>
      <c r="B91" s="28" t="s">
        <v>45</v>
      </c>
      <c r="C91" s="28" t="s">
        <v>428</v>
      </c>
      <c r="D91" s="72" t="s">
        <v>419</v>
      </c>
      <c r="E91" s="64" t="s">
        <v>50</v>
      </c>
      <c r="F91" s="64">
        <v>1</v>
      </c>
      <c r="G91" s="122" t="s">
        <v>516</v>
      </c>
    </row>
    <row r="92" spans="1:7" s="29" customFormat="1" ht="22.5">
      <c r="A92" s="123" t="s">
        <v>455</v>
      </c>
      <c r="B92" s="28" t="s">
        <v>45</v>
      </c>
      <c r="C92" s="28" t="s">
        <v>427</v>
      </c>
      <c r="D92" s="72" t="s">
        <v>420</v>
      </c>
      <c r="E92" s="64" t="s">
        <v>50</v>
      </c>
      <c r="F92" s="64">
        <v>1</v>
      </c>
      <c r="G92" s="122" t="s">
        <v>516</v>
      </c>
    </row>
    <row r="93" spans="1:7" s="29" customFormat="1" ht="22.5">
      <c r="A93" s="123" t="s">
        <v>456</v>
      </c>
      <c r="B93" s="28" t="s">
        <v>45</v>
      </c>
      <c r="C93" s="28" t="s">
        <v>426</v>
      </c>
      <c r="D93" s="72" t="s">
        <v>421</v>
      </c>
      <c r="E93" s="64" t="s">
        <v>50</v>
      </c>
      <c r="F93" s="64">
        <v>1</v>
      </c>
      <c r="G93" s="122" t="s">
        <v>516</v>
      </c>
    </row>
    <row r="94" spans="1:7" s="29" customFormat="1" ht="22.5">
      <c r="A94" s="123" t="s">
        <v>457</v>
      </c>
      <c r="B94" s="28" t="s">
        <v>45</v>
      </c>
      <c r="C94" s="28" t="s">
        <v>425</v>
      </c>
      <c r="D94" s="72" t="s">
        <v>422</v>
      </c>
      <c r="E94" s="64" t="s">
        <v>50</v>
      </c>
      <c r="F94" s="64">
        <v>1</v>
      </c>
      <c r="G94" s="122" t="s">
        <v>516</v>
      </c>
    </row>
    <row r="95" spans="1:7" s="29" customFormat="1" ht="22.5">
      <c r="A95" s="123" t="s">
        <v>458</v>
      </c>
      <c r="B95" s="28" t="s">
        <v>45</v>
      </c>
      <c r="C95" s="28" t="s">
        <v>424</v>
      </c>
      <c r="D95" s="72" t="s">
        <v>423</v>
      </c>
      <c r="E95" s="64" t="s">
        <v>50</v>
      </c>
      <c r="F95" s="64">
        <v>1</v>
      </c>
      <c r="G95" s="122" t="s">
        <v>516</v>
      </c>
    </row>
    <row r="96" spans="1:7" s="29" customFormat="1" ht="22.5">
      <c r="A96" s="123" t="s">
        <v>459</v>
      </c>
      <c r="B96" s="28" t="s">
        <v>45</v>
      </c>
      <c r="C96" s="28" t="s">
        <v>431</v>
      </c>
      <c r="D96" s="72" t="s">
        <v>432</v>
      </c>
      <c r="E96" s="64" t="s">
        <v>50</v>
      </c>
      <c r="F96" s="64">
        <v>3</v>
      </c>
      <c r="G96" s="122" t="s">
        <v>515</v>
      </c>
    </row>
    <row r="97" spans="1:7" s="29" customFormat="1" ht="33.75">
      <c r="A97" s="123" t="s">
        <v>460</v>
      </c>
      <c r="B97" s="28" t="s">
        <v>45</v>
      </c>
      <c r="C97" s="28" t="s">
        <v>434</v>
      </c>
      <c r="D97" s="72" t="s">
        <v>433</v>
      </c>
      <c r="E97" s="64" t="s">
        <v>56</v>
      </c>
      <c r="F97" s="64">
        <v>80</v>
      </c>
      <c r="G97" s="122" t="s">
        <v>469</v>
      </c>
    </row>
    <row r="98" spans="1:7" s="29" customFormat="1" ht="33.75">
      <c r="A98" s="123" t="s">
        <v>461</v>
      </c>
      <c r="B98" s="28" t="s">
        <v>45</v>
      </c>
      <c r="C98" s="28" t="s">
        <v>437</v>
      </c>
      <c r="D98" s="72" t="s">
        <v>435</v>
      </c>
      <c r="E98" s="64" t="s">
        <v>56</v>
      </c>
      <c r="F98" s="64">
        <v>120</v>
      </c>
      <c r="G98" s="122" t="s">
        <v>470</v>
      </c>
    </row>
    <row r="99" spans="1:7" s="29" customFormat="1" ht="33.75">
      <c r="A99" s="123" t="s">
        <v>462</v>
      </c>
      <c r="B99" s="28" t="s">
        <v>45</v>
      </c>
      <c r="C99" s="28" t="s">
        <v>438</v>
      </c>
      <c r="D99" s="72" t="s">
        <v>436</v>
      </c>
      <c r="E99" s="64" t="s">
        <v>56</v>
      </c>
      <c r="F99" s="64">
        <v>120</v>
      </c>
      <c r="G99" s="122" t="s">
        <v>470</v>
      </c>
    </row>
    <row r="100" spans="1:7" s="29" customFormat="1" ht="33.75">
      <c r="A100" s="123" t="s">
        <v>463</v>
      </c>
      <c r="B100" s="28" t="s">
        <v>45</v>
      </c>
      <c r="C100" s="28" t="s">
        <v>442</v>
      </c>
      <c r="D100" s="72" t="s">
        <v>439</v>
      </c>
      <c r="E100" s="64" t="s">
        <v>56</v>
      </c>
      <c r="F100" s="64">
        <v>120</v>
      </c>
      <c r="G100" s="122" t="s">
        <v>470</v>
      </c>
    </row>
    <row r="101" spans="1:7" s="29" customFormat="1" ht="33.75">
      <c r="A101" s="123" t="s">
        <v>464</v>
      </c>
      <c r="B101" s="28" t="s">
        <v>45</v>
      </c>
      <c r="C101" s="28" t="s">
        <v>441</v>
      </c>
      <c r="D101" s="72" t="s">
        <v>440</v>
      </c>
      <c r="E101" s="64" t="s">
        <v>56</v>
      </c>
      <c r="F101" s="64">
        <v>120</v>
      </c>
      <c r="G101" s="122" t="s">
        <v>470</v>
      </c>
    </row>
    <row r="102" spans="1:7" s="29" customFormat="1" ht="11.25">
      <c r="A102" s="123" t="s">
        <v>465</v>
      </c>
      <c r="B102" s="28" t="s">
        <v>45</v>
      </c>
      <c r="C102" s="28" t="s">
        <v>444</v>
      </c>
      <c r="D102" s="72" t="s">
        <v>443</v>
      </c>
      <c r="E102" s="64" t="s">
        <v>545</v>
      </c>
      <c r="F102" s="64">
        <v>1</v>
      </c>
      <c r="G102" s="122" t="s">
        <v>517</v>
      </c>
    </row>
    <row r="103" spans="1:7" s="29" customFormat="1" ht="33.75">
      <c r="A103" s="123" t="s">
        <v>466</v>
      </c>
      <c r="B103" s="28" t="s">
        <v>45</v>
      </c>
      <c r="C103" s="28" t="s">
        <v>167</v>
      </c>
      <c r="D103" s="72" t="s">
        <v>166</v>
      </c>
      <c r="E103" s="64" t="s">
        <v>545</v>
      </c>
      <c r="F103" s="64">
        <v>6</v>
      </c>
      <c r="G103" s="122" t="s">
        <v>546</v>
      </c>
    </row>
    <row r="104" spans="1:7" s="29" customFormat="1" ht="22.5">
      <c r="A104" s="123" t="s">
        <v>467</v>
      </c>
      <c r="B104" s="28" t="s">
        <v>45</v>
      </c>
      <c r="C104" s="28" t="s">
        <v>446</v>
      </c>
      <c r="D104" s="72" t="s">
        <v>445</v>
      </c>
      <c r="E104" s="64" t="s">
        <v>545</v>
      </c>
      <c r="F104" s="64">
        <v>1</v>
      </c>
      <c r="G104" s="122" t="s">
        <v>517</v>
      </c>
    </row>
    <row r="105" spans="1:7" s="29" customFormat="1" ht="22.5">
      <c r="A105" s="123" t="s">
        <v>468</v>
      </c>
      <c r="B105" s="28" t="s">
        <v>45</v>
      </c>
      <c r="C105" s="28" t="s">
        <v>448</v>
      </c>
      <c r="D105" s="72" t="s">
        <v>447</v>
      </c>
      <c r="E105" s="64" t="s">
        <v>56</v>
      </c>
      <c r="F105" s="64">
        <v>90</v>
      </c>
      <c r="G105" s="122" t="s">
        <v>470</v>
      </c>
    </row>
    <row r="106" spans="1:7" s="29" customFormat="1" ht="11.25" hidden="1">
      <c r="A106" s="123"/>
      <c r="B106" s="28"/>
      <c r="C106" s="28"/>
      <c r="D106" s="72"/>
      <c r="E106" s="64"/>
      <c r="F106" s="64"/>
      <c r="G106" s="122"/>
    </row>
    <row r="107" spans="1:7" s="29" customFormat="1" ht="11.25" hidden="1">
      <c r="A107" s="123"/>
      <c r="B107" s="28"/>
      <c r="C107" s="28"/>
      <c r="D107" s="72"/>
      <c r="E107" s="64"/>
      <c r="F107" s="64"/>
      <c r="G107" s="122"/>
    </row>
    <row r="108" spans="1:7" s="29" customFormat="1" ht="11.25" hidden="1">
      <c r="A108" s="123"/>
      <c r="B108" s="28"/>
      <c r="C108" s="28"/>
      <c r="D108" s="72"/>
      <c r="E108" s="64"/>
      <c r="F108" s="64"/>
      <c r="G108" s="122"/>
    </row>
    <row r="109" spans="1:7" s="29" customFormat="1" ht="11.25" hidden="1">
      <c r="A109" s="123"/>
      <c r="B109" s="28"/>
      <c r="C109" s="19"/>
      <c r="D109" s="72"/>
      <c r="E109" s="64"/>
      <c r="F109" s="64"/>
      <c r="G109" s="122"/>
    </row>
    <row r="110" spans="1:7" s="29" customFormat="1" ht="11.25" hidden="1">
      <c r="A110" s="123"/>
      <c r="B110" s="28"/>
      <c r="C110" s="19"/>
      <c r="D110" s="72"/>
      <c r="E110" s="64"/>
      <c r="F110" s="64"/>
      <c r="G110" s="122"/>
    </row>
    <row r="111" spans="1:7" s="29" customFormat="1" ht="11.25">
      <c r="A111" s="120">
        <v>9</v>
      </c>
      <c r="B111" s="99"/>
      <c r="C111" s="100"/>
      <c r="D111" s="101" t="s">
        <v>143</v>
      </c>
      <c r="E111" s="102"/>
      <c r="F111" s="102"/>
      <c r="G111" s="121"/>
    </row>
    <row r="112" spans="1:7" s="30" customFormat="1" ht="67.5">
      <c r="A112" s="123" t="s">
        <v>145</v>
      </c>
      <c r="B112" s="28" t="s">
        <v>45</v>
      </c>
      <c r="C112" s="19" t="s">
        <v>215</v>
      </c>
      <c r="D112" s="72" t="s">
        <v>214</v>
      </c>
      <c r="E112" s="64" t="s">
        <v>543</v>
      </c>
      <c r="F112" s="64">
        <v>2</v>
      </c>
      <c r="G112" s="122" t="s">
        <v>612</v>
      </c>
    </row>
    <row r="113" spans="1:7" s="30" customFormat="1" ht="56.25">
      <c r="A113" s="123" t="s">
        <v>199</v>
      </c>
      <c r="B113" s="28" t="s">
        <v>45</v>
      </c>
      <c r="C113" s="19" t="s">
        <v>217</v>
      </c>
      <c r="D113" s="72" t="s">
        <v>216</v>
      </c>
      <c r="E113" s="64" t="s">
        <v>543</v>
      </c>
      <c r="F113" s="64">
        <v>1</v>
      </c>
      <c r="G113" s="122" t="s">
        <v>532</v>
      </c>
    </row>
    <row r="114" spans="1:7" s="29" customFormat="1" ht="45">
      <c r="A114" s="123" t="s">
        <v>200</v>
      </c>
      <c r="B114" s="28" t="s">
        <v>45</v>
      </c>
      <c r="C114" s="28" t="s">
        <v>219</v>
      </c>
      <c r="D114" s="72" t="s">
        <v>218</v>
      </c>
      <c r="E114" s="64" t="s">
        <v>543</v>
      </c>
      <c r="F114" s="64">
        <v>4</v>
      </c>
      <c r="G114" s="122" t="s">
        <v>533</v>
      </c>
    </row>
    <row r="115" spans="1:7" s="29" customFormat="1" ht="56.25">
      <c r="A115" s="123" t="s">
        <v>201</v>
      </c>
      <c r="B115" s="28" t="s">
        <v>45</v>
      </c>
      <c r="C115" s="28" t="s">
        <v>221</v>
      </c>
      <c r="D115" s="72" t="s">
        <v>220</v>
      </c>
      <c r="E115" s="64" t="s">
        <v>543</v>
      </c>
      <c r="F115" s="64">
        <v>1</v>
      </c>
      <c r="G115" s="122" t="s">
        <v>534</v>
      </c>
    </row>
    <row r="116" spans="1:7" s="29" customFormat="1" ht="56.25">
      <c r="A116" s="123" t="s">
        <v>202</v>
      </c>
      <c r="B116" s="28" t="s">
        <v>45</v>
      </c>
      <c r="C116" s="28" t="s">
        <v>372</v>
      </c>
      <c r="D116" s="72" t="s">
        <v>371</v>
      </c>
      <c r="E116" s="64" t="s">
        <v>543</v>
      </c>
      <c r="F116" s="64">
        <v>1</v>
      </c>
      <c r="G116" s="122" t="s">
        <v>534</v>
      </c>
    </row>
    <row r="117" spans="1:7" s="29" customFormat="1" ht="56.25">
      <c r="A117" s="123" t="s">
        <v>203</v>
      </c>
      <c r="B117" s="28" t="s">
        <v>45</v>
      </c>
      <c r="C117" s="28" t="s">
        <v>374</v>
      </c>
      <c r="D117" s="72" t="s">
        <v>373</v>
      </c>
      <c r="E117" s="64" t="s">
        <v>543</v>
      </c>
      <c r="F117" s="64">
        <v>1</v>
      </c>
      <c r="G117" s="122" t="s">
        <v>534</v>
      </c>
    </row>
    <row r="118" spans="1:7" s="29" customFormat="1" ht="33.75">
      <c r="A118" s="123" t="s">
        <v>204</v>
      </c>
      <c r="B118" s="28" t="s">
        <v>45</v>
      </c>
      <c r="C118" s="28" t="s">
        <v>223</v>
      </c>
      <c r="D118" s="72" t="s">
        <v>222</v>
      </c>
      <c r="E118" s="64" t="s">
        <v>543</v>
      </c>
      <c r="F118" s="64">
        <v>6</v>
      </c>
      <c r="G118" s="122" t="s">
        <v>535</v>
      </c>
    </row>
    <row r="119" spans="1:7" s="29" customFormat="1" ht="33.75">
      <c r="A119" s="123" t="s">
        <v>205</v>
      </c>
      <c r="B119" s="28" t="s">
        <v>45</v>
      </c>
      <c r="C119" s="28" t="s">
        <v>225</v>
      </c>
      <c r="D119" s="72" t="s">
        <v>224</v>
      </c>
      <c r="E119" s="64" t="s">
        <v>543</v>
      </c>
      <c r="F119" s="64">
        <v>2</v>
      </c>
      <c r="G119" s="122" t="s">
        <v>536</v>
      </c>
    </row>
    <row r="120" spans="1:7" s="29" customFormat="1" ht="22.5">
      <c r="A120" s="123" t="s">
        <v>206</v>
      </c>
      <c r="B120" s="28" t="s">
        <v>45</v>
      </c>
      <c r="C120" s="19" t="s">
        <v>137</v>
      </c>
      <c r="D120" s="72" t="s">
        <v>136</v>
      </c>
      <c r="E120" s="64" t="s">
        <v>543</v>
      </c>
      <c r="F120" s="64">
        <v>4</v>
      </c>
      <c r="G120" s="122" t="s">
        <v>377</v>
      </c>
    </row>
    <row r="121" spans="1:7" s="29" customFormat="1" ht="22.5">
      <c r="A121" s="123" t="s">
        <v>207</v>
      </c>
      <c r="B121" s="28" t="s">
        <v>45</v>
      </c>
      <c r="C121" s="28" t="s">
        <v>141</v>
      </c>
      <c r="D121" s="72" t="s">
        <v>140</v>
      </c>
      <c r="E121" s="64" t="s">
        <v>543</v>
      </c>
      <c r="F121" s="64">
        <v>1</v>
      </c>
      <c r="G121" s="122" t="s">
        <v>534</v>
      </c>
    </row>
    <row r="122" spans="1:7" s="29" customFormat="1" ht="45">
      <c r="A122" s="123" t="s">
        <v>208</v>
      </c>
      <c r="B122" s="28" t="s">
        <v>45</v>
      </c>
      <c r="C122" s="28" t="s">
        <v>227</v>
      </c>
      <c r="D122" s="72" t="s">
        <v>226</v>
      </c>
      <c r="E122" s="64" t="s">
        <v>543</v>
      </c>
      <c r="F122" s="64">
        <v>1</v>
      </c>
      <c r="G122" s="122" t="s">
        <v>534</v>
      </c>
    </row>
    <row r="123" spans="1:7" s="29" customFormat="1" ht="45">
      <c r="A123" s="123" t="s">
        <v>209</v>
      </c>
      <c r="B123" s="28" t="s">
        <v>45</v>
      </c>
      <c r="C123" s="28" t="s">
        <v>379</v>
      </c>
      <c r="D123" s="72" t="s">
        <v>490</v>
      </c>
      <c r="E123" s="64" t="s">
        <v>543</v>
      </c>
      <c r="F123" s="64">
        <v>4</v>
      </c>
      <c r="G123" s="122" t="s">
        <v>533</v>
      </c>
    </row>
    <row r="124" spans="1:7" s="29" customFormat="1" ht="56.25">
      <c r="A124" s="123" t="s">
        <v>210</v>
      </c>
      <c r="B124" s="28" t="s">
        <v>45</v>
      </c>
      <c r="C124" s="28" t="s">
        <v>378</v>
      </c>
      <c r="D124" s="72" t="s">
        <v>491</v>
      </c>
      <c r="E124" s="64" t="s">
        <v>543</v>
      </c>
      <c r="F124" s="64">
        <v>1</v>
      </c>
      <c r="G124" s="122" t="s">
        <v>534</v>
      </c>
    </row>
    <row r="125" spans="1:7" s="29" customFormat="1" ht="22.5">
      <c r="A125" s="123" t="s">
        <v>211</v>
      </c>
      <c r="B125" s="28" t="s">
        <v>45</v>
      </c>
      <c r="C125" s="28" t="s">
        <v>229</v>
      </c>
      <c r="D125" s="72" t="s">
        <v>228</v>
      </c>
      <c r="E125" s="64" t="s">
        <v>543</v>
      </c>
      <c r="F125" s="64">
        <v>2</v>
      </c>
      <c r="G125" s="122" t="s">
        <v>536</v>
      </c>
    </row>
    <row r="126" spans="1:7" s="29" customFormat="1" ht="22.5">
      <c r="A126" s="123" t="s">
        <v>212</v>
      </c>
      <c r="B126" s="28" t="s">
        <v>45</v>
      </c>
      <c r="C126" s="28" t="s">
        <v>231</v>
      </c>
      <c r="D126" s="72" t="s">
        <v>230</v>
      </c>
      <c r="E126" s="64" t="s">
        <v>543</v>
      </c>
      <c r="F126" s="64">
        <v>2</v>
      </c>
      <c r="G126" s="122" t="s">
        <v>536</v>
      </c>
    </row>
    <row r="127" spans="1:7" s="29" customFormat="1" ht="22.5">
      <c r="A127" s="123" t="s">
        <v>213</v>
      </c>
      <c r="B127" s="28" t="s">
        <v>45</v>
      </c>
      <c r="C127" s="28" t="s">
        <v>233</v>
      </c>
      <c r="D127" s="72" t="s">
        <v>232</v>
      </c>
      <c r="E127" s="64" t="s">
        <v>543</v>
      </c>
      <c r="F127" s="64">
        <v>6</v>
      </c>
      <c r="G127" s="122" t="s">
        <v>535</v>
      </c>
    </row>
    <row r="128" spans="1:7" s="29" customFormat="1" ht="22.5">
      <c r="A128" s="123" t="s">
        <v>489</v>
      </c>
      <c r="B128" s="28" t="s">
        <v>45</v>
      </c>
      <c r="C128" s="28" t="s">
        <v>494</v>
      </c>
      <c r="D128" s="72" t="s">
        <v>493</v>
      </c>
      <c r="E128" s="64" t="s">
        <v>543</v>
      </c>
      <c r="F128" s="64">
        <v>4</v>
      </c>
      <c r="G128" s="122" t="s">
        <v>596</v>
      </c>
    </row>
    <row r="129" spans="1:7" s="29" customFormat="1" ht="22.5">
      <c r="A129" s="123" t="s">
        <v>244</v>
      </c>
      <c r="B129" s="28" t="s">
        <v>389</v>
      </c>
      <c r="C129" s="28">
        <v>95544</v>
      </c>
      <c r="D129" s="72" t="s">
        <v>492</v>
      </c>
      <c r="E129" s="64" t="s">
        <v>543</v>
      </c>
      <c r="F129" s="64">
        <v>1</v>
      </c>
      <c r="G129" s="122" t="s">
        <v>537</v>
      </c>
    </row>
    <row r="130" spans="1:7" s="29" customFormat="1" ht="22.5">
      <c r="A130" s="123" t="s">
        <v>245</v>
      </c>
      <c r="B130" s="28" t="s">
        <v>45</v>
      </c>
      <c r="C130" s="28" t="s">
        <v>235</v>
      </c>
      <c r="D130" s="72" t="s">
        <v>234</v>
      </c>
      <c r="E130" s="64" t="s">
        <v>543</v>
      </c>
      <c r="F130" s="64">
        <v>1</v>
      </c>
      <c r="G130" s="122" t="s">
        <v>537</v>
      </c>
    </row>
    <row r="131" spans="1:7" s="29" customFormat="1" ht="33.75">
      <c r="A131" s="123" t="s">
        <v>246</v>
      </c>
      <c r="B131" s="28" t="s">
        <v>45</v>
      </c>
      <c r="C131" s="28" t="s">
        <v>237</v>
      </c>
      <c r="D131" s="72" t="s">
        <v>236</v>
      </c>
      <c r="E131" s="64" t="s">
        <v>543</v>
      </c>
      <c r="F131" s="64">
        <v>4</v>
      </c>
      <c r="G131" s="122" t="s">
        <v>533</v>
      </c>
    </row>
    <row r="132" spans="1:7" s="29" customFormat="1" ht="33.75">
      <c r="A132" s="123" t="s">
        <v>247</v>
      </c>
      <c r="B132" s="28" t="s">
        <v>45</v>
      </c>
      <c r="C132" s="28" t="s">
        <v>239</v>
      </c>
      <c r="D132" s="72" t="s">
        <v>238</v>
      </c>
      <c r="E132" s="64" t="s">
        <v>543</v>
      </c>
      <c r="F132" s="64">
        <v>4</v>
      </c>
      <c r="G132" s="122" t="s">
        <v>533</v>
      </c>
    </row>
    <row r="133" spans="1:7" s="29" customFormat="1" ht="33.75">
      <c r="A133" s="123" t="s">
        <v>248</v>
      </c>
      <c r="B133" s="28" t="s">
        <v>45</v>
      </c>
      <c r="C133" s="28" t="s">
        <v>496</v>
      </c>
      <c r="D133" s="72" t="s">
        <v>495</v>
      </c>
      <c r="E133" s="64" t="s">
        <v>543</v>
      </c>
      <c r="F133" s="64">
        <v>2</v>
      </c>
      <c r="G133" s="122" t="s">
        <v>538</v>
      </c>
    </row>
    <row r="134" spans="1:7" s="29" customFormat="1" ht="45">
      <c r="A134" s="123" t="s">
        <v>375</v>
      </c>
      <c r="B134" s="28" t="s">
        <v>45</v>
      </c>
      <c r="C134" s="28" t="s">
        <v>241</v>
      </c>
      <c r="D134" s="72" t="s">
        <v>240</v>
      </c>
      <c r="E134" s="64" t="s">
        <v>543</v>
      </c>
      <c r="F134" s="64">
        <v>1</v>
      </c>
      <c r="G134" s="122" t="s">
        <v>539</v>
      </c>
    </row>
    <row r="135" spans="1:7" s="29" customFormat="1" ht="33.75">
      <c r="A135" s="123" t="s">
        <v>376</v>
      </c>
      <c r="B135" s="28" t="s">
        <v>45</v>
      </c>
      <c r="C135" s="28" t="s">
        <v>243</v>
      </c>
      <c r="D135" s="72" t="s">
        <v>242</v>
      </c>
      <c r="E135" s="64" t="s">
        <v>543</v>
      </c>
      <c r="F135" s="64">
        <v>1</v>
      </c>
      <c r="G135" s="122" t="s">
        <v>540</v>
      </c>
    </row>
    <row r="136" spans="1:7" s="29" customFormat="1" ht="11.25">
      <c r="A136" s="120">
        <v>10</v>
      </c>
      <c r="B136" s="99"/>
      <c r="C136" s="100"/>
      <c r="D136" s="101" t="s">
        <v>249</v>
      </c>
      <c r="E136" s="102"/>
      <c r="F136" s="102"/>
      <c r="G136" s="121"/>
    </row>
    <row r="137" spans="1:7" s="29" customFormat="1" ht="56.25">
      <c r="A137" s="123" t="s">
        <v>392</v>
      </c>
      <c r="B137" s="28" t="s">
        <v>389</v>
      </c>
      <c r="C137" s="28">
        <v>100693</v>
      </c>
      <c r="D137" s="72" t="s">
        <v>391</v>
      </c>
      <c r="E137" s="64" t="s">
        <v>543</v>
      </c>
      <c r="F137" s="64">
        <v>12</v>
      </c>
      <c r="G137" s="122" t="s">
        <v>531</v>
      </c>
    </row>
    <row r="138" spans="1:7" s="29" customFormat="1" ht="33.75">
      <c r="A138" s="123" t="s">
        <v>393</v>
      </c>
      <c r="B138" s="28" t="s">
        <v>389</v>
      </c>
      <c r="C138" s="19">
        <v>90825</v>
      </c>
      <c r="D138" s="72" t="s">
        <v>390</v>
      </c>
      <c r="E138" s="64" t="s">
        <v>543</v>
      </c>
      <c r="F138" s="64">
        <v>4</v>
      </c>
      <c r="G138" s="194" t="s">
        <v>541</v>
      </c>
    </row>
    <row r="139" spans="1:7" s="29" customFormat="1" ht="11.25">
      <c r="A139" s="120">
        <v>11</v>
      </c>
      <c r="B139" s="99"/>
      <c r="C139" s="100"/>
      <c r="D139" s="101" t="s">
        <v>250</v>
      </c>
      <c r="E139" s="102"/>
      <c r="F139" s="102"/>
      <c r="G139" s="121"/>
    </row>
    <row r="140" spans="1:7" s="29" customFormat="1" ht="45">
      <c r="A140" s="123" t="s">
        <v>286</v>
      </c>
      <c r="B140" s="28" t="s">
        <v>45</v>
      </c>
      <c r="C140" s="19" t="s">
        <v>252</v>
      </c>
      <c r="D140" s="72" t="s">
        <v>251</v>
      </c>
      <c r="E140" s="64" t="s">
        <v>44</v>
      </c>
      <c r="F140" s="64">
        <v>1.82</v>
      </c>
      <c r="G140" s="122" t="s">
        <v>542</v>
      </c>
    </row>
    <row r="141" spans="1:7" s="29" customFormat="1" ht="129.75" customHeight="1">
      <c r="A141" s="123" t="s">
        <v>287</v>
      </c>
      <c r="B141" s="28" t="s">
        <v>45</v>
      </c>
      <c r="C141" s="19" t="s">
        <v>254</v>
      </c>
      <c r="D141" s="72" t="s">
        <v>253</v>
      </c>
      <c r="E141" s="64" t="s">
        <v>44</v>
      </c>
      <c r="F141" s="64">
        <v>42.58</v>
      </c>
      <c r="G141" s="122" t="s">
        <v>598</v>
      </c>
    </row>
    <row r="142" spans="1:7" s="29" customFormat="1" ht="45">
      <c r="A142" s="123" t="s">
        <v>288</v>
      </c>
      <c r="B142" s="28" t="s">
        <v>45</v>
      </c>
      <c r="C142" s="19" t="s">
        <v>256</v>
      </c>
      <c r="D142" s="72" t="s">
        <v>255</v>
      </c>
      <c r="E142" s="64" t="s">
        <v>543</v>
      </c>
      <c r="F142" s="64">
        <v>1</v>
      </c>
      <c r="G142" s="122" t="s">
        <v>544</v>
      </c>
    </row>
    <row r="143" spans="1:7" s="29" customFormat="1" ht="56.25">
      <c r="A143" s="123" t="s">
        <v>289</v>
      </c>
      <c r="B143" s="28" t="s">
        <v>45</v>
      </c>
      <c r="C143" s="19" t="s">
        <v>258</v>
      </c>
      <c r="D143" s="72" t="s">
        <v>257</v>
      </c>
      <c r="E143" s="64" t="s">
        <v>543</v>
      </c>
      <c r="F143" s="64">
        <v>5.29</v>
      </c>
      <c r="G143" s="122" t="s">
        <v>597</v>
      </c>
    </row>
    <row r="144" spans="1:7" s="29" customFormat="1" ht="22.5">
      <c r="A144" s="123" t="s">
        <v>650</v>
      </c>
      <c r="B144" s="28" t="s">
        <v>45</v>
      </c>
      <c r="C144" s="19" t="s">
        <v>652</v>
      </c>
      <c r="D144" s="201" t="s">
        <v>653</v>
      </c>
      <c r="E144" s="64" t="s">
        <v>44</v>
      </c>
      <c r="F144" s="64">
        <v>38.83</v>
      </c>
      <c r="G144" s="122" t="s">
        <v>657</v>
      </c>
    </row>
    <row r="145" spans="1:7" s="29" customFormat="1" ht="33.75">
      <c r="A145" s="123" t="s">
        <v>651</v>
      </c>
      <c r="B145" s="28" t="s">
        <v>45</v>
      </c>
      <c r="C145" s="31" t="s">
        <v>654</v>
      </c>
      <c r="D145" s="202" t="s">
        <v>655</v>
      </c>
      <c r="E145" s="64" t="s">
        <v>44</v>
      </c>
      <c r="F145" s="64">
        <v>1.98</v>
      </c>
      <c r="G145" s="122" t="s">
        <v>656</v>
      </c>
    </row>
    <row r="146" spans="1:7" s="29" customFormat="1" ht="11.25">
      <c r="A146" s="120">
        <v>12</v>
      </c>
      <c r="B146" s="99"/>
      <c r="C146" s="100"/>
      <c r="D146" s="101" t="s">
        <v>259</v>
      </c>
      <c r="E146" s="102"/>
      <c r="F146" s="102"/>
      <c r="G146" s="121"/>
    </row>
    <row r="147" spans="1:7" s="29" customFormat="1" ht="117" customHeight="1">
      <c r="A147" s="123" t="s">
        <v>290</v>
      </c>
      <c r="B147" s="28" t="s">
        <v>45</v>
      </c>
      <c r="C147" s="19" t="s">
        <v>472</v>
      </c>
      <c r="D147" s="72" t="s">
        <v>471</v>
      </c>
      <c r="E147" s="64" t="s">
        <v>44</v>
      </c>
      <c r="F147" s="64">
        <v>149.85</v>
      </c>
      <c r="G147" s="189" t="s">
        <v>581</v>
      </c>
    </row>
    <row r="148" spans="1:7" s="29" customFormat="1" ht="115.5" customHeight="1">
      <c r="A148" s="123" t="s">
        <v>291</v>
      </c>
      <c r="B148" s="28" t="s">
        <v>45</v>
      </c>
      <c r="C148" s="19" t="s">
        <v>261</v>
      </c>
      <c r="D148" s="72" t="s">
        <v>260</v>
      </c>
      <c r="E148" s="64" t="s">
        <v>44</v>
      </c>
      <c r="F148" s="64">
        <v>1236.45</v>
      </c>
      <c r="G148" s="189" t="s">
        <v>556</v>
      </c>
    </row>
    <row r="149" spans="1:7" s="29" customFormat="1" ht="105.75" customHeight="1">
      <c r="A149" s="123" t="s">
        <v>292</v>
      </c>
      <c r="B149" s="28" t="s">
        <v>45</v>
      </c>
      <c r="C149" s="19" t="s">
        <v>263</v>
      </c>
      <c r="D149" s="72" t="s">
        <v>262</v>
      </c>
      <c r="E149" s="64" t="s">
        <v>44</v>
      </c>
      <c r="F149" s="64">
        <v>388.47</v>
      </c>
      <c r="G149" s="189" t="s">
        <v>582</v>
      </c>
    </row>
    <row r="150" spans="1:7" s="29" customFormat="1" ht="112.5">
      <c r="A150" s="123" t="s">
        <v>293</v>
      </c>
      <c r="B150" s="28" t="s">
        <v>45</v>
      </c>
      <c r="C150" s="19" t="s">
        <v>265</v>
      </c>
      <c r="D150" s="72" t="s">
        <v>264</v>
      </c>
      <c r="E150" s="64" t="s">
        <v>44</v>
      </c>
      <c r="F150" s="64">
        <v>899.32</v>
      </c>
      <c r="G150" s="189" t="s">
        <v>563</v>
      </c>
    </row>
    <row r="151" spans="1:7" s="29" customFormat="1" ht="157.5">
      <c r="A151" s="123" t="s">
        <v>475</v>
      </c>
      <c r="B151" s="28" t="s">
        <v>45</v>
      </c>
      <c r="C151" s="19" t="s">
        <v>267</v>
      </c>
      <c r="D151" s="72" t="s">
        <v>266</v>
      </c>
      <c r="E151" s="64" t="s">
        <v>44</v>
      </c>
      <c r="F151" s="64">
        <v>507.59</v>
      </c>
      <c r="G151" s="189" t="s">
        <v>559</v>
      </c>
    </row>
    <row r="152" spans="1:7" s="29" customFormat="1" ht="120" customHeight="1">
      <c r="A152" s="123" t="s">
        <v>294</v>
      </c>
      <c r="B152" s="28" t="s">
        <v>45</v>
      </c>
      <c r="C152" s="19" t="s">
        <v>269</v>
      </c>
      <c r="D152" s="72" t="s">
        <v>268</v>
      </c>
      <c r="E152" s="64" t="s">
        <v>44</v>
      </c>
      <c r="F152" s="64">
        <v>422.23</v>
      </c>
      <c r="G152" s="189" t="s">
        <v>583</v>
      </c>
    </row>
    <row r="153" spans="1:7" s="29" customFormat="1" ht="121.5" customHeight="1">
      <c r="A153" s="123" t="s">
        <v>497</v>
      </c>
      <c r="B153" s="28" t="s">
        <v>45</v>
      </c>
      <c r="C153" s="28" t="s">
        <v>474</v>
      </c>
      <c r="D153" s="72" t="s">
        <v>473</v>
      </c>
      <c r="E153" s="64" t="s">
        <v>44</v>
      </c>
      <c r="F153" s="64">
        <v>8.4499999999999993</v>
      </c>
      <c r="G153" s="189" t="s">
        <v>599</v>
      </c>
    </row>
    <row r="154" spans="1:7" s="29" customFormat="1" ht="11.25">
      <c r="A154" s="120">
        <v>13</v>
      </c>
      <c r="B154" s="99"/>
      <c r="C154" s="100"/>
      <c r="D154" s="101" t="s">
        <v>270</v>
      </c>
      <c r="E154" s="102"/>
      <c r="F154" s="102"/>
      <c r="G154" s="121"/>
    </row>
    <row r="155" spans="1:7" s="29" customFormat="1" ht="105" customHeight="1">
      <c r="A155" s="123" t="s">
        <v>283</v>
      </c>
      <c r="B155" s="28" t="s">
        <v>45</v>
      </c>
      <c r="C155" s="19" t="s">
        <v>272</v>
      </c>
      <c r="D155" s="72" t="s">
        <v>271</v>
      </c>
      <c r="E155" s="64" t="s">
        <v>44</v>
      </c>
      <c r="F155" s="64">
        <v>412.53</v>
      </c>
      <c r="G155" s="189" t="s">
        <v>547</v>
      </c>
    </row>
    <row r="156" spans="1:7" s="29" customFormat="1" ht="104.25" customHeight="1">
      <c r="A156" s="123" t="s">
        <v>284</v>
      </c>
      <c r="B156" s="28" t="s">
        <v>45</v>
      </c>
      <c r="C156" s="19" t="s">
        <v>274</v>
      </c>
      <c r="D156" s="72" t="s">
        <v>273</v>
      </c>
      <c r="E156" s="64" t="s">
        <v>44</v>
      </c>
      <c r="F156" s="64">
        <v>412.53</v>
      </c>
      <c r="G156" s="189" t="s">
        <v>547</v>
      </c>
    </row>
    <row r="157" spans="1:7" s="29" customFormat="1" ht="152.25" customHeight="1">
      <c r="A157" s="123" t="s">
        <v>285</v>
      </c>
      <c r="B157" s="28" t="s">
        <v>45</v>
      </c>
      <c r="C157" s="19" t="s">
        <v>276</v>
      </c>
      <c r="D157" s="72" t="s">
        <v>275</v>
      </c>
      <c r="E157" s="64" t="s">
        <v>44</v>
      </c>
      <c r="F157" s="64">
        <v>426.56</v>
      </c>
      <c r="G157" s="189" t="s">
        <v>548</v>
      </c>
    </row>
    <row r="158" spans="1:7" s="29" customFormat="1" ht="82.5" customHeight="1">
      <c r="A158" s="123" t="s">
        <v>526</v>
      </c>
      <c r="B158" s="28" t="s">
        <v>45</v>
      </c>
      <c r="C158" s="19" t="s">
        <v>606</v>
      </c>
      <c r="D158" s="72" t="s">
        <v>608</v>
      </c>
      <c r="E158" s="64" t="s">
        <v>44</v>
      </c>
      <c r="F158" s="64">
        <v>225.31</v>
      </c>
      <c r="G158" s="189" t="s">
        <v>633</v>
      </c>
    </row>
    <row r="159" spans="1:7" s="29" customFormat="1" ht="101.25" customHeight="1">
      <c r="A159" s="123" t="s">
        <v>527</v>
      </c>
      <c r="B159" s="28" t="s">
        <v>45</v>
      </c>
      <c r="C159" s="19" t="s">
        <v>610</v>
      </c>
      <c r="D159" s="72" t="s">
        <v>611</v>
      </c>
      <c r="E159" s="64" t="s">
        <v>44</v>
      </c>
      <c r="F159" s="64">
        <v>106.86</v>
      </c>
      <c r="G159" s="189" t="s">
        <v>634</v>
      </c>
    </row>
    <row r="160" spans="1:7" s="29" customFormat="1" ht="11.25">
      <c r="A160" s="123" t="s">
        <v>528</v>
      </c>
      <c r="B160" s="28" t="s">
        <v>45</v>
      </c>
      <c r="C160" s="19" t="s">
        <v>278</v>
      </c>
      <c r="D160" s="72" t="s">
        <v>277</v>
      </c>
      <c r="E160" s="64" t="s">
        <v>44</v>
      </c>
      <c r="F160" s="64">
        <v>139.51</v>
      </c>
      <c r="G160" s="122" t="s">
        <v>635</v>
      </c>
    </row>
    <row r="161" spans="1:7" s="29" customFormat="1" ht="56.25">
      <c r="A161" s="123" t="s">
        <v>607</v>
      </c>
      <c r="B161" s="28" t="s">
        <v>45</v>
      </c>
      <c r="C161" s="19" t="s">
        <v>280</v>
      </c>
      <c r="D161" s="72" t="s">
        <v>279</v>
      </c>
      <c r="E161" s="64" t="s">
        <v>44</v>
      </c>
      <c r="F161" s="64">
        <v>38.25</v>
      </c>
      <c r="G161" s="122" t="s">
        <v>636</v>
      </c>
    </row>
    <row r="162" spans="1:7" s="29" customFormat="1" ht="33.75">
      <c r="A162" s="123" t="s">
        <v>609</v>
      </c>
      <c r="B162" s="28" t="s">
        <v>45</v>
      </c>
      <c r="C162" s="19" t="s">
        <v>282</v>
      </c>
      <c r="D162" s="72" t="s">
        <v>281</v>
      </c>
      <c r="E162" s="64" t="s">
        <v>44</v>
      </c>
      <c r="F162" s="64">
        <v>4.87</v>
      </c>
      <c r="G162" s="122" t="s">
        <v>549</v>
      </c>
    </row>
    <row r="163" spans="1:7" s="29" customFormat="1" ht="45">
      <c r="A163" s="123" t="s">
        <v>660</v>
      </c>
      <c r="B163" s="28" t="s">
        <v>45</v>
      </c>
      <c r="C163" s="31" t="s">
        <v>661</v>
      </c>
      <c r="D163" s="201" t="s">
        <v>662</v>
      </c>
      <c r="E163" s="64" t="s">
        <v>56</v>
      </c>
      <c r="F163" s="64">
        <v>75</v>
      </c>
      <c r="G163" s="122" t="s">
        <v>663</v>
      </c>
    </row>
    <row r="164" spans="1:7" s="29" customFormat="1" ht="11.25">
      <c r="A164" s="120">
        <v>14</v>
      </c>
      <c r="B164" s="99"/>
      <c r="C164" s="100"/>
      <c r="D164" s="101" t="s">
        <v>505</v>
      </c>
      <c r="E164" s="102"/>
      <c r="F164" s="102"/>
      <c r="G164" s="121"/>
    </row>
    <row r="165" spans="1:7" s="29" customFormat="1" ht="33.75">
      <c r="A165" s="123" t="s">
        <v>298</v>
      </c>
      <c r="B165" s="28" t="s">
        <v>45</v>
      </c>
      <c r="C165" s="19" t="s">
        <v>300</v>
      </c>
      <c r="D165" s="72" t="s">
        <v>299</v>
      </c>
      <c r="E165" s="64" t="s">
        <v>50</v>
      </c>
      <c r="F165" s="64">
        <v>6</v>
      </c>
      <c r="G165" s="122" t="s">
        <v>507</v>
      </c>
    </row>
    <row r="166" spans="1:7" s="29" customFormat="1" ht="11.25" hidden="1">
      <c r="A166" s="123"/>
      <c r="B166" s="28"/>
      <c r="C166" s="19"/>
      <c r="D166" s="72"/>
      <c r="E166" s="64"/>
      <c r="F166" s="64"/>
      <c r="G166" s="122"/>
    </row>
    <row r="167" spans="1:7" s="29" customFormat="1" ht="11.25">
      <c r="A167" s="120">
        <v>15</v>
      </c>
      <c r="B167" s="99"/>
      <c r="C167" s="100"/>
      <c r="D167" s="101" t="s">
        <v>295</v>
      </c>
      <c r="E167" s="102"/>
      <c r="F167" s="102"/>
      <c r="G167" s="121"/>
    </row>
    <row r="168" spans="1:7" s="29" customFormat="1" ht="112.5">
      <c r="A168" s="123" t="s">
        <v>305</v>
      </c>
      <c r="B168" s="28" t="s">
        <v>45</v>
      </c>
      <c r="C168" s="19" t="s">
        <v>301</v>
      </c>
      <c r="D168" s="72" t="s">
        <v>303</v>
      </c>
      <c r="E168" s="64" t="s">
        <v>44</v>
      </c>
      <c r="F168" s="64">
        <v>898.82</v>
      </c>
      <c r="G168" s="189" t="s">
        <v>637</v>
      </c>
    </row>
    <row r="169" spans="1:7" s="29" customFormat="1" ht="157.5">
      <c r="A169" s="123" t="s">
        <v>306</v>
      </c>
      <c r="B169" s="28" t="s">
        <v>45</v>
      </c>
      <c r="C169" s="19" t="s">
        <v>302</v>
      </c>
      <c r="D169" s="72" t="s">
        <v>304</v>
      </c>
      <c r="E169" s="64" t="s">
        <v>44</v>
      </c>
      <c r="F169" s="64">
        <v>507.59</v>
      </c>
      <c r="G169" s="189" t="s">
        <v>638</v>
      </c>
    </row>
    <row r="170" spans="1:7" s="29" customFormat="1" ht="112.5">
      <c r="A170" s="123" t="s">
        <v>311</v>
      </c>
      <c r="B170" s="28" t="s">
        <v>45</v>
      </c>
      <c r="C170" s="19" t="s">
        <v>307</v>
      </c>
      <c r="D170" s="72" t="s">
        <v>322</v>
      </c>
      <c r="E170" s="64" t="s">
        <v>44</v>
      </c>
      <c r="F170" s="64">
        <v>846.24</v>
      </c>
      <c r="G170" s="189" t="s">
        <v>639</v>
      </c>
    </row>
    <row r="171" spans="1:7" s="29" customFormat="1" ht="157.5">
      <c r="A171" s="123" t="s">
        <v>312</v>
      </c>
      <c r="B171" s="28" t="s">
        <v>45</v>
      </c>
      <c r="C171" s="19" t="s">
        <v>308</v>
      </c>
      <c r="D171" s="72" t="s">
        <v>321</v>
      </c>
      <c r="E171" s="64" t="s">
        <v>44</v>
      </c>
      <c r="F171" s="64">
        <v>507.59</v>
      </c>
      <c r="G171" s="189" t="s">
        <v>638</v>
      </c>
    </row>
    <row r="172" spans="1:7" s="29" customFormat="1" ht="157.5">
      <c r="A172" s="123" t="s">
        <v>313</v>
      </c>
      <c r="B172" s="28" t="s">
        <v>45</v>
      </c>
      <c r="C172" s="19" t="s">
        <v>309</v>
      </c>
      <c r="D172" s="72" t="s">
        <v>320</v>
      </c>
      <c r="E172" s="64" t="s">
        <v>44</v>
      </c>
      <c r="F172" s="64">
        <v>1144.8</v>
      </c>
      <c r="G172" s="189" t="s">
        <v>640</v>
      </c>
    </row>
    <row r="173" spans="1:7" s="29" customFormat="1" ht="157.5">
      <c r="A173" s="123" t="s">
        <v>314</v>
      </c>
      <c r="B173" s="28" t="s">
        <v>45</v>
      </c>
      <c r="C173" s="19" t="s">
        <v>310</v>
      </c>
      <c r="D173" s="72" t="s">
        <v>319</v>
      </c>
      <c r="E173" s="64" t="s">
        <v>44</v>
      </c>
      <c r="F173" s="64">
        <v>507.59</v>
      </c>
      <c r="G173" s="189" t="s">
        <v>559</v>
      </c>
    </row>
    <row r="174" spans="1:7" s="29" customFormat="1" ht="93.75" customHeight="1">
      <c r="A174" s="123" t="s">
        <v>529</v>
      </c>
      <c r="B174" s="28" t="s">
        <v>45</v>
      </c>
      <c r="C174" s="19" t="s">
        <v>317</v>
      </c>
      <c r="D174" s="72" t="s">
        <v>318</v>
      </c>
      <c r="E174" s="64" t="s">
        <v>44</v>
      </c>
      <c r="F174" s="64">
        <v>108.36</v>
      </c>
      <c r="G174" s="122" t="s">
        <v>641</v>
      </c>
    </row>
    <row r="175" spans="1:7" s="29" customFormat="1" ht="90">
      <c r="A175" s="123" t="s">
        <v>315</v>
      </c>
      <c r="B175" s="28" t="s">
        <v>45</v>
      </c>
      <c r="C175" s="19" t="s">
        <v>323</v>
      </c>
      <c r="D175" s="72" t="s">
        <v>324</v>
      </c>
      <c r="E175" s="64" t="s">
        <v>44</v>
      </c>
      <c r="F175" s="64">
        <v>44.4</v>
      </c>
      <c r="G175" s="122" t="s">
        <v>659</v>
      </c>
    </row>
    <row r="176" spans="1:7" s="29" customFormat="1" ht="33.75">
      <c r="A176" s="123" t="s">
        <v>316</v>
      </c>
      <c r="B176" s="28" t="s">
        <v>45</v>
      </c>
      <c r="C176" s="19" t="s">
        <v>499</v>
      </c>
      <c r="D176" s="72" t="s">
        <v>498</v>
      </c>
      <c r="E176" s="64" t="s">
        <v>44</v>
      </c>
      <c r="F176" s="64">
        <v>70.03</v>
      </c>
      <c r="G176" s="122" t="s">
        <v>646</v>
      </c>
    </row>
    <row r="177" spans="1:7" s="29" customFormat="1" ht="11.25">
      <c r="A177" s="120">
        <v>16</v>
      </c>
      <c r="B177" s="99"/>
      <c r="C177" s="100"/>
      <c r="D177" s="101" t="s">
        <v>296</v>
      </c>
      <c r="E177" s="102"/>
      <c r="F177" s="102"/>
      <c r="G177" s="121"/>
    </row>
    <row r="178" spans="1:7" s="29" customFormat="1" ht="58.5" customHeight="1">
      <c r="A178" s="123" t="s">
        <v>333</v>
      </c>
      <c r="B178" s="28" t="s">
        <v>45</v>
      </c>
      <c r="C178" s="19" t="s">
        <v>325</v>
      </c>
      <c r="D178" s="72" t="s">
        <v>326</v>
      </c>
      <c r="E178" s="64" t="s">
        <v>44</v>
      </c>
      <c r="F178" s="64">
        <v>10</v>
      </c>
      <c r="G178" s="122" t="s">
        <v>600</v>
      </c>
    </row>
    <row r="179" spans="1:7" s="29" customFormat="1" ht="82.5" customHeight="1">
      <c r="A179" s="123" t="s">
        <v>334</v>
      </c>
      <c r="B179" s="28" t="s">
        <v>45</v>
      </c>
      <c r="C179" s="19" t="s">
        <v>328</v>
      </c>
      <c r="D179" s="72" t="s">
        <v>327</v>
      </c>
      <c r="E179" s="64" t="s">
        <v>44</v>
      </c>
      <c r="F179" s="64">
        <v>12.3</v>
      </c>
      <c r="G179" s="122" t="s">
        <v>601</v>
      </c>
    </row>
    <row r="180" spans="1:7" s="29" customFormat="1" ht="84.75" customHeight="1">
      <c r="A180" s="123" t="s">
        <v>335</v>
      </c>
      <c r="B180" s="28" t="s">
        <v>45</v>
      </c>
      <c r="C180" s="19" t="s">
        <v>330</v>
      </c>
      <c r="D180" s="72" t="s">
        <v>329</v>
      </c>
      <c r="E180" s="64" t="s">
        <v>56</v>
      </c>
      <c r="F180" s="64">
        <v>20.8</v>
      </c>
      <c r="G180" s="122" t="s">
        <v>602</v>
      </c>
    </row>
    <row r="181" spans="1:7" s="29" customFormat="1" ht="81.75" customHeight="1">
      <c r="A181" s="123" t="s">
        <v>336</v>
      </c>
      <c r="B181" s="28" t="s">
        <v>45</v>
      </c>
      <c r="C181" s="19" t="s">
        <v>332</v>
      </c>
      <c r="D181" s="72" t="s">
        <v>331</v>
      </c>
      <c r="E181" s="64" t="s">
        <v>56</v>
      </c>
      <c r="F181" s="64">
        <v>19.600000000000001</v>
      </c>
      <c r="G181" s="122" t="s">
        <v>603</v>
      </c>
    </row>
    <row r="182" spans="1:7" s="29" customFormat="1" ht="11.25">
      <c r="A182" s="120">
        <v>17</v>
      </c>
      <c r="B182" s="99"/>
      <c r="C182" s="100"/>
      <c r="D182" s="101" t="s">
        <v>297</v>
      </c>
      <c r="E182" s="102"/>
      <c r="F182" s="102"/>
      <c r="G182" s="121"/>
    </row>
    <row r="183" spans="1:7" s="29" customFormat="1" ht="67.5">
      <c r="A183" s="123" t="s">
        <v>345</v>
      </c>
      <c r="B183" s="28" t="s">
        <v>45</v>
      </c>
      <c r="C183" s="19" t="s">
        <v>338</v>
      </c>
      <c r="D183" s="72" t="s">
        <v>337</v>
      </c>
      <c r="E183" s="64" t="s">
        <v>339</v>
      </c>
      <c r="F183" s="64">
        <v>1</v>
      </c>
      <c r="G183" s="122" t="s">
        <v>381</v>
      </c>
    </row>
    <row r="184" spans="1:7" s="29" customFormat="1" ht="11.25">
      <c r="A184" s="123" t="s">
        <v>346</v>
      </c>
      <c r="B184" s="28" t="s">
        <v>45</v>
      </c>
      <c r="C184" s="19" t="s">
        <v>341</v>
      </c>
      <c r="D184" s="72" t="s">
        <v>340</v>
      </c>
      <c r="E184" s="64" t="s">
        <v>342</v>
      </c>
      <c r="F184" s="64">
        <v>4</v>
      </c>
      <c r="G184" s="122" t="s">
        <v>348</v>
      </c>
    </row>
    <row r="185" spans="1:7" s="29" customFormat="1" ht="67.5">
      <c r="A185" s="123" t="s">
        <v>347</v>
      </c>
      <c r="B185" s="28" t="s">
        <v>45</v>
      </c>
      <c r="C185" s="19" t="s">
        <v>344</v>
      </c>
      <c r="D185" s="72" t="s">
        <v>343</v>
      </c>
      <c r="E185" s="64" t="s">
        <v>543</v>
      </c>
      <c r="F185" s="64">
        <v>1</v>
      </c>
      <c r="G185" s="122" t="s">
        <v>380</v>
      </c>
    </row>
    <row r="186" spans="1:7" s="29" customFormat="1" ht="22.5">
      <c r="A186" s="123" t="s">
        <v>476</v>
      </c>
      <c r="B186" s="28" t="s">
        <v>45</v>
      </c>
      <c r="C186" s="19" t="s">
        <v>604</v>
      </c>
      <c r="D186" s="72" t="s">
        <v>605</v>
      </c>
      <c r="E186" s="64" t="s">
        <v>543</v>
      </c>
      <c r="F186" s="64">
        <v>5</v>
      </c>
      <c r="G186" s="122" t="s">
        <v>508</v>
      </c>
    </row>
    <row r="187" spans="1:7" s="29" customFormat="1" ht="22.5">
      <c r="A187" s="123" t="s">
        <v>530</v>
      </c>
      <c r="B187" s="28" t="s">
        <v>45</v>
      </c>
      <c r="C187" s="28" t="s">
        <v>478</v>
      </c>
      <c r="D187" s="72" t="s">
        <v>477</v>
      </c>
      <c r="E187" s="64" t="s">
        <v>138</v>
      </c>
      <c r="F187" s="64">
        <v>5</v>
      </c>
      <c r="G187" s="122" t="s">
        <v>508</v>
      </c>
    </row>
    <row r="188" spans="1:7" s="29" customFormat="1" ht="22.5">
      <c r="A188" s="123" t="s">
        <v>485</v>
      </c>
      <c r="B188" s="28" t="s">
        <v>45</v>
      </c>
      <c r="C188" s="28" t="s">
        <v>480</v>
      </c>
      <c r="D188" s="72" t="s">
        <v>479</v>
      </c>
      <c r="E188" s="64" t="s">
        <v>138</v>
      </c>
      <c r="F188" s="64">
        <v>30</v>
      </c>
      <c r="G188" s="122" t="s">
        <v>508</v>
      </c>
    </row>
    <row r="189" spans="1:7" s="29" customFormat="1" ht="33.75">
      <c r="A189" s="123" t="s">
        <v>486</v>
      </c>
      <c r="B189" s="28" t="s">
        <v>45</v>
      </c>
      <c r="C189" s="28" t="s">
        <v>482</v>
      </c>
      <c r="D189" s="72" t="s">
        <v>481</v>
      </c>
      <c r="E189" s="64" t="s">
        <v>138</v>
      </c>
      <c r="F189" s="64">
        <v>4</v>
      </c>
      <c r="G189" s="122" t="s">
        <v>508</v>
      </c>
    </row>
    <row r="190" spans="1:7" s="29" customFormat="1" ht="22.5">
      <c r="A190" s="123" t="s">
        <v>487</v>
      </c>
      <c r="B190" s="28" t="s">
        <v>45</v>
      </c>
      <c r="C190" s="28" t="s">
        <v>484</v>
      </c>
      <c r="D190" s="72" t="s">
        <v>483</v>
      </c>
      <c r="E190" s="64" t="s">
        <v>138</v>
      </c>
      <c r="F190" s="64">
        <v>7</v>
      </c>
      <c r="G190" s="122" t="s">
        <v>508</v>
      </c>
    </row>
    <row r="191" spans="1:7" s="29" customFormat="1" ht="45">
      <c r="A191" s="123" t="s">
        <v>619</v>
      </c>
      <c r="B191" s="28" t="s">
        <v>45</v>
      </c>
      <c r="C191" s="28" t="s">
        <v>620</v>
      </c>
      <c r="D191" s="72" t="s">
        <v>621</v>
      </c>
      <c r="E191" s="64" t="s">
        <v>56</v>
      </c>
      <c r="F191" s="64">
        <v>40.1</v>
      </c>
      <c r="G191" s="122" t="s">
        <v>618</v>
      </c>
    </row>
    <row r="192" spans="1:7" s="29" customFormat="1" ht="11.25">
      <c r="A192" s="120">
        <v>18</v>
      </c>
      <c r="B192" s="99"/>
      <c r="C192" s="100"/>
      <c r="D192" s="101" t="s">
        <v>349</v>
      </c>
      <c r="E192" s="102"/>
      <c r="F192" s="102"/>
      <c r="G192" s="121"/>
    </row>
    <row r="193" spans="1:7" s="29" customFormat="1" ht="11.25">
      <c r="A193" s="123" t="s">
        <v>353</v>
      </c>
      <c r="B193" s="28" t="s">
        <v>45</v>
      </c>
      <c r="C193" s="19" t="s">
        <v>351</v>
      </c>
      <c r="D193" s="72" t="s">
        <v>350</v>
      </c>
      <c r="E193" s="64" t="s">
        <v>44</v>
      </c>
      <c r="F193" s="64">
        <v>440.63</v>
      </c>
      <c r="G193" s="189" t="s">
        <v>642</v>
      </c>
    </row>
    <row r="194" spans="1:7" s="7" customFormat="1">
      <c r="A194" s="124"/>
      <c r="B194" s="4"/>
      <c r="C194" s="4"/>
      <c r="E194" s="4"/>
      <c r="F194" s="5"/>
      <c r="G194" s="125"/>
    </row>
    <row r="195" spans="1:7" s="7" customFormat="1">
      <c r="A195" s="124"/>
      <c r="B195" s="4"/>
      <c r="C195" s="4"/>
      <c r="E195" s="4"/>
      <c r="F195" s="5"/>
      <c r="G195" s="125"/>
    </row>
    <row r="196" spans="1:7" s="7" customFormat="1">
      <c r="A196" s="124"/>
      <c r="B196" s="4"/>
      <c r="C196" s="4"/>
      <c r="E196" s="4"/>
      <c r="F196" s="5"/>
      <c r="G196" s="125"/>
    </row>
    <row r="197" spans="1:7" s="7" customFormat="1">
      <c r="A197" s="124"/>
      <c r="B197" s="4"/>
      <c r="C197" s="4"/>
      <c r="E197" s="4"/>
      <c r="F197" s="5"/>
      <c r="G197" s="125"/>
    </row>
    <row r="198" spans="1:7" s="7" customFormat="1">
      <c r="A198" s="124"/>
      <c r="B198" s="4"/>
      <c r="C198" s="4"/>
      <c r="E198" s="4"/>
      <c r="F198" s="5"/>
      <c r="G198" s="125"/>
    </row>
    <row r="199" spans="1:7" s="7" customFormat="1">
      <c r="A199" s="124"/>
      <c r="B199" s="4"/>
      <c r="C199" s="4"/>
      <c r="E199" s="4"/>
      <c r="F199" s="5"/>
      <c r="G199" s="125"/>
    </row>
    <row r="200" spans="1:7" s="7" customFormat="1">
      <c r="A200" s="124"/>
      <c r="B200" s="4"/>
      <c r="C200" s="4"/>
      <c r="E200" s="4"/>
      <c r="F200" s="5"/>
      <c r="G200" s="125"/>
    </row>
    <row r="201" spans="1:7" s="7" customFormat="1">
      <c r="A201" s="124"/>
      <c r="B201" s="4"/>
      <c r="C201" s="4"/>
      <c r="E201" s="4"/>
      <c r="F201" s="5"/>
      <c r="G201" s="125"/>
    </row>
    <row r="202" spans="1:7" s="7" customFormat="1">
      <c r="A202" s="124"/>
      <c r="B202" s="4"/>
      <c r="C202" s="4"/>
      <c r="E202" s="4"/>
      <c r="F202" s="5"/>
      <c r="G202" s="125"/>
    </row>
    <row r="203" spans="1:7" s="7" customFormat="1">
      <c r="A203" s="124"/>
      <c r="B203" s="4"/>
      <c r="C203" s="4"/>
      <c r="E203" s="4"/>
      <c r="F203" s="5"/>
      <c r="G203" s="125"/>
    </row>
    <row r="204" spans="1:7" s="7" customFormat="1">
      <c r="A204" s="124"/>
      <c r="B204" s="4"/>
      <c r="C204" s="4"/>
      <c r="E204" s="4"/>
      <c r="F204" s="5"/>
      <c r="G204" s="125"/>
    </row>
    <row r="205" spans="1:7" s="7" customFormat="1">
      <c r="A205" s="124"/>
      <c r="B205" s="4"/>
      <c r="C205" s="82"/>
      <c r="E205" s="82"/>
      <c r="F205" s="5"/>
      <c r="G205" s="126"/>
    </row>
    <row r="206" spans="1:7" s="7" customFormat="1">
      <c r="A206" s="124"/>
      <c r="B206" s="4"/>
      <c r="C206" s="127" t="s">
        <v>613</v>
      </c>
      <c r="D206" s="128"/>
      <c r="E206" s="127" t="s">
        <v>352</v>
      </c>
      <c r="F206" s="5"/>
      <c r="G206" s="129"/>
    </row>
    <row r="207" spans="1:7" s="7" customFormat="1">
      <c r="A207" s="124"/>
      <c r="B207" s="4"/>
      <c r="C207" s="82" t="s">
        <v>614</v>
      </c>
      <c r="E207" s="83" t="s">
        <v>29</v>
      </c>
      <c r="F207" s="5"/>
      <c r="G207" s="126"/>
    </row>
    <row r="208" spans="1:7" s="7" customFormat="1">
      <c r="A208" s="124"/>
      <c r="B208" s="4"/>
      <c r="C208" s="4"/>
      <c r="E208" s="4"/>
      <c r="F208" s="5"/>
      <c r="G208" s="125"/>
    </row>
    <row r="209" spans="1:7" s="7" customFormat="1" ht="13.5" thickBot="1">
      <c r="A209" s="130"/>
      <c r="B209" s="131"/>
      <c r="C209" s="131"/>
      <c r="D209" s="132"/>
      <c r="E209" s="131"/>
      <c r="F209" s="133"/>
      <c r="G209" s="134"/>
    </row>
    <row r="210" spans="1:7" s="7" customFormat="1">
      <c r="A210" s="3"/>
      <c r="B210" s="4"/>
      <c r="C210" s="4"/>
      <c r="E210" s="4"/>
      <c r="F210" s="5"/>
    </row>
    <row r="211" spans="1:7" s="7" customFormat="1">
      <c r="A211" s="3"/>
      <c r="B211" s="4"/>
      <c r="C211" s="4"/>
      <c r="E211" s="4"/>
      <c r="F211" s="5"/>
    </row>
    <row r="212" spans="1:7" s="7" customFormat="1">
      <c r="A212" s="3"/>
      <c r="B212" s="4"/>
      <c r="C212" s="4"/>
      <c r="E212" s="4"/>
      <c r="F212" s="5"/>
    </row>
    <row r="213" spans="1:7" s="7" customFormat="1">
      <c r="A213" s="3"/>
      <c r="B213" s="4"/>
      <c r="C213" s="4"/>
      <c r="E213" s="4"/>
      <c r="F213" s="5"/>
    </row>
    <row r="214" spans="1:7" s="7" customFormat="1">
      <c r="A214" s="3"/>
      <c r="B214" s="4"/>
      <c r="C214" s="4"/>
      <c r="E214" s="4"/>
      <c r="F214" s="5"/>
    </row>
    <row r="215" spans="1:7" s="7" customFormat="1">
      <c r="A215" s="3"/>
      <c r="B215" s="4"/>
      <c r="C215" s="4"/>
      <c r="E215" s="4"/>
      <c r="F215" s="5"/>
    </row>
    <row r="216" spans="1:7" s="7" customFormat="1">
      <c r="A216" s="3"/>
      <c r="B216" s="4"/>
      <c r="C216" s="4"/>
      <c r="E216" s="4"/>
      <c r="F216" s="5"/>
    </row>
    <row r="217" spans="1:7" s="7" customFormat="1">
      <c r="A217" s="3"/>
      <c r="B217" s="4"/>
      <c r="C217" s="4"/>
      <c r="E217" s="4"/>
      <c r="F217" s="5"/>
    </row>
  </sheetData>
  <autoFilter ref="A8:G28"/>
  <mergeCells count="2">
    <mergeCell ref="A1:G1"/>
    <mergeCell ref="A2:G2"/>
  </mergeCells>
  <phoneticPr fontId="21" type="noConversion"/>
  <printOptions horizontalCentered="1"/>
  <pageMargins left="0.59055118110236227" right="0.19685039370078741" top="0.78740157480314965" bottom="0.78740157480314965" header="0.51181102362204722" footer="0.51181102362204722"/>
  <pageSetup paperSize="9" scale="91" fitToHeight="0" orientation="landscape" r:id="rId1"/>
  <headerFooter alignWithMargins="0">
    <oddFooter>Página &amp;P de &amp;N</oddFooter>
  </headerFooter>
  <rowBreaks count="3" manualBreakCount="3">
    <brk id="28" max="6" man="1"/>
    <brk id="31" max="6" man="1"/>
    <brk id="181" max="6" man="1"/>
  </rowBreaks>
  <drawing r:id="rId2"/>
</worksheet>
</file>

<file path=xl/worksheets/sheet3.xml><?xml version="1.0" encoding="utf-8"?>
<worksheet xmlns="http://schemas.openxmlformats.org/spreadsheetml/2006/main" xmlns:r="http://schemas.openxmlformats.org/officeDocument/2006/relationships">
  <sheetPr>
    <tabColor rgb="FF92D050"/>
    <pageSetUpPr fitToPage="1"/>
  </sheetPr>
  <dimension ref="A1:P55"/>
  <sheetViews>
    <sheetView showGridLines="0" view="pageBreakPreview" zoomScale="90" zoomScaleNormal="75" zoomScaleSheetLayoutView="90" workbookViewId="0">
      <selection activeCell="B10" sqref="B10:B11"/>
    </sheetView>
  </sheetViews>
  <sheetFormatPr defaultColWidth="9.140625" defaultRowHeight="12.75"/>
  <cols>
    <col min="1" max="1" width="11.140625" style="7" customWidth="1"/>
    <col min="2" max="2" width="55.140625" style="27" customWidth="1"/>
    <col min="3" max="3" width="18.5703125" style="7" customWidth="1"/>
    <col min="4" max="4" width="16.28515625" style="7" customWidth="1"/>
    <col min="5" max="13" width="15.5703125" style="7" customWidth="1"/>
    <col min="14" max="14" width="21.140625" style="7" bestFit="1" customWidth="1"/>
    <col min="15" max="15" width="15.7109375" style="7" bestFit="1" customWidth="1"/>
    <col min="16" max="16384" width="9.140625" style="7"/>
  </cols>
  <sheetData>
    <row r="1" spans="1:16" ht="69.95" customHeight="1">
      <c r="A1" s="204" t="s">
        <v>40</v>
      </c>
      <c r="B1" s="205"/>
      <c r="C1" s="205"/>
      <c r="D1" s="205"/>
      <c r="E1" s="205"/>
      <c r="F1" s="205"/>
      <c r="G1" s="205"/>
      <c r="H1" s="205"/>
      <c r="I1" s="205"/>
      <c r="J1" s="205"/>
      <c r="K1" s="205"/>
      <c r="L1" s="205"/>
      <c r="M1" s="205"/>
      <c r="N1" s="206"/>
    </row>
    <row r="2" spans="1:16" ht="3" customHeight="1">
      <c r="A2" s="135"/>
      <c r="B2" s="36"/>
      <c r="C2" s="33"/>
      <c r="D2" s="33"/>
      <c r="E2" s="33"/>
      <c r="F2" s="33"/>
      <c r="G2" s="33"/>
      <c r="H2" s="33"/>
      <c r="I2" s="33"/>
      <c r="J2" s="33"/>
      <c r="K2" s="33"/>
      <c r="L2" s="33"/>
      <c r="M2" s="33"/>
      <c r="N2" s="136"/>
    </row>
    <row r="3" spans="1:16">
      <c r="A3" s="250" t="s">
        <v>22</v>
      </c>
      <c r="B3" s="251"/>
      <c r="C3" s="251"/>
      <c r="D3" s="251"/>
      <c r="E3" s="251"/>
      <c r="F3" s="251"/>
      <c r="G3" s="251"/>
      <c r="H3" s="251"/>
      <c r="I3" s="251"/>
      <c r="J3" s="251"/>
      <c r="K3" s="251"/>
      <c r="L3" s="251"/>
      <c r="M3" s="251"/>
      <c r="N3" s="252"/>
    </row>
    <row r="4" spans="1:16" ht="3" customHeight="1">
      <c r="A4" s="137"/>
      <c r="B4" s="26"/>
      <c r="C4" s="2"/>
      <c r="D4" s="2"/>
      <c r="E4" s="2"/>
      <c r="F4" s="2"/>
      <c r="G4" s="2"/>
      <c r="H4" s="2"/>
      <c r="I4" s="2"/>
      <c r="J4" s="2"/>
      <c r="K4" s="2"/>
      <c r="L4" s="2"/>
      <c r="M4" s="2"/>
      <c r="N4" s="138"/>
    </row>
    <row r="5" spans="1:16">
      <c r="A5" s="139" t="str">
        <f>'PLAN ORÇ'!A5</f>
        <v>PREFEITURA MUNICIPAL DE MINAS NOVAS</v>
      </c>
      <c r="B5" s="1"/>
      <c r="C5" s="15" t="s">
        <v>10</v>
      </c>
      <c r="D5" s="98">
        <f>C47</f>
        <v>1362162.7000000002</v>
      </c>
      <c r="E5" s="35"/>
      <c r="F5" s="35"/>
      <c r="G5" s="35"/>
      <c r="H5" s="35"/>
      <c r="I5" s="18"/>
      <c r="J5" s="18"/>
      <c r="K5" s="18"/>
      <c r="L5" s="18"/>
      <c r="M5" s="18"/>
      <c r="N5" s="140" t="str">
        <f>'MM CALC'!E4</f>
        <v>DATA: 17/11/2025</v>
      </c>
    </row>
    <row r="6" spans="1:16">
      <c r="A6" s="137" t="str">
        <f>'MM CALC'!A5</f>
        <v>OBRA: REFORMA E CONSTRUÇÃO  DA ESCOLA MUNICIPAL PADRE SACRAMENTO NO POVOADO DE SANTIAGO</v>
      </c>
      <c r="B6" s="26"/>
      <c r="C6" s="18"/>
      <c r="D6" s="35"/>
      <c r="E6" s="35"/>
      <c r="F6" s="35"/>
      <c r="G6" s="35"/>
      <c r="H6" s="35"/>
      <c r="I6" s="18"/>
      <c r="J6" s="18"/>
      <c r="K6" s="18"/>
      <c r="L6" s="18"/>
      <c r="M6" s="18"/>
      <c r="N6" s="138"/>
    </row>
    <row r="7" spans="1:16">
      <c r="A7" s="137" t="str">
        <f>'MM CALC'!A6</f>
        <v>LOCAL: POVOADO DE SANTIAGO - MINAS NOVAS/MG</v>
      </c>
      <c r="B7" s="26"/>
      <c r="C7" s="2"/>
      <c r="D7" s="2"/>
      <c r="E7" s="2"/>
      <c r="F7" s="2"/>
      <c r="G7" s="2"/>
      <c r="H7" s="2"/>
      <c r="I7" s="2"/>
      <c r="J7" s="2"/>
      <c r="K7" s="2"/>
      <c r="L7" s="2"/>
      <c r="M7" s="2"/>
      <c r="N7" s="138"/>
    </row>
    <row r="8" spans="1:16">
      <c r="A8" s="255" t="s">
        <v>0</v>
      </c>
      <c r="B8" s="248" t="s">
        <v>1</v>
      </c>
      <c r="C8" s="253" t="s">
        <v>20</v>
      </c>
      <c r="D8" s="253" t="s">
        <v>15</v>
      </c>
      <c r="E8" s="253" t="s">
        <v>16</v>
      </c>
      <c r="F8" s="253" t="s">
        <v>17</v>
      </c>
      <c r="G8" s="253" t="s">
        <v>35</v>
      </c>
      <c r="H8" s="253" t="s">
        <v>38</v>
      </c>
      <c r="I8" s="253" t="s">
        <v>39</v>
      </c>
      <c r="J8" s="253" t="s">
        <v>501</v>
      </c>
      <c r="K8" s="253" t="s">
        <v>502</v>
      </c>
      <c r="L8" s="253" t="s">
        <v>503</v>
      </c>
      <c r="M8" s="253" t="s">
        <v>504</v>
      </c>
      <c r="N8" s="257" t="s">
        <v>8</v>
      </c>
    </row>
    <row r="9" spans="1:16">
      <c r="A9" s="256"/>
      <c r="B9" s="249"/>
      <c r="C9" s="254"/>
      <c r="D9" s="254"/>
      <c r="E9" s="254"/>
      <c r="F9" s="254"/>
      <c r="G9" s="254"/>
      <c r="H9" s="254"/>
      <c r="I9" s="254"/>
      <c r="J9" s="254"/>
      <c r="K9" s="254"/>
      <c r="L9" s="254"/>
      <c r="M9" s="254"/>
      <c r="N9" s="258"/>
    </row>
    <row r="10" spans="1:16">
      <c r="A10" s="247">
        <v>1</v>
      </c>
      <c r="B10" s="248" t="str">
        <f>'PLAN ORÇ'!D12</f>
        <v>SERVIÇOS PRELIMINARES</v>
      </c>
      <c r="C10" s="13">
        <f>+C11/$C$47</f>
        <v>2.844253480145947E-2</v>
      </c>
      <c r="D10" s="13">
        <v>1</v>
      </c>
      <c r="E10" s="13"/>
      <c r="F10" s="13"/>
      <c r="G10" s="13"/>
      <c r="H10" s="13"/>
      <c r="I10" s="13"/>
      <c r="J10" s="153"/>
      <c r="K10" s="153"/>
      <c r="L10" s="153"/>
      <c r="M10" s="153"/>
      <c r="N10" s="141">
        <f>SUM(D10:M10)</f>
        <v>1</v>
      </c>
      <c r="O10" s="154">
        <v>1</v>
      </c>
      <c r="P10" s="154">
        <f>+N10-O10</f>
        <v>0</v>
      </c>
    </row>
    <row r="11" spans="1:16">
      <c r="A11" s="247"/>
      <c r="B11" s="249"/>
      <c r="C11" s="11">
        <f>'PLAN ORÇ'!I12</f>
        <v>38743.360000000001</v>
      </c>
      <c r="D11" s="11">
        <f>D10*$C$11</f>
        <v>38743.360000000001</v>
      </c>
      <c r="E11" s="11"/>
      <c r="F11" s="11"/>
      <c r="G11" s="11"/>
      <c r="H11" s="11"/>
      <c r="I11" s="11"/>
      <c r="J11" s="11"/>
      <c r="K11" s="11"/>
      <c r="L11" s="11"/>
      <c r="M11" s="11"/>
      <c r="N11" s="142">
        <f>ROUND(SUM(D11:M11),2)</f>
        <v>38743.360000000001</v>
      </c>
      <c r="O11" s="16">
        <f>+N11-C11</f>
        <v>0</v>
      </c>
    </row>
    <row r="12" spans="1:16">
      <c r="A12" s="247">
        <v>2</v>
      </c>
      <c r="B12" s="248" t="str">
        <f>'PLAN ORÇ'!D24</f>
        <v>TRABALHOS EM TERRA</v>
      </c>
      <c r="C12" s="13">
        <f>+C13/$C$47</f>
        <v>2.1675457711476019E-2</v>
      </c>
      <c r="D12" s="13">
        <v>1</v>
      </c>
      <c r="E12" s="13"/>
      <c r="F12" s="13"/>
      <c r="G12" s="13"/>
      <c r="H12" s="13"/>
      <c r="I12" s="13"/>
      <c r="J12" s="153"/>
      <c r="K12" s="153"/>
      <c r="L12" s="153"/>
      <c r="M12" s="153"/>
      <c r="N12" s="141">
        <f>SUM(D12:M12)</f>
        <v>1</v>
      </c>
      <c r="O12" s="154">
        <v>1</v>
      </c>
      <c r="P12" s="154">
        <f>+N12-O12</f>
        <v>0</v>
      </c>
    </row>
    <row r="13" spans="1:16">
      <c r="A13" s="247"/>
      <c r="B13" s="249"/>
      <c r="C13" s="11">
        <f>'PLAN ORÇ'!I24</f>
        <v>29525.5</v>
      </c>
      <c r="D13" s="11">
        <f>D12*$C$13</f>
        <v>29525.5</v>
      </c>
      <c r="E13" s="11"/>
      <c r="F13" s="11"/>
      <c r="G13" s="11"/>
      <c r="H13" s="11"/>
      <c r="I13" s="11"/>
      <c r="J13" s="11"/>
      <c r="K13" s="11"/>
      <c r="L13" s="11"/>
      <c r="M13" s="11"/>
      <c r="N13" s="142">
        <f>ROUND(SUM(D13:M13),2)</f>
        <v>29525.5</v>
      </c>
      <c r="O13" s="16">
        <f>+N13-C13</f>
        <v>0</v>
      </c>
    </row>
    <row r="14" spans="1:16">
      <c r="A14" s="247">
        <v>3</v>
      </c>
      <c r="B14" s="248" t="str">
        <f>'PLAN ORÇ'!D28</f>
        <v>FUNDAÇÕES</v>
      </c>
      <c r="C14" s="13">
        <f>+C15/$C$47</f>
        <v>5.7223971850058723E-2</v>
      </c>
      <c r="D14" s="13">
        <v>1</v>
      </c>
      <c r="E14" s="13"/>
      <c r="F14" s="13"/>
      <c r="G14" s="13"/>
      <c r="H14" s="13"/>
      <c r="I14" s="13"/>
      <c r="J14" s="153"/>
      <c r="K14" s="153"/>
      <c r="L14" s="153"/>
      <c r="M14" s="153"/>
      <c r="N14" s="141">
        <f>SUM(D14:M14)</f>
        <v>1</v>
      </c>
      <c r="O14" s="154">
        <v>1</v>
      </c>
      <c r="P14" s="154">
        <f>+N14-O14</f>
        <v>0</v>
      </c>
    </row>
    <row r="15" spans="1:16">
      <c r="A15" s="247"/>
      <c r="B15" s="249"/>
      <c r="C15" s="11">
        <f>'PLAN ORÇ'!I28</f>
        <v>77948.36</v>
      </c>
      <c r="D15" s="11">
        <f>D14*$C$15</f>
        <v>77948.36</v>
      </c>
      <c r="E15" s="11"/>
      <c r="F15" s="11"/>
      <c r="G15" s="11"/>
      <c r="H15" s="11"/>
      <c r="I15" s="11"/>
      <c r="J15" s="11"/>
      <c r="K15" s="11"/>
      <c r="L15" s="11"/>
      <c r="M15" s="11"/>
      <c r="N15" s="142">
        <f>ROUND(SUM(D15:M15),2)</f>
        <v>77948.36</v>
      </c>
      <c r="O15" s="16">
        <f>+N15-C15</f>
        <v>0</v>
      </c>
    </row>
    <row r="16" spans="1:16">
      <c r="A16" s="247">
        <v>4</v>
      </c>
      <c r="B16" s="248" t="str">
        <f>'PLAN ORÇ'!D35</f>
        <v xml:space="preserve">ESTRUTURA </v>
      </c>
      <c r="C16" s="13">
        <f>+C17/$C$47</f>
        <v>0.1929899269742153</v>
      </c>
      <c r="D16" s="13">
        <v>0.1</v>
      </c>
      <c r="E16" s="13">
        <v>0.45</v>
      </c>
      <c r="F16" s="13">
        <v>0.45</v>
      </c>
      <c r="G16" s="13"/>
      <c r="H16" s="13"/>
      <c r="I16" s="13"/>
      <c r="J16" s="153"/>
      <c r="K16" s="153"/>
      <c r="L16" s="153"/>
      <c r="M16" s="153"/>
      <c r="N16" s="141">
        <f>SUM(D16:M16)</f>
        <v>1</v>
      </c>
      <c r="O16" s="154">
        <v>1</v>
      </c>
      <c r="P16" s="154">
        <f>+N16-O16</f>
        <v>0</v>
      </c>
    </row>
    <row r="17" spans="1:16">
      <c r="A17" s="247"/>
      <c r="B17" s="249"/>
      <c r="C17" s="11">
        <f>'PLAN ORÇ'!I35</f>
        <v>262883.68</v>
      </c>
      <c r="D17" s="11">
        <f>D16*$C$17</f>
        <v>26288.368000000002</v>
      </c>
      <c r="E17" s="11">
        <f>E16*$C$17</f>
        <v>118297.656</v>
      </c>
      <c r="F17" s="11">
        <f>F16*$C$17</f>
        <v>118297.656</v>
      </c>
      <c r="G17" s="11"/>
      <c r="H17" s="11"/>
      <c r="I17" s="11"/>
      <c r="J17" s="11"/>
      <c r="K17" s="11"/>
      <c r="L17" s="11"/>
      <c r="M17" s="11"/>
      <c r="N17" s="142">
        <f>ROUND(SUM(D17:M17),2)</f>
        <v>262883.68</v>
      </c>
      <c r="O17" s="16">
        <f>+N17-C17</f>
        <v>0</v>
      </c>
    </row>
    <row r="18" spans="1:16">
      <c r="A18" s="247">
        <v>5</v>
      </c>
      <c r="B18" s="248" t="str">
        <f>'PLAN ORÇ'!D46</f>
        <v xml:space="preserve">ALVENARIA </v>
      </c>
      <c r="C18" s="13">
        <f>+C19/$C$47</f>
        <v>5.025348293562875E-2</v>
      </c>
      <c r="D18" s="13"/>
      <c r="E18" s="13"/>
      <c r="F18" s="13"/>
      <c r="G18" s="13">
        <v>0.6</v>
      </c>
      <c r="H18" s="13">
        <v>0.4</v>
      </c>
      <c r="I18" s="13"/>
      <c r="J18" s="153"/>
      <c r="K18" s="153"/>
      <c r="L18" s="153"/>
      <c r="M18" s="153"/>
      <c r="N18" s="141">
        <f>SUM(D18:M18)</f>
        <v>1</v>
      </c>
      <c r="O18" s="154">
        <v>1</v>
      </c>
      <c r="P18" s="154">
        <f>+N18-O18</f>
        <v>0</v>
      </c>
    </row>
    <row r="19" spans="1:16">
      <c r="A19" s="247"/>
      <c r="B19" s="249"/>
      <c r="C19" s="11">
        <f>'PLAN ORÇ'!I46</f>
        <v>68453.42</v>
      </c>
      <c r="D19" s="11"/>
      <c r="E19" s="11"/>
      <c r="F19" s="11"/>
      <c r="G19" s="11">
        <f>G18*$C$19</f>
        <v>41072.051999999996</v>
      </c>
      <c r="H19" s="11">
        <f>H18*$C$19</f>
        <v>27381.368000000002</v>
      </c>
      <c r="I19" s="11"/>
      <c r="J19" s="11"/>
      <c r="K19" s="11"/>
      <c r="L19" s="11"/>
      <c r="M19" s="11"/>
      <c r="N19" s="142">
        <f>ROUND(SUM(D19:M19),2)</f>
        <v>68453.42</v>
      </c>
      <c r="O19" s="16">
        <f>+N19-C19</f>
        <v>0</v>
      </c>
    </row>
    <row r="20" spans="1:16">
      <c r="A20" s="247">
        <v>6</v>
      </c>
      <c r="B20" s="248" t="str">
        <f>'PLAN ORÇ'!D49</f>
        <v>COBERTURA E FORRO</v>
      </c>
      <c r="C20" s="13">
        <f>+C21/$C$47</f>
        <v>0.11441103915119681</v>
      </c>
      <c r="D20" s="13"/>
      <c r="E20" s="13"/>
      <c r="F20" s="13"/>
      <c r="G20" s="13">
        <v>0.3</v>
      </c>
      <c r="H20" s="13">
        <v>0.4</v>
      </c>
      <c r="I20" s="13">
        <v>0.3</v>
      </c>
      <c r="J20" s="153"/>
      <c r="K20" s="153"/>
      <c r="L20" s="153"/>
      <c r="M20" s="153"/>
      <c r="N20" s="141">
        <f>SUM(D20:M20)</f>
        <v>1</v>
      </c>
      <c r="O20" s="154">
        <v>1</v>
      </c>
      <c r="P20" s="154">
        <f>+N20-O20</f>
        <v>0</v>
      </c>
    </row>
    <row r="21" spans="1:16" ht="12.75" customHeight="1">
      <c r="A21" s="247"/>
      <c r="B21" s="249"/>
      <c r="C21" s="11">
        <f>'PLAN ORÇ'!I49</f>
        <v>155846.44999999998</v>
      </c>
      <c r="D21" s="11"/>
      <c r="E21" s="11"/>
      <c r="F21" s="11"/>
      <c r="G21" s="11">
        <f>G20*$C$21</f>
        <v>46753.93499999999</v>
      </c>
      <c r="H21" s="11">
        <f>H20*$C$21</f>
        <v>62338.579999999994</v>
      </c>
      <c r="I21" s="11">
        <f>I20*$C$21</f>
        <v>46753.93499999999</v>
      </c>
      <c r="J21" s="11"/>
      <c r="K21" s="11"/>
      <c r="L21" s="11"/>
      <c r="M21" s="11"/>
      <c r="N21" s="142">
        <f>ROUND(SUM(D21:M21),2)</f>
        <v>155846.45000000001</v>
      </c>
      <c r="O21" s="16">
        <f>+N21-C21</f>
        <v>0</v>
      </c>
    </row>
    <row r="22" spans="1:16">
      <c r="A22" s="247">
        <v>7</v>
      </c>
      <c r="B22" s="248" t="str">
        <f>'PLAN ORÇ'!D55</f>
        <v>INSTALAÇÕES HIDROSSANITÁRIAS</v>
      </c>
      <c r="C22" s="13">
        <f>+C23/$C$47</f>
        <v>6.0289890480777361E-2</v>
      </c>
      <c r="D22" s="13"/>
      <c r="E22" s="13"/>
      <c r="F22" s="13"/>
      <c r="G22" s="13"/>
      <c r="H22" s="13"/>
      <c r="I22" s="13"/>
      <c r="J22" s="153">
        <v>0.25</v>
      </c>
      <c r="K22" s="153">
        <v>0.25</v>
      </c>
      <c r="L22" s="153">
        <v>0.25</v>
      </c>
      <c r="M22" s="153">
        <v>0.25</v>
      </c>
      <c r="N22" s="141">
        <f>SUM(D22:M22)</f>
        <v>1</v>
      </c>
      <c r="O22" s="154">
        <v>1</v>
      </c>
      <c r="P22" s="154">
        <f>+N22-O22</f>
        <v>0</v>
      </c>
    </row>
    <row r="23" spans="1:16">
      <c r="A23" s="247"/>
      <c r="B23" s="249"/>
      <c r="C23" s="11">
        <f>'PLAN ORÇ'!I55</f>
        <v>82124.639999999999</v>
      </c>
      <c r="D23" s="11"/>
      <c r="E23" s="11"/>
      <c r="F23" s="11"/>
      <c r="G23" s="11"/>
      <c r="H23" s="11"/>
      <c r="I23" s="11"/>
      <c r="J23" s="11">
        <f>J22*$C$23</f>
        <v>20531.16</v>
      </c>
      <c r="K23" s="11">
        <f>K22*$C$23</f>
        <v>20531.16</v>
      </c>
      <c r="L23" s="11">
        <f>L22*$C$23</f>
        <v>20531.16</v>
      </c>
      <c r="M23" s="11">
        <f>M22*$C$23</f>
        <v>20531.16</v>
      </c>
      <c r="N23" s="142">
        <f>ROUND(SUM(D23:M23),2)</f>
        <v>82124.639999999999</v>
      </c>
      <c r="O23" s="16">
        <f>+N23-C23</f>
        <v>0</v>
      </c>
    </row>
    <row r="24" spans="1:16">
      <c r="A24" s="247">
        <v>8</v>
      </c>
      <c r="B24" s="248" t="str">
        <f>'PLAN ORÇ'!D74</f>
        <v xml:space="preserve">INSTALAÇÃO ELÉTRICA </v>
      </c>
      <c r="C24" s="13">
        <f>+C25/$C$47</f>
        <v>6.4405338657415864E-2</v>
      </c>
      <c r="D24" s="13"/>
      <c r="E24" s="13"/>
      <c r="F24" s="13"/>
      <c r="G24" s="13"/>
      <c r="H24" s="13"/>
      <c r="I24" s="13"/>
      <c r="J24" s="153">
        <v>0.25</v>
      </c>
      <c r="K24" s="153">
        <v>0.25</v>
      </c>
      <c r="L24" s="153">
        <v>0.25</v>
      </c>
      <c r="M24" s="153">
        <v>0.25</v>
      </c>
      <c r="N24" s="141">
        <f>SUM(D24:M24)</f>
        <v>1</v>
      </c>
      <c r="O24" s="154">
        <v>1</v>
      </c>
      <c r="P24" s="154">
        <f>+N24-O24</f>
        <v>0</v>
      </c>
    </row>
    <row r="25" spans="1:16">
      <c r="A25" s="247"/>
      <c r="B25" s="249"/>
      <c r="C25" s="11">
        <f>'PLAN ORÇ'!I74</f>
        <v>87730.549999999974</v>
      </c>
      <c r="D25" s="11"/>
      <c r="E25" s="11"/>
      <c r="F25" s="11"/>
      <c r="G25" s="11"/>
      <c r="H25" s="11"/>
      <c r="I25" s="11"/>
      <c r="J25" s="11">
        <f>J24*$C$25</f>
        <v>21932.637499999993</v>
      </c>
      <c r="K25" s="11">
        <f>K24*$C$25</f>
        <v>21932.637499999993</v>
      </c>
      <c r="L25" s="11">
        <f>L24*$C$25</f>
        <v>21932.637499999993</v>
      </c>
      <c r="M25" s="11">
        <f>M24*$C$25</f>
        <v>21932.637499999993</v>
      </c>
      <c r="N25" s="142">
        <f>ROUND(SUM(D25:M25),2)</f>
        <v>87730.55</v>
      </c>
      <c r="O25" s="16">
        <f>+N25-C25</f>
        <v>0</v>
      </c>
    </row>
    <row r="26" spans="1:16">
      <c r="A26" s="247">
        <v>9</v>
      </c>
      <c r="B26" s="248" t="str">
        <f>'PLAN ORÇ'!D108</f>
        <v xml:space="preserve">LOUÇAS E METAIS </v>
      </c>
      <c r="C26" s="13">
        <f>+C27/$C$47</f>
        <v>1.3581718248488231E-2</v>
      </c>
      <c r="D26" s="13"/>
      <c r="E26" s="13"/>
      <c r="F26" s="13"/>
      <c r="G26" s="13"/>
      <c r="H26" s="13"/>
      <c r="I26" s="13"/>
      <c r="J26" s="153"/>
      <c r="K26" s="153"/>
      <c r="L26" s="153"/>
      <c r="M26" s="153">
        <v>1</v>
      </c>
      <c r="N26" s="141">
        <f>SUM(D26:M26)</f>
        <v>1</v>
      </c>
      <c r="O26" s="154">
        <v>1</v>
      </c>
      <c r="P26" s="154">
        <f>+N26-O26</f>
        <v>0</v>
      </c>
    </row>
    <row r="27" spans="1:16">
      <c r="A27" s="247"/>
      <c r="B27" s="249"/>
      <c r="C27" s="11">
        <f>'PLAN ORÇ'!I108</f>
        <v>18500.510000000002</v>
      </c>
      <c r="D27" s="11"/>
      <c r="E27" s="11"/>
      <c r="F27" s="11"/>
      <c r="G27" s="11"/>
      <c r="H27" s="11"/>
      <c r="I27" s="11"/>
      <c r="J27" s="11"/>
      <c r="K27" s="11"/>
      <c r="L27" s="11"/>
      <c r="M27" s="11">
        <f>M26*$C$27</f>
        <v>18500.510000000002</v>
      </c>
      <c r="N27" s="142">
        <f>ROUND(SUM(D27:M27),2)</f>
        <v>18500.509999999998</v>
      </c>
      <c r="O27" s="16">
        <f>+N27-C27</f>
        <v>0</v>
      </c>
    </row>
    <row r="28" spans="1:16" ht="12.75" customHeight="1">
      <c r="A28" s="247">
        <v>10</v>
      </c>
      <c r="B28" s="248" t="str">
        <f>'PLAN ORÇ'!D133</f>
        <v xml:space="preserve">ESQUADRIAS DE MADEIRA </v>
      </c>
      <c r="C28" s="13">
        <f>+C29/$C$47</f>
        <v>3.1794557287466461E-2</v>
      </c>
      <c r="D28" s="13"/>
      <c r="E28" s="13"/>
      <c r="F28" s="13"/>
      <c r="G28" s="13"/>
      <c r="H28" s="13"/>
      <c r="I28" s="13">
        <v>0.5</v>
      </c>
      <c r="J28" s="153">
        <v>0.5</v>
      </c>
      <c r="K28" s="153"/>
      <c r="L28" s="153"/>
      <c r="M28" s="153"/>
      <c r="N28" s="141">
        <f>SUM(D28:M28)</f>
        <v>1</v>
      </c>
      <c r="O28" s="154">
        <v>1</v>
      </c>
      <c r="P28" s="154">
        <f>+N28-O28</f>
        <v>0</v>
      </c>
    </row>
    <row r="29" spans="1:16">
      <c r="A29" s="247"/>
      <c r="B29" s="249"/>
      <c r="C29" s="11">
        <f>'PLAN ORÇ'!I133</f>
        <v>43309.36</v>
      </c>
      <c r="D29" s="11"/>
      <c r="E29" s="11"/>
      <c r="F29" s="11"/>
      <c r="G29" s="11"/>
      <c r="H29" s="11"/>
      <c r="I29" s="11">
        <f>I28*$C$29</f>
        <v>21654.68</v>
      </c>
      <c r="J29" s="11">
        <f>J28*$C$29</f>
        <v>21654.68</v>
      </c>
      <c r="K29" s="11"/>
      <c r="L29" s="11"/>
      <c r="M29" s="11"/>
      <c r="N29" s="142">
        <f>ROUND(SUM(D29:M29),2)</f>
        <v>43309.36</v>
      </c>
      <c r="O29" s="16">
        <f>+N29-C29</f>
        <v>0</v>
      </c>
    </row>
    <row r="30" spans="1:16" ht="12.75" customHeight="1">
      <c r="A30" s="247">
        <v>11</v>
      </c>
      <c r="B30" s="248" t="str">
        <f>'PLAN ORÇ'!D136</f>
        <v>ESQUADRIAS METÁLICAS</v>
      </c>
      <c r="C30" s="13">
        <f>+C31/$C$47</f>
        <v>3.5173434127949613E-2</v>
      </c>
      <c r="D30" s="13"/>
      <c r="E30" s="13"/>
      <c r="F30" s="13"/>
      <c r="G30" s="13"/>
      <c r="H30" s="13"/>
      <c r="I30" s="13"/>
      <c r="J30" s="153"/>
      <c r="K30" s="153">
        <v>0.8</v>
      </c>
      <c r="L30" s="153">
        <v>0.2</v>
      </c>
      <c r="M30" s="153"/>
      <c r="N30" s="141">
        <f>SUM(D30:M30)</f>
        <v>1</v>
      </c>
      <c r="O30" s="154">
        <v>1</v>
      </c>
      <c r="P30" s="154">
        <f>+N30-O30</f>
        <v>0</v>
      </c>
    </row>
    <row r="31" spans="1:16">
      <c r="A31" s="247"/>
      <c r="B31" s="249"/>
      <c r="C31" s="11">
        <f>'PLAN ORÇ'!I136</f>
        <v>47911.939999999995</v>
      </c>
      <c r="D31" s="11"/>
      <c r="E31" s="11"/>
      <c r="F31" s="11"/>
      <c r="G31" s="11"/>
      <c r="H31" s="11"/>
      <c r="I31" s="11"/>
      <c r="J31" s="11"/>
      <c r="K31" s="11">
        <f>K30*$C$31</f>
        <v>38329.551999999996</v>
      </c>
      <c r="L31" s="11">
        <f>L30*$C$31</f>
        <v>9582.387999999999</v>
      </c>
      <c r="M31" s="11"/>
      <c r="N31" s="142">
        <f>ROUND(SUM(D31:M31),2)</f>
        <v>47911.94</v>
      </c>
      <c r="O31" s="16">
        <f>+N31-C31</f>
        <v>0</v>
      </c>
    </row>
    <row r="32" spans="1:16">
      <c r="A32" s="247">
        <v>12</v>
      </c>
      <c r="B32" s="248" t="str">
        <f>'PLAN ORÇ'!D143</f>
        <v>REVESTIMENTO</v>
      </c>
      <c r="C32" s="13">
        <f>+C33/$C$47</f>
        <v>0.11004694960447822</v>
      </c>
      <c r="D32" s="13"/>
      <c r="E32" s="13"/>
      <c r="F32" s="13"/>
      <c r="G32" s="13">
        <v>0.3</v>
      </c>
      <c r="H32" s="13">
        <v>0.1</v>
      </c>
      <c r="I32" s="13">
        <v>0.2</v>
      </c>
      <c r="J32" s="153">
        <v>0.25</v>
      </c>
      <c r="K32" s="153">
        <v>0.15</v>
      </c>
      <c r="L32" s="153"/>
      <c r="M32" s="153"/>
      <c r="N32" s="141">
        <f>SUM(D32:M32)</f>
        <v>1</v>
      </c>
      <c r="O32" s="154">
        <v>1</v>
      </c>
      <c r="P32" s="154">
        <f>+N32-O32</f>
        <v>0</v>
      </c>
    </row>
    <row r="33" spans="1:16">
      <c r="A33" s="247"/>
      <c r="B33" s="249"/>
      <c r="C33" s="11">
        <f>'PLAN ORÇ'!I143</f>
        <v>149901.85</v>
      </c>
      <c r="D33" s="11"/>
      <c r="E33" s="11"/>
      <c r="F33" s="11"/>
      <c r="G33" s="11">
        <f t="shared" ref="G33:L33" si="0">G32*$C$33</f>
        <v>44970.555</v>
      </c>
      <c r="H33" s="11">
        <f t="shared" si="0"/>
        <v>14990.185000000001</v>
      </c>
      <c r="I33" s="11">
        <f t="shared" si="0"/>
        <v>29980.370000000003</v>
      </c>
      <c r="J33" s="11">
        <f t="shared" si="0"/>
        <v>37475.462500000001</v>
      </c>
      <c r="K33" s="11">
        <f t="shared" si="0"/>
        <v>22485.2775</v>
      </c>
      <c r="L33" s="11">
        <f t="shared" si="0"/>
        <v>0</v>
      </c>
      <c r="M33" s="11"/>
      <c r="N33" s="142">
        <f>ROUND(SUM(D33:M33),2)</f>
        <v>149901.85</v>
      </c>
      <c r="O33" s="16">
        <f>+N33-C33</f>
        <v>0</v>
      </c>
    </row>
    <row r="34" spans="1:16">
      <c r="A34" s="247">
        <v>13</v>
      </c>
      <c r="B34" s="248" t="str">
        <f>'PLAN ORÇ'!D151</f>
        <v>PISOS E RODAPÉS</v>
      </c>
      <c r="C34" s="13">
        <f>+C35/$C$47</f>
        <v>0.12508419882588179</v>
      </c>
      <c r="D34" s="13"/>
      <c r="E34" s="13"/>
      <c r="F34" s="13"/>
      <c r="G34" s="13"/>
      <c r="H34" s="13">
        <v>0.1</v>
      </c>
      <c r="I34" s="13">
        <v>0.15</v>
      </c>
      <c r="J34" s="153">
        <v>0.25</v>
      </c>
      <c r="K34" s="153">
        <v>0.1</v>
      </c>
      <c r="L34" s="153">
        <v>0.3</v>
      </c>
      <c r="M34" s="153">
        <v>0.1</v>
      </c>
      <c r="N34" s="141">
        <f>SUM(D34:M34)</f>
        <v>0.99999999999999989</v>
      </c>
      <c r="O34" s="154">
        <v>1</v>
      </c>
      <c r="P34" s="154">
        <f>+N34-O34</f>
        <v>0</v>
      </c>
    </row>
    <row r="35" spans="1:16">
      <c r="A35" s="247"/>
      <c r="B35" s="249"/>
      <c r="C35" s="11">
        <f>'PLAN ORÇ'!I151</f>
        <v>170385.03</v>
      </c>
      <c r="D35" s="11"/>
      <c r="E35" s="11"/>
      <c r="F35" s="11"/>
      <c r="G35" s="11"/>
      <c r="H35" s="11">
        <f t="shared" ref="H35:M35" si="1">H34*$C$35</f>
        <v>17038.503000000001</v>
      </c>
      <c r="I35" s="11">
        <f t="shared" si="1"/>
        <v>25557.754499999999</v>
      </c>
      <c r="J35" s="11">
        <f t="shared" si="1"/>
        <v>42596.2575</v>
      </c>
      <c r="K35" s="11">
        <f t="shared" si="1"/>
        <v>17038.503000000001</v>
      </c>
      <c r="L35" s="11">
        <f t="shared" si="1"/>
        <v>51115.508999999998</v>
      </c>
      <c r="M35" s="11">
        <f t="shared" si="1"/>
        <v>17038.503000000001</v>
      </c>
      <c r="N35" s="142">
        <f>ROUND(SUM(D35:M35),2)</f>
        <v>170385.03</v>
      </c>
      <c r="O35" s="16">
        <f>+N35-C35</f>
        <v>0</v>
      </c>
    </row>
    <row r="36" spans="1:16">
      <c r="A36" s="247">
        <v>14</v>
      </c>
      <c r="B36" s="248" t="str">
        <f>'PLAN ORÇ'!D161</f>
        <v>VIDROS E ESPELHOS</v>
      </c>
      <c r="C36" s="13">
        <f>+C37/$C$47</f>
        <v>9.3627582079585628E-4</v>
      </c>
      <c r="D36" s="13"/>
      <c r="E36" s="13"/>
      <c r="F36" s="13"/>
      <c r="G36" s="13"/>
      <c r="H36" s="13"/>
      <c r="I36" s="13"/>
      <c r="J36" s="153"/>
      <c r="K36" s="153"/>
      <c r="L36" s="153"/>
      <c r="M36" s="153">
        <v>1</v>
      </c>
      <c r="N36" s="141">
        <f>SUM(D36:M36)</f>
        <v>1</v>
      </c>
      <c r="O36" s="154">
        <v>1</v>
      </c>
      <c r="P36" s="154">
        <f>+N36-O36</f>
        <v>0</v>
      </c>
    </row>
    <row r="37" spans="1:16">
      <c r="A37" s="247"/>
      <c r="B37" s="249"/>
      <c r="C37" s="11">
        <f>'PLAN ORÇ'!I161</f>
        <v>1275.3599999999999</v>
      </c>
      <c r="D37" s="11"/>
      <c r="E37" s="11"/>
      <c r="F37" s="11"/>
      <c r="G37" s="11"/>
      <c r="H37" s="11"/>
      <c r="I37" s="11"/>
      <c r="J37" s="11"/>
      <c r="K37" s="11"/>
      <c r="L37" s="11"/>
      <c r="M37" s="11">
        <f>M36*$C$37</f>
        <v>1275.3599999999999</v>
      </c>
      <c r="N37" s="142">
        <f>ROUND(SUM(D37:M37),2)</f>
        <v>1275.3599999999999</v>
      </c>
    </row>
    <row r="38" spans="1:16">
      <c r="A38" s="247">
        <v>15</v>
      </c>
      <c r="B38" s="248" t="str">
        <f>'PLAN ORÇ'!D163</f>
        <v xml:space="preserve">PINTURA </v>
      </c>
      <c r="C38" s="13">
        <f>+C39/$C$47</f>
        <v>7.1634695326777034E-2</v>
      </c>
      <c r="D38" s="13"/>
      <c r="E38" s="13"/>
      <c r="F38" s="13"/>
      <c r="G38" s="13"/>
      <c r="H38" s="13"/>
      <c r="I38" s="13"/>
      <c r="J38" s="153">
        <v>0.1</v>
      </c>
      <c r="K38" s="153">
        <v>0.2</v>
      </c>
      <c r="L38" s="153">
        <v>0.3</v>
      </c>
      <c r="M38" s="153">
        <v>0.4</v>
      </c>
      <c r="N38" s="141">
        <f>SUM(D38:M38)</f>
        <v>1</v>
      </c>
      <c r="O38" s="154">
        <v>1</v>
      </c>
      <c r="P38" s="154">
        <f>+N38-O38</f>
        <v>0</v>
      </c>
    </row>
    <row r="39" spans="1:16">
      <c r="A39" s="247"/>
      <c r="B39" s="249"/>
      <c r="C39" s="11">
        <f>'PLAN ORÇ'!I163</f>
        <v>97578.11</v>
      </c>
      <c r="D39" s="11"/>
      <c r="E39" s="11"/>
      <c r="F39" s="11"/>
      <c r="G39" s="11"/>
      <c r="H39" s="11"/>
      <c r="I39" s="11"/>
      <c r="J39" s="11">
        <f>J38*$C$39</f>
        <v>9757.8109999999997</v>
      </c>
      <c r="K39" s="11">
        <f>K38*$C$39</f>
        <v>19515.621999999999</v>
      </c>
      <c r="L39" s="11">
        <f>L38*$C$39</f>
        <v>29273.433000000001</v>
      </c>
      <c r="M39" s="11">
        <f>M38*$C$39</f>
        <v>39031.243999999999</v>
      </c>
      <c r="N39" s="142">
        <f>ROUND(SUM(D39:M39),2)</f>
        <v>97578.11</v>
      </c>
    </row>
    <row r="40" spans="1:16">
      <c r="A40" s="247">
        <v>16</v>
      </c>
      <c r="B40" s="248" t="str">
        <f>'PLAN ORÇ'!D173</f>
        <v>BANCADAS, PRATELEIRAS E DIVISÓRIAS</v>
      </c>
      <c r="C40" s="13">
        <f>+C41/$C$47</f>
        <v>1.2508219466000645E-2</v>
      </c>
      <c r="D40" s="13"/>
      <c r="E40" s="13"/>
      <c r="F40" s="13"/>
      <c r="G40" s="13"/>
      <c r="H40" s="13"/>
      <c r="I40" s="13"/>
      <c r="J40" s="153"/>
      <c r="K40" s="153"/>
      <c r="L40" s="153"/>
      <c r="M40" s="153">
        <v>1</v>
      </c>
      <c r="N40" s="141">
        <f>SUM(D40:M40)</f>
        <v>1</v>
      </c>
      <c r="O40" s="154">
        <v>1</v>
      </c>
      <c r="P40" s="154">
        <f>+N40-O40</f>
        <v>0</v>
      </c>
    </row>
    <row r="41" spans="1:16">
      <c r="A41" s="247"/>
      <c r="B41" s="249"/>
      <c r="C41" s="11">
        <f>'PLAN ORÇ'!I173</f>
        <v>17038.23</v>
      </c>
      <c r="D41" s="11"/>
      <c r="E41" s="11"/>
      <c r="F41" s="11"/>
      <c r="G41" s="11"/>
      <c r="H41" s="11"/>
      <c r="I41" s="11"/>
      <c r="J41" s="11"/>
      <c r="K41" s="11"/>
      <c r="L41" s="11"/>
      <c r="M41" s="11">
        <f>M40*$C$41</f>
        <v>17038.23</v>
      </c>
      <c r="N41" s="142">
        <f>ROUND(SUM(D41:M41),2)</f>
        <v>17038.23</v>
      </c>
    </row>
    <row r="42" spans="1:16">
      <c r="A42" s="247">
        <v>17</v>
      </c>
      <c r="B42" s="248" t="str">
        <f>'PLAN ORÇ'!D178</f>
        <v>DIVERSOS</v>
      </c>
      <c r="C42" s="13">
        <f>+C43/$C$47</f>
        <v>6.3199939331769978E-3</v>
      </c>
      <c r="D42" s="153">
        <v>0.1</v>
      </c>
      <c r="E42" s="153">
        <v>0.1</v>
      </c>
      <c r="F42" s="153">
        <v>0.1</v>
      </c>
      <c r="G42" s="153">
        <v>0.1</v>
      </c>
      <c r="H42" s="153">
        <v>0.1</v>
      </c>
      <c r="I42" s="153">
        <v>0.1</v>
      </c>
      <c r="J42" s="153">
        <v>0.1</v>
      </c>
      <c r="K42" s="153">
        <v>0.1</v>
      </c>
      <c r="L42" s="153">
        <v>0.1</v>
      </c>
      <c r="M42" s="153">
        <v>0.1</v>
      </c>
      <c r="N42" s="141">
        <f>SUM(D42:M42)</f>
        <v>0.99999999999999989</v>
      </c>
      <c r="O42" s="154">
        <v>1</v>
      </c>
      <c r="P42" s="154">
        <f>+N42-O42</f>
        <v>0</v>
      </c>
    </row>
    <row r="43" spans="1:16">
      <c r="A43" s="247"/>
      <c r="B43" s="249"/>
      <c r="C43" s="11">
        <f>'PLAN ORÇ'!I178</f>
        <v>8608.86</v>
      </c>
      <c r="D43" s="11">
        <f t="shared" ref="D43:M43" si="2">D42*$C$43</f>
        <v>860.88600000000008</v>
      </c>
      <c r="E43" s="11">
        <f t="shared" si="2"/>
        <v>860.88600000000008</v>
      </c>
      <c r="F43" s="11">
        <f t="shared" si="2"/>
        <v>860.88600000000008</v>
      </c>
      <c r="G43" s="11">
        <f t="shared" si="2"/>
        <v>860.88600000000008</v>
      </c>
      <c r="H43" s="11">
        <f t="shared" si="2"/>
        <v>860.88600000000008</v>
      </c>
      <c r="I43" s="11">
        <f t="shared" si="2"/>
        <v>860.88600000000008</v>
      </c>
      <c r="J43" s="11">
        <f t="shared" si="2"/>
        <v>860.88600000000008</v>
      </c>
      <c r="K43" s="11">
        <f t="shared" si="2"/>
        <v>860.88600000000008</v>
      </c>
      <c r="L43" s="11">
        <f t="shared" si="2"/>
        <v>860.88600000000008</v>
      </c>
      <c r="M43" s="11">
        <f t="shared" si="2"/>
        <v>860.88600000000008</v>
      </c>
      <c r="N43" s="142">
        <f>ROUND(SUM(D43:M43),2)</f>
        <v>8608.86</v>
      </c>
    </row>
    <row r="44" spans="1:16">
      <c r="A44" s="247">
        <v>18</v>
      </c>
      <c r="B44" s="248" t="str">
        <f>'PLAN ORÇ'!D187</f>
        <v xml:space="preserve">LIMPEZA </v>
      </c>
      <c r="C44" s="13">
        <f>+C45/$C$47</f>
        <v>3.2283147967566571E-3</v>
      </c>
      <c r="D44" s="13"/>
      <c r="E44" s="13"/>
      <c r="F44" s="13"/>
      <c r="G44" s="13"/>
      <c r="H44" s="13"/>
      <c r="I44" s="13"/>
      <c r="J44" s="153"/>
      <c r="K44" s="153"/>
      <c r="L44" s="153"/>
      <c r="M44" s="153">
        <v>1</v>
      </c>
      <c r="N44" s="141">
        <f>SUM(D44:M44)</f>
        <v>1</v>
      </c>
      <c r="O44" s="154">
        <v>1</v>
      </c>
      <c r="P44" s="154">
        <f>+N44-O44</f>
        <v>0</v>
      </c>
    </row>
    <row r="45" spans="1:16">
      <c r="A45" s="247"/>
      <c r="B45" s="249"/>
      <c r="C45" s="11">
        <f>'PLAN ORÇ'!I187</f>
        <v>4397.49</v>
      </c>
      <c r="D45" s="11"/>
      <c r="E45" s="11"/>
      <c r="F45" s="11"/>
      <c r="G45" s="11"/>
      <c r="H45" s="11"/>
      <c r="I45" s="11"/>
      <c r="J45" s="11"/>
      <c r="K45" s="11"/>
      <c r="L45" s="11"/>
      <c r="M45" s="11">
        <f t="shared" ref="M45" si="3">M44*$C$45</f>
        <v>4397.49</v>
      </c>
      <c r="N45" s="142">
        <f>ROUND(SUM(D45:M45),2)</f>
        <v>4397.49</v>
      </c>
      <c r="O45" s="16">
        <f>+N45+N43+N41+N39+N37+N35+N33+N31+N29+N27+N25+N23+N21+N19+N17+N15+N13+N11</f>
        <v>1362162.7000000004</v>
      </c>
    </row>
    <row r="46" spans="1:16">
      <c r="A46" s="243" t="s">
        <v>8</v>
      </c>
      <c r="B46" s="244"/>
      <c r="C46" s="49">
        <f>+C44+C42+C40+C38+C36+C34+C32+C30+C28+C26+C24+C22+C20+C18+C16+C14+C12+C10</f>
        <v>0.99999999999999967</v>
      </c>
      <c r="D46" s="49">
        <f>D47/$C$47</f>
        <v>0.12727295645373343</v>
      </c>
      <c r="E46" s="49">
        <f t="shared" ref="E46:M46" si="4">E47/$C$47</f>
        <v>8.7477466531714593E-2</v>
      </c>
      <c r="F46" s="49">
        <f t="shared" si="4"/>
        <v>8.7477466531714593E-2</v>
      </c>
      <c r="G46" s="49">
        <f t="shared" si="4"/>
        <v>9.8121485781397455E-2</v>
      </c>
      <c r="H46" s="49">
        <f t="shared" si="4"/>
        <v>9.0010923071083937E-2</v>
      </c>
      <c r="I46" s="49">
        <f t="shared" si="4"/>
        <v>9.1624609527187886E-2</v>
      </c>
      <c r="J46" s="49">
        <f t="shared" si="4"/>
        <v>0.11364934196186695</v>
      </c>
      <c r="K46" s="49">
        <f t="shared" si="4"/>
        <v>0.103286955368841</v>
      </c>
      <c r="L46" s="49">
        <f t="shared" si="4"/>
        <v>9.7856161749253559E-2</v>
      </c>
      <c r="M46" s="49">
        <f t="shared" si="4"/>
        <v>0.10322263302320638</v>
      </c>
      <c r="N46" s="141">
        <f>SUM(D46:M46)</f>
        <v>0.99999999999999978</v>
      </c>
      <c r="O46" s="154">
        <f>+O45/C47</f>
        <v>1.0000000000000002</v>
      </c>
    </row>
    <row r="47" spans="1:16">
      <c r="A47" s="245"/>
      <c r="B47" s="246"/>
      <c r="C47" s="97">
        <f>+C45+C43+C41+C39+C37+C35+C33+C31+C29+C27+C25+C23+C21+C19+C17+C15+C13+C11</f>
        <v>1362162.7000000002</v>
      </c>
      <c r="D47" s="12">
        <f t="shared" ref="D47:L47" si="5">+D45+D43+D41+D39+D37+D35+D33+D31+D29+D27+D25+D23+D21+D19+D17+D15+D13+D11</f>
        <v>173366.47399999999</v>
      </c>
      <c r="E47" s="12">
        <f t="shared" si="5"/>
        <v>119158.542</v>
      </c>
      <c r="F47" s="12">
        <f t="shared" si="5"/>
        <v>119158.542</v>
      </c>
      <c r="G47" s="12">
        <f t="shared" si="5"/>
        <v>133657.42799999999</v>
      </c>
      <c r="H47" s="12">
        <f t="shared" si="5"/>
        <v>122609.522</v>
      </c>
      <c r="I47" s="12">
        <f>+I45+I43+I41+I39+I37+I35+I33+I31+I29+I27+I25+I23+I21+I19+I17+I15+I13+I11</f>
        <v>124807.62549999999</v>
      </c>
      <c r="J47" s="12">
        <f t="shared" si="5"/>
        <v>154808.89449999999</v>
      </c>
      <c r="K47" s="12">
        <f t="shared" si="5"/>
        <v>140693.63799999998</v>
      </c>
      <c r="L47" s="12">
        <f t="shared" si="5"/>
        <v>133296.01349999997</v>
      </c>
      <c r="M47" s="12">
        <f>+M45+M43+M41+M39+M37+M35+M33+M31+M29+M27+M25+M23+M21+M19+M17+M15+M13+M11</f>
        <v>140606.02049999998</v>
      </c>
      <c r="N47" s="142">
        <f>ROUND(SUM(D47:M47),2)</f>
        <v>1362162.7</v>
      </c>
    </row>
    <row r="48" spans="1:16">
      <c r="A48" s="143"/>
      <c r="C48" s="144"/>
      <c r="D48" s="144"/>
      <c r="E48" s="144"/>
      <c r="F48" s="144"/>
      <c r="G48" s="144"/>
      <c r="H48" s="144"/>
      <c r="I48" s="144"/>
      <c r="J48" s="144"/>
      <c r="K48" s="144"/>
      <c r="L48" s="144"/>
      <c r="M48" s="144"/>
      <c r="N48" s="145"/>
    </row>
    <row r="49" spans="1:14">
      <c r="A49" s="143"/>
      <c r="C49" s="144"/>
      <c r="D49" s="144"/>
      <c r="E49" s="144"/>
      <c r="F49" s="144"/>
      <c r="G49" s="144"/>
      <c r="H49" s="144"/>
      <c r="I49" s="144"/>
      <c r="J49" s="144"/>
      <c r="K49" s="144"/>
      <c r="L49" s="144"/>
      <c r="M49" s="144"/>
      <c r="N49" s="145"/>
    </row>
    <row r="50" spans="1:14">
      <c r="A50" s="143"/>
      <c r="C50" s="144"/>
      <c r="D50" s="144"/>
      <c r="E50" s="144"/>
      <c r="F50" s="144"/>
      <c r="G50" s="144"/>
      <c r="H50" s="144"/>
      <c r="I50" s="144"/>
      <c r="J50" s="144"/>
      <c r="K50" s="144"/>
      <c r="L50" s="144"/>
      <c r="M50" s="144"/>
      <c r="N50" s="145"/>
    </row>
    <row r="51" spans="1:14">
      <c r="A51" s="146"/>
      <c r="B51" s="82"/>
      <c r="D51" s="147"/>
      <c r="E51" s="82"/>
      <c r="F51" s="82"/>
      <c r="G51" s="82"/>
      <c r="H51" s="82"/>
      <c r="I51" s="148"/>
      <c r="J51" s="148"/>
      <c r="K51" s="148"/>
      <c r="L51" s="148"/>
      <c r="M51" s="148"/>
      <c r="N51" s="125"/>
    </row>
    <row r="52" spans="1:14">
      <c r="A52" s="146"/>
      <c r="B52" s="81" t="str">
        <f>'MM CALC'!C206</f>
        <v>Naiara de Oliveira Soares</v>
      </c>
      <c r="D52" s="149"/>
      <c r="E52" s="127" t="str">
        <f>'MM CALC'!E206</f>
        <v xml:space="preserve">Alessandro Mota Barbosa </v>
      </c>
      <c r="F52" s="127"/>
      <c r="G52" s="127"/>
      <c r="H52" s="127"/>
      <c r="I52" s="127"/>
      <c r="J52" s="127"/>
      <c r="K52" s="127"/>
      <c r="L52" s="127"/>
      <c r="M52" s="127"/>
      <c r="N52" s="125"/>
    </row>
    <row r="53" spans="1:14">
      <c r="A53" s="146"/>
      <c r="B53" s="82" t="str">
        <f>'MM CALC'!C207</f>
        <v>Engenheira Civil - CREA MG 226188/D</v>
      </c>
      <c r="D53" s="147"/>
      <c r="E53" s="82" t="str">
        <f>'MM CALC'!E207</f>
        <v>Prefeito Municipal de Minas Novas</v>
      </c>
      <c r="F53" s="82"/>
      <c r="G53" s="82"/>
      <c r="H53" s="82"/>
      <c r="I53" s="82"/>
      <c r="J53" s="82"/>
      <c r="K53" s="82"/>
      <c r="L53" s="82"/>
      <c r="M53" s="82"/>
      <c r="N53" s="125"/>
    </row>
    <row r="54" spans="1:14">
      <c r="A54" s="146"/>
      <c r="N54" s="125"/>
    </row>
    <row r="55" spans="1:14" ht="13.5" thickBot="1">
      <c r="A55" s="150"/>
      <c r="B55" s="151"/>
      <c r="C55" s="132"/>
      <c r="D55" s="132"/>
      <c r="E55" s="132"/>
      <c r="F55" s="132"/>
      <c r="G55" s="132"/>
      <c r="H55" s="132"/>
      <c r="I55" s="132"/>
      <c r="J55" s="132"/>
      <c r="K55" s="132"/>
      <c r="L55" s="132"/>
      <c r="M55" s="132"/>
      <c r="N55" s="134"/>
    </row>
  </sheetData>
  <mergeCells count="53">
    <mergeCell ref="A42:A43"/>
    <mergeCell ref="B42:B43"/>
    <mergeCell ref="A44:A45"/>
    <mergeCell ref="B44:B45"/>
    <mergeCell ref="J8:J9"/>
    <mergeCell ref="A36:A37"/>
    <mergeCell ref="B36:B37"/>
    <mergeCell ref="A38:A39"/>
    <mergeCell ref="B38:B39"/>
    <mergeCell ref="A40:A41"/>
    <mergeCell ref="B40:B41"/>
    <mergeCell ref="A24:A25"/>
    <mergeCell ref="B24:B25"/>
    <mergeCell ref="A32:A33"/>
    <mergeCell ref="B32:B33"/>
    <mergeCell ref="A34:A35"/>
    <mergeCell ref="B34:B35"/>
    <mergeCell ref="A18:A19"/>
    <mergeCell ref="B18:B19"/>
    <mergeCell ref="A20:A21"/>
    <mergeCell ref="B20:B21"/>
    <mergeCell ref="A22:A23"/>
    <mergeCell ref="B22:B23"/>
    <mergeCell ref="A12:A13"/>
    <mergeCell ref="B12:B13"/>
    <mergeCell ref="A14:A15"/>
    <mergeCell ref="B14:B15"/>
    <mergeCell ref="A16:A17"/>
    <mergeCell ref="B16:B17"/>
    <mergeCell ref="A10:A11"/>
    <mergeCell ref="B10:B11"/>
    <mergeCell ref="K8:K9"/>
    <mergeCell ref="L8:L9"/>
    <mergeCell ref="M8:M9"/>
    <mergeCell ref="H8:H9"/>
    <mergeCell ref="F8:F9"/>
    <mergeCell ref="G8:G9"/>
    <mergeCell ref="A1:N1"/>
    <mergeCell ref="A46:B47"/>
    <mergeCell ref="A30:A31"/>
    <mergeCell ref="B30:B31"/>
    <mergeCell ref="A3:N3"/>
    <mergeCell ref="A26:A27"/>
    <mergeCell ref="B26:B27"/>
    <mergeCell ref="A28:A29"/>
    <mergeCell ref="B28:B29"/>
    <mergeCell ref="C8:C9"/>
    <mergeCell ref="B8:B9"/>
    <mergeCell ref="A8:A9"/>
    <mergeCell ref="D8:D9"/>
    <mergeCell ref="I8:I9"/>
    <mergeCell ref="N8:N9"/>
    <mergeCell ref="E8:E9"/>
  </mergeCells>
  <phoneticPr fontId="21" type="noConversion"/>
  <printOptions horizontalCentered="1" verticalCentered="1"/>
  <pageMargins left="0.59055118110236227" right="0.39370078740157483" top="0.59055118110236227" bottom="0.59055118110236227" header="0.31496062992125984" footer="0.31496062992125984"/>
  <pageSetup paperSize="9" scale="52" orientation="landscape" horizontalDpi="4294967292"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6</vt:i4>
      </vt:variant>
    </vt:vector>
  </HeadingPairs>
  <TitlesOfParts>
    <vt:vector size="9" baseType="lpstr">
      <vt:lpstr>PLAN ORÇ</vt:lpstr>
      <vt:lpstr>MM CALC</vt:lpstr>
      <vt:lpstr>CRON</vt:lpstr>
      <vt:lpstr>CRON!Area_de_impressao</vt:lpstr>
      <vt:lpstr>'MM CALC'!Area_de_impressao</vt:lpstr>
      <vt:lpstr>'PLAN ORÇ'!Area_de_impressao</vt:lpstr>
      <vt:lpstr>Fonte</vt:lpstr>
      <vt:lpstr>'MM CALC'!Titulos_de_impressao</vt:lpstr>
      <vt:lpstr>'PLAN ORÇ'!Titulos_de_impressao</vt:lpstr>
    </vt:vector>
  </TitlesOfParts>
  <Company>EMPRESARIAL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Convênios</cp:lastModifiedBy>
  <cp:lastPrinted>2025-10-16T14:38:21Z</cp:lastPrinted>
  <dcterms:created xsi:type="dcterms:W3CDTF">2010-03-02T12:32:19Z</dcterms:created>
  <dcterms:modified xsi:type="dcterms:W3CDTF">2025-11-28T19:09:36Z</dcterms:modified>
</cp:coreProperties>
</file>