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120" yWindow="-120" windowWidth="24240" windowHeight="13740"/>
  </bookViews>
  <sheets>
    <sheet name="PLANILHA" sheetId="1" r:id="rId1"/>
    <sheet name="CRONOGRAMA" sheetId="2" r:id="rId2"/>
  </sheets>
  <definedNames>
    <definedName name="_xlnm.Print_Area" localSheetId="1">CRONOGRAMA!$A$1:$M$19</definedName>
    <definedName name="_xlnm.Print_Area" localSheetId="0">PLANILHA!$A$1:$J$65</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 roundtripDataChecksum="NzaABONjY+4nVGhYamhQoxdXgrKljGTRerTH8FsdcnY="/>
    </ext>
  </extLst>
</workbook>
</file>

<file path=xl/calcChain.xml><?xml version="1.0" encoding="utf-8"?>
<calcChain xmlns="http://schemas.openxmlformats.org/spreadsheetml/2006/main">
  <c r="G35" i="1"/>
  <c r="B14" i="2" l="1"/>
  <c r="B13"/>
  <c r="B12"/>
  <c r="B11"/>
  <c r="B10"/>
  <c r="B9"/>
  <c r="B8"/>
  <c r="B7"/>
  <c r="G135" i="1"/>
  <c r="C61"/>
  <c r="C60"/>
  <c r="F56" l="1"/>
  <c r="G56" s="1"/>
  <c r="G58" s="1"/>
  <c r="F33"/>
  <c r="G33" s="1"/>
  <c r="F7"/>
  <c r="G7" s="1"/>
  <c r="F18"/>
  <c r="G18" s="1"/>
  <c r="F15"/>
  <c r="G15" s="1"/>
  <c r="F26"/>
  <c r="G26" s="1"/>
  <c r="F10"/>
  <c r="G10" s="1"/>
  <c r="F49"/>
  <c r="G49" s="1"/>
  <c r="F52"/>
  <c r="G52" s="1"/>
  <c r="F43"/>
  <c r="G43" s="1"/>
  <c r="F38"/>
  <c r="G38" s="1"/>
  <c r="F30"/>
  <c r="G30" s="1"/>
  <c r="F21"/>
  <c r="G21" s="1"/>
  <c r="G40" l="1"/>
  <c r="G24"/>
  <c r="C8" i="2" s="1"/>
  <c r="G13" i="1"/>
  <c r="C7" i="2" s="1"/>
  <c r="C14"/>
  <c r="G28" i="1"/>
  <c r="C9" i="2" s="1"/>
  <c r="L9" s="1"/>
  <c r="C11"/>
  <c r="G54" i="1"/>
  <c r="C13" i="2" s="1"/>
  <c r="F13" s="1"/>
  <c r="C10"/>
  <c r="G46" i="1"/>
  <c r="C12" i="2" s="1"/>
  <c r="G59" i="1" l="1"/>
  <c r="H14" i="2"/>
  <c r="F14"/>
  <c r="L14"/>
  <c r="J14"/>
  <c r="L13"/>
  <c r="H9"/>
  <c r="J9"/>
  <c r="F11"/>
  <c r="F9"/>
  <c r="H11"/>
  <c r="L11"/>
  <c r="J11"/>
  <c r="J13"/>
  <c r="H13"/>
  <c r="J7"/>
  <c r="H7"/>
  <c r="L7"/>
  <c r="F7"/>
  <c r="H12"/>
  <c r="L12"/>
  <c r="F12"/>
  <c r="J12"/>
  <c r="F8"/>
  <c r="H8"/>
  <c r="J8"/>
  <c r="L8"/>
  <c r="J10"/>
  <c r="L10"/>
  <c r="F10"/>
  <c r="H10"/>
  <c r="M12" l="1"/>
  <c r="M8"/>
  <c r="M9"/>
  <c r="M13"/>
  <c r="L15"/>
  <c r="M7"/>
  <c r="J15"/>
  <c r="M14"/>
  <c r="M11"/>
  <c r="M10"/>
  <c r="G62" i="1"/>
  <c r="G4" s="1"/>
  <c r="H15" i="2"/>
  <c r="C16"/>
  <c r="I15" l="1"/>
  <c r="D10"/>
  <c r="D7"/>
  <c r="D8"/>
  <c r="D12"/>
  <c r="D9"/>
  <c r="D13"/>
  <c r="D11"/>
  <c r="D14"/>
  <c r="K15"/>
  <c r="G15"/>
  <c r="M15"/>
  <c r="M16" s="1"/>
  <c r="F15"/>
  <c r="D16" l="1"/>
  <c r="F16"/>
  <c r="E15"/>
  <c r="H16" l="1"/>
  <c r="E16"/>
  <c r="J16" l="1"/>
  <c r="G16"/>
  <c r="L16" l="1"/>
  <c r="I16"/>
  <c r="K16" l="1"/>
</calcChain>
</file>

<file path=xl/sharedStrings.xml><?xml version="1.0" encoding="utf-8"?>
<sst xmlns="http://schemas.openxmlformats.org/spreadsheetml/2006/main" count="161" uniqueCount="138">
  <si>
    <t>COD ESCOLA:</t>
  </si>
  <si>
    <t>S.R.E.:</t>
  </si>
  <si>
    <t>ISS</t>
  </si>
  <si>
    <t>SERVIÇOS:</t>
  </si>
  <si>
    <t>CONSTRUÇÃO / AMPLIAÇÃO / REFORMA</t>
  </si>
  <si>
    <t>ITEM</t>
  </si>
  <si>
    <t>DESCRIÇÃO</t>
  </si>
  <si>
    <t>UN</t>
  </si>
  <si>
    <t>ANALISADO</t>
  </si>
  <si>
    <t>LOCAL DE INTERVENÇÃO</t>
  </si>
  <si>
    <t>QUANT.</t>
  </si>
  <si>
    <t>P. UNIT. (S/BDI)</t>
  </si>
  <si>
    <t>P. UNIT. (C/BDI)</t>
  </si>
  <si>
    <t>P. TOTAL (C/BDI)</t>
  </si>
  <si>
    <t>MEMÓRIA DE CALCULO</t>
  </si>
  <si>
    <t>010000</t>
  </si>
  <si>
    <t>INSTALAÇÃO DOS SERVIÇOS DE ENGENHARIA</t>
  </si>
  <si>
    <t>M</t>
  </si>
  <si>
    <t>010002</t>
  </si>
  <si>
    <t>Locação para muros, cercas e alambrados</t>
  </si>
  <si>
    <t>Será medido por comprimento de muros, cercas ou alambrados locados (m).
O item remunera o fornecimento de veículo para locomoção, materiais, mão-de-obra qualificada e equipamentos necessários para execução de serviços de locação de muros, cercas ou alambrados.</t>
  </si>
  <si>
    <t>010003</t>
  </si>
  <si>
    <t>Fornecimento e colocação de placa dos serviços de engenharia em chapa galvanizada (3,00 X 1,50m)   -  Governo do Estado  -  (Ampliação e / ou Reforma acima de R$ 30.000,00)</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</si>
  <si>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</si>
  <si>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SUB-TOTAL =</t>
  </si>
  <si>
    <t>030000</t>
  </si>
  <si>
    <t>TRABALHOS EM TERRA</t>
  </si>
  <si>
    <t>030002</t>
  </si>
  <si>
    <t>Escavação  manual de vala em solo de 1ª e 2ª categoria, profundidade em até 2,00m</t>
  </si>
  <si>
    <r>
      <rPr>
        <sz val="14"/>
        <color theme="1"/>
        <rFont val="Calibri"/>
        <family val="2"/>
      </rPr>
      <t>M</t>
    </r>
    <r>
      <rPr>
        <vertAlign val="superscript"/>
        <sz val="14"/>
        <color theme="1"/>
        <rFont val="Calibri"/>
        <family val="2"/>
      </rPr>
      <t>3</t>
    </r>
  </si>
  <si>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</si>
  <si>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030004</t>
  </si>
  <si>
    <t>Regularização de fundo de vala com apiloamento com maço de 30kg</t>
  </si>
  <si>
    <r>
      <rPr>
        <sz val="14"/>
        <color theme="1"/>
        <rFont val="Calibri"/>
        <family val="2"/>
      </rPr>
      <t>M</t>
    </r>
    <r>
      <rPr>
        <vertAlign val="superscript"/>
        <sz val="14"/>
        <color theme="1"/>
        <rFont val="Calibri"/>
        <family val="2"/>
      </rPr>
      <t>2</t>
    </r>
  </si>
  <si>
    <t>Será medido pela área de fundo da vala (m²).
O item remunera o fornecimento de equipamentos e mão-de-obra necessários para execução dos serviços de regularização do fundo de vala com maço de 30 kg.</t>
  </si>
  <si>
    <t>030005</t>
  </si>
  <si>
    <t>Reaterro manual de vala apiloado</t>
  </si>
  <si>
    <r>
      <rPr>
        <sz val="14"/>
        <color theme="1"/>
        <rFont val="Calibri"/>
        <family val="2"/>
      </rPr>
      <t>M</t>
    </r>
    <r>
      <rPr>
        <vertAlign val="superscript"/>
        <sz val="14"/>
        <color theme="1"/>
        <rFont val="Calibri"/>
        <family val="2"/>
      </rPr>
      <t>3</t>
    </r>
  </si>
  <si>
    <t>Será medido pelo volume de reaterro em valas, poços ou cavas executado (m³).
O item remunera o fornecimento da mão-de-obra necessária para a execução dos serviços de reaterro manual apiloado, com material existente ou importado, sem controle de compactação.</t>
  </si>
  <si>
    <t>040000</t>
  </si>
  <si>
    <t>SONDAGEM, FUNDAÇÕES, MUROS E CONTENÇÕES</t>
  </si>
  <si>
    <t>040003</t>
  </si>
  <si>
    <t>Concreto armado para fundação (incluindo fornecimento, transporte, lançamento, forma e desforma)</t>
  </si>
  <si>
    <r>
      <rPr>
        <sz val="14"/>
        <color theme="1"/>
        <rFont val="Calibri"/>
        <family val="2"/>
      </rPr>
      <t>M</t>
    </r>
    <r>
      <rPr>
        <vertAlign val="superscript"/>
        <sz val="14"/>
        <color theme="1"/>
        <rFont val="Calibri"/>
        <family val="2"/>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</si>
  <si>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</si>
  <si>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050000</t>
  </si>
  <si>
    <t>SUPERESTRUTURA</t>
  </si>
  <si>
    <t>050005</t>
  </si>
  <si>
    <t>Concreto armado (incluindo fornecimento, transporte, lançamento, forma e desforma)</t>
  </si>
  <si>
    <r>
      <rPr>
        <sz val="14"/>
        <color theme="1"/>
        <rFont val="Calibri"/>
        <family val="2"/>
      </rPr>
      <t>M</t>
    </r>
    <r>
      <rPr>
        <vertAlign val="superscript"/>
        <sz val="14"/>
        <color theme="1"/>
        <rFont val="Calibri"/>
        <family val="2"/>
      </rPr>
      <t>3</t>
    </r>
  </si>
  <si>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incluído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</si>
  <si>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060000</t>
  </si>
  <si>
    <t>ALVENARIA</t>
  </si>
  <si>
    <t>060100</t>
  </si>
  <si>
    <t>Execução de:</t>
  </si>
  <si>
    <t>060105</t>
  </si>
  <si>
    <t>Alvenaria de vedação com bloco de concreto, 9x19x39 cm, espessura da parede 9 cm, juntas de 10mm com argamassa mista de cimento, cal hidratada e areia sem peneirar traço 1:0,5:8</t>
  </si>
  <si>
    <r>
      <rPr>
        <sz val="14"/>
        <color theme="1"/>
        <rFont val="Calibri"/>
        <family val="2"/>
      </rPr>
      <t>M</t>
    </r>
    <r>
      <rPr>
        <vertAlign val="superscript"/>
        <sz val="14"/>
        <color theme="1"/>
        <rFont val="Calibri"/>
        <family val="2"/>
      </rPr>
      <t>2</t>
    </r>
  </si>
  <si>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09 x 19 x 39 cm, e resistência mínima à compressão de acordo com a NBR 6136.</t>
  </si>
  <si>
    <t>Fornecimento e instalação de:</t>
  </si>
  <si>
    <t>120000</t>
  </si>
  <si>
    <t>ESQUADRIAS METÁLICAS</t>
  </si>
  <si>
    <t>120100</t>
  </si>
  <si>
    <r>
      <rPr>
        <sz val="14"/>
        <color theme="1"/>
        <rFont val="Calibri"/>
        <family val="2"/>
      </rPr>
      <t>M</t>
    </r>
    <r>
      <rPr>
        <vertAlign val="superscript"/>
        <sz val="14"/>
        <color theme="1"/>
        <rFont val="Calibri"/>
        <family val="2"/>
      </rPr>
      <t>2</t>
    </r>
  </si>
  <si>
    <t>PINTURA</t>
  </si>
  <si>
    <t>Pintura:</t>
  </si>
  <si>
    <r>
      <rPr>
        <sz val="14"/>
        <color theme="1"/>
        <rFont val="Calibri"/>
        <family val="2"/>
      </rPr>
      <t>M</t>
    </r>
    <r>
      <rPr>
        <vertAlign val="superscript"/>
        <sz val="14"/>
        <color theme="1"/>
        <rFont val="Calibri"/>
        <family val="2"/>
      </rPr>
      <t>2</t>
    </r>
  </si>
  <si>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</si>
  <si>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t>Esmalte em esquadrias de ferro com duas demãos e uma demão de zarcão</t>
  </si>
  <si>
    <r>
      <rPr>
        <sz val="14"/>
        <color theme="1"/>
        <rFont val="Calibri"/>
        <family val="2"/>
      </rPr>
      <t>M</t>
    </r>
    <r>
      <rPr>
        <vertAlign val="superscript"/>
        <sz val="14"/>
        <color theme="1"/>
        <rFont val="Calibri"/>
        <family val="2"/>
      </rPr>
      <t>2</t>
    </r>
  </si>
  <si>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</si>
  <si>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260000</t>
  </si>
  <si>
    <t>OUTROS</t>
  </si>
  <si>
    <t>TOTAL CUSTO =</t>
  </si>
  <si>
    <t>BDI PROJETO =</t>
  </si>
  <si>
    <t xml:space="preserve">BDI OBRA = </t>
  </si>
  <si>
    <t>-</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</si>
  <si>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</si>
  <si>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</si>
  <si>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</si>
  <si>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</si>
  <si>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</si>
  <si>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CRONOGRAMA FÍSICO-FINANCEIRO</t>
  </si>
  <si>
    <t>SERVIÇOS: CONSTRUÇÃO / AMPLIAÇÃO / REFORMA</t>
  </si>
  <si>
    <t>TOTAL GERAL (C/ BDI)</t>
  </si>
  <si>
    <t>% INC.</t>
  </si>
  <si>
    <t>1º MÊS</t>
  </si>
  <si>
    <t>2º MÊS</t>
  </si>
  <si>
    <t>3º MÊS</t>
  </si>
  <si>
    <t>4º MÊS</t>
  </si>
  <si>
    <t>TOTAL</t>
  </si>
  <si>
    <t>%</t>
  </si>
  <si>
    <t>VALOR</t>
  </si>
  <si>
    <t>TOTAL MENSAL</t>
  </si>
  <si>
    <t>TOTAL ACUMULADO</t>
  </si>
  <si>
    <t>LOCAL / DATA:</t>
  </si>
  <si>
    <t>(0,60*0,60*0,80*250)+(0,60*0,60*0,80*50)+(0,80*0,80*1,00*4)</t>
  </si>
  <si>
    <t>SAPATAS</t>
  </si>
  <si>
    <t>(0,60*0,60*250)+(0,60*0,60*50)+(0,80*0,80*4)</t>
  </si>
  <si>
    <t>88,96-53,44</t>
  </si>
  <si>
    <t>SAPATAS E VIGAS BALDRAME</t>
  </si>
  <si>
    <t>(0,174*250)+(0,174*50)+(0,31*4)+ (642,34*0,15*0,25*1)+ (1,25*0,15*0,25*144)</t>
  </si>
  <si>
    <t>PILARES</t>
  </si>
  <si>
    <t>(2,20*0,15*1,25*295) + (2,20*0,30*0,30*4)</t>
  </si>
  <si>
    <t>(642,34-8,80)*2,00</t>
  </si>
  <si>
    <t>Portão em chapa de aço galvanizado, tipo lambril, ESP. 1,25MM (GSG-18), com requadro em tubo de aço (50X30)MM, ESP. 1,25MM, EXCLUSIVE cadeado e pintura</t>
  </si>
  <si>
    <t>Será medido por área de porta / portão instalado (m²).
O item remunera o fornecimento da porta e / ou portão de abrir ou correr, sob medida, com uma ou duas folhas (conforme projeto), constituído por: folha do portão em chapa de aço galvanizado, tipo lambril, ESP. 1,25MM (GSG-18), com requadro em tubo de aço (50X30)MM, ESP. 1,25MM;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</si>
  <si>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PORTÕES</t>
  </si>
  <si>
    <t>(1,80*2,00)+(4,00*2,20)+(3,00*2,00)</t>
  </si>
  <si>
    <t>TODA EXTENÇÃO INTERNA DO MURO E FACHADA FRONTAL EXTERNA</t>
  </si>
  <si>
    <t>((1,80*2,00)+(4,00*2,20)+(3,00*2,00))*2</t>
  </si>
  <si>
    <t>Será medido por comprimento de muros (m).
O item remunera o fornecimento e instalação de concertina dupla clipada, espiral der 300 MM em toda a extenção do muro de vedação e sobre o portão de 3,00 m.</t>
  </si>
  <si>
    <t>PERÍMETRO DE ALVENARIA</t>
  </si>
  <si>
    <t>CINTA DE AMARRAÇÃO DE ALVENARIA MOLDADA IN LOCO COM UTILIZAÇÃO DE BLOCOS CANALETA, ESPESSURA DE *10* CM. AF_03/2024</t>
  </si>
  <si>
    <t>SOBRE TODA A ALVENARIA</t>
  </si>
  <si>
    <t>642,34-8,80</t>
  </si>
  <si>
    <t>Será medido por metro linear de cinta executada.
O item remunera o fornecimento de materiais e mão-de-obra necessários para a execução de cinta de amarração sobre alvenaria de vedação, confeccionada em bloco canaleta de concreto, com superfície áspera para garantir a aderência do revestimento, assentada com argamassa de cimento, cal hidratada e areia; dimensões padronizadas de 09 x 19 x 39 cm, e resistência mínima à compressão de acordo com a NBR 6136.</t>
  </si>
  <si>
    <t xml:space="preserve">ESCOLA MUNICIPAL: QUIRINO JOSÉ DA SILVA                                                                                                                                                  </t>
  </si>
  <si>
    <t xml:space="preserve">MUNICÍPIO:  CORAÇÃO DE JESUS/MG                                                                                                                                                       </t>
  </si>
  <si>
    <t xml:space="preserve">MUNICÍPIO: CORAÇÃO DE JESUS/MG                                                                                                                                                        </t>
  </si>
  <si>
    <t>ENDEREÇO: RUA ALVARO AUGUSTO DE LELIS, S/Nº, BAIRRO RENOVAÇÃO</t>
  </si>
  <si>
    <r>
      <t xml:space="preserve">        SECRETARIA DE ESTADO DE EDUCAÇÃO - SUPERINTENDÊNCIA DE INFRAESTRUTURA E LOGÍSTICA - DIRETORIA DE GESTÃO DE PARCERIAS E FISCALIZAÇÃO -</t>
    </r>
    <r>
      <rPr>
        <b/>
        <sz val="14"/>
        <color rgb="FFFF0000"/>
        <rFont val="Calibri"/>
        <family val="2"/>
      </rPr>
      <t xml:space="preserve"> PLANILHA DE SERVIÇOS </t>
    </r>
    <r>
      <rPr>
        <b/>
        <sz val="14"/>
        <color theme="1"/>
        <rFont val="Calibri"/>
        <family val="2"/>
      </rPr>
      <t>- SEM DESONERAÇÃO</t>
    </r>
  </si>
  <si>
    <t xml:space="preserve">Nome do técnico responsável pela elaboração da planilha: André Fagundes Peixoto                                     </t>
  </si>
  <si>
    <t xml:space="preserve">Nome do responsável legal pelo município: Samuel Barreto Neto                                    </t>
  </si>
  <si>
    <t>SRE: MONTES CLAROS</t>
  </si>
  <si>
    <t>MONTES CLAROS</t>
  </si>
  <si>
    <r>
      <t xml:space="preserve">Látex PVA em parede </t>
    </r>
    <r>
      <rPr>
        <b/>
        <sz val="12"/>
        <color theme="1"/>
        <rFont val="Calibri"/>
        <family val="2"/>
      </rPr>
      <t>(2 demãos), com fundo preparador / selador</t>
    </r>
  </si>
  <si>
    <t>190,68+204,31+119,91+122,97</t>
  </si>
  <si>
    <t>(186,86*2,20*2)+(204,31*2,20)+ (119,91*2,20)+(122,97*2,20)</t>
  </si>
  <si>
    <t>REPRESENTANTE LEGAL: SAMUEL BARRETO NETO</t>
  </si>
  <si>
    <t>CREA-MG: 382948</t>
  </si>
  <si>
    <t>RESPONSÁVEL TÉCNICO: ANDRÉ FAGUNDES PEIXOTO CREA/MG: 382948</t>
  </si>
  <si>
    <t>INSTALAÇÃO DE CONCERTINA FLAT, ESPIRAL DE 300 MM. AF_03/2024</t>
  </si>
  <si>
    <t>105034</t>
  </si>
  <si>
    <t>SINAPI OUTUBRO/2024</t>
  </si>
  <si>
    <t>ED 50982</t>
  </si>
  <si>
    <t>SICOR OUTUBRO/2024</t>
  </si>
  <si>
    <t>105128</t>
  </si>
</sst>
</file>

<file path=xl/styles.xml><?xml version="1.0" encoding="utf-8"?>
<styleSheet xmlns="http://schemas.openxmlformats.org/spreadsheetml/2006/main">
  <numFmts count="4">
    <numFmt numFmtId="164" formatCode="#,##0.00\ ;&quot; (&quot;#,##0.00\);&quot; -&quot;#\ ;@\ "/>
    <numFmt numFmtId="165" formatCode="dd/mm/yy"/>
    <numFmt numFmtId="166" formatCode="_(* #,##0.000_);_(* \(#,##0.000\);_(* &quot;-&quot;??_);_(@_)"/>
    <numFmt numFmtId="167" formatCode="#,##0.0000"/>
  </numFmts>
  <fonts count="26">
    <font>
      <sz val="11"/>
      <color theme="1"/>
      <name val="Calibri"/>
      <scheme val="minor"/>
    </font>
    <font>
      <b/>
      <sz val="12"/>
      <color theme="1"/>
      <name val="Calibri"/>
      <family val="2"/>
    </font>
    <font>
      <b/>
      <sz val="14"/>
      <color theme="1"/>
      <name val="Calibri"/>
      <family val="2"/>
    </font>
    <font>
      <sz val="11"/>
      <name val="Calibri"/>
      <family val="2"/>
    </font>
    <font>
      <sz val="11"/>
      <color theme="1"/>
      <name val="Calibri"/>
      <family val="2"/>
    </font>
    <font>
      <sz val="14"/>
      <color theme="1"/>
      <name val="Calibri"/>
      <family val="2"/>
    </font>
    <font>
      <b/>
      <sz val="10"/>
      <color theme="1"/>
      <name val="Arial"/>
      <family val="2"/>
    </font>
    <font>
      <sz val="12"/>
      <color theme="1"/>
      <name val="Calibri"/>
      <family val="2"/>
    </font>
    <font>
      <sz val="10"/>
      <color theme="1"/>
      <name val="Arial"/>
      <family val="2"/>
    </font>
    <font>
      <b/>
      <u/>
      <sz val="12"/>
      <color theme="1"/>
      <name val="Calibri"/>
      <family val="2"/>
    </font>
    <font>
      <b/>
      <sz val="14"/>
      <color theme="1"/>
      <name val="Arial"/>
      <family val="2"/>
    </font>
    <font>
      <b/>
      <sz val="12"/>
      <color rgb="FFFF0000"/>
      <name val="Calibri"/>
      <family val="2"/>
    </font>
    <font>
      <sz val="14"/>
      <color rgb="FFFF0000"/>
      <name val="Calibri"/>
      <family val="2"/>
    </font>
    <font>
      <sz val="10"/>
      <color theme="1"/>
      <name val="Calibri"/>
      <family val="2"/>
    </font>
    <font>
      <b/>
      <sz val="14"/>
      <color rgb="FFFF0000"/>
      <name val="Calibri"/>
      <family val="2"/>
    </font>
    <font>
      <b/>
      <sz val="6"/>
      <color theme="1"/>
      <name val="Comic Sans MS"/>
      <family val="4"/>
    </font>
    <font>
      <sz val="11"/>
      <color theme="1"/>
      <name val="Comic Sans MS"/>
      <family val="4"/>
    </font>
    <font>
      <b/>
      <sz val="12"/>
      <color theme="1"/>
      <name val="Arial"/>
      <family val="2"/>
    </font>
    <font>
      <sz val="14"/>
      <color theme="1"/>
      <name val="Arial"/>
      <family val="2"/>
    </font>
    <font>
      <b/>
      <sz val="12"/>
      <color rgb="FFFF0000"/>
      <name val="Arial"/>
      <family val="2"/>
    </font>
    <font>
      <b/>
      <sz val="12"/>
      <color rgb="FF000000"/>
      <name val="Arial"/>
      <family val="2"/>
    </font>
    <font>
      <b/>
      <sz val="10"/>
      <color rgb="FF000000"/>
      <name val="Arial"/>
      <family val="2"/>
    </font>
    <font>
      <b/>
      <sz val="9"/>
      <color theme="1"/>
      <name val="Arial"/>
      <family val="2"/>
    </font>
    <font>
      <b/>
      <sz val="11"/>
      <color theme="1"/>
      <name val="Calibri"/>
      <family val="2"/>
    </font>
    <font>
      <vertAlign val="superscript"/>
      <sz val="14"/>
      <color theme="1"/>
      <name val="Calibri"/>
      <family val="2"/>
    </font>
    <font>
      <sz val="12"/>
      <name val="Calibri"/>
      <family val="2"/>
    </font>
  </fonts>
  <fills count="4">
    <fill>
      <patternFill patternType="none"/>
    </fill>
    <fill>
      <patternFill patternType="gray125"/>
    </fill>
    <fill>
      <patternFill patternType="solid">
        <fgColor theme="0"/>
        <bgColor theme="0"/>
      </patternFill>
    </fill>
    <fill>
      <patternFill patternType="solid">
        <fgColor rgb="FFD8D8D8"/>
        <bgColor rgb="FFD8D8D8"/>
      </patternFill>
    </fill>
  </fills>
  <borders count="46">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medium">
        <color rgb="FF000000"/>
      </bottom>
      <diagonal/>
    </border>
    <border>
      <left/>
      <right/>
      <top/>
      <bottom/>
      <diagonal/>
    </border>
    <border>
      <left/>
      <right/>
      <top style="medium">
        <color rgb="FF000000"/>
      </top>
      <bottom style="medium">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medium">
        <color indexed="64"/>
      </left>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bottom/>
      <diagonal/>
    </border>
    <border>
      <left style="medium">
        <color indexed="64"/>
      </left>
      <right style="thin">
        <color rgb="FF000000"/>
      </right>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179">
    <xf numFmtId="0" fontId="0" fillId="0" borderId="0" xfId="0"/>
    <xf numFmtId="0" fontId="4" fillId="2" borderId="1" xfId="0" applyFont="1" applyFill="1" applyBorder="1"/>
    <xf numFmtId="0" fontId="5" fillId="2" borderId="1" xfId="0" applyFont="1" applyFill="1" applyBorder="1"/>
    <xf numFmtId="49" fontId="2" fillId="2" borderId="6" xfId="0" applyNumberFormat="1" applyFont="1" applyFill="1" applyBorder="1" applyAlignment="1">
      <alignment horizontal="center" vertical="center"/>
    </xf>
    <xf numFmtId="10" fontId="2" fillId="2" borderId="4" xfId="0" applyNumberFormat="1" applyFont="1" applyFill="1" applyBorder="1" applyAlignment="1">
      <alignment horizontal="center" vertical="center"/>
    </xf>
    <xf numFmtId="49" fontId="2" fillId="2" borderId="6" xfId="0" applyNumberFormat="1" applyFont="1" applyFill="1" applyBorder="1" applyAlignment="1">
      <alignment vertical="center"/>
    </xf>
    <xf numFmtId="4" fontId="2" fillId="2" borderId="8" xfId="0" applyNumberFormat="1" applyFont="1" applyFill="1" applyBorder="1" applyAlignment="1">
      <alignment horizontal="center" vertical="center"/>
    </xf>
    <xf numFmtId="0" fontId="2" fillId="2" borderId="4" xfId="0"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0" fontId="6" fillId="2" borderId="1" xfId="0" applyFont="1" applyFill="1" applyBorder="1"/>
    <xf numFmtId="0" fontId="2" fillId="2" borderId="4" xfId="0" applyFont="1" applyFill="1" applyBorder="1" applyAlignment="1">
      <alignment horizontal="left" vertical="center" wrapText="1"/>
    </xf>
    <xf numFmtId="0" fontId="5" fillId="2" borderId="10" xfId="0" applyFont="1" applyFill="1" applyBorder="1" applyAlignment="1">
      <alignment horizontal="center" vertical="center" wrapText="1"/>
    </xf>
    <xf numFmtId="4" fontId="5" fillId="2" borderId="10" xfId="0" applyNumberFormat="1" applyFont="1" applyFill="1" applyBorder="1" applyAlignment="1">
      <alignment horizontal="center" vertical="center" wrapText="1"/>
    </xf>
    <xf numFmtId="164" fontId="5" fillId="2" borderId="10" xfId="0" applyNumberFormat="1" applyFont="1" applyFill="1" applyBorder="1" applyAlignment="1">
      <alignment horizontal="center" vertical="center" wrapText="1"/>
    </xf>
    <xf numFmtId="0" fontId="6" fillId="2" borderId="1" xfId="0" applyFont="1" applyFill="1" applyBorder="1" applyAlignment="1">
      <alignment vertical="center" wrapText="1"/>
    </xf>
    <xf numFmtId="2" fontId="1" fillId="2" borderId="11" xfId="0" applyNumberFormat="1" applyFont="1" applyFill="1" applyBorder="1" applyAlignment="1">
      <alignment vertical="center" wrapText="1"/>
    </xf>
    <xf numFmtId="0" fontId="2" fillId="2" borderId="16" xfId="0" applyFont="1" applyFill="1" applyBorder="1" applyAlignment="1">
      <alignment horizontal="center" vertical="center" wrapText="1"/>
    </xf>
    <xf numFmtId="164" fontId="2" fillId="2" borderId="4" xfId="0" applyNumberFormat="1" applyFont="1" applyFill="1" applyBorder="1" applyAlignment="1">
      <alignment horizontal="center" vertical="center" wrapText="1"/>
    </xf>
    <xf numFmtId="2" fontId="5" fillId="2" borderId="10" xfId="0" applyNumberFormat="1" applyFont="1" applyFill="1" applyBorder="1" applyAlignment="1">
      <alignment horizontal="center" vertical="center" wrapText="1"/>
    </xf>
    <xf numFmtId="4" fontId="5" fillId="2" borderId="17" xfId="0" applyNumberFormat="1" applyFont="1" applyFill="1" applyBorder="1" applyAlignment="1">
      <alignment horizontal="center" vertical="center" wrapText="1"/>
    </xf>
    <xf numFmtId="164" fontId="5" fillId="2" borderId="17" xfId="0" applyNumberFormat="1" applyFont="1" applyFill="1" applyBorder="1" applyAlignment="1">
      <alignment horizontal="center" vertical="center" wrapText="1"/>
    </xf>
    <xf numFmtId="0" fontId="1" fillId="2" borderId="18"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2" fillId="2" borderId="10" xfId="0" applyFont="1" applyFill="1" applyBorder="1" applyAlignment="1">
      <alignment horizontal="center" vertical="center" wrapText="1"/>
    </xf>
    <xf numFmtId="0" fontId="9" fillId="2" borderId="10" xfId="0" applyFont="1" applyFill="1" applyBorder="1" applyAlignment="1">
      <alignment horizontal="left" vertical="center" wrapText="1"/>
    </xf>
    <xf numFmtId="0" fontId="1" fillId="2" borderId="15" xfId="0" applyFont="1" applyFill="1" applyBorder="1" applyAlignment="1">
      <alignment horizontal="left" vertical="center" shrinkToFit="1"/>
    </xf>
    <xf numFmtId="0" fontId="13" fillId="2" borderId="15" xfId="0" applyFont="1" applyFill="1" applyBorder="1" applyAlignment="1">
      <alignment horizontal="left" vertical="center" wrapText="1"/>
    </xf>
    <xf numFmtId="0" fontId="2" fillId="2" borderId="16" xfId="0" applyFont="1" applyFill="1" applyBorder="1" applyAlignment="1">
      <alignment horizontal="right" vertical="center" wrapText="1"/>
    </xf>
    <xf numFmtId="164" fontId="2" fillId="2" borderId="8" xfId="0" applyNumberFormat="1" applyFont="1" applyFill="1" applyBorder="1" applyAlignment="1">
      <alignment horizontal="center" vertical="center" wrapText="1"/>
    </xf>
    <xf numFmtId="0" fontId="2" fillId="2" borderId="20" xfId="0" applyFont="1" applyFill="1" applyBorder="1" applyAlignment="1">
      <alignment horizontal="left" vertical="center" wrapText="1"/>
    </xf>
    <xf numFmtId="10" fontId="2" fillId="2" borderId="4" xfId="0" applyNumberFormat="1" applyFont="1" applyFill="1" applyBorder="1" applyAlignment="1">
      <alignment horizontal="right" vertical="center" wrapText="1"/>
    </xf>
    <xf numFmtId="164" fontId="2" fillId="2" borderId="21" xfId="0" applyNumberFormat="1" applyFont="1" applyFill="1" applyBorder="1" applyAlignment="1">
      <alignment horizontal="center" vertical="center" wrapText="1"/>
    </xf>
    <xf numFmtId="164" fontId="2" fillId="2" borderId="16" xfId="0" applyNumberFormat="1" applyFont="1" applyFill="1" applyBorder="1" applyAlignment="1">
      <alignment horizontal="center" vertical="center" wrapText="1"/>
    </xf>
    <xf numFmtId="0" fontId="1" fillId="2" borderId="22" xfId="0" applyFont="1" applyFill="1" applyBorder="1" applyAlignment="1">
      <alignment horizontal="center" vertical="center" wrapText="1"/>
    </xf>
    <xf numFmtId="0" fontId="6" fillId="2" borderId="1" xfId="0" applyFont="1" applyFill="1" applyBorder="1" applyAlignment="1">
      <alignment horizontal="left" vertical="center" wrapText="1"/>
    </xf>
    <xf numFmtId="49" fontId="7" fillId="2" borderId="1" xfId="0" applyNumberFormat="1" applyFont="1" applyFill="1" applyBorder="1"/>
    <xf numFmtId="0" fontId="17" fillId="2" borderId="1" xfId="0" applyFont="1" applyFill="1" applyBorder="1" applyAlignment="1">
      <alignment horizontal="left" vertical="top" wrapText="1"/>
    </xf>
    <xf numFmtId="0" fontId="18" fillId="2" borderId="1" xfId="0" applyFont="1" applyFill="1" applyBorder="1" applyAlignment="1">
      <alignment vertical="center"/>
    </xf>
    <xf numFmtId="0" fontId="18" fillId="2" borderId="1" xfId="0" applyFont="1" applyFill="1" applyBorder="1" applyAlignment="1">
      <alignment horizontal="center" vertical="center"/>
    </xf>
    <xf numFmtId="4" fontId="18" fillId="2" borderId="1" xfId="0" applyNumberFormat="1" applyFont="1" applyFill="1" applyBorder="1" applyAlignment="1">
      <alignment horizontal="center" vertical="center"/>
    </xf>
    <xf numFmtId="0" fontId="19" fillId="2" borderId="1" xfId="0" applyFont="1" applyFill="1" applyBorder="1" applyAlignment="1">
      <alignment horizontal="center"/>
    </xf>
    <xf numFmtId="0" fontId="20" fillId="2" borderId="1" xfId="0" applyFont="1" applyFill="1" applyBorder="1" applyAlignment="1">
      <alignment horizontal="center"/>
    </xf>
    <xf numFmtId="0" fontId="17" fillId="2" borderId="1" xfId="0" applyFont="1" applyFill="1" applyBorder="1"/>
    <xf numFmtId="0" fontId="21" fillId="2" borderId="1" xfId="0" applyFont="1" applyFill="1" applyBorder="1"/>
    <xf numFmtId="0" fontId="4" fillId="2" borderId="1" xfId="0" applyFont="1" applyFill="1" applyBorder="1" applyAlignment="1">
      <alignment horizontal="left" wrapText="1"/>
    </xf>
    <xf numFmtId="0" fontId="7" fillId="2" borderId="1" xfId="0" applyFont="1" applyFill="1" applyBorder="1" applyAlignment="1">
      <alignment horizontal="center"/>
    </xf>
    <xf numFmtId="0" fontId="7" fillId="2" borderId="1" xfId="0" applyFont="1" applyFill="1" applyBorder="1"/>
    <xf numFmtId="0" fontId="4" fillId="2" borderId="1" xfId="0" applyFont="1" applyFill="1" applyBorder="1" applyAlignment="1">
      <alignment vertical="center"/>
    </xf>
    <xf numFmtId="4" fontId="4" fillId="2" borderId="1" xfId="0" applyNumberFormat="1" applyFont="1" applyFill="1" applyBorder="1" applyAlignment="1">
      <alignment vertical="center"/>
    </xf>
    <xf numFmtId="0" fontId="11" fillId="2" borderId="1" xfId="0" applyFont="1" applyFill="1" applyBorder="1" applyAlignment="1">
      <alignment horizontal="center"/>
    </xf>
    <xf numFmtId="166" fontId="18" fillId="2" borderId="1" xfId="0" applyNumberFormat="1" applyFont="1" applyFill="1" applyBorder="1" applyAlignment="1">
      <alignment horizontal="center" vertical="center"/>
    </xf>
    <xf numFmtId="49" fontId="1" fillId="2" borderId="6" xfId="0" applyNumberFormat="1" applyFont="1" applyFill="1" applyBorder="1" applyAlignment="1">
      <alignment horizontal="center" vertical="center"/>
    </xf>
    <xf numFmtId="49" fontId="1" fillId="2" borderId="6" xfId="0" applyNumberFormat="1" applyFont="1" applyFill="1" applyBorder="1" applyAlignment="1">
      <alignment horizontal="left" vertical="center"/>
    </xf>
    <xf numFmtId="10" fontId="6" fillId="0" borderId="4" xfId="0" applyNumberFormat="1" applyFont="1" applyBorder="1" applyAlignment="1">
      <alignment horizontal="center" vertical="center"/>
    </xf>
    <xf numFmtId="4" fontId="6" fillId="0" borderId="4" xfId="0" applyNumberFormat="1" applyFont="1" applyBorder="1" applyAlignment="1">
      <alignment horizontal="center" vertical="center"/>
    </xf>
    <xf numFmtId="0" fontId="4" fillId="0" borderId="9" xfId="0" applyFont="1" applyBorder="1" applyAlignment="1">
      <alignment horizontal="center" vertical="center"/>
    </xf>
    <xf numFmtId="0" fontId="8" fillId="0" borderId="9" xfId="0" applyFont="1" applyBorder="1" applyAlignment="1">
      <alignment vertical="center"/>
    </xf>
    <xf numFmtId="4" fontId="4" fillId="0" borderId="9" xfId="0" applyNumberFormat="1" applyFont="1" applyBorder="1" applyAlignment="1">
      <alignment horizontal="center" vertical="center"/>
    </xf>
    <xf numFmtId="10" fontId="4" fillId="0" borderId="9" xfId="0" applyNumberFormat="1" applyFont="1" applyBorder="1" applyAlignment="1">
      <alignment horizontal="center" vertical="center"/>
    </xf>
    <xf numFmtId="10" fontId="4" fillId="0" borderId="9" xfId="0" applyNumberFormat="1" applyFont="1" applyBorder="1" applyAlignment="1">
      <alignment vertical="center"/>
    </xf>
    <xf numFmtId="0" fontId="4" fillId="0" borderId="4" xfId="0" applyFont="1" applyBorder="1" applyAlignment="1">
      <alignment horizontal="center" vertical="center"/>
    </xf>
    <xf numFmtId="0" fontId="4" fillId="0" borderId="4" xfId="0" applyFont="1" applyBorder="1" applyAlignment="1">
      <alignment vertical="center"/>
    </xf>
    <xf numFmtId="10" fontId="4" fillId="0" borderId="4" xfId="0" applyNumberFormat="1" applyFont="1" applyBorder="1" applyAlignment="1">
      <alignment vertical="center"/>
    </xf>
    <xf numFmtId="4" fontId="4" fillId="0" borderId="4" xfId="0" applyNumberFormat="1" applyFont="1" applyBorder="1" applyAlignment="1">
      <alignment horizontal="center" vertical="center"/>
    </xf>
    <xf numFmtId="10" fontId="4" fillId="0" borderId="4" xfId="0" applyNumberFormat="1" applyFont="1" applyBorder="1" applyAlignment="1">
      <alignment horizontal="center" vertical="center"/>
    </xf>
    <xf numFmtId="4" fontId="23" fillId="0" borderId="4" xfId="0" applyNumberFormat="1" applyFont="1" applyBorder="1" applyAlignment="1">
      <alignment horizontal="center" vertical="center"/>
    </xf>
    <xf numFmtId="10" fontId="23" fillId="0" borderId="4" xfId="0" applyNumberFormat="1" applyFont="1" applyBorder="1" applyAlignment="1">
      <alignment horizontal="center" vertical="center"/>
    </xf>
    <xf numFmtId="0" fontId="7" fillId="2" borderId="19" xfId="0" applyFont="1" applyFill="1" applyBorder="1" applyAlignment="1">
      <alignment horizontal="left" vertical="center" wrapText="1"/>
    </xf>
    <xf numFmtId="0" fontId="5" fillId="2" borderId="19" xfId="0" applyFont="1" applyFill="1" applyBorder="1" applyAlignment="1">
      <alignment horizontal="center" vertical="center" wrapText="1"/>
    </xf>
    <xf numFmtId="2" fontId="5" fillId="2" borderId="19" xfId="0" applyNumberFormat="1" applyFont="1" applyFill="1" applyBorder="1" applyAlignment="1">
      <alignment horizontal="center" vertical="center" wrapText="1"/>
    </xf>
    <xf numFmtId="4" fontId="5" fillId="2"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64" fontId="1" fillId="2" borderId="23" xfId="0" applyNumberFormat="1" applyFont="1" applyFill="1" applyBorder="1" applyAlignment="1">
      <alignment horizontal="center" vertical="center" wrapText="1"/>
    </xf>
    <xf numFmtId="0" fontId="6" fillId="2" borderId="23" xfId="0" applyFont="1" applyFill="1" applyBorder="1" applyAlignment="1">
      <alignment vertical="center" wrapText="1"/>
    </xf>
    <xf numFmtId="0" fontId="1" fillId="2" borderId="11"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7" fillId="2" borderId="23" xfId="0" applyFont="1" applyFill="1" applyBorder="1" applyAlignment="1">
      <alignment horizontal="left" vertical="center" wrapText="1"/>
    </xf>
    <xf numFmtId="2" fontId="1" fillId="2" borderId="23" xfId="0" applyNumberFormat="1" applyFont="1" applyFill="1" applyBorder="1" applyAlignment="1">
      <alignment vertical="center" wrapText="1"/>
    </xf>
    <xf numFmtId="49" fontId="1" fillId="2" borderId="6" xfId="0" applyNumberFormat="1" applyFont="1" applyFill="1" applyBorder="1" applyAlignment="1">
      <alignment vertical="center"/>
    </xf>
    <xf numFmtId="0" fontId="3" fillId="0" borderId="16" xfId="0" applyFont="1" applyBorder="1"/>
    <xf numFmtId="49" fontId="2" fillId="2" borderId="4" xfId="0" applyNumberFormat="1" applyFont="1" applyFill="1" applyBorder="1" applyAlignment="1">
      <alignment horizontal="right" vertical="center"/>
    </xf>
    <xf numFmtId="0" fontId="2" fillId="2" borderId="4" xfId="0" applyFont="1" applyFill="1" applyBorder="1" applyAlignment="1">
      <alignment horizontal="left" vertical="center"/>
    </xf>
    <xf numFmtId="0" fontId="4" fillId="2" borderId="23" xfId="0" applyFont="1" applyFill="1" applyBorder="1"/>
    <xf numFmtId="0" fontId="5" fillId="2" borderId="23" xfId="0" applyFont="1" applyFill="1" applyBorder="1"/>
    <xf numFmtId="0" fontId="6" fillId="2" borderId="23" xfId="0" applyFont="1" applyFill="1" applyBorder="1"/>
    <xf numFmtId="165" fontId="2" fillId="2" borderId="23" xfId="0" applyNumberFormat="1" applyFont="1" applyFill="1" applyBorder="1" applyAlignment="1">
      <alignment vertical="center" wrapText="1"/>
    </xf>
    <xf numFmtId="0" fontId="1" fillId="2" borderId="29" xfId="0" applyFont="1" applyFill="1" applyBorder="1" applyAlignment="1">
      <alignment horizontal="center" vertical="center"/>
    </xf>
    <xf numFmtId="49" fontId="1" fillId="2" borderId="37" xfId="0" applyNumberFormat="1" applyFont="1" applyFill="1" applyBorder="1" applyAlignment="1">
      <alignment horizontal="center" vertical="center" wrapText="1"/>
    </xf>
    <xf numFmtId="0" fontId="1" fillId="2" borderId="38" xfId="0" applyFont="1" applyFill="1" applyBorder="1" applyAlignment="1">
      <alignment vertical="center" wrapText="1"/>
    </xf>
    <xf numFmtId="49" fontId="1" fillId="2" borderId="39" xfId="0" applyNumberFormat="1" applyFont="1" applyFill="1" applyBorder="1" applyAlignment="1">
      <alignment horizontal="center" vertical="center" wrapText="1"/>
    </xf>
    <xf numFmtId="0" fontId="1" fillId="2" borderId="19" xfId="0" applyFont="1" applyFill="1" applyBorder="1" applyAlignment="1">
      <alignment horizontal="left" vertical="center" wrapText="1"/>
    </xf>
    <xf numFmtId="10" fontId="1" fillId="2" borderId="38" xfId="0" applyNumberFormat="1" applyFont="1" applyFill="1" applyBorder="1" applyAlignment="1">
      <alignment vertical="center" wrapText="1"/>
    </xf>
    <xf numFmtId="2" fontId="1" fillId="2" borderId="38" xfId="0" applyNumberFormat="1" applyFont="1" applyFill="1" applyBorder="1" applyAlignment="1">
      <alignment vertical="center" wrapText="1"/>
    </xf>
    <xf numFmtId="10" fontId="1" fillId="2" borderId="38" xfId="0" applyNumberFormat="1" applyFont="1" applyFill="1" applyBorder="1" applyAlignment="1">
      <alignment horizontal="center" vertical="center" wrapText="1"/>
    </xf>
    <xf numFmtId="4" fontId="5" fillId="0" borderId="19" xfId="0" applyNumberFormat="1" applyFont="1" applyBorder="1" applyAlignment="1">
      <alignment horizontal="center" vertical="center" wrapText="1"/>
    </xf>
    <xf numFmtId="49" fontId="1" fillId="2" borderId="36" xfId="0" applyNumberFormat="1" applyFont="1" applyFill="1" applyBorder="1" applyAlignment="1">
      <alignment horizontal="center" vertical="center" wrapText="1"/>
    </xf>
    <xf numFmtId="49" fontId="1" fillId="2" borderId="35" xfId="0" applyNumberFormat="1" applyFont="1" applyFill="1" applyBorder="1" applyAlignment="1">
      <alignment horizontal="center" vertical="center" wrapText="1"/>
    </xf>
    <xf numFmtId="1" fontId="1" fillId="2" borderId="37" xfId="0" applyNumberFormat="1" applyFont="1" applyFill="1" applyBorder="1" applyAlignment="1">
      <alignment horizontal="center" vertical="center" wrapText="1"/>
    </xf>
    <xf numFmtId="0" fontId="1" fillId="2" borderId="19" xfId="0" applyFont="1" applyFill="1" applyBorder="1" applyAlignment="1">
      <alignment horizontal="center" vertical="center" wrapText="1"/>
    </xf>
    <xf numFmtId="1" fontId="1" fillId="2" borderId="35" xfId="0" applyNumberFormat="1" applyFont="1" applyFill="1" applyBorder="1" applyAlignment="1">
      <alignment horizontal="center" vertical="center" wrapText="1"/>
    </xf>
    <xf numFmtId="1" fontId="1" fillId="2" borderId="39" xfId="0" applyNumberFormat="1" applyFont="1" applyFill="1" applyBorder="1" applyAlignment="1">
      <alignment horizontal="center" vertical="center" wrapText="1"/>
    </xf>
    <xf numFmtId="1" fontId="11" fillId="2" borderId="39" xfId="0" applyNumberFormat="1" applyFont="1" applyFill="1" applyBorder="1" applyAlignment="1">
      <alignment horizontal="center" vertical="center" wrapText="1"/>
    </xf>
    <xf numFmtId="0" fontId="12" fillId="2" borderId="19" xfId="0" applyFont="1" applyFill="1" applyBorder="1" applyAlignment="1">
      <alignment horizontal="center" vertical="center" wrapText="1"/>
    </xf>
    <xf numFmtId="2" fontId="12" fillId="2" borderId="19" xfId="0" applyNumberFormat="1" applyFont="1" applyFill="1" applyBorder="1" applyAlignment="1">
      <alignment horizontal="center" vertical="center" wrapText="1"/>
    </xf>
    <xf numFmtId="4" fontId="12" fillId="2" borderId="19" xfId="0" applyNumberFormat="1" applyFont="1" applyFill="1" applyBorder="1" applyAlignment="1">
      <alignment horizontal="center" vertical="center" wrapText="1"/>
    </xf>
    <xf numFmtId="1" fontId="1" fillId="2" borderId="36" xfId="0" applyNumberFormat="1" applyFont="1" applyFill="1" applyBorder="1" applyAlignment="1">
      <alignment horizontal="center" vertical="center" wrapText="1"/>
    </xf>
    <xf numFmtId="49" fontId="7" fillId="2" borderId="36" xfId="0" applyNumberFormat="1" applyFont="1" applyFill="1" applyBorder="1" applyAlignment="1">
      <alignment vertical="center" wrapText="1"/>
    </xf>
    <xf numFmtId="0" fontId="1" fillId="2" borderId="38" xfId="0" applyFont="1" applyFill="1" applyBorder="1"/>
    <xf numFmtId="49" fontId="7" fillId="2" borderId="40" xfId="0" applyNumberFormat="1" applyFont="1" applyFill="1" applyBorder="1" applyAlignment="1">
      <alignment horizontal="center" vertical="center" wrapText="1"/>
    </xf>
    <xf numFmtId="0" fontId="1" fillId="2" borderId="23" xfId="0" applyFont="1" applyFill="1" applyBorder="1" applyAlignment="1">
      <alignment horizontal="center"/>
    </xf>
    <xf numFmtId="164" fontId="1" fillId="2" borderId="38" xfId="0" applyNumberFormat="1" applyFont="1" applyFill="1" applyBorder="1"/>
    <xf numFmtId="0" fontId="2" fillId="2" borderId="23" xfId="0" applyFont="1" applyFill="1" applyBorder="1" applyAlignment="1">
      <alignment horizontal="left" vertical="center" wrapText="1"/>
    </xf>
    <xf numFmtId="0" fontId="2" fillId="2" borderId="23" xfId="0" applyFont="1" applyFill="1" applyBorder="1" applyAlignment="1">
      <alignment horizontal="right" vertical="center" wrapText="1"/>
    </xf>
    <xf numFmtId="0" fontId="15" fillId="2" borderId="24" xfId="0" applyFont="1" applyFill="1" applyBorder="1" applyAlignment="1">
      <alignment horizontal="center" vertical="center" wrapText="1"/>
    </xf>
    <xf numFmtId="0" fontId="16" fillId="2" borderId="42" xfId="0" applyFont="1" applyFill="1" applyBorder="1" applyAlignment="1">
      <alignment horizontal="center" vertical="center" wrapText="1"/>
    </xf>
    <xf numFmtId="0" fontId="2" fillId="2" borderId="24" xfId="0" applyFont="1" applyFill="1" applyBorder="1" applyAlignment="1">
      <alignment vertical="center" wrapText="1"/>
    </xf>
    <xf numFmtId="0" fontId="2" fillId="2" borderId="24" xfId="0" applyFont="1" applyFill="1" applyBorder="1" applyAlignment="1">
      <alignment horizontal="right" vertical="center" wrapText="1"/>
    </xf>
    <xf numFmtId="165" fontId="2" fillId="2" borderId="42" xfId="0" applyNumberFormat="1" applyFont="1" applyFill="1" applyBorder="1" applyAlignment="1">
      <alignment vertical="center" wrapText="1"/>
    </xf>
    <xf numFmtId="0" fontId="2" fillId="2" borderId="44" xfId="0" applyFont="1" applyFill="1" applyBorder="1" applyAlignment="1">
      <alignment horizontal="center" vertical="center" wrapText="1"/>
    </xf>
    <xf numFmtId="0" fontId="2" fillId="2" borderId="44" xfId="0" applyFont="1" applyFill="1" applyBorder="1" applyAlignment="1">
      <alignment vertical="center" wrapText="1"/>
    </xf>
    <xf numFmtId="0" fontId="2" fillId="2" borderId="44" xfId="0" applyFont="1" applyFill="1" applyBorder="1" applyAlignment="1">
      <alignment horizontal="right" vertical="center" wrapText="1"/>
    </xf>
    <xf numFmtId="165" fontId="2" fillId="2" borderId="45" xfId="0" applyNumberFormat="1" applyFont="1" applyFill="1" applyBorder="1" applyAlignment="1">
      <alignment vertical="center" wrapText="1"/>
    </xf>
    <xf numFmtId="167" fontId="5" fillId="2" borderId="19" xfId="0" applyNumberFormat="1" applyFont="1" applyFill="1" applyBorder="1" applyAlignment="1">
      <alignment horizontal="center" vertical="center" wrapText="1"/>
    </xf>
    <xf numFmtId="0" fontId="1" fillId="2" borderId="41" xfId="0" applyFont="1" applyFill="1" applyBorder="1" applyAlignment="1">
      <alignment horizontal="left" vertical="center" wrapText="1"/>
    </xf>
    <xf numFmtId="0" fontId="25" fillId="0" borderId="24" xfId="0" applyFont="1" applyBorder="1"/>
    <xf numFmtId="0" fontId="1" fillId="2" borderId="24" xfId="0" applyFont="1" applyFill="1" applyBorder="1" applyAlignment="1">
      <alignment horizontal="left" vertical="center" wrapText="1"/>
    </xf>
    <xf numFmtId="0" fontId="25" fillId="0" borderId="24" xfId="0" applyFont="1" applyBorder="1" applyAlignment="1">
      <alignment horizontal="left"/>
    </xf>
    <xf numFmtId="0" fontId="1" fillId="2" borderId="43" xfId="0" applyFont="1" applyFill="1" applyBorder="1" applyAlignment="1">
      <alignment horizontal="left" vertical="center" wrapText="1"/>
    </xf>
    <xf numFmtId="0" fontId="25" fillId="0" borderId="44" xfId="0" applyFont="1" applyBorder="1"/>
    <xf numFmtId="0" fontId="2" fillId="2" borderId="6" xfId="0" applyFont="1" applyFill="1" applyBorder="1" applyAlignment="1">
      <alignment horizontal="center" vertical="center" wrapText="1"/>
    </xf>
    <xf numFmtId="0" fontId="3" fillId="0" borderId="16" xfId="0" applyFont="1" applyBorder="1"/>
    <xf numFmtId="0" fontId="3" fillId="0" borderId="8" xfId="0" applyFont="1" applyBorder="1"/>
    <xf numFmtId="0" fontId="2" fillId="2" borderId="6" xfId="0" applyFont="1" applyFill="1" applyBorder="1" applyAlignment="1">
      <alignment horizontal="right" vertical="center" wrapText="1"/>
    </xf>
    <xf numFmtId="0" fontId="2" fillId="2" borderId="16" xfId="0" applyFont="1" applyFill="1" applyBorder="1" applyAlignment="1">
      <alignment horizontal="right" vertical="center" wrapText="1"/>
    </xf>
    <xf numFmtId="0" fontId="14" fillId="2" borderId="41" xfId="0" applyFont="1" applyFill="1" applyBorder="1" applyAlignment="1">
      <alignment horizontal="center" vertical="center" wrapText="1"/>
    </xf>
    <xf numFmtId="0" fontId="3" fillId="0" borderId="24" xfId="0" applyFont="1" applyBorder="1"/>
    <xf numFmtId="4" fontId="2" fillId="2" borderId="6" xfId="0" applyNumberFormat="1" applyFont="1" applyFill="1" applyBorder="1" applyAlignment="1">
      <alignment horizontal="center" vertical="center"/>
    </xf>
    <xf numFmtId="0" fontId="2" fillId="2" borderId="16" xfId="0" applyFont="1" applyFill="1" applyBorder="1" applyAlignment="1">
      <alignment horizontal="center" vertical="center" wrapText="1"/>
    </xf>
    <xf numFmtId="0" fontId="3" fillId="0" borderId="34" xfId="0" applyFont="1" applyBorder="1"/>
    <xf numFmtId="0" fontId="4" fillId="2" borderId="23" xfId="0" applyFont="1" applyFill="1" applyBorder="1" applyAlignment="1">
      <alignment horizontal="center"/>
    </xf>
    <xf numFmtId="0" fontId="3" fillId="0" borderId="12" xfId="0" applyFont="1" applyBorder="1"/>
    <xf numFmtId="0" fontId="3" fillId="0" borderId="13" xfId="0" applyFont="1" applyBorder="1"/>
    <xf numFmtId="0" fontId="10" fillId="2" borderId="23"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3" fillId="0" borderId="23" xfId="0" applyFont="1" applyBorder="1"/>
    <xf numFmtId="0" fontId="0" fillId="0" borderId="0" xfId="0"/>
    <xf numFmtId="0" fontId="3" fillId="0" borderId="14" xfId="0" applyFont="1" applyBorder="1"/>
    <xf numFmtId="0" fontId="2" fillId="2" borderId="30" xfId="0" applyFont="1" applyFill="1" applyBorder="1" applyAlignment="1">
      <alignment horizontal="center" vertical="center" wrapText="1"/>
    </xf>
    <xf numFmtId="0" fontId="3" fillId="0" borderId="31" xfId="0" applyFont="1" applyBorder="1"/>
    <xf numFmtId="0" fontId="3" fillId="0" borderId="32" xfId="0" applyFont="1" applyBorder="1"/>
    <xf numFmtId="49" fontId="2" fillId="2" borderId="33" xfId="0" applyNumberFormat="1" applyFont="1" applyFill="1" applyBorder="1" applyAlignment="1">
      <alignment horizontal="left" vertical="center"/>
    </xf>
    <xf numFmtId="0" fontId="2" fillId="2" borderId="6" xfId="0" applyFont="1" applyFill="1" applyBorder="1" applyAlignment="1">
      <alignment horizontal="center" vertical="center"/>
    </xf>
    <xf numFmtId="49" fontId="2" fillId="2" borderId="6" xfId="0" applyNumberFormat="1" applyFont="1" applyFill="1" applyBorder="1" applyAlignment="1">
      <alignment horizontal="left" vertical="center"/>
    </xf>
    <xf numFmtId="0" fontId="3" fillId="0" borderId="16" xfId="0" applyFont="1" applyBorder="1" applyAlignment="1">
      <alignment horizontal="left"/>
    </xf>
    <xf numFmtId="0" fontId="3" fillId="0" borderId="34" xfId="0" applyFont="1" applyBorder="1" applyAlignment="1">
      <alignment horizontal="left"/>
    </xf>
    <xf numFmtId="49" fontId="2" fillId="2" borderId="35" xfId="0" applyNumberFormat="1" applyFont="1" applyFill="1" applyBorder="1" applyAlignment="1">
      <alignment horizontal="center" vertical="center"/>
    </xf>
    <xf numFmtId="0" fontId="3" fillId="0" borderId="36" xfId="0" applyFont="1" applyBorder="1"/>
    <xf numFmtId="0" fontId="2" fillId="2" borderId="10" xfId="0" applyFont="1" applyFill="1" applyBorder="1" applyAlignment="1">
      <alignment horizontal="center" vertical="center" wrapText="1"/>
    </xf>
    <xf numFmtId="0" fontId="3" fillId="0" borderId="15" xfId="0" applyFont="1" applyBorder="1"/>
    <xf numFmtId="10" fontId="10" fillId="0" borderId="2" xfId="0" applyNumberFormat="1" applyFont="1" applyBorder="1" applyAlignment="1">
      <alignment horizontal="center" vertical="center"/>
    </xf>
    <xf numFmtId="0" fontId="3" fillId="0" borderId="5" xfId="0" applyFont="1" applyBorder="1"/>
    <xf numFmtId="0" fontId="3" fillId="0" borderId="3" xfId="0" applyFont="1" applyBorder="1"/>
    <xf numFmtId="49" fontId="1" fillId="2" borderId="2" xfId="0" applyNumberFormat="1" applyFont="1" applyFill="1" applyBorder="1" applyAlignment="1">
      <alignment horizontal="left" vertical="center"/>
    </xf>
    <xf numFmtId="49" fontId="1" fillId="2" borderId="27" xfId="0" applyNumberFormat="1" applyFont="1" applyFill="1" applyBorder="1" applyAlignment="1">
      <alignment horizontal="left" vertical="center"/>
    </xf>
    <xf numFmtId="0" fontId="3" fillId="0" borderId="25" xfId="0" applyFont="1" applyBorder="1"/>
    <xf numFmtId="0" fontId="3" fillId="0" borderId="20" xfId="0" applyFont="1" applyBorder="1"/>
    <xf numFmtId="49" fontId="1" fillId="2" borderId="26" xfId="0" applyNumberFormat="1" applyFont="1" applyFill="1" applyBorder="1" applyAlignment="1">
      <alignment horizontal="left" vertical="center" wrapText="1"/>
    </xf>
    <xf numFmtId="0" fontId="23" fillId="0" borderId="2" xfId="0" applyFont="1" applyBorder="1" applyAlignment="1">
      <alignment horizontal="left" vertical="center"/>
    </xf>
    <xf numFmtId="10" fontId="6" fillId="0" borderId="7" xfId="0" applyNumberFormat="1" applyFont="1" applyBorder="1" applyAlignment="1">
      <alignment horizontal="center" vertical="center"/>
    </xf>
    <xf numFmtId="0" fontId="3" fillId="0" borderId="9" xfId="0" applyFont="1" applyBorder="1"/>
    <xf numFmtId="0" fontId="6" fillId="0" borderId="2" xfId="0" applyFont="1" applyBorder="1" applyAlignment="1">
      <alignment horizontal="center" vertical="center"/>
    </xf>
    <xf numFmtId="0" fontId="6" fillId="0" borderId="28" xfId="0" applyFont="1" applyBorder="1" applyAlignment="1">
      <alignment horizontal="center" vertical="center"/>
    </xf>
    <xf numFmtId="0" fontId="3" fillId="0" borderId="18" xfId="0" applyFont="1" applyBorder="1"/>
    <xf numFmtId="4" fontId="17" fillId="0" borderId="19" xfId="0" applyNumberFormat="1" applyFont="1" applyBorder="1" applyAlignment="1">
      <alignment horizontal="center" vertical="center"/>
    </xf>
    <xf numFmtId="0" fontId="6" fillId="0" borderId="7" xfId="0" applyFont="1" applyBorder="1" applyAlignment="1">
      <alignment horizontal="center" vertical="center"/>
    </xf>
    <xf numFmtId="4" fontId="6" fillId="3" borderId="7" xfId="0" applyNumberFormat="1" applyFont="1" applyFill="1" applyBorder="1" applyAlignment="1">
      <alignment horizontal="center" vertical="center" wrapText="1"/>
    </xf>
    <xf numFmtId="0" fontId="1" fillId="0" borderId="2" xfId="0" applyFont="1" applyBorder="1" applyAlignment="1">
      <alignment horizontal="center" vertical="center"/>
    </xf>
    <xf numFmtId="0" fontId="22"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 xmlns:a16="http://schemas.microsoft.com/office/drawing/2014/main" id="{00000000-0008-0000-00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 xmlns:a16="http://schemas.microsoft.com/office/drawing/2014/main" id="{00000000-0008-0000-00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 xmlns:a16="http://schemas.microsoft.com/office/drawing/2014/main" id="{00000000-0008-0000-00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 xmlns:a16="http://schemas.microsoft.com/office/drawing/2014/main" id="{00000000-0008-0000-00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 xmlns:a16="http://schemas.microsoft.com/office/drawing/2014/main" id="{00000000-0008-0000-00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0</xdr:rowOff>
    </xdr:from>
    <xdr:ext cx="771525" cy="628650"/>
    <xdr:grpSp>
      <xdr:nvGrpSpPr>
        <xdr:cNvPr id="8" name="Shape 2">
          <a:extLst>
            <a:ext uri="{FF2B5EF4-FFF2-40B4-BE49-F238E27FC236}">
              <a16:creationId xmlns="" xmlns:a16="http://schemas.microsoft.com/office/drawing/2014/main" id="{00000000-0008-0000-0000-000008000000}"/>
            </a:ext>
          </a:extLst>
        </xdr:cNvPr>
        <xdr:cNvGrpSpPr/>
      </xdr:nvGrpSpPr>
      <xdr:grpSpPr>
        <a:xfrm>
          <a:off x="0" y="0"/>
          <a:ext cx="771525" cy="628650"/>
          <a:chOff x="4960238" y="3465675"/>
          <a:chExt cx="771525" cy="628650"/>
        </a:xfrm>
      </xdr:grpSpPr>
      <xdr:grpSp>
        <xdr:nvGrpSpPr>
          <xdr:cNvPr id="9" name="Shape 8">
            <a:extLst>
              <a:ext uri="{FF2B5EF4-FFF2-40B4-BE49-F238E27FC236}">
                <a16:creationId xmlns="" xmlns:a16="http://schemas.microsoft.com/office/drawing/2014/main" id="{00000000-0008-0000-0000-000009000000}"/>
              </a:ext>
            </a:extLst>
          </xdr:cNvPr>
          <xdr:cNvGrpSpPr/>
        </xdr:nvGrpSpPr>
        <xdr:grpSpPr>
          <a:xfrm>
            <a:off x="4960238" y="3465675"/>
            <a:ext cx="771525" cy="628650"/>
            <a:chOff x="0" y="0"/>
            <a:chExt cx="879" cy="701"/>
          </a:xfrm>
        </xdr:grpSpPr>
        <xdr:sp macro="" textlink="">
          <xdr:nvSpPr>
            <xdr:cNvPr id="10" name="Shape 4">
              <a:extLst>
                <a:ext uri="{FF2B5EF4-FFF2-40B4-BE49-F238E27FC236}">
                  <a16:creationId xmlns="" xmlns:a16="http://schemas.microsoft.com/office/drawing/2014/main" id="{00000000-0008-0000-0000-00000A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 xmlns:a16="http://schemas.microsoft.com/office/drawing/2014/main" id="{00000000-0008-0000-0000-00000B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13" name="Shape 11">
              <a:extLst>
                <a:ext uri="{FF2B5EF4-FFF2-40B4-BE49-F238E27FC236}">
                  <a16:creationId xmlns="" xmlns:a16="http://schemas.microsoft.com/office/drawing/2014/main" id="{00000000-0008-0000-0000-00000D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U135"/>
  <sheetViews>
    <sheetView tabSelected="1" workbookViewId="0">
      <pane xSplit="2" ySplit="5" topLeftCell="C12" activePane="bottomRight" state="frozen"/>
      <selection pane="topRight" activeCell="C1" sqref="C1"/>
      <selection pane="bottomLeft" activeCell="A6" sqref="A6"/>
      <selection pane="bottomRight" activeCell="F56" sqref="F56"/>
    </sheetView>
  </sheetViews>
  <sheetFormatPr defaultColWidth="14.42578125" defaultRowHeight="15" customHeight="1"/>
  <cols>
    <col min="1" max="1" width="11.5703125" customWidth="1"/>
    <col min="2" max="2" width="50.140625" customWidth="1"/>
    <col min="3" max="3" width="10.5703125" customWidth="1"/>
    <col min="4" max="4" width="11.28515625" customWidth="1"/>
    <col min="5" max="6" width="19.85546875" customWidth="1"/>
    <col min="7" max="7" width="19.28515625" customWidth="1"/>
    <col min="8" max="8" width="20.5703125" customWidth="1"/>
    <col min="9" max="9" width="17.42578125" customWidth="1"/>
    <col min="10" max="10" width="12.28515625" customWidth="1"/>
    <col min="11" max="21" width="8.42578125" customWidth="1"/>
  </cols>
  <sheetData>
    <row r="1" spans="1:21" ht="49.5" customHeight="1">
      <c r="A1" s="86"/>
      <c r="B1" s="148" t="s">
        <v>121</v>
      </c>
      <c r="C1" s="149"/>
      <c r="D1" s="149"/>
      <c r="E1" s="149"/>
      <c r="F1" s="149"/>
      <c r="G1" s="149"/>
      <c r="H1" s="149"/>
      <c r="I1" s="149"/>
      <c r="J1" s="150"/>
      <c r="K1" s="82"/>
      <c r="L1" s="1"/>
      <c r="M1" s="1"/>
      <c r="N1" s="1"/>
      <c r="O1" s="1"/>
      <c r="P1" s="1"/>
      <c r="Q1" s="1"/>
      <c r="R1" s="1"/>
      <c r="S1" s="1"/>
      <c r="T1" s="1"/>
      <c r="U1" s="1"/>
    </row>
    <row r="2" spans="1:21" ht="24.75" customHeight="1">
      <c r="A2" s="151" t="s">
        <v>117</v>
      </c>
      <c r="B2" s="131"/>
      <c r="C2" s="152" t="s">
        <v>0</v>
      </c>
      <c r="D2" s="131"/>
      <c r="E2" s="81">
        <v>31216356</v>
      </c>
      <c r="F2" s="80" t="s">
        <v>1</v>
      </c>
      <c r="G2" s="153" t="s">
        <v>125</v>
      </c>
      <c r="H2" s="154"/>
      <c r="I2" s="154"/>
      <c r="J2" s="155"/>
      <c r="K2" s="83"/>
      <c r="L2" s="2"/>
      <c r="M2" s="2"/>
      <c r="N2" s="2"/>
      <c r="O2" s="2"/>
      <c r="P2" s="2"/>
      <c r="Q2" s="2"/>
      <c r="R2" s="2"/>
      <c r="S2" s="2"/>
      <c r="T2" s="2"/>
      <c r="U2" s="2"/>
    </row>
    <row r="3" spans="1:21" ht="24.75" customHeight="1">
      <c r="A3" s="151" t="s">
        <v>118</v>
      </c>
      <c r="B3" s="130"/>
      <c r="C3" s="3" t="s">
        <v>2</v>
      </c>
      <c r="D3" s="4">
        <v>0.05</v>
      </c>
      <c r="E3" s="5" t="s">
        <v>3</v>
      </c>
      <c r="F3" s="153" t="s">
        <v>4</v>
      </c>
      <c r="G3" s="130"/>
      <c r="H3" s="130"/>
      <c r="I3" s="130"/>
      <c r="J3" s="138"/>
      <c r="K3" s="83"/>
      <c r="L3" s="2"/>
      <c r="M3" s="2"/>
      <c r="N3" s="2"/>
      <c r="O3" s="2"/>
      <c r="P3" s="2"/>
      <c r="Q3" s="2"/>
      <c r="R3" s="2"/>
      <c r="S3" s="2"/>
      <c r="T3" s="2"/>
      <c r="U3" s="2"/>
    </row>
    <row r="4" spans="1:21" ht="26.25" customHeight="1">
      <c r="A4" s="156" t="s">
        <v>5</v>
      </c>
      <c r="B4" s="158" t="s">
        <v>6</v>
      </c>
      <c r="C4" s="158" t="s">
        <v>7</v>
      </c>
      <c r="D4" s="136" t="s">
        <v>8</v>
      </c>
      <c r="E4" s="130"/>
      <c r="F4" s="131"/>
      <c r="G4" s="6">
        <f>G62</f>
        <v>569608.65829653991</v>
      </c>
      <c r="H4" s="137" t="s">
        <v>9</v>
      </c>
      <c r="I4" s="130"/>
      <c r="J4" s="138"/>
      <c r="K4" s="82"/>
      <c r="L4" s="1"/>
      <c r="M4" s="1"/>
      <c r="N4" s="1"/>
      <c r="O4" s="1"/>
      <c r="P4" s="1"/>
      <c r="Q4" s="1"/>
      <c r="R4" s="1"/>
      <c r="S4" s="1"/>
      <c r="T4" s="1"/>
      <c r="U4" s="1"/>
    </row>
    <row r="5" spans="1:21" ht="37.5" customHeight="1">
      <c r="A5" s="157"/>
      <c r="B5" s="159"/>
      <c r="C5" s="159"/>
      <c r="D5" s="7" t="s">
        <v>10</v>
      </c>
      <c r="E5" s="8" t="s">
        <v>11</v>
      </c>
      <c r="F5" s="8" t="s">
        <v>12</v>
      </c>
      <c r="G5" s="7" t="s">
        <v>13</v>
      </c>
      <c r="H5" s="129" t="s">
        <v>14</v>
      </c>
      <c r="I5" s="130"/>
      <c r="J5" s="138"/>
      <c r="K5" s="84"/>
      <c r="L5" s="9"/>
      <c r="M5" s="9"/>
      <c r="N5" s="9"/>
      <c r="O5" s="9"/>
      <c r="P5" s="9"/>
      <c r="Q5" s="9"/>
      <c r="R5" s="9"/>
      <c r="S5" s="9"/>
      <c r="T5" s="9"/>
      <c r="U5" s="9"/>
    </row>
    <row r="6" spans="1:21" ht="37.5">
      <c r="A6" s="87" t="s">
        <v>15</v>
      </c>
      <c r="B6" s="10" t="s">
        <v>16</v>
      </c>
      <c r="C6" s="11"/>
      <c r="D6" s="12"/>
      <c r="E6" s="12"/>
      <c r="F6" s="12"/>
      <c r="G6" s="13"/>
      <c r="H6" s="75"/>
      <c r="I6" s="75"/>
      <c r="J6" s="88"/>
      <c r="K6" s="73"/>
      <c r="L6" s="14"/>
      <c r="M6" s="14"/>
      <c r="N6" s="14"/>
      <c r="O6" s="14"/>
      <c r="P6" s="14"/>
      <c r="Q6" s="14"/>
      <c r="R6" s="14"/>
      <c r="S6" s="14"/>
      <c r="T6" s="14"/>
      <c r="U6" s="14"/>
    </row>
    <row r="7" spans="1:21" ht="47.25">
      <c r="A7" s="89" t="s">
        <v>18</v>
      </c>
      <c r="B7" s="90" t="s">
        <v>19</v>
      </c>
      <c r="C7" s="68" t="s">
        <v>17</v>
      </c>
      <c r="D7" s="70">
        <v>637.87</v>
      </c>
      <c r="E7" s="70">
        <v>1.1200000000000001</v>
      </c>
      <c r="F7" s="122">
        <f>E7*(1+C$61)</f>
        <v>1.3936160000000002</v>
      </c>
      <c r="G7" s="71">
        <f>D7*F7</f>
        <v>888.94583792000014</v>
      </c>
      <c r="H7" s="143" t="s">
        <v>127</v>
      </c>
      <c r="I7" s="144"/>
      <c r="J7" s="91" t="s">
        <v>112</v>
      </c>
      <c r="K7" s="73"/>
      <c r="L7" s="14"/>
      <c r="M7" s="14"/>
      <c r="N7" s="14"/>
      <c r="O7" s="14"/>
      <c r="P7" s="14"/>
      <c r="Q7" s="14"/>
      <c r="R7" s="14"/>
      <c r="S7" s="14"/>
      <c r="T7" s="14"/>
      <c r="U7" s="14"/>
    </row>
    <row r="8" spans="1:21" ht="110.25">
      <c r="A8" s="89"/>
      <c r="B8" s="67" t="s">
        <v>20</v>
      </c>
      <c r="C8" s="68"/>
      <c r="D8" s="70"/>
      <c r="E8" s="70"/>
      <c r="F8" s="70"/>
      <c r="G8" s="71"/>
      <c r="H8" s="75"/>
      <c r="I8" s="72"/>
      <c r="J8" s="91"/>
      <c r="K8" s="73"/>
      <c r="L8" s="14"/>
      <c r="M8" s="14"/>
      <c r="N8" s="14"/>
      <c r="O8" s="14"/>
      <c r="P8" s="14"/>
      <c r="Q8" s="14"/>
      <c r="R8" s="14"/>
      <c r="S8" s="14"/>
      <c r="T8" s="14"/>
      <c r="U8" s="14"/>
    </row>
    <row r="9" spans="1:21" ht="18.75" customHeight="1">
      <c r="A9" s="89"/>
      <c r="B9" s="67"/>
      <c r="C9" s="68"/>
      <c r="D9" s="70"/>
      <c r="E9" s="70"/>
      <c r="F9" s="70"/>
      <c r="G9" s="71"/>
      <c r="H9" s="75"/>
      <c r="I9" s="72"/>
      <c r="J9" s="88"/>
      <c r="K9" s="73"/>
      <c r="L9" s="14"/>
      <c r="M9" s="14"/>
      <c r="N9" s="14"/>
      <c r="O9" s="14"/>
      <c r="P9" s="14"/>
      <c r="Q9" s="14"/>
      <c r="R9" s="14"/>
      <c r="S9" s="14"/>
      <c r="T9" s="14"/>
      <c r="U9" s="14"/>
    </row>
    <row r="10" spans="1:21" ht="63">
      <c r="A10" s="89" t="s">
        <v>21</v>
      </c>
      <c r="B10" s="90" t="s">
        <v>22</v>
      </c>
      <c r="C10" s="68" t="s">
        <v>7</v>
      </c>
      <c r="D10" s="70">
        <v>1</v>
      </c>
      <c r="E10" s="70">
        <v>1230.21</v>
      </c>
      <c r="F10" s="70">
        <f>E10*(1+C$61)</f>
        <v>1530.750303</v>
      </c>
      <c r="G10" s="71">
        <f>D10*F10</f>
        <v>1530.750303</v>
      </c>
      <c r="H10" s="75">
        <v>1</v>
      </c>
      <c r="I10" s="72"/>
      <c r="J10" s="91"/>
      <c r="K10" s="73"/>
      <c r="L10" s="14"/>
      <c r="M10" s="14"/>
      <c r="N10" s="14"/>
      <c r="O10" s="14"/>
      <c r="P10" s="14"/>
      <c r="Q10" s="14"/>
      <c r="R10" s="14"/>
      <c r="S10" s="14"/>
      <c r="T10" s="14"/>
      <c r="U10" s="14"/>
    </row>
    <row r="11" spans="1:21" ht="220.5">
      <c r="A11" s="89"/>
      <c r="B11" s="76" t="s">
        <v>23</v>
      </c>
      <c r="C11" s="68"/>
      <c r="D11" s="70"/>
      <c r="E11" s="70"/>
      <c r="F11" s="70"/>
      <c r="G11" s="71"/>
      <c r="H11" s="15"/>
      <c r="I11" s="77"/>
      <c r="J11" s="92"/>
      <c r="K11" s="73"/>
      <c r="L11" s="14"/>
      <c r="M11" s="14"/>
      <c r="N11" s="14"/>
      <c r="O11" s="14"/>
      <c r="P11" s="14"/>
      <c r="Q11" s="14"/>
      <c r="R11" s="14"/>
      <c r="S11" s="14"/>
      <c r="T11" s="14"/>
      <c r="U11" s="14"/>
    </row>
    <row r="12" spans="1:21" ht="18.75">
      <c r="A12" s="89"/>
      <c r="B12" s="76"/>
      <c r="C12" s="68"/>
      <c r="D12" s="70"/>
      <c r="E12" s="70"/>
      <c r="F12" s="70"/>
      <c r="G12" s="71"/>
      <c r="H12" s="77"/>
      <c r="I12" s="77"/>
      <c r="J12" s="92"/>
      <c r="K12" s="73"/>
      <c r="L12" s="73"/>
      <c r="M12" s="73"/>
      <c r="N12" s="73"/>
      <c r="O12" s="73"/>
      <c r="P12" s="73"/>
      <c r="Q12" s="73"/>
      <c r="R12" s="73"/>
      <c r="S12" s="73"/>
      <c r="T12" s="73"/>
      <c r="U12" s="73"/>
    </row>
    <row r="13" spans="1:21" ht="18" customHeight="1">
      <c r="A13" s="89"/>
      <c r="B13" s="90"/>
      <c r="C13" s="129" t="s">
        <v>24</v>
      </c>
      <c r="D13" s="130"/>
      <c r="E13" s="131"/>
      <c r="F13" s="16"/>
      <c r="G13" s="17">
        <f>SUM(G7:G12)</f>
        <v>2419.6961409200003</v>
      </c>
      <c r="H13" s="75"/>
      <c r="I13" s="72"/>
      <c r="J13" s="88"/>
      <c r="K13" s="145"/>
      <c r="L13" s="146"/>
      <c r="M13" s="146"/>
      <c r="N13" s="147"/>
      <c r="O13" s="14"/>
      <c r="P13" s="14"/>
      <c r="Q13" s="14"/>
      <c r="R13" s="14"/>
      <c r="S13" s="14"/>
      <c r="T13" s="14"/>
      <c r="U13" s="14"/>
    </row>
    <row r="14" spans="1:21" ht="18.75" customHeight="1">
      <c r="A14" s="87" t="s">
        <v>25</v>
      </c>
      <c r="B14" s="10" t="s">
        <v>26</v>
      </c>
      <c r="C14" s="11"/>
      <c r="D14" s="11"/>
      <c r="E14" s="70"/>
      <c r="F14" s="70"/>
      <c r="G14" s="71"/>
      <c r="H14" s="75"/>
      <c r="I14" s="72"/>
      <c r="J14" s="88"/>
      <c r="K14" s="73"/>
      <c r="L14" s="14"/>
      <c r="M14" s="14"/>
      <c r="N14" s="14"/>
      <c r="O14" s="14"/>
      <c r="P14" s="14"/>
      <c r="Q14" s="14"/>
      <c r="R14" s="14"/>
      <c r="S14" s="14"/>
      <c r="T14" s="14"/>
      <c r="U14" s="14"/>
    </row>
    <row r="15" spans="1:21" ht="31.5">
      <c r="A15" s="89" t="s">
        <v>27</v>
      </c>
      <c r="B15" s="90" t="s">
        <v>28</v>
      </c>
      <c r="C15" s="68" t="s">
        <v>29</v>
      </c>
      <c r="D15" s="70">
        <v>88.96</v>
      </c>
      <c r="E15" s="70">
        <v>69.650000000000006</v>
      </c>
      <c r="F15" s="122">
        <f>E15*(1+C$61)</f>
        <v>86.665495000000007</v>
      </c>
      <c r="G15" s="71">
        <f>D15*F15</f>
        <v>7709.7624352000003</v>
      </c>
      <c r="H15" s="143" t="s">
        <v>96</v>
      </c>
      <c r="I15" s="144"/>
      <c r="J15" s="93" t="s">
        <v>97</v>
      </c>
      <c r="K15" s="73"/>
      <c r="L15" s="14"/>
      <c r="M15" s="14"/>
      <c r="N15" s="14"/>
      <c r="O15" s="14"/>
      <c r="P15" s="14"/>
      <c r="Q15" s="14"/>
      <c r="R15" s="14"/>
      <c r="S15" s="14"/>
      <c r="T15" s="14"/>
      <c r="U15" s="14"/>
    </row>
    <row r="16" spans="1:21" ht="63" customHeight="1">
      <c r="A16" s="89"/>
      <c r="B16" s="67" t="s">
        <v>30</v>
      </c>
      <c r="C16" s="68"/>
      <c r="D16" s="70"/>
      <c r="E16" s="70"/>
      <c r="F16" s="70"/>
      <c r="G16" s="71"/>
      <c r="H16" s="75"/>
      <c r="I16" s="72"/>
      <c r="J16" s="88"/>
      <c r="K16" s="73"/>
      <c r="L16" s="14"/>
      <c r="M16" s="14"/>
      <c r="N16" s="14"/>
      <c r="O16" s="14"/>
      <c r="P16" s="14"/>
      <c r="Q16" s="14"/>
      <c r="R16" s="14"/>
      <c r="S16" s="14"/>
      <c r="T16" s="14"/>
      <c r="U16" s="14"/>
    </row>
    <row r="17" spans="1:21" ht="18.75" customHeight="1">
      <c r="A17" s="89"/>
      <c r="B17" s="90"/>
      <c r="C17" s="68"/>
      <c r="D17" s="70"/>
      <c r="E17" s="70"/>
      <c r="F17" s="70"/>
      <c r="G17" s="71"/>
      <c r="H17" s="75"/>
      <c r="I17" s="72"/>
      <c r="J17" s="88"/>
      <c r="K17" s="73"/>
      <c r="L17" s="14"/>
      <c r="M17" s="14"/>
      <c r="N17" s="14"/>
      <c r="O17" s="14"/>
      <c r="P17" s="14"/>
      <c r="Q17" s="14"/>
      <c r="R17" s="14"/>
      <c r="S17" s="14"/>
      <c r="T17" s="14"/>
      <c r="U17" s="14"/>
    </row>
    <row r="18" spans="1:21" ht="31.5">
      <c r="A18" s="89" t="s">
        <v>31</v>
      </c>
      <c r="B18" s="90" t="s">
        <v>32</v>
      </c>
      <c r="C18" s="68" t="s">
        <v>33</v>
      </c>
      <c r="D18" s="70">
        <v>110.56</v>
      </c>
      <c r="E18" s="70">
        <v>23.48</v>
      </c>
      <c r="F18" s="122">
        <f>E18*(1+C$61)</f>
        <v>29.216163999999999</v>
      </c>
      <c r="G18" s="71">
        <f>D18*F18</f>
        <v>3230.1390918399998</v>
      </c>
      <c r="H18" s="143" t="s">
        <v>98</v>
      </c>
      <c r="I18" s="144"/>
      <c r="J18" s="93" t="s">
        <v>97</v>
      </c>
      <c r="K18" s="73"/>
      <c r="L18" s="14"/>
      <c r="M18" s="14"/>
      <c r="N18" s="14"/>
      <c r="O18" s="14"/>
      <c r="P18" s="14"/>
      <c r="Q18" s="14"/>
      <c r="R18" s="14"/>
      <c r="S18" s="14"/>
      <c r="T18" s="14"/>
      <c r="U18" s="14"/>
    </row>
    <row r="19" spans="1:21" ht="78.75">
      <c r="A19" s="89"/>
      <c r="B19" s="67" t="s">
        <v>34</v>
      </c>
      <c r="C19" s="68"/>
      <c r="D19" s="70"/>
      <c r="E19" s="70"/>
      <c r="F19" s="70"/>
      <c r="G19" s="71"/>
      <c r="H19" s="75"/>
      <c r="I19" s="72"/>
      <c r="J19" s="88"/>
      <c r="K19" s="73"/>
      <c r="L19" s="14"/>
      <c r="M19" s="14"/>
      <c r="N19" s="14"/>
      <c r="O19" s="14"/>
      <c r="P19" s="14"/>
      <c r="Q19" s="14"/>
      <c r="R19" s="14"/>
      <c r="S19" s="14"/>
      <c r="T19" s="14"/>
      <c r="U19" s="14"/>
    </row>
    <row r="20" spans="1:21" ht="18.75" customHeight="1">
      <c r="A20" s="89"/>
      <c r="B20" s="90"/>
      <c r="C20" s="68"/>
      <c r="D20" s="70"/>
      <c r="E20" s="70"/>
      <c r="F20" s="70"/>
      <c r="G20" s="71"/>
      <c r="H20" s="75"/>
      <c r="I20" s="72"/>
      <c r="J20" s="88"/>
      <c r="K20" s="73"/>
      <c r="L20" s="14"/>
      <c r="M20" s="14"/>
      <c r="N20" s="14"/>
      <c r="O20" s="14"/>
      <c r="P20" s="14"/>
      <c r="Q20" s="14"/>
      <c r="R20" s="14"/>
      <c r="S20" s="14"/>
      <c r="T20" s="14"/>
      <c r="U20" s="14"/>
    </row>
    <row r="21" spans="1:21" ht="21">
      <c r="A21" s="89" t="s">
        <v>35</v>
      </c>
      <c r="B21" s="90" t="s">
        <v>36</v>
      </c>
      <c r="C21" s="68" t="s">
        <v>37</v>
      </c>
      <c r="D21" s="70">
        <v>35.520000000000003</v>
      </c>
      <c r="E21" s="70">
        <v>69.650000000000006</v>
      </c>
      <c r="F21" s="122">
        <f>E21*(1+C$61)</f>
        <v>86.665495000000007</v>
      </c>
      <c r="G21" s="71">
        <f>D21*F21</f>
        <v>3078.3583824000007</v>
      </c>
      <c r="H21" s="143" t="s">
        <v>99</v>
      </c>
      <c r="I21" s="144"/>
      <c r="J21" s="93" t="s">
        <v>97</v>
      </c>
      <c r="K21" s="73"/>
      <c r="L21" s="14"/>
      <c r="M21" s="14"/>
      <c r="N21" s="14"/>
      <c r="O21" s="14"/>
      <c r="P21" s="14"/>
      <c r="Q21" s="14"/>
      <c r="R21" s="14"/>
      <c r="S21" s="14"/>
      <c r="T21" s="14"/>
      <c r="U21" s="14"/>
    </row>
    <row r="22" spans="1:21" ht="94.5">
      <c r="A22" s="89"/>
      <c r="B22" s="67" t="s">
        <v>38</v>
      </c>
      <c r="C22" s="68"/>
      <c r="D22" s="70"/>
      <c r="E22" s="70"/>
      <c r="F22" s="70"/>
      <c r="G22" s="71"/>
      <c r="H22" s="75"/>
      <c r="I22" s="72"/>
      <c r="J22" s="88"/>
      <c r="K22" s="73"/>
      <c r="L22" s="14"/>
      <c r="M22" s="14"/>
      <c r="N22" s="14"/>
      <c r="O22" s="14"/>
      <c r="P22" s="14"/>
      <c r="Q22" s="14"/>
      <c r="R22" s="14"/>
      <c r="S22" s="14"/>
      <c r="T22" s="14"/>
      <c r="U22" s="14"/>
    </row>
    <row r="23" spans="1:21" ht="18.75" customHeight="1">
      <c r="A23" s="89"/>
      <c r="B23" s="90"/>
      <c r="C23" s="68"/>
      <c r="D23" s="70"/>
      <c r="E23" s="70"/>
      <c r="F23" s="70"/>
      <c r="G23" s="71"/>
      <c r="H23" s="75"/>
      <c r="I23" s="72"/>
      <c r="J23" s="88"/>
      <c r="K23" s="73"/>
      <c r="L23" s="14"/>
      <c r="M23" s="14"/>
      <c r="N23" s="14"/>
      <c r="O23" s="14"/>
      <c r="P23" s="14"/>
      <c r="Q23" s="14"/>
      <c r="R23" s="14"/>
      <c r="S23" s="14"/>
      <c r="T23" s="14"/>
      <c r="U23" s="14"/>
    </row>
    <row r="24" spans="1:21" ht="18" customHeight="1">
      <c r="A24" s="89"/>
      <c r="B24" s="90"/>
      <c r="C24" s="129" t="s">
        <v>24</v>
      </c>
      <c r="D24" s="130"/>
      <c r="E24" s="131"/>
      <c r="F24" s="16"/>
      <c r="G24" s="17">
        <f>SUM(G15:G23)</f>
        <v>14018.259909439999</v>
      </c>
      <c r="H24" s="75"/>
      <c r="I24" s="72"/>
      <c r="J24" s="88"/>
      <c r="K24" s="145"/>
      <c r="L24" s="146"/>
      <c r="M24" s="146"/>
      <c r="N24" s="147"/>
      <c r="O24" s="14"/>
      <c r="P24" s="14"/>
      <c r="Q24" s="14"/>
      <c r="R24" s="14"/>
      <c r="S24" s="14"/>
      <c r="T24" s="14"/>
      <c r="U24" s="14"/>
    </row>
    <row r="25" spans="1:21" ht="37.5">
      <c r="A25" s="87" t="s">
        <v>39</v>
      </c>
      <c r="B25" s="10" t="s">
        <v>40</v>
      </c>
      <c r="C25" s="11"/>
      <c r="D25" s="12"/>
      <c r="E25" s="12"/>
      <c r="F25" s="70"/>
      <c r="G25" s="71"/>
      <c r="H25" s="75"/>
      <c r="I25" s="72"/>
      <c r="J25" s="88"/>
      <c r="K25" s="73"/>
      <c r="L25" s="14"/>
      <c r="M25" s="14"/>
      <c r="N25" s="14"/>
      <c r="O25" s="14"/>
      <c r="P25" s="14"/>
      <c r="Q25" s="14"/>
      <c r="R25" s="14"/>
      <c r="S25" s="14"/>
      <c r="T25" s="14"/>
      <c r="U25" s="14"/>
    </row>
    <row r="26" spans="1:21" ht="47.25">
      <c r="A26" s="89" t="s">
        <v>41</v>
      </c>
      <c r="B26" s="90" t="s">
        <v>42</v>
      </c>
      <c r="C26" s="68" t="s">
        <v>43</v>
      </c>
      <c r="D26" s="94">
        <v>78.88</v>
      </c>
      <c r="E26" s="70">
        <v>2038.38</v>
      </c>
      <c r="F26" s="122">
        <f>E26*(1+C$61)</f>
        <v>2536.3562339999999</v>
      </c>
      <c r="G26" s="71">
        <f>D26*F26</f>
        <v>200067.77973791998</v>
      </c>
      <c r="H26" s="143" t="s">
        <v>101</v>
      </c>
      <c r="I26" s="144"/>
      <c r="J26" s="91" t="s">
        <v>100</v>
      </c>
      <c r="K26" s="73"/>
      <c r="L26" s="14"/>
      <c r="M26" s="14"/>
      <c r="N26" s="14"/>
      <c r="O26" s="14"/>
      <c r="P26" s="14"/>
      <c r="Q26" s="14"/>
      <c r="R26" s="14"/>
      <c r="S26" s="14"/>
      <c r="T26" s="14"/>
      <c r="U26" s="14"/>
    </row>
    <row r="27" spans="1:21" ht="362.25">
      <c r="A27" s="89"/>
      <c r="B27" s="67" t="s">
        <v>44</v>
      </c>
      <c r="C27" s="68"/>
      <c r="D27" s="70"/>
      <c r="E27" s="70"/>
      <c r="F27" s="19"/>
      <c r="G27" s="20"/>
      <c r="H27" s="75"/>
      <c r="I27" s="72"/>
      <c r="J27" s="88"/>
      <c r="K27" s="73"/>
      <c r="L27" s="14"/>
      <c r="M27" s="14"/>
      <c r="N27" s="14"/>
      <c r="O27" s="14"/>
      <c r="P27" s="14"/>
      <c r="Q27" s="14"/>
      <c r="R27" s="14"/>
      <c r="S27" s="14"/>
      <c r="T27" s="14"/>
      <c r="U27" s="14"/>
    </row>
    <row r="28" spans="1:21" ht="18" customHeight="1">
      <c r="A28" s="95"/>
      <c r="B28" s="21"/>
      <c r="C28" s="129" t="s">
        <v>24</v>
      </c>
      <c r="D28" s="130"/>
      <c r="E28" s="131"/>
      <c r="F28" s="16"/>
      <c r="G28" s="17">
        <f>SUM(G26:G27)</f>
        <v>200067.77973791998</v>
      </c>
      <c r="H28" s="75"/>
      <c r="I28" s="72"/>
      <c r="J28" s="88"/>
      <c r="K28" s="73"/>
      <c r="L28" s="14"/>
      <c r="M28" s="14"/>
      <c r="N28" s="14"/>
      <c r="O28" s="14"/>
      <c r="P28" s="14"/>
      <c r="Q28" s="14"/>
      <c r="R28" s="14"/>
      <c r="S28" s="14"/>
      <c r="T28" s="14"/>
      <c r="U28" s="14"/>
    </row>
    <row r="29" spans="1:21" ht="18.75" customHeight="1">
      <c r="A29" s="87" t="s">
        <v>45</v>
      </c>
      <c r="B29" s="10" t="s">
        <v>46</v>
      </c>
      <c r="C29" s="11"/>
      <c r="D29" s="11"/>
      <c r="E29" s="70"/>
      <c r="F29" s="70"/>
      <c r="G29" s="71"/>
      <c r="H29" s="75"/>
      <c r="I29" s="72"/>
      <c r="J29" s="88"/>
      <c r="K29" s="73"/>
      <c r="L29" s="14"/>
      <c r="M29" s="14"/>
      <c r="N29" s="14"/>
      <c r="O29" s="14"/>
      <c r="P29" s="14"/>
      <c r="Q29" s="14"/>
      <c r="R29" s="14"/>
      <c r="S29" s="14"/>
      <c r="T29" s="14"/>
      <c r="U29" s="14"/>
    </row>
    <row r="30" spans="1:21" ht="31.5">
      <c r="A30" s="89" t="s">
        <v>47</v>
      </c>
      <c r="B30" s="90" t="s">
        <v>48</v>
      </c>
      <c r="C30" s="68" t="s">
        <v>49</v>
      </c>
      <c r="D30" s="70">
        <v>25.13</v>
      </c>
      <c r="E30" s="70">
        <v>2786.64</v>
      </c>
      <c r="F30" s="122">
        <f>E30*(1+C$61)</f>
        <v>3467.4161519999998</v>
      </c>
      <c r="G30" s="71">
        <f>D30*F30</f>
        <v>87136.167899759996</v>
      </c>
      <c r="H30" s="143" t="s">
        <v>103</v>
      </c>
      <c r="I30" s="144"/>
      <c r="J30" s="91" t="s">
        <v>102</v>
      </c>
      <c r="K30" s="73"/>
      <c r="L30" s="14"/>
      <c r="M30" s="14"/>
      <c r="N30" s="14"/>
      <c r="O30" s="14"/>
      <c r="P30" s="14"/>
      <c r="Q30" s="14"/>
      <c r="R30" s="14"/>
      <c r="S30" s="14"/>
      <c r="T30" s="14"/>
      <c r="U30" s="14"/>
    </row>
    <row r="31" spans="1:21" ht="362.25">
      <c r="A31" s="89"/>
      <c r="B31" s="67" t="s">
        <v>50</v>
      </c>
      <c r="C31" s="68"/>
      <c r="D31" s="70"/>
      <c r="E31" s="70"/>
      <c r="F31" s="70"/>
      <c r="G31" s="71"/>
      <c r="H31" s="75"/>
      <c r="I31" s="72"/>
      <c r="J31" s="88"/>
      <c r="K31" s="73"/>
      <c r="L31" s="14"/>
      <c r="M31" s="14"/>
      <c r="N31" s="14"/>
      <c r="O31" s="14"/>
      <c r="P31" s="14"/>
      <c r="Q31" s="14"/>
      <c r="R31" s="14"/>
      <c r="S31" s="14"/>
      <c r="T31" s="14"/>
      <c r="U31" s="14"/>
    </row>
    <row r="32" spans="1:21" ht="18.75">
      <c r="A32" s="89"/>
      <c r="B32" s="67"/>
      <c r="C32" s="68"/>
      <c r="D32" s="69"/>
      <c r="E32" s="70"/>
      <c r="F32" s="70"/>
      <c r="G32" s="71"/>
      <c r="H32" s="75"/>
      <c r="I32" s="72"/>
      <c r="J32" s="88"/>
      <c r="K32" s="73"/>
      <c r="L32" s="73"/>
      <c r="M32" s="73"/>
      <c r="N32" s="73"/>
      <c r="O32" s="73"/>
      <c r="P32" s="73"/>
      <c r="Q32" s="73"/>
      <c r="R32" s="73"/>
      <c r="S32" s="73"/>
      <c r="T32" s="73"/>
      <c r="U32" s="73"/>
    </row>
    <row r="33" spans="1:21" ht="47.25">
      <c r="A33" s="89" t="s">
        <v>133</v>
      </c>
      <c r="B33" s="90" t="s">
        <v>113</v>
      </c>
      <c r="C33" s="68" t="s">
        <v>33</v>
      </c>
      <c r="D33" s="69">
        <v>634.04999999999995</v>
      </c>
      <c r="E33" s="70">
        <v>40.74</v>
      </c>
      <c r="F33" s="122">
        <f>E33*(1+C$61)</f>
        <v>50.692782000000001</v>
      </c>
      <c r="G33" s="71">
        <f>D33*F33</f>
        <v>32141.758427099998</v>
      </c>
      <c r="H33" s="143" t="s">
        <v>115</v>
      </c>
      <c r="I33" s="144"/>
      <c r="J33" s="91" t="s">
        <v>114</v>
      </c>
      <c r="K33" s="73"/>
      <c r="L33" s="14"/>
      <c r="M33" s="14"/>
      <c r="N33" s="14"/>
      <c r="O33" s="14"/>
      <c r="P33" s="14"/>
      <c r="Q33" s="14"/>
      <c r="R33" s="14"/>
      <c r="S33" s="14"/>
      <c r="T33" s="14"/>
      <c r="U33" s="14"/>
    </row>
    <row r="34" spans="1:21" ht="157.5">
      <c r="A34" s="89" t="s">
        <v>134</v>
      </c>
      <c r="B34" s="67" t="s">
        <v>116</v>
      </c>
      <c r="C34" s="68"/>
      <c r="D34" s="69"/>
      <c r="E34" s="70"/>
      <c r="F34" s="70"/>
      <c r="G34" s="71"/>
      <c r="H34" s="75"/>
      <c r="I34" s="72"/>
      <c r="J34" s="88"/>
      <c r="K34" s="73"/>
      <c r="L34" s="14"/>
      <c r="M34" s="14"/>
      <c r="N34" s="14"/>
      <c r="O34" s="14"/>
      <c r="P34" s="14"/>
      <c r="Q34" s="14"/>
      <c r="R34" s="14"/>
      <c r="S34" s="14"/>
      <c r="T34" s="14"/>
      <c r="U34" s="14"/>
    </row>
    <row r="35" spans="1:21" ht="18" customHeight="1">
      <c r="A35" s="95"/>
      <c r="B35" s="22"/>
      <c r="C35" s="129" t="s">
        <v>24</v>
      </c>
      <c r="D35" s="130"/>
      <c r="E35" s="131"/>
      <c r="F35" s="16"/>
      <c r="G35" s="17">
        <f>G33+G30</f>
        <v>119277.92632685999</v>
      </c>
      <c r="H35" s="75"/>
      <c r="I35" s="72"/>
      <c r="J35" s="88"/>
      <c r="K35" s="73"/>
      <c r="L35" s="14"/>
      <c r="M35" s="14"/>
      <c r="N35" s="14"/>
      <c r="O35" s="14"/>
      <c r="P35" s="14"/>
      <c r="Q35" s="14"/>
      <c r="R35" s="14"/>
      <c r="S35" s="14"/>
      <c r="T35" s="14"/>
      <c r="U35" s="14"/>
    </row>
    <row r="36" spans="1:21" ht="18.75" customHeight="1">
      <c r="A36" s="87" t="s">
        <v>51</v>
      </c>
      <c r="B36" s="10" t="s">
        <v>52</v>
      </c>
      <c r="C36" s="23"/>
      <c r="D36" s="18"/>
      <c r="E36" s="12"/>
      <c r="F36" s="70"/>
      <c r="G36" s="71"/>
      <c r="H36" s="75"/>
      <c r="I36" s="72"/>
      <c r="J36" s="88"/>
      <c r="K36" s="73"/>
      <c r="L36" s="14"/>
      <c r="M36" s="14"/>
      <c r="N36" s="14"/>
      <c r="O36" s="14"/>
      <c r="P36" s="14"/>
      <c r="Q36" s="14"/>
      <c r="R36" s="14"/>
      <c r="S36" s="14"/>
      <c r="T36" s="14"/>
      <c r="U36" s="14"/>
    </row>
    <row r="37" spans="1:21" ht="18.75" customHeight="1">
      <c r="A37" s="96" t="s">
        <v>53</v>
      </c>
      <c r="B37" s="24" t="s">
        <v>54</v>
      </c>
      <c r="C37" s="68"/>
      <c r="D37" s="69"/>
      <c r="E37" s="70"/>
      <c r="F37" s="70"/>
      <c r="G37" s="71"/>
      <c r="H37" s="75"/>
      <c r="I37" s="72"/>
      <c r="J37" s="88"/>
      <c r="K37" s="73"/>
      <c r="L37" s="14"/>
      <c r="M37" s="14"/>
      <c r="N37" s="14"/>
      <c r="O37" s="14"/>
      <c r="P37" s="14"/>
      <c r="Q37" s="14"/>
      <c r="R37" s="14"/>
      <c r="S37" s="14"/>
      <c r="T37" s="14"/>
      <c r="U37" s="14"/>
    </row>
    <row r="38" spans="1:21" ht="63">
      <c r="A38" s="89" t="s">
        <v>55</v>
      </c>
      <c r="B38" s="90" t="s">
        <v>56</v>
      </c>
      <c r="C38" s="68" t="s">
        <v>57</v>
      </c>
      <c r="D38" s="69">
        <v>1268.0999999999999</v>
      </c>
      <c r="E38" s="70">
        <v>62.56</v>
      </c>
      <c r="F38" s="122">
        <f>E38*(1+C$61)</f>
        <v>77.843407999999997</v>
      </c>
      <c r="G38" s="71">
        <f>D38*F38</f>
        <v>98713.225684799982</v>
      </c>
      <c r="H38" s="143" t="s">
        <v>104</v>
      </c>
      <c r="I38" s="144"/>
      <c r="J38" s="91"/>
      <c r="K38" s="73"/>
      <c r="L38" s="14"/>
      <c r="M38" s="14"/>
      <c r="N38" s="14"/>
      <c r="O38" s="14"/>
      <c r="P38" s="14"/>
      <c r="Q38" s="14"/>
      <c r="R38" s="14"/>
      <c r="S38" s="14"/>
      <c r="T38" s="14"/>
      <c r="U38" s="14"/>
    </row>
    <row r="39" spans="1:21" ht="189">
      <c r="A39" s="89"/>
      <c r="B39" s="67" t="s">
        <v>58</v>
      </c>
      <c r="C39" s="68"/>
      <c r="D39" s="69"/>
      <c r="E39" s="70"/>
      <c r="F39" s="70"/>
      <c r="G39" s="71"/>
      <c r="H39" s="75"/>
      <c r="I39" s="72"/>
      <c r="J39" s="88"/>
      <c r="K39" s="73"/>
      <c r="L39" s="14"/>
      <c r="M39" s="14"/>
      <c r="N39" s="14"/>
      <c r="O39" s="14"/>
      <c r="P39" s="14"/>
      <c r="Q39" s="14"/>
      <c r="R39" s="14"/>
      <c r="S39" s="14"/>
      <c r="T39" s="14"/>
      <c r="U39" s="14"/>
    </row>
    <row r="40" spans="1:21" ht="18" customHeight="1">
      <c r="A40" s="95"/>
      <c r="B40" s="22"/>
      <c r="C40" s="129" t="s">
        <v>24</v>
      </c>
      <c r="D40" s="130"/>
      <c r="E40" s="131"/>
      <c r="F40" s="16"/>
      <c r="G40" s="17">
        <f>SUM(G38:G39)</f>
        <v>98713.225684799982</v>
      </c>
      <c r="H40" s="75"/>
      <c r="I40" s="72"/>
      <c r="J40" s="88"/>
      <c r="K40" s="73"/>
      <c r="L40" s="14"/>
      <c r="M40" s="14"/>
      <c r="N40" s="14"/>
      <c r="O40" s="14"/>
      <c r="P40" s="14"/>
      <c r="Q40" s="14"/>
      <c r="R40" s="14"/>
      <c r="S40" s="14"/>
      <c r="T40" s="14"/>
      <c r="U40" s="14"/>
    </row>
    <row r="41" spans="1:21" ht="18.75" customHeight="1">
      <c r="A41" s="87" t="s">
        <v>60</v>
      </c>
      <c r="B41" s="10" t="s">
        <v>61</v>
      </c>
      <c r="C41" s="23"/>
      <c r="D41" s="18"/>
      <c r="E41" s="12"/>
      <c r="F41" s="70"/>
      <c r="G41" s="71"/>
      <c r="H41" s="75"/>
      <c r="I41" s="72"/>
      <c r="J41" s="88"/>
      <c r="K41" s="73"/>
      <c r="L41" s="14"/>
      <c r="M41" s="14"/>
      <c r="N41" s="14"/>
      <c r="O41" s="14"/>
      <c r="P41" s="14"/>
      <c r="Q41" s="14"/>
      <c r="R41" s="14"/>
      <c r="S41" s="14"/>
      <c r="T41" s="14"/>
      <c r="U41" s="14"/>
    </row>
    <row r="42" spans="1:21" ht="18.75" customHeight="1">
      <c r="A42" s="96" t="s">
        <v>62</v>
      </c>
      <c r="B42" s="24" t="s">
        <v>59</v>
      </c>
      <c r="C42" s="68"/>
      <c r="D42" s="69"/>
      <c r="E42" s="70"/>
      <c r="F42" s="70"/>
      <c r="G42" s="71"/>
      <c r="H42" s="75"/>
      <c r="I42" s="72"/>
      <c r="J42" s="88"/>
      <c r="K42" s="73"/>
      <c r="L42" s="14"/>
      <c r="M42" s="14"/>
      <c r="N42" s="14"/>
      <c r="O42" s="14"/>
      <c r="P42" s="14"/>
      <c r="Q42" s="14"/>
      <c r="R42" s="14"/>
      <c r="S42" s="14"/>
      <c r="T42" s="14"/>
      <c r="U42" s="14"/>
    </row>
    <row r="43" spans="1:21" ht="63">
      <c r="A43" s="89" t="s">
        <v>135</v>
      </c>
      <c r="B43" s="90" t="s">
        <v>105</v>
      </c>
      <c r="C43" s="68" t="s">
        <v>63</v>
      </c>
      <c r="D43" s="69">
        <v>18.399999999999999</v>
      </c>
      <c r="E43" s="70">
        <v>505.44</v>
      </c>
      <c r="F43" s="122">
        <f>E43*(1+C$61)</f>
        <v>628.918992</v>
      </c>
      <c r="G43" s="71">
        <f>D43*F43</f>
        <v>11572.109452799999</v>
      </c>
      <c r="H43" s="143" t="s">
        <v>108</v>
      </c>
      <c r="I43" s="144"/>
      <c r="J43" s="91" t="s">
        <v>107</v>
      </c>
      <c r="K43" s="142"/>
      <c r="L43" s="140"/>
      <c r="M43" s="140"/>
      <c r="N43" s="141"/>
      <c r="O43" s="14"/>
      <c r="P43" s="14"/>
      <c r="Q43" s="14"/>
      <c r="R43" s="14"/>
      <c r="S43" s="14"/>
      <c r="T43" s="14"/>
      <c r="U43" s="14"/>
    </row>
    <row r="44" spans="1:21" ht="220.5">
      <c r="A44" s="89" t="s">
        <v>136</v>
      </c>
      <c r="B44" s="67" t="s">
        <v>106</v>
      </c>
      <c r="C44" s="68"/>
      <c r="D44" s="69"/>
      <c r="E44" s="70"/>
      <c r="F44" s="70"/>
      <c r="G44" s="71"/>
      <c r="H44" s="75"/>
      <c r="I44" s="72"/>
      <c r="J44" s="88"/>
      <c r="K44" s="73"/>
      <c r="L44" s="14"/>
      <c r="M44" s="14"/>
      <c r="N44" s="14"/>
      <c r="O44" s="14"/>
      <c r="P44" s="14"/>
      <c r="Q44" s="14"/>
      <c r="R44" s="14"/>
      <c r="S44" s="14"/>
      <c r="T44" s="14"/>
      <c r="U44" s="14"/>
    </row>
    <row r="45" spans="1:21" ht="18.75" customHeight="1">
      <c r="A45" s="89"/>
      <c r="B45" s="67"/>
      <c r="C45" s="68"/>
      <c r="D45" s="69"/>
      <c r="E45" s="70"/>
      <c r="F45" s="70"/>
      <c r="G45" s="71"/>
      <c r="H45" s="75"/>
      <c r="I45" s="72"/>
      <c r="J45" s="88"/>
      <c r="K45" s="73"/>
      <c r="L45" s="14"/>
      <c r="M45" s="14"/>
      <c r="N45" s="14"/>
      <c r="O45" s="14"/>
      <c r="P45" s="14"/>
      <c r="Q45" s="14"/>
      <c r="R45" s="14"/>
      <c r="S45" s="14"/>
      <c r="T45" s="14"/>
      <c r="U45" s="14"/>
    </row>
    <row r="46" spans="1:21" ht="18" customHeight="1">
      <c r="A46" s="95"/>
      <c r="B46" s="22"/>
      <c r="C46" s="129" t="s">
        <v>24</v>
      </c>
      <c r="D46" s="130"/>
      <c r="E46" s="131"/>
      <c r="F46" s="16"/>
      <c r="G46" s="17">
        <f>SUM(G43:G45)</f>
        <v>11572.109452799999</v>
      </c>
      <c r="H46" s="75"/>
      <c r="I46" s="72"/>
      <c r="J46" s="88"/>
      <c r="K46" s="73"/>
      <c r="L46" s="14"/>
      <c r="M46" s="14"/>
      <c r="N46" s="14"/>
      <c r="O46" s="14"/>
      <c r="P46" s="14"/>
      <c r="Q46" s="14"/>
      <c r="R46" s="14"/>
      <c r="S46" s="14"/>
      <c r="T46" s="14"/>
      <c r="U46" s="14"/>
    </row>
    <row r="47" spans="1:21" ht="18.75" customHeight="1">
      <c r="A47" s="97">
        <v>170000</v>
      </c>
      <c r="B47" s="10" t="s">
        <v>64</v>
      </c>
      <c r="C47" s="98"/>
      <c r="D47" s="18"/>
      <c r="E47" s="12"/>
      <c r="F47" s="70"/>
      <c r="G47" s="71"/>
      <c r="H47" s="75"/>
      <c r="I47" s="72"/>
      <c r="J47" s="88"/>
      <c r="K47" s="73"/>
      <c r="L47" s="14"/>
      <c r="M47" s="14"/>
      <c r="N47" s="14"/>
      <c r="O47" s="14"/>
      <c r="P47" s="14"/>
      <c r="Q47" s="14"/>
      <c r="R47" s="14"/>
      <c r="S47" s="14"/>
      <c r="T47" s="14"/>
      <c r="U47" s="14"/>
    </row>
    <row r="48" spans="1:21" ht="18.75" customHeight="1">
      <c r="A48" s="99">
        <v>170100</v>
      </c>
      <c r="B48" s="24" t="s">
        <v>65</v>
      </c>
      <c r="C48" s="68"/>
      <c r="D48" s="69"/>
      <c r="E48" s="70"/>
      <c r="F48" s="70"/>
      <c r="G48" s="71"/>
      <c r="H48" s="75"/>
      <c r="I48" s="72"/>
      <c r="J48" s="88"/>
      <c r="K48" s="73"/>
      <c r="L48" s="14"/>
      <c r="M48" s="14"/>
      <c r="N48" s="14"/>
      <c r="O48" s="14"/>
      <c r="P48" s="14"/>
      <c r="Q48" s="14"/>
      <c r="R48" s="14"/>
      <c r="S48" s="14"/>
      <c r="T48" s="14"/>
      <c r="U48" s="14"/>
    </row>
    <row r="49" spans="1:21" ht="110.25">
      <c r="A49" s="100">
        <v>170102</v>
      </c>
      <c r="B49" s="90" t="s">
        <v>126</v>
      </c>
      <c r="C49" s="68" t="s">
        <v>66</v>
      </c>
      <c r="D49" s="69">
        <v>1806</v>
      </c>
      <c r="E49" s="70">
        <v>21.75</v>
      </c>
      <c r="F49" s="122">
        <f>E49*(1+C$61)</f>
        <v>27.063524999999998</v>
      </c>
      <c r="G49" s="71">
        <f>D49*F49</f>
        <v>48876.726149999995</v>
      </c>
      <c r="H49" s="143" t="s">
        <v>128</v>
      </c>
      <c r="I49" s="144"/>
      <c r="J49" s="91" t="s">
        <v>109</v>
      </c>
      <c r="K49" s="73"/>
      <c r="L49" s="14"/>
      <c r="M49" s="14"/>
      <c r="N49" s="14"/>
      <c r="O49" s="14"/>
      <c r="P49" s="14"/>
      <c r="Q49" s="14"/>
      <c r="R49" s="14"/>
      <c r="S49" s="14"/>
      <c r="T49" s="14"/>
      <c r="U49" s="14"/>
    </row>
    <row r="50" spans="1:21" ht="141.75" customHeight="1">
      <c r="A50" s="100"/>
      <c r="B50" s="67" t="s">
        <v>67</v>
      </c>
      <c r="C50" s="68"/>
      <c r="D50" s="69"/>
      <c r="E50" s="70"/>
      <c r="F50" s="70"/>
      <c r="G50" s="71"/>
      <c r="H50" s="75"/>
      <c r="I50" s="72"/>
      <c r="J50" s="88"/>
      <c r="K50" s="73"/>
      <c r="L50" s="14"/>
      <c r="M50" s="14"/>
      <c r="N50" s="14"/>
      <c r="O50" s="14"/>
      <c r="P50" s="14"/>
      <c r="Q50" s="14"/>
      <c r="R50" s="14"/>
      <c r="S50" s="14"/>
      <c r="T50" s="14"/>
      <c r="U50" s="14"/>
    </row>
    <row r="51" spans="1:21" ht="18.75" customHeight="1">
      <c r="A51" s="100"/>
      <c r="B51" s="67"/>
      <c r="C51" s="68"/>
      <c r="D51" s="69"/>
      <c r="E51" s="70"/>
      <c r="F51" s="70"/>
      <c r="G51" s="71"/>
      <c r="H51" s="75"/>
      <c r="I51" s="72"/>
      <c r="J51" s="88"/>
      <c r="K51" s="73"/>
      <c r="L51" s="14"/>
      <c r="M51" s="14"/>
      <c r="N51" s="14"/>
      <c r="O51" s="14"/>
      <c r="P51" s="14"/>
      <c r="Q51" s="14"/>
      <c r="R51" s="14"/>
      <c r="S51" s="14"/>
      <c r="T51" s="14"/>
      <c r="U51" s="14"/>
    </row>
    <row r="52" spans="1:21" ht="31.5">
      <c r="A52" s="100">
        <v>170105</v>
      </c>
      <c r="B52" s="90" t="s">
        <v>68</v>
      </c>
      <c r="C52" s="68" t="s">
        <v>69</v>
      </c>
      <c r="D52" s="69">
        <v>36.799999999999997</v>
      </c>
      <c r="E52" s="70">
        <v>38.61</v>
      </c>
      <c r="F52" s="122">
        <f>E52*(1+C$61)</f>
        <v>48.042422999999999</v>
      </c>
      <c r="G52" s="71">
        <f>D52*F52</f>
        <v>1767.9611663999999</v>
      </c>
      <c r="H52" s="143" t="s">
        <v>110</v>
      </c>
      <c r="I52" s="144"/>
      <c r="J52" s="91" t="s">
        <v>107</v>
      </c>
      <c r="K52" s="73"/>
      <c r="L52" s="14"/>
      <c r="M52" s="14"/>
      <c r="N52" s="14"/>
      <c r="O52" s="14"/>
      <c r="P52" s="14"/>
      <c r="Q52" s="14"/>
      <c r="R52" s="14"/>
      <c r="S52" s="14"/>
      <c r="T52" s="14"/>
      <c r="U52" s="14"/>
    </row>
    <row r="53" spans="1:21" ht="267.75">
      <c r="A53" s="101"/>
      <c r="B53" s="67" t="s">
        <v>70</v>
      </c>
      <c r="C53" s="102"/>
      <c r="D53" s="103"/>
      <c r="E53" s="104"/>
      <c r="F53" s="104"/>
      <c r="G53" s="71"/>
      <c r="H53" s="75"/>
      <c r="I53" s="72"/>
      <c r="J53" s="88"/>
      <c r="K53" s="73"/>
      <c r="L53" s="14"/>
      <c r="M53" s="14"/>
      <c r="N53" s="14"/>
      <c r="O53" s="14"/>
      <c r="P53" s="14"/>
      <c r="Q53" s="14"/>
      <c r="R53" s="14"/>
      <c r="S53" s="14"/>
      <c r="T53" s="14"/>
      <c r="U53" s="14"/>
    </row>
    <row r="54" spans="1:21" ht="18" customHeight="1">
      <c r="A54" s="105"/>
      <c r="B54" s="25"/>
      <c r="C54" s="129" t="s">
        <v>24</v>
      </c>
      <c r="D54" s="130"/>
      <c r="E54" s="131"/>
      <c r="F54" s="16"/>
      <c r="G54" s="17">
        <f>SUM(G49:G53)</f>
        <v>50644.687316399992</v>
      </c>
      <c r="H54" s="75"/>
      <c r="I54" s="72"/>
      <c r="J54" s="88"/>
      <c r="K54" s="73"/>
      <c r="L54" s="14"/>
      <c r="M54" s="14"/>
      <c r="N54" s="14"/>
      <c r="O54" s="14"/>
      <c r="P54" s="14"/>
      <c r="Q54" s="14"/>
      <c r="R54" s="14"/>
      <c r="S54" s="14"/>
      <c r="T54" s="14"/>
      <c r="U54" s="14"/>
    </row>
    <row r="55" spans="1:21" ht="18.75" customHeight="1">
      <c r="A55" s="87" t="s">
        <v>71</v>
      </c>
      <c r="B55" s="10" t="s">
        <v>72</v>
      </c>
      <c r="C55" s="68"/>
      <c r="D55" s="69"/>
      <c r="E55" s="70"/>
      <c r="F55" s="70"/>
      <c r="G55" s="71"/>
      <c r="H55" s="75"/>
      <c r="I55" s="72"/>
      <c r="J55" s="88"/>
      <c r="K55" s="73"/>
      <c r="L55" s="14"/>
      <c r="M55" s="14"/>
      <c r="N55" s="14"/>
      <c r="O55" s="14"/>
      <c r="P55" s="14"/>
      <c r="Q55" s="14"/>
      <c r="R55" s="14"/>
      <c r="S55" s="14"/>
      <c r="T55" s="14"/>
      <c r="U55" s="14"/>
    </row>
    <row r="56" spans="1:21" ht="31.5">
      <c r="A56" s="89" t="s">
        <v>137</v>
      </c>
      <c r="B56" s="90" t="s">
        <v>132</v>
      </c>
      <c r="C56" s="68" t="s">
        <v>17</v>
      </c>
      <c r="D56" s="69">
        <v>637.04999999999995</v>
      </c>
      <c r="E56" s="70">
        <v>91.96</v>
      </c>
      <c r="F56" s="122">
        <f>E56*(1+C$61)</f>
        <v>114.425828</v>
      </c>
      <c r="G56" s="71">
        <f>D56*F56</f>
        <v>72894.973727399993</v>
      </c>
      <c r="H56" s="75"/>
      <c r="I56" s="72"/>
      <c r="J56" s="88"/>
      <c r="K56" s="73"/>
      <c r="L56" s="14"/>
      <c r="M56" s="14"/>
      <c r="N56" s="14"/>
      <c r="O56" s="14"/>
      <c r="P56" s="14"/>
      <c r="Q56" s="14"/>
      <c r="R56" s="14"/>
      <c r="S56" s="14"/>
      <c r="T56" s="14"/>
      <c r="U56" s="14"/>
    </row>
    <row r="57" spans="1:21" ht="78.75">
      <c r="A57" s="89" t="s">
        <v>134</v>
      </c>
      <c r="B57" s="67" t="s">
        <v>111</v>
      </c>
      <c r="C57" s="68"/>
      <c r="D57" s="69"/>
      <c r="E57" s="70"/>
      <c r="F57" s="70"/>
      <c r="G57" s="71"/>
      <c r="H57" s="75"/>
      <c r="I57" s="72"/>
      <c r="J57" s="88"/>
      <c r="K57" s="73"/>
      <c r="L57" s="14"/>
      <c r="M57" s="14"/>
      <c r="N57" s="14"/>
      <c r="O57" s="14"/>
      <c r="P57" s="14"/>
      <c r="Q57" s="14"/>
      <c r="R57" s="14"/>
      <c r="S57" s="14"/>
      <c r="T57" s="14"/>
      <c r="U57" s="14"/>
    </row>
    <row r="58" spans="1:21" ht="18" customHeight="1">
      <c r="A58" s="106"/>
      <c r="B58" s="26"/>
      <c r="C58" s="129" t="s">
        <v>24</v>
      </c>
      <c r="D58" s="130"/>
      <c r="E58" s="131"/>
      <c r="F58" s="27"/>
      <c r="G58" s="28">
        <f>SUM(G55:G57)</f>
        <v>72894.973727399993</v>
      </c>
      <c r="H58" s="75"/>
      <c r="I58" s="72"/>
      <c r="J58" s="107"/>
      <c r="K58" s="84"/>
      <c r="L58" s="9"/>
      <c r="M58" s="9"/>
      <c r="N58" s="9"/>
      <c r="O58" s="9"/>
      <c r="P58" s="9"/>
      <c r="Q58" s="9"/>
      <c r="R58" s="9"/>
      <c r="S58" s="9"/>
      <c r="T58" s="9"/>
      <c r="U58" s="9"/>
    </row>
    <row r="59" spans="1:21" ht="18.75" customHeight="1">
      <c r="A59" s="108"/>
      <c r="B59" s="29"/>
      <c r="C59" s="132" t="s">
        <v>73</v>
      </c>
      <c r="D59" s="130"/>
      <c r="E59" s="131"/>
      <c r="F59" s="27"/>
      <c r="G59" s="17">
        <f>+G58+G54+G46+G40+G35+G28+G13+G24</f>
        <v>569608.65829653991</v>
      </c>
      <c r="H59" s="75"/>
      <c r="I59" s="109"/>
      <c r="J59" s="110"/>
      <c r="K59" s="84"/>
      <c r="L59" s="9"/>
      <c r="M59" s="9"/>
      <c r="N59" s="9"/>
      <c r="O59" s="9"/>
      <c r="P59" s="9"/>
      <c r="Q59" s="9"/>
      <c r="R59" s="9"/>
      <c r="S59" s="9"/>
      <c r="T59" s="9"/>
      <c r="U59" s="9"/>
    </row>
    <row r="60" spans="1:21" ht="18.75" customHeight="1">
      <c r="A60" s="108"/>
      <c r="B60" s="111"/>
      <c r="C60" s="30">
        <f>IF(+D3=2%,29.26%,IF(D3=3%,29.26%,IF(D3=4%,29.26%,IF(D3=5%,29.26%,0))))</f>
        <v>0.29260000000000003</v>
      </c>
      <c r="D60" s="133" t="s">
        <v>74</v>
      </c>
      <c r="E60" s="130"/>
      <c r="F60" s="27"/>
      <c r="G60" s="31"/>
      <c r="H60" s="74"/>
      <c r="I60" s="109"/>
      <c r="J60" s="110"/>
      <c r="K60" s="84"/>
      <c r="L60" s="9"/>
      <c r="M60" s="9"/>
      <c r="N60" s="9"/>
      <c r="O60" s="9"/>
      <c r="P60" s="9"/>
      <c r="Q60" s="9"/>
      <c r="R60" s="9"/>
      <c r="S60" s="9"/>
      <c r="T60" s="9"/>
      <c r="U60" s="9"/>
    </row>
    <row r="61" spans="1:21" ht="18.75" customHeight="1">
      <c r="A61" s="108"/>
      <c r="B61" s="111"/>
      <c r="C61" s="30">
        <f>IF(+D3=2%,22.47%,IF(D3=3%,23.12%,IF(D3=4%,23.77%,IF(D3=5%,24.43%,0))))</f>
        <v>0.24429999999999999</v>
      </c>
      <c r="D61" s="132" t="s">
        <v>75</v>
      </c>
      <c r="E61" s="130"/>
      <c r="F61" s="27"/>
      <c r="G61" s="32" t="s">
        <v>76</v>
      </c>
      <c r="H61" s="74"/>
      <c r="I61" s="109"/>
      <c r="J61" s="110"/>
      <c r="K61" s="84"/>
      <c r="L61" s="9"/>
      <c r="M61" s="9"/>
      <c r="N61" s="9"/>
      <c r="O61" s="9"/>
      <c r="P61" s="9"/>
      <c r="Q61" s="9"/>
      <c r="R61" s="9"/>
      <c r="S61" s="9"/>
      <c r="T61" s="9"/>
      <c r="U61" s="9"/>
    </row>
    <row r="62" spans="1:21" ht="18.75" customHeight="1" thickBot="1">
      <c r="A62" s="108"/>
      <c r="B62" s="111"/>
      <c r="C62" s="132" t="s">
        <v>77</v>
      </c>
      <c r="D62" s="130"/>
      <c r="E62" s="131"/>
      <c r="F62" s="112"/>
      <c r="G62" s="17">
        <f>SUM(G59:G61)</f>
        <v>569608.65829653991</v>
      </c>
      <c r="H62" s="33"/>
      <c r="I62" s="109"/>
      <c r="J62" s="110"/>
      <c r="K62" s="84"/>
      <c r="L62" s="9"/>
      <c r="M62" s="9"/>
      <c r="N62" s="9"/>
      <c r="O62" s="9"/>
      <c r="P62" s="9"/>
      <c r="Q62" s="9"/>
      <c r="R62" s="9"/>
      <c r="S62" s="9"/>
      <c r="T62" s="9"/>
      <c r="U62" s="9"/>
    </row>
    <row r="63" spans="1:21" ht="33.75" thickBot="1">
      <c r="A63" s="134" t="s">
        <v>78</v>
      </c>
      <c r="B63" s="135"/>
      <c r="C63" s="135"/>
      <c r="D63" s="135"/>
      <c r="E63" s="135"/>
      <c r="F63" s="135"/>
      <c r="G63" s="135"/>
      <c r="H63" s="135"/>
      <c r="I63" s="113" t="s">
        <v>79</v>
      </c>
      <c r="J63" s="114" t="s">
        <v>80</v>
      </c>
      <c r="K63" s="139"/>
      <c r="L63" s="140"/>
      <c r="M63" s="140"/>
      <c r="N63" s="140"/>
      <c r="O63" s="140"/>
      <c r="P63" s="140"/>
      <c r="Q63" s="140"/>
      <c r="R63" s="141"/>
      <c r="S63" s="1"/>
      <c r="T63" s="1"/>
      <c r="U63" s="1"/>
    </row>
    <row r="64" spans="1:21" ht="99.75" customHeight="1" thickBot="1">
      <c r="A64" s="123" t="s">
        <v>122</v>
      </c>
      <c r="B64" s="124"/>
      <c r="C64" s="124"/>
      <c r="D64" s="124"/>
      <c r="E64" s="125" t="s">
        <v>130</v>
      </c>
      <c r="F64" s="126"/>
      <c r="G64" s="126"/>
      <c r="H64" s="115"/>
      <c r="I64" s="116" t="s">
        <v>81</v>
      </c>
      <c r="J64" s="117">
        <v>45965</v>
      </c>
      <c r="K64" s="85"/>
      <c r="L64" s="34"/>
      <c r="M64" s="34"/>
      <c r="N64" s="34"/>
      <c r="O64" s="34"/>
      <c r="P64" s="34"/>
      <c r="Q64" s="34"/>
      <c r="R64" s="34"/>
      <c r="S64" s="34"/>
      <c r="T64" s="34"/>
      <c r="U64" s="34"/>
    </row>
    <row r="65" spans="1:21" ht="69.75" customHeight="1" thickBot="1">
      <c r="A65" s="127" t="s">
        <v>123</v>
      </c>
      <c r="B65" s="128"/>
      <c r="C65" s="128"/>
      <c r="D65" s="128"/>
      <c r="E65" s="118"/>
      <c r="F65" s="118"/>
      <c r="G65" s="118"/>
      <c r="H65" s="119"/>
      <c r="I65" s="120"/>
      <c r="J65" s="121"/>
      <c r="K65" s="85"/>
      <c r="L65" s="34"/>
      <c r="M65" s="34"/>
      <c r="N65" s="34"/>
      <c r="O65" s="34"/>
      <c r="P65" s="34"/>
      <c r="Q65" s="34"/>
      <c r="R65" s="34"/>
      <c r="S65" s="34"/>
      <c r="T65" s="34"/>
      <c r="U65" s="34"/>
    </row>
    <row r="66" spans="1:21" ht="18" customHeight="1">
      <c r="A66" s="35"/>
      <c r="B66" s="36"/>
      <c r="C66" s="37"/>
      <c r="D66" s="38"/>
      <c r="E66" s="39"/>
      <c r="F66" s="39"/>
      <c r="G66" s="38"/>
      <c r="H66" s="40"/>
      <c r="I66" s="41"/>
      <c r="J66" s="42"/>
      <c r="K66" s="43"/>
      <c r="L66" s="43"/>
      <c r="M66" s="43"/>
      <c r="N66" s="43"/>
      <c r="O66" s="43"/>
      <c r="P66" s="43"/>
      <c r="Q66" s="43"/>
      <c r="R66" s="43"/>
      <c r="S66" s="43"/>
      <c r="T66" s="43"/>
      <c r="U66" s="43"/>
    </row>
    <row r="67" spans="1:21" ht="18" customHeight="1">
      <c r="A67" s="35"/>
      <c r="B67" s="36"/>
      <c r="C67" s="37"/>
      <c r="D67" s="38"/>
      <c r="E67" s="39"/>
      <c r="F67" s="39"/>
      <c r="G67" s="38"/>
      <c r="H67" s="40"/>
      <c r="I67" s="41"/>
      <c r="J67" s="42"/>
      <c r="K67" s="43"/>
      <c r="L67" s="43"/>
      <c r="M67" s="43"/>
      <c r="N67" s="43"/>
      <c r="O67" s="43"/>
      <c r="P67" s="43"/>
      <c r="Q67" s="43"/>
      <c r="R67" s="43"/>
      <c r="S67" s="43"/>
      <c r="T67" s="43"/>
      <c r="U67" s="43"/>
    </row>
    <row r="68" spans="1:21" ht="18" customHeight="1">
      <c r="A68" s="35"/>
      <c r="B68" s="36"/>
      <c r="C68" s="37"/>
      <c r="D68" s="38"/>
      <c r="E68" s="39"/>
      <c r="F68" s="39"/>
      <c r="G68" s="38"/>
      <c r="H68" s="40"/>
      <c r="I68" s="41"/>
      <c r="J68" s="42"/>
      <c r="K68" s="43"/>
      <c r="L68" s="43"/>
      <c r="M68" s="43"/>
      <c r="N68" s="43"/>
      <c r="O68" s="43"/>
      <c r="P68" s="43"/>
      <c r="Q68" s="43"/>
      <c r="R68" s="43"/>
      <c r="S68" s="43"/>
      <c r="T68" s="43"/>
      <c r="U68" s="43"/>
    </row>
    <row r="69" spans="1:21" ht="18" customHeight="1">
      <c r="A69" s="35"/>
      <c r="B69" s="36"/>
      <c r="C69" s="37"/>
      <c r="D69" s="38"/>
      <c r="E69" s="39"/>
      <c r="F69" s="39"/>
      <c r="G69" s="38"/>
      <c r="H69" s="40"/>
      <c r="I69" s="41"/>
      <c r="J69" s="42"/>
      <c r="K69" s="43"/>
      <c r="L69" s="43"/>
      <c r="M69" s="43"/>
      <c r="N69" s="43"/>
      <c r="O69" s="43"/>
      <c r="P69" s="43"/>
      <c r="Q69" s="43"/>
      <c r="R69" s="43"/>
      <c r="S69" s="43"/>
      <c r="T69" s="43"/>
      <c r="U69" s="43"/>
    </row>
    <row r="70" spans="1:21" ht="18" customHeight="1">
      <c r="A70" s="35"/>
      <c r="B70" s="36"/>
      <c r="C70" s="37"/>
      <c r="D70" s="38"/>
      <c r="E70" s="39"/>
      <c r="F70" s="39"/>
      <c r="G70" s="38"/>
      <c r="H70" s="40"/>
      <c r="I70" s="41"/>
      <c r="J70" s="42"/>
      <c r="K70" s="43"/>
      <c r="L70" s="43"/>
      <c r="M70" s="43"/>
      <c r="N70" s="43"/>
      <c r="O70" s="43"/>
      <c r="P70" s="43"/>
      <c r="Q70" s="43"/>
      <c r="R70" s="43"/>
      <c r="S70" s="43"/>
      <c r="T70" s="43"/>
      <c r="U70" s="43"/>
    </row>
    <row r="71" spans="1:21" ht="18" customHeight="1">
      <c r="A71" s="35"/>
      <c r="B71" s="44"/>
      <c r="C71" s="37"/>
      <c r="D71" s="38"/>
      <c r="E71" s="39"/>
      <c r="F71" s="39"/>
      <c r="G71" s="38"/>
      <c r="H71" s="40"/>
      <c r="I71" s="41"/>
      <c r="J71" s="42"/>
      <c r="K71" s="43"/>
      <c r="L71" s="43"/>
      <c r="M71" s="43"/>
      <c r="N71" s="43"/>
      <c r="O71" s="43"/>
      <c r="P71" s="43"/>
      <c r="Q71" s="43"/>
      <c r="R71" s="43"/>
      <c r="S71" s="43"/>
      <c r="T71" s="43"/>
      <c r="U71" s="43"/>
    </row>
    <row r="72" spans="1:21" ht="18" customHeight="1">
      <c r="A72" s="35"/>
      <c r="B72" s="44"/>
      <c r="C72" s="37"/>
      <c r="D72" s="38"/>
      <c r="E72" s="39"/>
      <c r="F72" s="39"/>
      <c r="G72" s="38"/>
      <c r="H72" s="40"/>
      <c r="I72" s="41"/>
      <c r="J72" s="42"/>
      <c r="K72" s="43"/>
      <c r="L72" s="43"/>
      <c r="M72" s="43"/>
      <c r="N72" s="43"/>
      <c r="O72" s="43"/>
      <c r="P72" s="43"/>
      <c r="Q72" s="43"/>
      <c r="R72" s="43"/>
      <c r="S72" s="43"/>
      <c r="T72" s="43"/>
      <c r="U72" s="43"/>
    </row>
    <row r="73" spans="1:21" ht="18" customHeight="1">
      <c r="A73" s="35"/>
      <c r="B73" s="44"/>
      <c r="C73" s="37"/>
      <c r="D73" s="38"/>
      <c r="E73" s="39"/>
      <c r="F73" s="39"/>
      <c r="G73" s="38"/>
      <c r="H73" s="40"/>
      <c r="I73" s="41"/>
      <c r="J73" s="42"/>
      <c r="K73" s="43"/>
      <c r="L73" s="43"/>
      <c r="M73" s="43"/>
      <c r="N73" s="43"/>
      <c r="O73" s="43"/>
      <c r="P73" s="43"/>
      <c r="Q73" s="43"/>
      <c r="R73" s="43"/>
      <c r="S73" s="43"/>
      <c r="T73" s="43"/>
      <c r="U73" s="43"/>
    </row>
    <row r="74" spans="1:21" ht="18" customHeight="1">
      <c r="A74" s="35"/>
      <c r="B74" s="44"/>
      <c r="C74" s="37"/>
      <c r="D74" s="38"/>
      <c r="E74" s="39"/>
      <c r="F74" s="39"/>
      <c r="G74" s="38"/>
      <c r="H74" s="40"/>
      <c r="I74" s="41"/>
      <c r="J74" s="42"/>
      <c r="K74" s="43"/>
      <c r="L74" s="43"/>
      <c r="M74" s="43"/>
      <c r="N74" s="43"/>
      <c r="O74" s="43"/>
      <c r="P74" s="43"/>
      <c r="Q74" s="43"/>
      <c r="R74" s="43"/>
      <c r="S74" s="43"/>
      <c r="T74" s="43"/>
      <c r="U74" s="43"/>
    </row>
    <row r="75" spans="1:21" ht="18" customHeight="1">
      <c r="A75" s="35"/>
      <c r="B75" s="44"/>
      <c r="C75" s="37"/>
      <c r="D75" s="38"/>
      <c r="E75" s="39"/>
      <c r="F75" s="39"/>
      <c r="G75" s="38"/>
      <c r="H75" s="40"/>
      <c r="I75" s="41"/>
      <c r="J75" s="42"/>
      <c r="K75" s="43"/>
      <c r="L75" s="43"/>
      <c r="M75" s="43"/>
      <c r="N75" s="43"/>
      <c r="O75" s="43"/>
      <c r="P75" s="43"/>
      <c r="Q75" s="43"/>
      <c r="R75" s="43"/>
      <c r="S75" s="43"/>
      <c r="T75" s="43"/>
      <c r="U75" s="43"/>
    </row>
    <row r="76" spans="1:21" ht="18" customHeight="1">
      <c r="A76" s="35"/>
      <c r="B76" s="44"/>
      <c r="C76" s="37"/>
      <c r="D76" s="38"/>
      <c r="E76" s="39"/>
      <c r="F76" s="39"/>
      <c r="G76" s="38"/>
      <c r="H76" s="40"/>
      <c r="I76" s="41"/>
      <c r="J76" s="42"/>
      <c r="K76" s="43"/>
      <c r="L76" s="43"/>
      <c r="M76" s="43"/>
      <c r="N76" s="43"/>
      <c r="O76" s="43"/>
      <c r="P76" s="43"/>
      <c r="Q76" s="43"/>
      <c r="R76" s="43"/>
      <c r="S76" s="43"/>
      <c r="T76" s="43"/>
      <c r="U76" s="43"/>
    </row>
    <row r="77" spans="1:21" ht="18" customHeight="1">
      <c r="A77" s="35"/>
      <c r="B77" s="44"/>
      <c r="C77" s="37"/>
      <c r="D77" s="38"/>
      <c r="E77" s="39"/>
      <c r="F77" s="39"/>
      <c r="G77" s="38"/>
      <c r="H77" s="40"/>
      <c r="I77" s="41"/>
      <c r="J77" s="42"/>
      <c r="K77" s="43"/>
      <c r="L77" s="43"/>
      <c r="M77" s="43"/>
      <c r="N77" s="43"/>
      <c r="O77" s="43"/>
      <c r="P77" s="43"/>
      <c r="Q77" s="43"/>
      <c r="R77" s="43"/>
      <c r="S77" s="43"/>
      <c r="T77" s="43"/>
      <c r="U77" s="43"/>
    </row>
    <row r="78" spans="1:21" ht="18" customHeight="1">
      <c r="A78" s="35"/>
      <c r="B78" s="44"/>
      <c r="C78" s="37"/>
      <c r="D78" s="38"/>
      <c r="E78" s="39"/>
      <c r="F78" s="39"/>
      <c r="G78" s="38"/>
      <c r="H78" s="40"/>
      <c r="I78" s="41"/>
      <c r="J78" s="42"/>
      <c r="K78" s="43"/>
      <c r="L78" s="43"/>
      <c r="M78" s="43"/>
      <c r="N78" s="43"/>
      <c r="O78" s="43"/>
      <c r="P78" s="43"/>
      <c r="Q78" s="43"/>
      <c r="R78" s="43"/>
      <c r="S78" s="43"/>
      <c r="T78" s="43"/>
      <c r="U78" s="43"/>
    </row>
    <row r="79" spans="1:21" ht="18" customHeight="1">
      <c r="A79" s="35"/>
      <c r="B79" s="44"/>
      <c r="C79" s="37"/>
      <c r="D79" s="38"/>
      <c r="E79" s="39"/>
      <c r="F79" s="39"/>
      <c r="G79" s="38"/>
      <c r="H79" s="40"/>
      <c r="I79" s="41"/>
      <c r="J79" s="42"/>
      <c r="K79" s="43"/>
      <c r="L79" s="43"/>
      <c r="M79" s="43"/>
      <c r="N79" s="43"/>
      <c r="O79" s="43"/>
      <c r="P79" s="43"/>
      <c r="Q79" s="43"/>
      <c r="R79" s="43"/>
      <c r="S79" s="43"/>
      <c r="T79" s="43"/>
      <c r="U79" s="43"/>
    </row>
    <row r="80" spans="1:21" ht="18" customHeight="1">
      <c r="A80" s="35"/>
      <c r="B80" s="44"/>
      <c r="C80" s="37"/>
      <c r="D80" s="38"/>
      <c r="E80" s="39"/>
      <c r="F80" s="39"/>
      <c r="G80" s="38"/>
      <c r="H80" s="40"/>
      <c r="I80" s="41"/>
      <c r="J80" s="42"/>
      <c r="K80" s="43"/>
      <c r="L80" s="43"/>
      <c r="M80" s="43"/>
      <c r="N80" s="43"/>
      <c r="O80" s="43"/>
      <c r="P80" s="43"/>
      <c r="Q80" s="43"/>
      <c r="R80" s="43"/>
      <c r="S80" s="43"/>
      <c r="T80" s="43"/>
      <c r="U80" s="43"/>
    </row>
    <row r="81" spans="1:21" ht="18" customHeight="1">
      <c r="A81" s="35"/>
      <c r="B81" s="44"/>
      <c r="C81" s="37"/>
      <c r="D81" s="38"/>
      <c r="E81" s="39"/>
      <c r="F81" s="39"/>
      <c r="G81" s="38"/>
      <c r="H81" s="40"/>
      <c r="I81" s="41"/>
      <c r="J81" s="42"/>
      <c r="K81" s="43"/>
      <c r="L81" s="43"/>
      <c r="M81" s="43"/>
      <c r="N81" s="43"/>
      <c r="O81" s="43"/>
      <c r="P81" s="43"/>
      <c r="Q81" s="43"/>
      <c r="R81" s="43"/>
      <c r="S81" s="43"/>
      <c r="T81" s="43"/>
      <c r="U81" s="43"/>
    </row>
    <row r="82" spans="1:21" ht="18" customHeight="1">
      <c r="A82" s="35"/>
      <c r="B82" s="44"/>
      <c r="C82" s="37"/>
      <c r="D82" s="38"/>
      <c r="E82" s="39"/>
      <c r="F82" s="39"/>
      <c r="G82" s="38"/>
      <c r="H82" s="40"/>
      <c r="I82" s="41"/>
      <c r="J82" s="42"/>
      <c r="K82" s="43"/>
      <c r="L82" s="43"/>
      <c r="M82" s="43"/>
      <c r="N82" s="43"/>
      <c r="O82" s="43"/>
      <c r="P82" s="43"/>
      <c r="Q82" s="43"/>
      <c r="R82" s="43"/>
      <c r="S82" s="43"/>
      <c r="T82" s="43"/>
      <c r="U82" s="43"/>
    </row>
    <row r="83" spans="1:21" ht="18" customHeight="1">
      <c r="A83" s="35"/>
      <c r="B83" s="44"/>
      <c r="C83" s="37"/>
      <c r="D83" s="38"/>
      <c r="E83" s="39"/>
      <c r="F83" s="39"/>
      <c r="G83" s="38"/>
      <c r="H83" s="40"/>
      <c r="I83" s="41"/>
      <c r="J83" s="42"/>
      <c r="K83" s="43"/>
      <c r="L83" s="43"/>
      <c r="M83" s="43"/>
      <c r="N83" s="43"/>
      <c r="O83" s="43"/>
      <c r="P83" s="43"/>
      <c r="Q83" s="43"/>
      <c r="R83" s="43"/>
      <c r="S83" s="43"/>
      <c r="T83" s="43"/>
      <c r="U83" s="43"/>
    </row>
    <row r="84" spans="1:21" ht="18" customHeight="1">
      <c r="A84" s="35"/>
      <c r="B84" s="44"/>
      <c r="C84" s="37"/>
      <c r="D84" s="38"/>
      <c r="E84" s="39"/>
      <c r="F84" s="39"/>
      <c r="G84" s="38"/>
      <c r="H84" s="40"/>
      <c r="I84" s="41"/>
      <c r="J84" s="42"/>
      <c r="K84" s="43"/>
      <c r="L84" s="43"/>
      <c r="M84" s="43"/>
      <c r="N84" s="43"/>
      <c r="O84" s="43"/>
      <c r="P84" s="43"/>
      <c r="Q84" s="43"/>
      <c r="R84" s="43"/>
      <c r="S84" s="43"/>
      <c r="T84" s="43"/>
      <c r="U84" s="43"/>
    </row>
    <row r="85" spans="1:21" ht="18" customHeight="1">
      <c r="A85" s="35"/>
      <c r="B85" s="44"/>
      <c r="C85" s="37"/>
      <c r="D85" s="38"/>
      <c r="E85" s="39"/>
      <c r="F85" s="39"/>
      <c r="G85" s="38"/>
      <c r="H85" s="40"/>
      <c r="I85" s="41"/>
      <c r="J85" s="42"/>
      <c r="K85" s="43"/>
      <c r="L85" s="43"/>
      <c r="M85" s="43"/>
      <c r="N85" s="43"/>
      <c r="O85" s="43"/>
      <c r="P85" s="43"/>
      <c r="Q85" s="43"/>
      <c r="R85" s="43"/>
      <c r="S85" s="43"/>
      <c r="T85" s="43"/>
      <c r="U85" s="43"/>
    </row>
    <row r="86" spans="1:21" ht="18" customHeight="1">
      <c r="A86" s="35"/>
      <c r="B86" s="44"/>
      <c r="C86" s="37"/>
      <c r="D86" s="38"/>
      <c r="E86" s="39"/>
      <c r="F86" s="39"/>
      <c r="G86" s="38"/>
      <c r="H86" s="40"/>
      <c r="I86" s="41"/>
      <c r="J86" s="42"/>
      <c r="K86" s="43"/>
      <c r="L86" s="43"/>
      <c r="M86" s="43"/>
      <c r="N86" s="43"/>
      <c r="O86" s="43"/>
      <c r="P86" s="43"/>
      <c r="Q86" s="43"/>
      <c r="R86" s="43"/>
      <c r="S86" s="43"/>
      <c r="T86" s="43"/>
      <c r="U86" s="43"/>
    </row>
    <row r="87" spans="1:21" ht="18" customHeight="1">
      <c r="A87" s="35"/>
      <c r="B87" s="44"/>
      <c r="C87" s="37"/>
      <c r="D87" s="38"/>
      <c r="E87" s="39"/>
      <c r="F87" s="39"/>
      <c r="G87" s="38"/>
      <c r="H87" s="40"/>
      <c r="I87" s="41"/>
      <c r="J87" s="42"/>
      <c r="K87" s="43"/>
      <c r="L87" s="43"/>
      <c r="M87" s="43"/>
      <c r="N87" s="43"/>
      <c r="O87" s="43"/>
      <c r="P87" s="43"/>
      <c r="Q87" s="43"/>
      <c r="R87" s="43"/>
      <c r="S87" s="43"/>
      <c r="T87" s="43"/>
      <c r="U87" s="43"/>
    </row>
    <row r="88" spans="1:21" ht="18" customHeight="1">
      <c r="A88" s="35"/>
      <c r="B88" s="44"/>
      <c r="C88" s="37"/>
      <c r="D88" s="38"/>
      <c r="E88" s="39"/>
      <c r="F88" s="39"/>
      <c r="G88" s="38"/>
      <c r="H88" s="40"/>
      <c r="I88" s="41"/>
      <c r="J88" s="42"/>
      <c r="K88" s="43"/>
      <c r="L88" s="43"/>
      <c r="M88" s="43"/>
      <c r="N88" s="43"/>
      <c r="O88" s="43"/>
      <c r="P88" s="43"/>
      <c r="Q88" s="43"/>
      <c r="R88" s="43"/>
      <c r="S88" s="43"/>
      <c r="T88" s="43"/>
      <c r="U88" s="43"/>
    </row>
    <row r="89" spans="1:21" ht="18" customHeight="1">
      <c r="A89" s="35"/>
      <c r="B89" s="44"/>
      <c r="C89" s="37"/>
      <c r="D89" s="38"/>
      <c r="E89" s="39"/>
      <c r="F89" s="39"/>
      <c r="G89" s="38"/>
      <c r="H89" s="40"/>
      <c r="I89" s="41"/>
      <c r="J89" s="42"/>
      <c r="K89" s="43"/>
      <c r="L89" s="43"/>
      <c r="M89" s="43"/>
      <c r="N89" s="43"/>
      <c r="O89" s="43"/>
      <c r="P89" s="43"/>
      <c r="Q89" s="43"/>
      <c r="R89" s="43"/>
      <c r="S89" s="43"/>
      <c r="T89" s="43"/>
      <c r="U89" s="43"/>
    </row>
    <row r="90" spans="1:21" ht="18" customHeight="1">
      <c r="A90" s="35"/>
      <c r="B90" s="44"/>
      <c r="C90" s="37"/>
      <c r="D90" s="38"/>
      <c r="E90" s="39"/>
      <c r="F90" s="39"/>
      <c r="G90" s="38"/>
      <c r="H90" s="40"/>
      <c r="I90" s="41"/>
      <c r="J90" s="42"/>
      <c r="K90" s="43"/>
      <c r="L90" s="43"/>
      <c r="M90" s="43"/>
      <c r="N90" s="43"/>
      <c r="O90" s="43"/>
      <c r="P90" s="43"/>
      <c r="Q90" s="43"/>
      <c r="R90" s="43"/>
      <c r="S90" s="43"/>
      <c r="T90" s="43"/>
      <c r="U90" s="43"/>
    </row>
    <row r="91" spans="1:21" ht="18" customHeight="1">
      <c r="A91" s="35"/>
      <c r="B91" s="44"/>
      <c r="C91" s="37"/>
      <c r="D91" s="38"/>
      <c r="E91" s="39"/>
      <c r="F91" s="39"/>
      <c r="G91" s="38"/>
      <c r="H91" s="40"/>
      <c r="I91" s="41"/>
      <c r="J91" s="42"/>
      <c r="K91" s="43"/>
      <c r="L91" s="43"/>
      <c r="M91" s="43"/>
      <c r="N91" s="43"/>
      <c r="O91" s="43"/>
      <c r="P91" s="43"/>
      <c r="Q91" s="43"/>
      <c r="R91" s="43"/>
      <c r="S91" s="43"/>
      <c r="T91" s="43"/>
      <c r="U91" s="43"/>
    </row>
    <row r="92" spans="1:21" ht="18" customHeight="1">
      <c r="A92" s="35"/>
      <c r="B92" s="44"/>
      <c r="C92" s="37"/>
      <c r="D92" s="38"/>
      <c r="E92" s="39"/>
      <c r="F92" s="39"/>
      <c r="G92" s="38"/>
      <c r="H92" s="40"/>
      <c r="I92" s="41"/>
      <c r="J92" s="42"/>
      <c r="K92" s="43"/>
      <c r="L92" s="43"/>
      <c r="M92" s="43"/>
      <c r="N92" s="43"/>
      <c r="O92" s="43"/>
      <c r="P92" s="43"/>
      <c r="Q92" s="43"/>
      <c r="R92" s="43"/>
      <c r="S92" s="43"/>
      <c r="T92" s="43"/>
      <c r="U92" s="43"/>
    </row>
    <row r="93" spans="1:21" ht="18" customHeight="1">
      <c r="A93" s="35"/>
      <c r="B93" s="44"/>
      <c r="C93" s="37"/>
      <c r="D93" s="38"/>
      <c r="E93" s="39"/>
      <c r="F93" s="39"/>
      <c r="G93" s="38"/>
      <c r="H93" s="40"/>
      <c r="I93" s="41"/>
      <c r="J93" s="42"/>
      <c r="K93" s="43"/>
      <c r="L93" s="43"/>
      <c r="M93" s="43"/>
      <c r="N93" s="43"/>
      <c r="O93" s="43"/>
      <c r="P93" s="43"/>
      <c r="Q93" s="43"/>
      <c r="R93" s="43"/>
      <c r="S93" s="43"/>
      <c r="T93" s="43"/>
      <c r="U93" s="43"/>
    </row>
    <row r="94" spans="1:21" ht="18" customHeight="1">
      <c r="A94" s="35"/>
      <c r="B94" s="44"/>
      <c r="C94" s="37"/>
      <c r="D94" s="38"/>
      <c r="E94" s="39"/>
      <c r="F94" s="39"/>
      <c r="G94" s="38"/>
      <c r="H94" s="40"/>
      <c r="I94" s="41"/>
      <c r="J94" s="42"/>
      <c r="K94" s="43"/>
      <c r="L94" s="43"/>
      <c r="M94" s="43"/>
      <c r="N94" s="43"/>
      <c r="O94" s="43"/>
      <c r="P94" s="43"/>
      <c r="Q94" s="43"/>
      <c r="R94" s="43"/>
      <c r="S94" s="43"/>
      <c r="T94" s="43"/>
      <c r="U94" s="43"/>
    </row>
    <row r="95" spans="1:21" ht="18" customHeight="1">
      <c r="A95" s="35"/>
      <c r="B95" s="44"/>
      <c r="C95" s="37"/>
      <c r="D95" s="38"/>
      <c r="E95" s="39"/>
      <c r="F95" s="39"/>
      <c r="G95" s="38"/>
      <c r="H95" s="40"/>
      <c r="I95" s="41"/>
      <c r="J95" s="42"/>
      <c r="K95" s="43"/>
      <c r="L95" s="43"/>
      <c r="M95" s="43"/>
      <c r="N95" s="43"/>
      <c r="O95" s="43"/>
      <c r="P95" s="43"/>
      <c r="Q95" s="43"/>
      <c r="R95" s="43"/>
      <c r="S95" s="43"/>
      <c r="T95" s="43"/>
      <c r="U95" s="43"/>
    </row>
    <row r="96" spans="1:21" ht="18" customHeight="1">
      <c r="A96" s="35"/>
      <c r="B96" s="44"/>
      <c r="C96" s="37"/>
      <c r="D96" s="38"/>
      <c r="E96" s="39"/>
      <c r="F96" s="39"/>
      <c r="G96" s="38"/>
      <c r="H96" s="40"/>
      <c r="I96" s="41"/>
      <c r="J96" s="42"/>
      <c r="K96" s="43"/>
      <c r="L96" s="43"/>
      <c r="M96" s="43"/>
      <c r="N96" s="43"/>
      <c r="O96" s="43"/>
      <c r="P96" s="43"/>
      <c r="Q96" s="43"/>
      <c r="R96" s="43"/>
      <c r="S96" s="43"/>
      <c r="T96" s="43"/>
      <c r="U96" s="43"/>
    </row>
    <row r="97" spans="1:21" ht="18" customHeight="1">
      <c r="A97" s="35"/>
      <c r="B97" s="44"/>
      <c r="C97" s="37"/>
      <c r="D97" s="38"/>
      <c r="E97" s="39"/>
      <c r="F97" s="39"/>
      <c r="G97" s="38"/>
      <c r="H97" s="40"/>
      <c r="I97" s="41"/>
      <c r="J97" s="42"/>
      <c r="K97" s="43"/>
      <c r="L97" s="43"/>
      <c r="M97" s="43"/>
      <c r="N97" s="43"/>
      <c r="O97" s="43"/>
      <c r="P97" s="43"/>
      <c r="Q97" s="43"/>
      <c r="R97" s="43"/>
      <c r="S97" s="43"/>
      <c r="T97" s="43"/>
      <c r="U97" s="43"/>
    </row>
    <row r="98" spans="1:21" ht="18" customHeight="1">
      <c r="A98" s="35"/>
      <c r="B98" s="44"/>
      <c r="C98" s="37"/>
      <c r="D98" s="38"/>
      <c r="E98" s="39"/>
      <c r="F98" s="39"/>
      <c r="G98" s="38"/>
      <c r="H98" s="40"/>
      <c r="I98" s="41"/>
      <c r="J98" s="42"/>
      <c r="K98" s="43"/>
      <c r="L98" s="43"/>
      <c r="M98" s="43"/>
      <c r="N98" s="43"/>
      <c r="O98" s="43"/>
      <c r="P98" s="43"/>
      <c r="Q98" s="43"/>
      <c r="R98" s="43"/>
      <c r="S98" s="43"/>
      <c r="T98" s="43"/>
      <c r="U98" s="43"/>
    </row>
    <row r="99" spans="1:21" ht="18" customHeight="1">
      <c r="A99" s="35"/>
      <c r="B99" s="44"/>
      <c r="C99" s="37"/>
      <c r="D99" s="38"/>
      <c r="E99" s="39"/>
      <c r="F99" s="39"/>
      <c r="G99" s="38"/>
      <c r="H99" s="40"/>
      <c r="I99" s="41"/>
      <c r="J99" s="42"/>
      <c r="K99" s="43"/>
      <c r="L99" s="43"/>
      <c r="M99" s="43"/>
      <c r="N99" s="43"/>
      <c r="O99" s="43"/>
      <c r="P99" s="43"/>
      <c r="Q99" s="43"/>
      <c r="R99" s="43"/>
      <c r="S99" s="43"/>
      <c r="T99" s="43"/>
      <c r="U99" s="43"/>
    </row>
    <row r="100" spans="1:21" ht="18" customHeight="1">
      <c r="A100" s="35"/>
      <c r="B100" s="44"/>
      <c r="C100" s="37"/>
      <c r="D100" s="38"/>
      <c r="E100" s="39"/>
      <c r="F100" s="39"/>
      <c r="G100" s="38"/>
      <c r="H100" s="40"/>
      <c r="I100" s="41"/>
      <c r="J100" s="42"/>
      <c r="K100" s="43"/>
      <c r="L100" s="43"/>
      <c r="M100" s="43"/>
      <c r="N100" s="43"/>
      <c r="O100" s="43"/>
      <c r="P100" s="43"/>
      <c r="Q100" s="43"/>
      <c r="R100" s="43"/>
      <c r="S100" s="43"/>
      <c r="T100" s="43"/>
      <c r="U100" s="43"/>
    </row>
    <row r="101" spans="1:21" ht="18" customHeight="1">
      <c r="A101" s="35"/>
      <c r="B101" s="44"/>
      <c r="C101" s="37"/>
      <c r="D101" s="38"/>
      <c r="E101" s="39"/>
      <c r="F101" s="39"/>
      <c r="G101" s="38"/>
      <c r="H101" s="40"/>
      <c r="I101" s="41"/>
      <c r="J101" s="42"/>
      <c r="K101" s="43"/>
      <c r="L101" s="43"/>
      <c r="M101" s="43"/>
      <c r="N101" s="43"/>
      <c r="O101" s="43"/>
      <c r="P101" s="43"/>
      <c r="Q101" s="43"/>
      <c r="R101" s="43"/>
      <c r="S101" s="43"/>
      <c r="T101" s="43"/>
      <c r="U101" s="43"/>
    </row>
    <row r="102" spans="1:21" ht="18" customHeight="1">
      <c r="A102" s="35"/>
      <c r="B102" s="44"/>
      <c r="C102" s="37"/>
      <c r="D102" s="38"/>
      <c r="E102" s="39"/>
      <c r="F102" s="39"/>
      <c r="G102" s="38"/>
      <c r="H102" s="40"/>
      <c r="I102" s="41"/>
      <c r="J102" s="42"/>
      <c r="K102" s="43"/>
      <c r="L102" s="43"/>
      <c r="M102" s="43"/>
      <c r="N102" s="43"/>
      <c r="O102" s="43"/>
      <c r="P102" s="43"/>
      <c r="Q102" s="43"/>
      <c r="R102" s="43"/>
      <c r="S102" s="43"/>
      <c r="T102" s="43"/>
      <c r="U102" s="43"/>
    </row>
    <row r="103" spans="1:21" ht="18" customHeight="1">
      <c r="A103" s="35"/>
      <c r="B103" s="44"/>
      <c r="C103" s="37"/>
      <c r="D103" s="38"/>
      <c r="E103" s="39"/>
      <c r="F103" s="39"/>
      <c r="G103" s="38"/>
      <c r="H103" s="40"/>
      <c r="I103" s="41"/>
      <c r="J103" s="42"/>
      <c r="K103" s="43"/>
      <c r="L103" s="43"/>
      <c r="M103" s="43"/>
      <c r="N103" s="43"/>
      <c r="O103" s="43"/>
      <c r="P103" s="43"/>
      <c r="Q103" s="43"/>
      <c r="R103" s="43"/>
      <c r="S103" s="43"/>
      <c r="T103" s="43"/>
      <c r="U103" s="43"/>
    </row>
    <row r="104" spans="1:21" ht="18" customHeight="1">
      <c r="A104" s="35"/>
      <c r="B104" s="44"/>
      <c r="C104" s="37"/>
      <c r="D104" s="38"/>
      <c r="E104" s="39"/>
      <c r="F104" s="39"/>
      <c r="G104" s="38"/>
      <c r="H104" s="40"/>
      <c r="I104" s="41"/>
      <c r="J104" s="42"/>
      <c r="K104" s="43"/>
      <c r="L104" s="43"/>
      <c r="M104" s="43"/>
      <c r="N104" s="43"/>
      <c r="O104" s="43"/>
      <c r="P104" s="43"/>
      <c r="Q104" s="43"/>
      <c r="R104" s="43"/>
      <c r="S104" s="43"/>
      <c r="T104" s="43"/>
      <c r="U104" s="43"/>
    </row>
    <row r="105" spans="1:21" ht="18" customHeight="1">
      <c r="A105" s="35"/>
      <c r="B105" s="44"/>
      <c r="C105" s="37"/>
      <c r="D105" s="38"/>
      <c r="E105" s="39"/>
      <c r="F105" s="39"/>
      <c r="G105" s="38"/>
      <c r="H105" s="40"/>
      <c r="I105" s="41"/>
      <c r="J105" s="42"/>
      <c r="K105" s="43"/>
      <c r="L105" s="43"/>
      <c r="M105" s="43"/>
      <c r="N105" s="43"/>
      <c r="O105" s="43"/>
      <c r="P105" s="43"/>
      <c r="Q105" s="43"/>
      <c r="R105" s="43"/>
      <c r="S105" s="43"/>
      <c r="T105" s="43"/>
      <c r="U105" s="43"/>
    </row>
    <row r="106" spans="1:21" ht="18" customHeight="1">
      <c r="A106" s="35"/>
      <c r="B106" s="44"/>
      <c r="C106" s="37"/>
      <c r="D106" s="38"/>
      <c r="E106" s="39"/>
      <c r="F106" s="39"/>
      <c r="G106" s="38"/>
      <c r="H106" s="40"/>
      <c r="I106" s="41"/>
      <c r="J106" s="42"/>
      <c r="K106" s="43"/>
      <c r="L106" s="43"/>
      <c r="M106" s="43"/>
      <c r="N106" s="43"/>
      <c r="O106" s="43"/>
      <c r="P106" s="43"/>
      <c r="Q106" s="43"/>
      <c r="R106" s="43"/>
      <c r="S106" s="43"/>
      <c r="T106" s="43"/>
      <c r="U106" s="43"/>
    </row>
    <row r="107" spans="1:21" ht="18" customHeight="1">
      <c r="A107" s="35"/>
      <c r="B107" s="44"/>
      <c r="C107" s="37"/>
      <c r="D107" s="38"/>
      <c r="E107" s="39"/>
      <c r="F107" s="39"/>
      <c r="G107" s="38"/>
      <c r="H107" s="40"/>
      <c r="I107" s="41"/>
      <c r="J107" s="42"/>
      <c r="K107" s="43"/>
      <c r="L107" s="43"/>
      <c r="M107" s="43"/>
      <c r="N107" s="43"/>
      <c r="O107" s="43"/>
      <c r="P107" s="43"/>
      <c r="Q107" s="43"/>
      <c r="R107" s="43"/>
      <c r="S107" s="43"/>
      <c r="T107" s="43"/>
      <c r="U107" s="43"/>
    </row>
    <row r="108" spans="1:21" ht="18" customHeight="1">
      <c r="A108" s="35"/>
      <c r="B108" s="44"/>
      <c r="C108" s="37"/>
      <c r="D108" s="38"/>
      <c r="E108" s="39"/>
      <c r="F108" s="39"/>
      <c r="G108" s="38"/>
      <c r="H108" s="40"/>
      <c r="I108" s="41"/>
      <c r="J108" s="42"/>
      <c r="K108" s="43"/>
      <c r="L108" s="43"/>
      <c r="M108" s="43"/>
      <c r="N108" s="43"/>
      <c r="O108" s="43"/>
      <c r="P108" s="43"/>
      <c r="Q108" s="43"/>
      <c r="R108" s="43"/>
      <c r="S108" s="43"/>
      <c r="T108" s="43"/>
      <c r="U108" s="43"/>
    </row>
    <row r="109" spans="1:21" ht="18" customHeight="1">
      <c r="A109" s="35"/>
      <c r="B109" s="44"/>
      <c r="C109" s="37"/>
      <c r="D109" s="38"/>
      <c r="E109" s="39"/>
      <c r="F109" s="39"/>
      <c r="G109" s="38"/>
      <c r="H109" s="40"/>
      <c r="I109" s="41"/>
      <c r="J109" s="42"/>
      <c r="K109" s="43"/>
      <c r="L109" s="43"/>
      <c r="M109" s="43"/>
      <c r="N109" s="43"/>
      <c r="O109" s="43"/>
      <c r="P109" s="43"/>
      <c r="Q109" s="43"/>
      <c r="R109" s="43"/>
      <c r="S109" s="43"/>
      <c r="T109" s="43"/>
      <c r="U109" s="43"/>
    </row>
    <row r="110" spans="1:21" ht="18" customHeight="1">
      <c r="A110" s="35"/>
      <c r="B110" s="44"/>
      <c r="C110" s="37"/>
      <c r="D110" s="38"/>
      <c r="E110" s="39"/>
      <c r="F110" s="39"/>
      <c r="G110" s="38"/>
      <c r="H110" s="40"/>
      <c r="I110" s="41"/>
      <c r="J110" s="42"/>
      <c r="K110" s="43"/>
      <c r="L110" s="43"/>
      <c r="M110" s="43"/>
      <c r="N110" s="43"/>
      <c r="O110" s="43"/>
      <c r="P110" s="43"/>
      <c r="Q110" s="43"/>
      <c r="R110" s="43"/>
      <c r="S110" s="43"/>
      <c r="T110" s="43"/>
      <c r="U110" s="43"/>
    </row>
    <row r="111" spans="1:21" ht="18" customHeight="1">
      <c r="A111" s="35"/>
      <c r="B111" s="44"/>
      <c r="C111" s="37"/>
      <c r="D111" s="38"/>
      <c r="E111" s="39"/>
      <c r="F111" s="39"/>
      <c r="G111" s="38"/>
      <c r="H111" s="40"/>
      <c r="I111" s="41"/>
      <c r="J111" s="42"/>
      <c r="K111" s="43"/>
      <c r="L111" s="43"/>
      <c r="M111" s="43"/>
      <c r="N111" s="43"/>
      <c r="O111" s="43"/>
      <c r="P111" s="43"/>
      <c r="Q111" s="43"/>
      <c r="R111" s="43"/>
      <c r="S111" s="43"/>
      <c r="T111" s="43"/>
      <c r="U111" s="43"/>
    </row>
    <row r="112" spans="1:21" ht="18" customHeight="1">
      <c r="A112" s="35"/>
      <c r="B112" s="44"/>
      <c r="C112" s="37"/>
      <c r="D112" s="38"/>
      <c r="E112" s="39"/>
      <c r="F112" s="39"/>
      <c r="G112" s="38"/>
      <c r="H112" s="40"/>
      <c r="I112" s="41"/>
      <c r="J112" s="42"/>
      <c r="K112" s="43"/>
      <c r="L112" s="43"/>
      <c r="M112" s="43"/>
      <c r="N112" s="43"/>
      <c r="O112" s="43"/>
      <c r="P112" s="43"/>
      <c r="Q112" s="43"/>
      <c r="R112" s="43"/>
      <c r="S112" s="43"/>
      <c r="T112" s="43"/>
      <c r="U112" s="43"/>
    </row>
    <row r="113" spans="1:21" ht="18" customHeight="1">
      <c r="A113" s="35"/>
      <c r="B113" s="44"/>
      <c r="C113" s="37"/>
      <c r="D113" s="38"/>
      <c r="E113" s="39"/>
      <c r="F113" s="39"/>
      <c r="G113" s="38"/>
      <c r="H113" s="40"/>
      <c r="I113" s="41"/>
      <c r="J113" s="42"/>
      <c r="K113" s="43"/>
      <c r="L113" s="43"/>
      <c r="M113" s="43"/>
      <c r="N113" s="43"/>
      <c r="O113" s="43"/>
      <c r="P113" s="43"/>
      <c r="Q113" s="43"/>
      <c r="R113" s="43"/>
      <c r="S113" s="43"/>
      <c r="T113" s="43"/>
      <c r="U113" s="43"/>
    </row>
    <row r="114" spans="1:21" ht="18" customHeight="1">
      <c r="A114" s="35"/>
      <c r="B114" s="44"/>
      <c r="C114" s="37"/>
      <c r="D114" s="38"/>
      <c r="E114" s="39"/>
      <c r="F114" s="39"/>
      <c r="G114" s="38"/>
      <c r="H114" s="40"/>
      <c r="I114" s="41"/>
      <c r="J114" s="42"/>
      <c r="K114" s="43"/>
      <c r="L114" s="43"/>
      <c r="M114" s="43"/>
      <c r="N114" s="43"/>
      <c r="O114" s="43"/>
      <c r="P114" s="43"/>
      <c r="Q114" s="43"/>
      <c r="R114" s="43"/>
      <c r="S114" s="43"/>
      <c r="T114" s="43"/>
      <c r="U114" s="43"/>
    </row>
    <row r="115" spans="1:21" ht="18" customHeight="1">
      <c r="A115" s="35"/>
      <c r="B115" s="44"/>
      <c r="C115" s="37"/>
      <c r="D115" s="38"/>
      <c r="E115" s="39"/>
      <c r="F115" s="39"/>
      <c r="G115" s="38"/>
      <c r="H115" s="40"/>
      <c r="I115" s="41"/>
      <c r="J115" s="42"/>
      <c r="K115" s="43"/>
      <c r="L115" s="43"/>
      <c r="M115" s="43"/>
      <c r="N115" s="43"/>
      <c r="O115" s="43"/>
      <c r="P115" s="43"/>
      <c r="Q115" s="43"/>
      <c r="R115" s="43"/>
      <c r="S115" s="43"/>
      <c r="T115" s="43"/>
      <c r="U115" s="43"/>
    </row>
    <row r="116" spans="1:21" ht="18" customHeight="1">
      <c r="A116" s="35"/>
      <c r="B116" s="44"/>
      <c r="C116" s="37"/>
      <c r="D116" s="38"/>
      <c r="E116" s="39"/>
      <c r="F116" s="39"/>
      <c r="G116" s="38"/>
      <c r="H116" s="40"/>
      <c r="I116" s="41"/>
      <c r="J116" s="42"/>
      <c r="K116" s="43"/>
      <c r="L116" s="43"/>
      <c r="M116" s="43"/>
      <c r="N116" s="43"/>
      <c r="O116" s="43"/>
      <c r="P116" s="43"/>
      <c r="Q116" s="43"/>
      <c r="R116" s="43"/>
      <c r="S116" s="43"/>
      <c r="T116" s="43"/>
      <c r="U116" s="43"/>
    </row>
    <row r="117" spans="1:21" ht="18" customHeight="1">
      <c r="A117" s="35"/>
      <c r="B117" s="44"/>
      <c r="C117" s="37"/>
      <c r="D117" s="38"/>
      <c r="E117" s="39"/>
      <c r="F117" s="39"/>
      <c r="G117" s="38"/>
      <c r="H117" s="40"/>
      <c r="I117" s="41"/>
      <c r="J117" s="42"/>
      <c r="K117" s="43"/>
      <c r="L117" s="43"/>
      <c r="M117" s="43"/>
      <c r="N117" s="43"/>
      <c r="O117" s="43"/>
      <c r="P117" s="43"/>
      <c r="Q117" s="43"/>
      <c r="R117" s="43"/>
      <c r="S117" s="43"/>
      <c r="T117" s="43"/>
      <c r="U117" s="43"/>
    </row>
    <row r="118" spans="1:21" ht="18" customHeight="1">
      <c r="A118" s="35"/>
      <c r="B118" s="44"/>
      <c r="C118" s="37"/>
      <c r="D118" s="38"/>
      <c r="E118" s="39"/>
      <c r="F118" s="39"/>
      <c r="G118" s="38"/>
      <c r="H118" s="40"/>
      <c r="I118" s="41"/>
      <c r="J118" s="42"/>
      <c r="K118" s="43"/>
      <c r="L118" s="43"/>
      <c r="M118" s="43"/>
      <c r="N118" s="43"/>
      <c r="O118" s="43"/>
      <c r="P118" s="43"/>
      <c r="Q118" s="43"/>
      <c r="R118" s="43"/>
      <c r="S118" s="43"/>
      <c r="T118" s="43"/>
      <c r="U118" s="43"/>
    </row>
    <row r="119" spans="1:21" ht="18" customHeight="1">
      <c r="A119" s="35"/>
      <c r="B119" s="44"/>
      <c r="C119" s="37"/>
      <c r="D119" s="38"/>
      <c r="E119" s="39"/>
      <c r="F119" s="39"/>
      <c r="G119" s="38"/>
      <c r="H119" s="40"/>
      <c r="I119" s="41"/>
      <c r="J119" s="42"/>
      <c r="K119" s="43"/>
      <c r="L119" s="43"/>
      <c r="M119" s="43"/>
      <c r="N119" s="43"/>
      <c r="O119" s="43"/>
      <c r="P119" s="43"/>
      <c r="Q119" s="43"/>
      <c r="R119" s="43"/>
      <c r="S119" s="43"/>
      <c r="T119" s="43"/>
      <c r="U119" s="43"/>
    </row>
    <row r="120" spans="1:21" ht="18" customHeight="1">
      <c r="A120" s="35"/>
      <c r="B120" s="44"/>
      <c r="C120" s="37"/>
      <c r="D120" s="38"/>
      <c r="E120" s="39"/>
      <c r="F120" s="39"/>
      <c r="G120" s="38"/>
      <c r="H120" s="40"/>
      <c r="I120" s="41"/>
      <c r="J120" s="42"/>
      <c r="K120" s="43"/>
      <c r="L120" s="43"/>
      <c r="M120" s="43"/>
      <c r="N120" s="43"/>
      <c r="O120" s="43"/>
      <c r="P120" s="43"/>
      <c r="Q120" s="43"/>
      <c r="R120" s="43"/>
      <c r="S120" s="43"/>
      <c r="T120" s="43"/>
      <c r="U120" s="43"/>
    </row>
    <row r="121" spans="1:21" ht="18" customHeight="1">
      <c r="A121" s="35"/>
      <c r="B121" s="44"/>
      <c r="C121" s="37"/>
      <c r="D121" s="38"/>
      <c r="E121" s="39"/>
      <c r="F121" s="39"/>
      <c r="G121" s="38"/>
      <c r="H121" s="40"/>
      <c r="I121" s="41"/>
      <c r="J121" s="42"/>
      <c r="K121" s="43"/>
      <c r="L121" s="43"/>
      <c r="M121" s="43"/>
      <c r="N121" s="43"/>
      <c r="O121" s="43"/>
      <c r="P121" s="43"/>
      <c r="Q121" s="43"/>
      <c r="R121" s="43"/>
      <c r="S121" s="43"/>
      <c r="T121" s="43"/>
      <c r="U121" s="43"/>
    </row>
    <row r="122" spans="1:21" ht="18" customHeight="1">
      <c r="A122" s="35"/>
      <c r="B122" s="44"/>
      <c r="C122" s="37"/>
      <c r="D122" s="38"/>
      <c r="E122" s="39"/>
      <c r="F122" s="39"/>
      <c r="G122" s="38"/>
      <c r="H122" s="40"/>
      <c r="I122" s="41"/>
      <c r="J122" s="42"/>
      <c r="K122" s="43"/>
      <c r="L122" s="43"/>
      <c r="M122" s="43"/>
      <c r="N122" s="43"/>
      <c r="O122" s="43"/>
      <c r="P122" s="43"/>
      <c r="Q122" s="43"/>
      <c r="R122" s="43"/>
      <c r="S122" s="43"/>
      <c r="T122" s="43"/>
      <c r="U122" s="43"/>
    </row>
    <row r="123" spans="1:21" ht="18" customHeight="1">
      <c r="A123" s="35"/>
      <c r="B123" s="44"/>
      <c r="C123" s="37"/>
      <c r="D123" s="38"/>
      <c r="E123" s="39"/>
      <c r="F123" s="39"/>
      <c r="G123" s="38"/>
      <c r="H123" s="40"/>
      <c r="I123" s="41"/>
      <c r="J123" s="42"/>
      <c r="K123" s="43"/>
      <c r="L123" s="43"/>
      <c r="M123" s="43"/>
      <c r="N123" s="43"/>
      <c r="O123" s="43"/>
      <c r="P123" s="43"/>
      <c r="Q123" s="43"/>
      <c r="R123" s="43"/>
      <c r="S123" s="43"/>
      <c r="T123" s="43"/>
      <c r="U123" s="43"/>
    </row>
    <row r="124" spans="1:21" ht="18" customHeight="1">
      <c r="A124" s="35"/>
      <c r="B124" s="44"/>
      <c r="C124" s="37"/>
      <c r="D124" s="38"/>
      <c r="E124" s="39"/>
      <c r="F124" s="39"/>
      <c r="G124" s="38"/>
      <c r="H124" s="40"/>
      <c r="I124" s="41"/>
      <c r="J124" s="42"/>
      <c r="K124" s="43"/>
      <c r="L124" s="43"/>
      <c r="M124" s="43"/>
      <c r="N124" s="43"/>
      <c r="O124" s="43"/>
      <c r="P124" s="43"/>
      <c r="Q124" s="43"/>
      <c r="R124" s="43"/>
      <c r="S124" s="43"/>
      <c r="T124" s="43"/>
      <c r="U124" s="43"/>
    </row>
    <row r="125" spans="1:21" ht="18" customHeight="1">
      <c r="A125" s="35"/>
      <c r="B125" s="44"/>
      <c r="C125" s="37"/>
      <c r="D125" s="38"/>
      <c r="E125" s="39"/>
      <c r="F125" s="39"/>
      <c r="G125" s="38"/>
      <c r="H125" s="40"/>
      <c r="I125" s="41"/>
      <c r="J125" s="42"/>
      <c r="K125" s="43"/>
      <c r="L125" s="43"/>
      <c r="M125" s="43"/>
      <c r="N125" s="43"/>
      <c r="O125" s="43"/>
      <c r="P125" s="43"/>
      <c r="Q125" s="43"/>
      <c r="R125" s="43"/>
      <c r="S125" s="43"/>
      <c r="T125" s="43"/>
      <c r="U125" s="43"/>
    </row>
    <row r="126" spans="1:21" ht="18" customHeight="1">
      <c r="A126" s="35"/>
      <c r="B126" s="44"/>
      <c r="C126" s="37"/>
      <c r="D126" s="38"/>
      <c r="E126" s="39"/>
      <c r="F126" s="39"/>
      <c r="G126" s="38"/>
      <c r="H126" s="40"/>
      <c r="I126" s="41"/>
      <c r="J126" s="42"/>
      <c r="K126" s="43"/>
      <c r="L126" s="1"/>
      <c r="M126" s="1"/>
      <c r="N126" s="1"/>
      <c r="O126" s="1"/>
      <c r="P126" s="1"/>
      <c r="Q126" s="1"/>
      <c r="R126" s="1"/>
      <c r="S126" s="1"/>
      <c r="T126" s="1"/>
      <c r="U126" s="1"/>
    </row>
    <row r="127" spans="1:21" ht="18" customHeight="1">
      <c r="A127" s="35"/>
      <c r="B127" s="44"/>
      <c r="C127" s="37"/>
      <c r="D127" s="38"/>
      <c r="E127" s="39"/>
      <c r="F127" s="39"/>
      <c r="G127" s="38"/>
      <c r="H127" s="40"/>
      <c r="I127" s="45"/>
      <c r="J127" s="46"/>
      <c r="K127" s="1"/>
      <c r="L127" s="1"/>
      <c r="M127" s="1"/>
      <c r="N127" s="1"/>
      <c r="O127" s="1"/>
      <c r="P127" s="1"/>
      <c r="Q127" s="1"/>
      <c r="R127" s="1"/>
      <c r="S127" s="1"/>
      <c r="T127" s="1"/>
      <c r="U127" s="1"/>
    </row>
    <row r="128" spans="1:21" ht="18" customHeight="1">
      <c r="A128" s="35"/>
      <c r="B128" s="44"/>
      <c r="C128" s="37"/>
      <c r="D128" s="38"/>
      <c r="E128" s="39"/>
      <c r="F128" s="39"/>
      <c r="G128" s="38"/>
      <c r="H128" s="40"/>
      <c r="I128" s="45"/>
      <c r="J128" s="46"/>
      <c r="K128" s="1"/>
      <c r="L128" s="1"/>
      <c r="M128" s="1"/>
      <c r="N128" s="1"/>
      <c r="O128" s="1"/>
      <c r="P128" s="1"/>
      <c r="Q128" s="1"/>
      <c r="R128" s="1"/>
      <c r="S128" s="1"/>
      <c r="T128" s="1"/>
      <c r="U128" s="1"/>
    </row>
    <row r="129" spans="1:21" ht="18" customHeight="1">
      <c r="A129" s="35"/>
      <c r="B129" s="44"/>
      <c r="C129" s="37"/>
      <c r="D129" s="38"/>
      <c r="E129" s="39"/>
      <c r="F129" s="39"/>
      <c r="G129" s="38"/>
      <c r="H129" s="40"/>
      <c r="I129" s="45"/>
      <c r="J129" s="46"/>
      <c r="K129" s="1"/>
      <c r="L129" s="1"/>
      <c r="M129" s="1"/>
      <c r="N129" s="1"/>
      <c r="O129" s="1"/>
      <c r="P129" s="1"/>
      <c r="Q129" s="1"/>
      <c r="R129" s="1"/>
      <c r="S129" s="1"/>
      <c r="T129" s="1"/>
      <c r="U129" s="1"/>
    </row>
    <row r="130" spans="1:21" ht="15.75" customHeight="1">
      <c r="A130" s="46"/>
      <c r="B130" s="44"/>
      <c r="C130" s="47"/>
      <c r="D130" s="47"/>
      <c r="E130" s="48"/>
      <c r="F130" s="48"/>
      <c r="G130" s="47"/>
      <c r="H130" s="49"/>
      <c r="I130" s="45"/>
      <c r="J130" s="46"/>
      <c r="K130" s="1"/>
      <c r="L130" s="1"/>
      <c r="M130" s="1"/>
      <c r="N130" s="1"/>
      <c r="O130" s="1"/>
      <c r="P130" s="1"/>
      <c r="Q130" s="1"/>
      <c r="R130" s="1"/>
      <c r="S130" s="1"/>
      <c r="T130" s="1"/>
      <c r="U130" s="1"/>
    </row>
    <row r="131" spans="1:21" ht="15.75" customHeight="1">
      <c r="A131" s="46"/>
      <c r="B131" s="44"/>
      <c r="C131" s="47"/>
      <c r="D131" s="47"/>
      <c r="E131" s="48"/>
      <c r="F131" s="48"/>
      <c r="G131" s="47"/>
      <c r="H131" s="49"/>
      <c r="I131" s="45"/>
      <c r="J131" s="46"/>
      <c r="K131" s="1"/>
      <c r="L131" s="1"/>
      <c r="M131" s="1"/>
      <c r="N131" s="1"/>
      <c r="O131" s="1"/>
      <c r="P131" s="1"/>
      <c r="Q131" s="1"/>
      <c r="R131" s="1"/>
      <c r="S131" s="1"/>
      <c r="T131" s="1"/>
      <c r="U131" s="1"/>
    </row>
    <row r="132" spans="1:21" ht="15.75" customHeight="1">
      <c r="A132" s="46"/>
      <c r="B132" s="44"/>
      <c r="C132" s="47"/>
      <c r="D132" s="47"/>
      <c r="E132" s="48"/>
      <c r="F132" s="48"/>
      <c r="G132" s="47"/>
      <c r="H132" s="49"/>
      <c r="I132" s="45"/>
      <c r="J132" s="46"/>
      <c r="K132" s="1"/>
      <c r="L132" s="1"/>
      <c r="M132" s="1"/>
      <c r="N132" s="1"/>
      <c r="O132" s="1"/>
      <c r="P132" s="1"/>
      <c r="Q132" s="1"/>
      <c r="R132" s="1"/>
      <c r="S132" s="1"/>
      <c r="T132" s="1"/>
      <c r="U132" s="1"/>
    </row>
    <row r="133" spans="1:21" ht="18" customHeight="1">
      <c r="A133" s="35"/>
      <c r="B133" s="44"/>
      <c r="C133" s="37"/>
      <c r="D133" s="38"/>
      <c r="E133" s="39"/>
      <c r="F133" s="39"/>
      <c r="G133" s="39">
        <v>632294.24</v>
      </c>
      <c r="H133" s="49"/>
      <c r="I133" s="45"/>
      <c r="J133" s="46"/>
      <c r="K133" s="1"/>
      <c r="L133" s="1"/>
      <c r="M133" s="1"/>
      <c r="N133" s="1"/>
      <c r="O133" s="1"/>
      <c r="P133" s="1"/>
      <c r="Q133" s="1"/>
      <c r="R133" s="1"/>
      <c r="S133" s="1"/>
      <c r="T133" s="1"/>
      <c r="U133" s="1"/>
    </row>
    <row r="134" spans="1:21" ht="18" customHeight="1">
      <c r="A134" s="35"/>
      <c r="B134" s="44"/>
      <c r="C134" s="37"/>
      <c r="D134" s="38"/>
      <c r="E134" s="39"/>
      <c r="F134" s="39"/>
      <c r="G134" s="39">
        <v>790321.46</v>
      </c>
      <c r="H134" s="49"/>
      <c r="I134" s="45"/>
      <c r="J134" s="46"/>
      <c r="K134" s="1"/>
      <c r="L134" s="1"/>
      <c r="M134" s="1"/>
      <c r="N134" s="1"/>
      <c r="O134" s="1"/>
      <c r="P134" s="1"/>
      <c r="Q134" s="1"/>
      <c r="R134" s="1"/>
      <c r="S134" s="1"/>
      <c r="T134" s="1"/>
      <c r="U134" s="1"/>
    </row>
    <row r="135" spans="1:21" ht="18" customHeight="1">
      <c r="A135" s="35"/>
      <c r="B135" s="44"/>
      <c r="C135" s="37"/>
      <c r="D135" s="38"/>
      <c r="E135" s="39"/>
      <c r="F135" s="39"/>
      <c r="G135" s="50">
        <f>G134/G133</f>
        <v>1.2499267113361652</v>
      </c>
      <c r="H135" s="49"/>
      <c r="I135" s="45"/>
      <c r="J135" s="46"/>
      <c r="K135" s="1"/>
      <c r="L135" s="1"/>
      <c r="M135" s="1"/>
      <c r="N135" s="1"/>
      <c r="O135" s="1"/>
      <c r="P135" s="1"/>
      <c r="Q135" s="1"/>
      <c r="R135" s="1"/>
      <c r="S135" s="1"/>
      <c r="T135" s="1"/>
      <c r="U135" s="1"/>
    </row>
  </sheetData>
  <mergeCells count="43">
    <mergeCell ref="A4:A5"/>
    <mergeCell ref="H5:J5"/>
    <mergeCell ref="C28:E28"/>
    <mergeCell ref="C35:E35"/>
    <mergeCell ref="C40:E40"/>
    <mergeCell ref="B4:B5"/>
    <mergeCell ref="C4:C5"/>
    <mergeCell ref="C13:E13"/>
    <mergeCell ref="H7:I7"/>
    <mergeCell ref="H33:I33"/>
    <mergeCell ref="H38:I38"/>
    <mergeCell ref="H15:I15"/>
    <mergeCell ref="H18:I18"/>
    <mergeCell ref="H21:I21"/>
    <mergeCell ref="H26:I26"/>
    <mergeCell ref="H30:I30"/>
    <mergeCell ref="B1:J1"/>
    <mergeCell ref="A2:B2"/>
    <mergeCell ref="C2:D2"/>
    <mergeCell ref="G2:J2"/>
    <mergeCell ref="A3:B3"/>
    <mergeCell ref="F3:J3"/>
    <mergeCell ref="C24:E24"/>
    <mergeCell ref="D4:F4"/>
    <mergeCell ref="H4:J4"/>
    <mergeCell ref="K63:R63"/>
    <mergeCell ref="K43:N43"/>
    <mergeCell ref="C54:E54"/>
    <mergeCell ref="C46:E46"/>
    <mergeCell ref="H52:I52"/>
    <mergeCell ref="H43:I43"/>
    <mergeCell ref="H49:I49"/>
    <mergeCell ref="K13:N13"/>
    <mergeCell ref="K24:N24"/>
    <mergeCell ref="A64:D64"/>
    <mergeCell ref="E64:G64"/>
    <mergeCell ref="A65:D65"/>
    <mergeCell ref="C58:E58"/>
    <mergeCell ref="C59:E59"/>
    <mergeCell ref="D60:E60"/>
    <mergeCell ref="D61:E61"/>
    <mergeCell ref="C62:E62"/>
    <mergeCell ref="A63:H63"/>
  </mergeCells>
  <pageMargins left="0.7" right="0.7" top="0.75" bottom="0.75" header="0" footer="0"/>
  <pageSetup scale="60" orientation="landscape" horizontalDpi="360" verticalDpi="360" r:id="rId1"/>
  <headerFooter>
    <oddFooter>&amp;RPágina &amp;P de</oddFooter>
  </headerFooter>
  <drawing r:id="rId2"/>
</worksheet>
</file>

<file path=xl/worksheets/sheet2.xml><?xml version="1.0" encoding="utf-8"?>
<worksheet xmlns="http://schemas.openxmlformats.org/spreadsheetml/2006/main" xmlns:r="http://schemas.openxmlformats.org/officeDocument/2006/relationships">
  <dimension ref="A1:M983"/>
  <sheetViews>
    <sheetView topLeftCell="A4" workbookViewId="0">
      <selection activeCell="H26" sqref="H26"/>
    </sheetView>
  </sheetViews>
  <sheetFormatPr defaultColWidth="14.42578125" defaultRowHeight="15" customHeight="1"/>
  <cols>
    <col min="1" max="1" width="8" customWidth="1"/>
    <col min="2" max="2" width="46.5703125" customWidth="1"/>
    <col min="3" max="3" width="11.28515625" customWidth="1"/>
    <col min="4" max="5" width="8" customWidth="1"/>
    <col min="6" max="6" width="10.140625" bestFit="1" customWidth="1"/>
    <col min="7" max="7" width="8" customWidth="1"/>
    <col min="8" max="8" width="10.140625" bestFit="1" customWidth="1"/>
    <col min="9" max="9" width="8" customWidth="1"/>
    <col min="10" max="10" width="10.140625" bestFit="1" customWidth="1"/>
    <col min="11" max="11" width="8" customWidth="1"/>
    <col min="12" max="13" width="10.140625" bestFit="1" customWidth="1"/>
    <col min="14" max="22" width="8" customWidth="1"/>
  </cols>
  <sheetData>
    <row r="1" spans="1:13" ht="18" customHeight="1">
      <c r="A1" s="160" t="s">
        <v>82</v>
      </c>
      <c r="B1" s="161"/>
      <c r="C1" s="161"/>
      <c r="D1" s="161"/>
      <c r="E1" s="161"/>
      <c r="F1" s="161"/>
      <c r="G1" s="161"/>
      <c r="H1" s="161"/>
      <c r="I1" s="161"/>
      <c r="J1" s="161"/>
      <c r="K1" s="161"/>
      <c r="L1" s="161"/>
      <c r="M1" s="162"/>
    </row>
    <row r="2" spans="1:13" ht="15.75" customHeight="1">
      <c r="A2" s="51"/>
      <c r="B2" s="163" t="s">
        <v>117</v>
      </c>
      <c r="C2" s="161"/>
      <c r="D2" s="161"/>
      <c r="E2" s="161"/>
      <c r="F2" s="161"/>
      <c r="G2" s="161"/>
      <c r="H2" s="162"/>
      <c r="I2" s="164" t="s">
        <v>124</v>
      </c>
      <c r="J2" s="165"/>
      <c r="K2" s="165"/>
      <c r="L2" s="165"/>
      <c r="M2" s="166"/>
    </row>
    <row r="3" spans="1:13" ht="15.75" customHeight="1">
      <c r="A3" s="51"/>
      <c r="B3" s="163" t="s">
        <v>119</v>
      </c>
      <c r="C3" s="161"/>
      <c r="D3" s="161"/>
      <c r="E3" s="161"/>
      <c r="F3" s="161"/>
      <c r="G3" s="161"/>
      <c r="H3" s="130"/>
      <c r="I3" s="167" t="s">
        <v>120</v>
      </c>
      <c r="J3" s="167"/>
      <c r="K3" s="167"/>
      <c r="L3" s="167"/>
      <c r="M3" s="167"/>
    </row>
    <row r="4" spans="1:13" ht="15.75" customHeight="1">
      <c r="A4" s="52"/>
      <c r="B4" s="78" t="s">
        <v>83</v>
      </c>
      <c r="C4" s="79"/>
      <c r="D4" s="79"/>
      <c r="E4" s="79"/>
      <c r="F4" s="79"/>
      <c r="G4" s="79"/>
      <c r="H4" s="79"/>
      <c r="I4" s="167"/>
      <c r="J4" s="167"/>
      <c r="K4" s="167"/>
      <c r="L4" s="167"/>
      <c r="M4" s="167"/>
    </row>
    <row r="5" spans="1:13" ht="19.5" customHeight="1">
      <c r="A5" s="178" t="s">
        <v>5</v>
      </c>
      <c r="B5" s="175" t="s">
        <v>6</v>
      </c>
      <c r="C5" s="176" t="s">
        <v>84</v>
      </c>
      <c r="D5" s="169" t="s">
        <v>85</v>
      </c>
      <c r="E5" s="171" t="s">
        <v>86</v>
      </c>
      <c r="F5" s="162"/>
      <c r="G5" s="171" t="s">
        <v>87</v>
      </c>
      <c r="H5" s="162"/>
      <c r="I5" s="172" t="s">
        <v>88</v>
      </c>
      <c r="J5" s="173"/>
      <c r="K5" s="172" t="s">
        <v>89</v>
      </c>
      <c r="L5" s="173"/>
      <c r="M5" s="174" t="s">
        <v>90</v>
      </c>
    </row>
    <row r="6" spans="1:13" ht="17.25" customHeight="1">
      <c r="A6" s="170"/>
      <c r="B6" s="170"/>
      <c r="C6" s="170"/>
      <c r="D6" s="170"/>
      <c r="E6" s="53" t="s">
        <v>91</v>
      </c>
      <c r="F6" s="54" t="s">
        <v>92</v>
      </c>
      <c r="G6" s="53" t="s">
        <v>91</v>
      </c>
      <c r="H6" s="54" t="s">
        <v>92</v>
      </c>
      <c r="I6" s="53" t="s">
        <v>91</v>
      </c>
      <c r="J6" s="54" t="s">
        <v>92</v>
      </c>
      <c r="K6" s="53" t="s">
        <v>91</v>
      </c>
      <c r="L6" s="54" t="s">
        <v>92</v>
      </c>
      <c r="M6" s="170"/>
    </row>
    <row r="7" spans="1:13">
      <c r="A7" s="55">
        <v>1</v>
      </c>
      <c r="B7" s="56" t="str">
        <f>PLANILHA!B6</f>
        <v>INSTALAÇÃO DOS SERVIÇOS DE ENGENHARIA</v>
      </c>
      <c r="C7" s="57">
        <f>PLANILHA!G13</f>
        <v>2419.6961409200003</v>
      </c>
      <c r="D7" s="58">
        <f t="shared" ref="D7:D14" si="0">C7/$C$16</f>
        <v>4.2479974727847262E-3</v>
      </c>
      <c r="E7" s="59">
        <v>1</v>
      </c>
      <c r="F7" s="57">
        <f t="shared" ref="F7:F14" si="1">C7*E7</f>
        <v>2419.6961409200003</v>
      </c>
      <c r="G7" s="59"/>
      <c r="H7" s="57">
        <f t="shared" ref="H7:H14" si="2">C7*G7</f>
        <v>0</v>
      </c>
      <c r="I7" s="59"/>
      <c r="J7" s="57">
        <f t="shared" ref="J7:J14" si="3">C7*I7</f>
        <v>0</v>
      </c>
      <c r="K7" s="59"/>
      <c r="L7" s="57">
        <f t="shared" ref="L7:L14" si="4">C7*K7</f>
        <v>0</v>
      </c>
      <c r="M7" s="57">
        <f>F7+H7+J7+L7</f>
        <v>2419.6961409200003</v>
      </c>
    </row>
    <row r="8" spans="1:13">
      <c r="A8" s="55">
        <v>3</v>
      </c>
      <c r="B8" s="61" t="str">
        <f>PLANILHA!B14</f>
        <v>TRABALHOS EM TERRA</v>
      </c>
      <c r="C8" s="57">
        <f>PLANILHA!G24</f>
        <v>14018.259909439999</v>
      </c>
      <c r="D8" s="58">
        <f t="shared" si="0"/>
        <v>2.4610335017312978E-2</v>
      </c>
      <c r="E8" s="62">
        <v>0.5</v>
      </c>
      <c r="F8" s="57">
        <f t="shared" si="1"/>
        <v>7009.1299547199997</v>
      </c>
      <c r="G8" s="62">
        <v>0.5</v>
      </c>
      <c r="H8" s="57">
        <f t="shared" si="2"/>
        <v>7009.1299547199997</v>
      </c>
      <c r="I8" s="62"/>
      <c r="J8" s="57">
        <f t="shared" si="3"/>
        <v>0</v>
      </c>
      <c r="K8" s="62"/>
      <c r="L8" s="57">
        <f t="shared" si="4"/>
        <v>0</v>
      </c>
      <c r="M8" s="57">
        <f t="shared" ref="M8:M14" si="5">F8+H8+J8+L8</f>
        <v>14018.259909439999</v>
      </c>
    </row>
    <row r="9" spans="1:13">
      <c r="A9" s="60">
        <v>4</v>
      </c>
      <c r="B9" s="61" t="str">
        <f>PLANILHA!B25</f>
        <v>SONDAGEM, FUNDAÇÕES, MUROS E CONTENÇÕES</v>
      </c>
      <c r="C9" s="57">
        <f>PLANILHA!G28</f>
        <v>200067.77973791998</v>
      </c>
      <c r="D9" s="58">
        <f t="shared" si="0"/>
        <v>0.35123725179360621</v>
      </c>
      <c r="E9" s="62">
        <v>0.5</v>
      </c>
      <c r="F9" s="57">
        <f t="shared" si="1"/>
        <v>100033.88986895999</v>
      </c>
      <c r="G9" s="62">
        <v>0.5</v>
      </c>
      <c r="H9" s="57">
        <f t="shared" si="2"/>
        <v>100033.88986895999</v>
      </c>
      <c r="I9" s="62"/>
      <c r="J9" s="57">
        <f t="shared" si="3"/>
        <v>0</v>
      </c>
      <c r="K9" s="62"/>
      <c r="L9" s="57">
        <f t="shared" si="4"/>
        <v>0</v>
      </c>
      <c r="M9" s="57">
        <f t="shared" si="5"/>
        <v>200067.77973791998</v>
      </c>
    </row>
    <row r="10" spans="1:13">
      <c r="A10" s="55">
        <v>5</v>
      </c>
      <c r="B10" s="61" t="str">
        <f>PLANILHA!B29</f>
        <v>SUPERESTRUTURA</v>
      </c>
      <c r="C10" s="57">
        <f>PLANILHA!G35</f>
        <v>119277.92632685999</v>
      </c>
      <c r="D10" s="58">
        <f t="shared" si="0"/>
        <v>0.20940328871328981</v>
      </c>
      <c r="E10" s="62"/>
      <c r="F10" s="57">
        <f t="shared" si="1"/>
        <v>0</v>
      </c>
      <c r="G10" s="62">
        <v>0.45</v>
      </c>
      <c r="H10" s="57">
        <f t="shared" si="2"/>
        <v>53675.066847086993</v>
      </c>
      <c r="I10" s="62">
        <v>0.55000000000000004</v>
      </c>
      <c r="J10" s="57">
        <f t="shared" si="3"/>
        <v>65602.859479773004</v>
      </c>
      <c r="K10" s="62"/>
      <c r="L10" s="57">
        <f t="shared" si="4"/>
        <v>0</v>
      </c>
      <c r="M10" s="57">
        <f t="shared" si="5"/>
        <v>119277.92632686</v>
      </c>
    </row>
    <row r="11" spans="1:13">
      <c r="A11" s="60">
        <v>6</v>
      </c>
      <c r="B11" s="61" t="str">
        <f>PLANILHA!B36</f>
        <v>ALVENARIA</v>
      </c>
      <c r="C11" s="57">
        <f>PLANILHA!G40</f>
        <v>98713.225684799982</v>
      </c>
      <c r="D11" s="58">
        <f t="shared" si="0"/>
        <v>0.17330007935625444</v>
      </c>
      <c r="E11" s="62"/>
      <c r="F11" s="57">
        <f t="shared" si="1"/>
        <v>0</v>
      </c>
      <c r="G11" s="62">
        <v>0.45</v>
      </c>
      <c r="H11" s="57">
        <f t="shared" si="2"/>
        <v>44420.951558159992</v>
      </c>
      <c r="I11" s="62">
        <v>0.55000000000000004</v>
      </c>
      <c r="J11" s="57">
        <f t="shared" si="3"/>
        <v>54292.274126639997</v>
      </c>
      <c r="K11" s="62"/>
      <c r="L11" s="57">
        <f t="shared" si="4"/>
        <v>0</v>
      </c>
      <c r="M11" s="57">
        <f t="shared" si="5"/>
        <v>98713.225684799982</v>
      </c>
    </row>
    <row r="12" spans="1:13">
      <c r="A12" s="60">
        <v>12</v>
      </c>
      <c r="B12" s="61" t="str">
        <f>PLANILHA!B41</f>
        <v>ESQUADRIAS METÁLICAS</v>
      </c>
      <c r="C12" s="57">
        <f>PLANILHA!G46</f>
        <v>11572.109452799999</v>
      </c>
      <c r="D12" s="58">
        <f t="shared" si="0"/>
        <v>2.0315894578230808E-2</v>
      </c>
      <c r="E12" s="62"/>
      <c r="F12" s="57">
        <f t="shared" si="1"/>
        <v>0</v>
      </c>
      <c r="G12" s="62"/>
      <c r="H12" s="57">
        <f t="shared" si="2"/>
        <v>0</v>
      </c>
      <c r="I12" s="62">
        <v>1</v>
      </c>
      <c r="J12" s="57">
        <f t="shared" si="3"/>
        <v>11572.109452799999</v>
      </c>
      <c r="K12" s="62"/>
      <c r="L12" s="57">
        <f t="shared" si="4"/>
        <v>0</v>
      </c>
      <c r="M12" s="57">
        <f t="shared" si="5"/>
        <v>11572.109452799999</v>
      </c>
    </row>
    <row r="13" spans="1:13" ht="15.75" customHeight="1">
      <c r="A13" s="55">
        <v>17</v>
      </c>
      <c r="B13" s="61" t="str">
        <f>PLANILHA!B47</f>
        <v>PINTURA</v>
      </c>
      <c r="C13" s="57">
        <f>PLANILHA!G54</f>
        <v>50644.687316399992</v>
      </c>
      <c r="D13" s="58">
        <f t="shared" si="0"/>
        <v>8.8911372007330375E-2</v>
      </c>
      <c r="E13" s="62"/>
      <c r="F13" s="57">
        <f t="shared" si="1"/>
        <v>0</v>
      </c>
      <c r="G13" s="62"/>
      <c r="H13" s="57">
        <f t="shared" si="2"/>
        <v>0</v>
      </c>
      <c r="I13" s="62">
        <v>1</v>
      </c>
      <c r="J13" s="57">
        <f t="shared" si="3"/>
        <v>50644.687316399992</v>
      </c>
      <c r="K13" s="62"/>
      <c r="L13" s="57">
        <f t="shared" si="4"/>
        <v>0</v>
      </c>
      <c r="M13" s="57">
        <f t="shared" si="5"/>
        <v>50644.687316399992</v>
      </c>
    </row>
    <row r="14" spans="1:13" ht="15.75" customHeight="1">
      <c r="A14" s="55">
        <v>26</v>
      </c>
      <c r="B14" s="61" t="str">
        <f>PLANILHA!B55</f>
        <v>OUTROS</v>
      </c>
      <c r="C14" s="57">
        <f>PLANILHA!G58</f>
        <v>72894.973727399993</v>
      </c>
      <c r="D14" s="58">
        <f t="shared" si="0"/>
        <v>0.12797378106119073</v>
      </c>
      <c r="E14" s="62"/>
      <c r="F14" s="57">
        <f t="shared" si="1"/>
        <v>0</v>
      </c>
      <c r="G14" s="62"/>
      <c r="H14" s="57">
        <f t="shared" si="2"/>
        <v>0</v>
      </c>
      <c r="I14" s="62"/>
      <c r="J14" s="57">
        <f t="shared" si="3"/>
        <v>0</v>
      </c>
      <c r="K14" s="62">
        <v>1</v>
      </c>
      <c r="L14" s="57">
        <f t="shared" si="4"/>
        <v>72894.973727399993</v>
      </c>
      <c r="M14" s="57">
        <f t="shared" si="5"/>
        <v>72894.973727399993</v>
      </c>
    </row>
    <row r="15" spans="1:13" ht="15.75" customHeight="1">
      <c r="A15" s="177" t="s">
        <v>93</v>
      </c>
      <c r="B15" s="162"/>
      <c r="C15" s="63"/>
      <c r="D15" s="64"/>
      <c r="E15" s="62">
        <f>F15/C16</f>
        <v>0.19217179087824432</v>
      </c>
      <c r="F15" s="63">
        <f>SUM(F7:F14)</f>
        <v>109462.71596459999</v>
      </c>
      <c r="G15" s="64">
        <f>H15/C16</f>
        <v>0.36014030903675448</v>
      </c>
      <c r="H15" s="63">
        <f>SUM(H7:H13)</f>
        <v>205139.03822892698</v>
      </c>
      <c r="I15" s="64">
        <f>J15/C16</f>
        <v>0.31971411902381058</v>
      </c>
      <c r="J15" s="63">
        <f>SUM(J7:J14)</f>
        <v>182111.93037561301</v>
      </c>
      <c r="K15" s="64">
        <f>L15/C16</f>
        <v>0.12797378106119073</v>
      </c>
      <c r="L15" s="63">
        <f>SUM(L7:L14)</f>
        <v>72894.973727399993</v>
      </c>
      <c r="M15" s="63">
        <f>SUM(M7:M14)</f>
        <v>569608.65829653991</v>
      </c>
    </row>
    <row r="16" spans="1:13" ht="15.75" customHeight="1">
      <c r="A16" s="177" t="s">
        <v>94</v>
      </c>
      <c r="B16" s="162"/>
      <c r="C16" s="65">
        <f>SUM(C7:C14)</f>
        <v>569608.65829653991</v>
      </c>
      <c r="D16" s="66">
        <f>SUM(D7:D15)</f>
        <v>1</v>
      </c>
      <c r="E16" s="62">
        <f>F16/C16</f>
        <v>0.19217179087824432</v>
      </c>
      <c r="F16" s="63">
        <f>F15</f>
        <v>109462.71596459999</v>
      </c>
      <c r="G16" s="62">
        <f>H16/C16</f>
        <v>0.55231209991499886</v>
      </c>
      <c r="H16" s="63">
        <f>F16+H15</f>
        <v>314601.75419352698</v>
      </c>
      <c r="I16" s="62">
        <f>J16/C16</f>
        <v>0.87202621893880938</v>
      </c>
      <c r="J16" s="63">
        <f>H16+J15</f>
        <v>496713.68456913996</v>
      </c>
      <c r="K16" s="62">
        <f>L16/C16</f>
        <v>1</v>
      </c>
      <c r="L16" s="63">
        <f>J16+L15</f>
        <v>569608.65829653991</v>
      </c>
      <c r="M16" s="65">
        <f>M15</f>
        <v>569608.65829653991</v>
      </c>
    </row>
    <row r="17" spans="1:13" ht="15.75" customHeight="1">
      <c r="A17" s="168" t="s">
        <v>95</v>
      </c>
      <c r="B17" s="161"/>
      <c r="C17" s="161"/>
      <c r="D17" s="161"/>
      <c r="E17" s="161"/>
      <c r="F17" s="161"/>
      <c r="G17" s="161"/>
      <c r="H17" s="161"/>
      <c r="I17" s="161"/>
      <c r="J17" s="161"/>
      <c r="K17" s="161"/>
      <c r="L17" s="161"/>
      <c r="M17" s="162"/>
    </row>
    <row r="18" spans="1:13" ht="66" customHeight="1">
      <c r="A18" s="168" t="s">
        <v>131</v>
      </c>
      <c r="B18" s="161"/>
      <c r="C18" s="161"/>
      <c r="D18" s="161"/>
      <c r="E18" s="161"/>
      <c r="F18" s="161"/>
      <c r="G18" s="161"/>
      <c r="H18" s="161"/>
      <c r="I18" s="161"/>
      <c r="J18" s="161"/>
      <c r="K18" s="161"/>
      <c r="L18" s="161"/>
      <c r="M18" s="162"/>
    </row>
    <row r="19" spans="1:13" ht="52.5" customHeight="1">
      <c r="A19" s="168" t="s">
        <v>129</v>
      </c>
      <c r="B19" s="161"/>
      <c r="C19" s="161"/>
      <c r="D19" s="161"/>
      <c r="E19" s="161"/>
      <c r="F19" s="161"/>
      <c r="G19" s="161"/>
      <c r="H19" s="161"/>
      <c r="I19" s="161"/>
      <c r="J19" s="161"/>
      <c r="K19" s="161"/>
      <c r="L19" s="161"/>
      <c r="M19" s="162"/>
    </row>
    <row r="20" spans="1:13" ht="15.75" customHeight="1"/>
    <row r="21" spans="1:13" ht="15.75" customHeight="1"/>
    <row r="22" spans="1:13" ht="15.75" customHeight="1"/>
    <row r="23" spans="1:13" ht="15.75" customHeight="1"/>
    <row r="24" spans="1:13" ht="15.75" customHeight="1"/>
    <row r="25" spans="1:13" ht="15.75" customHeight="1"/>
    <row r="26" spans="1:13" ht="15.75" customHeight="1"/>
    <row r="27" spans="1:13" ht="15.75" customHeight="1"/>
    <row r="28" spans="1:13" ht="15.75" customHeight="1"/>
    <row r="29" spans="1:13" ht="15.75" customHeight="1"/>
    <row r="30" spans="1:13" ht="15.75" customHeight="1"/>
    <row r="31" spans="1:13" ht="15.75" customHeight="1"/>
    <row r="32" spans="1:1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sheetData>
  <mergeCells count="19">
    <mergeCell ref="A18:M18"/>
    <mergeCell ref="A19:M19"/>
    <mergeCell ref="D5:D6"/>
    <mergeCell ref="E5:F5"/>
    <mergeCell ref="G5:H5"/>
    <mergeCell ref="I5:J5"/>
    <mergeCell ref="K5:L5"/>
    <mergeCell ref="M5:M6"/>
    <mergeCell ref="B5:B6"/>
    <mergeCell ref="C5:C6"/>
    <mergeCell ref="A15:B15"/>
    <mergeCell ref="A16:B16"/>
    <mergeCell ref="A17:M17"/>
    <mergeCell ref="A5:A6"/>
    <mergeCell ref="A1:M1"/>
    <mergeCell ref="B2:H2"/>
    <mergeCell ref="I2:M2"/>
    <mergeCell ref="B3:H3"/>
    <mergeCell ref="I3:M4"/>
  </mergeCells>
  <pageMargins left="0.7" right="0.7" top="0.75" bottom="0.75" header="0" footer="0"/>
  <pageSetup scale="75" orientation="landscape"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PLANILHA</vt:lpstr>
      <vt:lpstr>CRONOGRAMA</vt:lpstr>
      <vt:lpstr>CRONOGRAMA!Area_de_impressao</vt:lpstr>
      <vt:lpstr>PLANILHA!Area_de_impressao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user</cp:lastModifiedBy>
  <cp:lastPrinted>2025-11-06T13:24:59Z</cp:lastPrinted>
  <dcterms:created xsi:type="dcterms:W3CDTF">2012-05-28T19:15:19Z</dcterms:created>
  <dcterms:modified xsi:type="dcterms:W3CDTF">2026-06-12T13:30:09Z</dcterms:modified>
</cp:coreProperties>
</file>