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I:\Meu Drive\ENGENHARIA\PM_BOM_JESUS_DO_TOCANTINS\PAVIMENTAÇÃO_CONVENIO_952788_2023\"/>
    </mc:Choice>
  </mc:AlternateContent>
  <xr:revisionPtr revIDLastSave="0" documentId="13_ncr:1_{E9CEAF84-0C26-4DA6-B813-0E3A521CB940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COMPOSIÇÕES" sheetId="1" r:id="rId1"/>
    <sheet name="COTAÇÕES" sheetId="2" r:id="rId2"/>
    <sheet name="BDI" sheetId="4" r:id="rId3"/>
    <sheet name="ORÇAMENTO" sheetId="3" r:id="rId4"/>
    <sheet name="CRONOGRAMA FISICO FINANCEIRO" sheetId="5" r:id="rId5"/>
  </sheets>
  <externalReferences>
    <externalReference r:id="rId6"/>
    <externalReference r:id="rId7"/>
  </externalReferences>
  <definedNames>
    <definedName name="ACOMPANHAMENTO" hidden="1">[2]MENU!$J$4</definedName>
    <definedName name="BDI.Opcao" hidden="1">[2]DADOS!$C$18</definedName>
    <definedName name="BDI.TipoObra" hidden="1">[2]BDI!$A$138:$A$146</definedName>
    <definedName name="DESONERACAO" hidden="1">IF(OR(Import.Desoneracao="DESONERADO",Import.Desoneracao="SIM"),"SIM","NÃO")</definedName>
    <definedName name="EMPRESAS" hidden="1">OFFSET(COTAÇÕES!$B$14,1,0):OFFSET(COTAÇÕES!$H$30,-1,0)</definedName>
    <definedName name="Import.Apelido" hidden="1">[2]DADOS!$C$16</definedName>
    <definedName name="Import.CR" hidden="1">[2]DADOS!$C$7</definedName>
    <definedName name="Import.CTEF" hidden="1">[2]DADOS!$C$37</definedName>
    <definedName name="Import.DataBase" hidden="1">OFFSET([2]DADOS!$D$19,0,-1)</definedName>
    <definedName name="Import.DescLote" hidden="1">[2]DADOS!$C$17</definedName>
    <definedName name="Import.Desoneracao" hidden="1">OFFSET([2]DADOS!$D$18,0,-1)</definedName>
    <definedName name="Import.empresa" hidden="1">[2]DADOS!$C$38</definedName>
    <definedName name="Import.Município" hidden="1">[2]DADOS!$C$6</definedName>
    <definedName name="Import.Proponente" hidden="1">[2]DADOS!$C$5</definedName>
    <definedName name="Import.RespOrçamento" hidden="1">[2]DADOS!$C$22:$C$24</definedName>
    <definedName name="Import.TipoArredondamento" hidden="1">[2]DADOS!$C$31</definedName>
    <definedName name="Import.TransfereGOV" hidden="1">[2]DADOS!$C$8</definedName>
    <definedName name="INDICES" hidden="1">OFFSET(COTAÇÕES!$B$9,1,0):OFFSET(COTAÇÕES!$I$13,-1,0)</definedName>
    <definedName name="ListaFontes" hidden="1">OFFSET([1]Composições!$X$1,0,0,COUNTA([1]Composições!$X:$X),1)</definedName>
    <definedName name="ListaTgov.Unidades" hidden="1">[2]DADOS!$AV$3:$AV$220</definedName>
    <definedName name="NCOMPOSICOES" hidden="1">11</definedName>
    <definedName name="ORÇAMENTO.BancoRef" hidden="1">ORÇAMENTO!$E$8</definedName>
    <definedName name="ORÇAMENTO.CustoUnitario" hidden="1">ROUND(ORÇAMENTO!$T1,15-13*ORÇAMENTO!$AE$8)</definedName>
    <definedName name="ORÇAMENTO.Lista.BDI" hidden="1">[2]ORÇAMENTO!$F$4:$I$4</definedName>
    <definedName name="ORÇAMENTO.Lista.Fonte" hidden="1">[2]ORÇAMENTO!$E$3:$I$3</definedName>
    <definedName name="ORÇAMENTO.PrecoUnitarioLicitado" hidden="1">ORÇAMENTO!$AK1</definedName>
    <definedName name="QCI.ExisteManual" hidden="1">(COUNTIF([2]QCI!$B$13:$B$15,"Manual")+COUNTIF([2]QCI!$B$13:$B$15,"SemiAuto"))&gt;0</definedName>
    <definedName name="REFERENCIA.Descricao" hidden="1">IF(ISNUMBER(ORÇAMENTO!$AE1),OFFSET(INDIRECT(ORÇAMENTO.BancoRef),ORÇAMENTO!$AE1-1,3,1),ORÇAMENTO!$AE1)</definedName>
    <definedName name="REFERENCIA.Unidade" hidden="1">IF(ISNUMBER(ORÇAMENTO!$AE1),OFFSET(INDIRECT(ORÇAMENTO.BancoRef),ORÇAMENTO!$AE1-1,4,1),"-")</definedName>
    <definedName name="SomaAgrup" hidden="1">SUMIF(OFFSET(ORÇAMENTO!$B1,1,0,ORÇAMENTO!$C1),"S",OFFSET(ORÇAMENTO!A1,1,0,ORÇAMENTO!$C1))</definedName>
    <definedName name="TIPOORCAMENTO" hidden="1">IF(VALUE([2]MENU!$O$3)=2,"Licitado","Proposto")</definedName>
    <definedName name="VTOTAL1" hidden="1">ROUND(ORÇAMENTO!$S1*ORÇAMENTO!$V1,15-13*ORÇAMENTO!$AE$11)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5" l="1" a="1"/>
  <c r="N4" i="5" s="1"/>
  <c r="H4" i="5"/>
  <c r="N3" i="5" a="1"/>
  <c r="N3" i="5" s="1"/>
  <c r="D4" i="5"/>
  <c r="B4" i="5"/>
  <c r="L35" i="5" a="1"/>
  <c r="L37" i="5" s="1"/>
  <c r="H46" i="4"/>
  <c r="B46" i="4"/>
  <c r="B41" i="4" a="1"/>
  <c r="B41" i="4" s="1"/>
  <c r="B39" i="4"/>
  <c r="F36" i="4"/>
  <c r="K32" i="4"/>
  <c r="B10" i="4"/>
  <c r="F7" i="4"/>
  <c r="D7" i="4"/>
  <c r="B7" i="4"/>
  <c r="G3" i="4"/>
  <c r="E51" i="2"/>
  <c r="E50" i="2"/>
  <c r="C47" i="2"/>
  <c r="C46" i="2"/>
  <c r="C45" i="2"/>
  <c r="C44" i="2"/>
  <c r="E41" i="2"/>
  <c r="E40" i="2"/>
  <c r="C37" i="2"/>
  <c r="C36" i="2"/>
  <c r="C35" i="2"/>
  <c r="C34" i="2"/>
  <c r="E31" i="2"/>
  <c r="E30" i="2"/>
  <c r="C27" i="2"/>
  <c r="C26" i="2"/>
  <c r="C25" i="2"/>
  <c r="C24" i="2"/>
  <c r="E21" i="2"/>
  <c r="E20" i="2"/>
  <c r="C17" i="2"/>
  <c r="C16" i="2"/>
  <c r="C15" i="2"/>
  <c r="C14" i="2"/>
  <c r="E11" i="2"/>
  <c r="E10" i="2"/>
  <c r="L35" i="5" l="1"/>
  <c r="L36" i="5"/>
</calcChain>
</file>

<file path=xl/sharedStrings.xml><?xml version="1.0" encoding="utf-8"?>
<sst xmlns="http://schemas.openxmlformats.org/spreadsheetml/2006/main" count="883" uniqueCount="360">
  <si>
    <t>Composição</t>
  </si>
  <si>
    <t>CPU-01</t>
  </si>
  <si>
    <t>LOCAÇÃO DE CONTÊINER ALMOXARIFADO COM PISO NAVAL - 6,00M X 2,35M (SEINFRA C4994)</t>
  </si>
  <si>
    <t>MÊS</t>
  </si>
  <si>
    <t>Cotação</t>
  </si>
  <si>
    <t>COT-4</t>
  </si>
  <si>
    <t>CPU-02</t>
  </si>
  <si>
    <t>LOCAÇÃO DE PAVIMENTAÇÃO (SINAPI 105137)</t>
  </si>
  <si>
    <t>M</t>
  </si>
  <si>
    <t>SINAPI</t>
  </si>
  <si>
    <t>90781</t>
  </si>
  <si>
    <t>88253</t>
  </si>
  <si>
    <t>I9098</t>
  </si>
  <si>
    <t>SINAPI-I</t>
  </si>
  <si>
    <t>32</t>
  </si>
  <si>
    <t>CPU-03</t>
  </si>
  <si>
    <t>MOBILIZAÇÃO</t>
  </si>
  <si>
    <t>UN</t>
  </si>
  <si>
    <t>SICRO</t>
  </si>
  <si>
    <t>E9579</t>
  </si>
  <si>
    <t>E9571</t>
  </si>
  <si>
    <t>E9508</t>
  </si>
  <si>
    <t>E9666</t>
  </si>
  <si>
    <t>E9018</t>
  </si>
  <si>
    <t>E9665</t>
  </si>
  <si>
    <t>CPU-04</t>
  </si>
  <si>
    <t>DESMOBILIZAÇÃO</t>
  </si>
  <si>
    <t>CPU-05</t>
  </si>
  <si>
    <t xml:space="preserve">EXECUÇÃO DE IMPRIMAÇÃO COM EMULSÃO ASFÁLTICA PARA SERVIÇO DE IMPRIMAÇÃO, PARA OBRAS DE CONSTRUÇÃO DE PAVIMENTOS </t>
  </si>
  <si>
    <t>M2</t>
  </si>
  <si>
    <t>88316</t>
  </si>
  <si>
    <t>89035</t>
  </si>
  <si>
    <t>5839</t>
  </si>
  <si>
    <t>89036</t>
  </si>
  <si>
    <t>5841</t>
  </si>
  <si>
    <t>83362</t>
  </si>
  <si>
    <t>91486</t>
  </si>
  <si>
    <t>COT-1</t>
  </si>
  <si>
    <t>CPU-06</t>
  </si>
  <si>
    <t>EXECUÇÃO DE PINTURA DE LIGAÇÃO COM EMULSÃO ASFÁLTICA RR-2C, PARA OBRAS DE CONSTRUÇÃO DE PAVIMENTOS (SINAPI 104375)</t>
  </si>
  <si>
    <t>COT-2</t>
  </si>
  <si>
    <t>CPU-07</t>
  </si>
  <si>
    <t>ADMINISTRAÇÃO LOCAL</t>
  </si>
  <si>
    <t>90777</t>
  </si>
  <si>
    <t>93572</t>
  </si>
  <si>
    <t>CPU-08</t>
  </si>
  <si>
    <t>PLACA DE INDICAÇÃO DE NOME DE LOGRADOURO (1 PARALELA E 1 PERPENDICULAR AO EIXO DA VIA), EM AÇO, ESMALTADAS, COM SUPORTE UNICO EM F.G.</t>
  </si>
  <si>
    <t>94975</t>
  </si>
  <si>
    <t>93358</t>
  </si>
  <si>
    <t>92335</t>
  </si>
  <si>
    <t>COT-3</t>
  </si>
  <si>
    <t>LOCAÇÃO DE CONTÊINER ALMOXARIFADO COM PISO NAVAL - 6,00M X 2,35M (I9469)</t>
  </si>
  <si>
    <t>TOPOGRAFO COM ENCARGOS COMPLEMENTARES</t>
  </si>
  <si>
    <t>H</t>
  </si>
  <si>
    <t>AUXILIAR DE TOPÓGRAFO COM ENCARGOS COMPLEMENTARES</t>
  </si>
  <si>
    <t>SISTEMA BASE GNSS RTK (CHP)</t>
  </si>
  <si>
    <t>ACO CA-50, 6,3 MM, VERGALHAO</t>
  </si>
  <si>
    <t>KG</t>
  </si>
  <si>
    <t>Caminhão basculante com capacidade de 10 m³ - 210 kW</t>
  </si>
  <si>
    <t>h</t>
  </si>
  <si>
    <t>Caminhão tanque com capacidade de 10.000 l - 188 kW</t>
  </si>
  <si>
    <t>Caminhão carroceria com capacidade de 9 t - 136 kW</t>
  </si>
  <si>
    <t>Cavalo mecânico com semirreboque com capacidade de 32 t - 302 kW</t>
  </si>
  <si>
    <t>Cavalo mecânico com dolly intermediário e semirreboque de 4 eixos com capacidade de 52 t - 364 kW</t>
  </si>
  <si>
    <t>Cavalo mecânico com semirreboque com capacidade de 20 t - 276 kW</t>
  </si>
  <si>
    <t>SERVENTE COM ENCARGOS COMPLEMENTARES</t>
  </si>
  <si>
    <t>TRATOR DE PNEUS, POTÊNCIA 85 CV, TRAÇÃO 4X4, PESO COM LASTRO DE 4.675 KG - CHP DIURNO. AF_06/2014</t>
  </si>
  <si>
    <t>CHP</t>
  </si>
  <si>
    <t>VASSOURA MECÂNICA REBOCÁVEL COM ESCOVA CILÍNDRICA, LARGURA ÚTIL DE VARRIMENTO DE 2,44 M - CHP DIURNO. AF_06/2014</t>
  </si>
  <si>
    <t>TRATOR DE PNEUS, POTÊNCIA 85 CV, TRAÇÃO 4X4, PESO COM LASTRO DE 4.675 KG - CHI DIURNO. AF_06/2014</t>
  </si>
  <si>
    <t>CHI</t>
  </si>
  <si>
    <t>VASSOURA MECÂNICA REBOCÁVEL COM ESCOVA CILÍNDRICA, LARGURA ÚTIL DE VARRIMENTO DE 2,44 M - CHI DIURNO. AF_06/2014</t>
  </si>
  <si>
    <t>ESPARGIDOR DE ASFALTO PRESSURIZADO, TANQUE 6 M3 COM ISOLAÇÃO TÉRMICA, AQUECIDO COM 2 MAÇARICOS, COM BARRA ESPARGIDORA 3,60 M, MONTADO SOBRE CAMINHÃO TOCO, PBT 14.300 KG, POTÊNCIA 185 CV - CHP DIURNO. AF_05/2023</t>
  </si>
  <si>
    <t>ESPARGIDOR DE ASFALTO PRESSURIZADO, TANQUE 6 M3 COM ISOLAÇÃO TÉRMICA, AQUECIDO COM 2 MAÇARICOS, COM BARRA ESPARGIDORA 3,60 M, MONTADO SOBRE CAMINHÃO TOCO, PBT 14.300 KG, POTÊNCIA 185 CV - CHI DIURNO. AF_05/2023</t>
  </si>
  <si>
    <t>EMULSÃO ASFÁLTICA PARA SERVIÇO DE IMPRIMAÇÃO</t>
  </si>
  <si>
    <t>EMULSAO ASFALTICA CATIONICA RR-2C PARA USO EM PAVIMENTACAO ASFALTICA</t>
  </si>
  <si>
    <t>ENGENHEIRO CIVIL DE OBRA JUNIOR COM ENCARGOS COMPLEMENTARES</t>
  </si>
  <si>
    <t>ENCARREGADO GERAL DE OBRAS COM ENCARGOS COMPLEMENTARES</t>
  </si>
  <si>
    <t>MES</t>
  </si>
  <si>
    <t/>
  </si>
  <si>
    <t>CONCRETO FCK = 15MPA, TRAÇO 1:3,4:3,5 (EM MASSA SECA DE CIMENTO/ AREIA MÉDIA/ BRITA 1) - PREPARO MANUAL. AF_05/2021</t>
  </si>
  <si>
    <t>M3</t>
  </si>
  <si>
    <t>ESCAVAÇÃO MANUAL DE VALA. AF_09/2024</t>
  </si>
  <si>
    <t>TUBO DE AÇO GALVANIZADO COM COSTURA, CLASSE MÉDIA, CONEXÃO RANHURADA, DN 50 (2"), INSTALADO EM PRUMADAS - FORNECIMENTO E INSTALAÇÃO. AF_01/2026</t>
  </si>
  <si>
    <t>PLACA DE ACO ESMALTADA PARA IDENTIFICACAO DE RUA, *45 CM X 20* CM</t>
  </si>
  <si>
    <t>UNIDADE</t>
  </si>
  <si>
    <t>FONTE</t>
  </si>
  <si>
    <t>CÓDIGO</t>
  </si>
  <si>
    <t>DESCRIÇÃO</t>
  </si>
  <si>
    <t>COEFIC.</t>
  </si>
  <si>
    <t>DESONERADO</t>
  </si>
  <si>
    <t>NÃO DESONER.</t>
  </si>
  <si>
    <t>EMPRESAS FORNECEDORAS:</t>
  </si>
  <si>
    <t>EMPRESAS</t>
  </si>
  <si>
    <t>CNPJ</t>
  </si>
  <si>
    <t>NOME</t>
  </si>
  <si>
    <t>FONE</t>
  </si>
  <si>
    <t>CONTATO</t>
  </si>
  <si>
    <t>E001</t>
  </si>
  <si>
    <t>SINAPI-SP 03/2026</t>
  </si>
  <si>
    <t>E002</t>
  </si>
  <si>
    <t>SEINFRA-CE 028</t>
  </si>
  <si>
    <t>E003</t>
  </si>
  <si>
    <t>ANP MAR/2026 CONFORME PORT. 1977/2017 DNIT</t>
  </si>
  <si>
    <t>E004</t>
  </si>
  <si>
    <t>COTAÇÕES:</t>
  </si>
  <si>
    <t>ÍNDICE RETROAÇÃO</t>
  </si>
  <si>
    <t>EMPRESA</t>
  </si>
  <si>
    <t>NOME DA EMPRESA</t>
  </si>
  <si>
    <t>COTAÇÕES</t>
  </si>
  <si>
    <t>DATA COTAÇÃO</t>
  </si>
  <si>
    <t>MAR/2026</t>
  </si>
  <si>
    <t>OBSERVAÇÕES:</t>
  </si>
  <si>
    <t>Data</t>
  </si>
  <si>
    <t>Resp. Pesquisa de Mercado:</t>
  </si>
  <si>
    <t>HEINS ALFRED LOEBENS</t>
  </si>
  <si>
    <t>COMPOSIÇÕES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</si>
  <si>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</si>
  <si>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</si>
  <si>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</si>
  <si>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</si>
  <si>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</si>
  <si>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</si>
  <si>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</si>
  <si>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
(%)</t>
  </si>
  <si>
    <t>Preço Unitário (com BDI) (R$)</t>
  </si>
  <si>
    <t>Preço Total
(R$)</t>
  </si>
  <si>
    <t>PAVIMENTAÇÃO ASFÁLTICA NO MUNICÍPIO DE BOM JESUS DO TOCANTINS-PA</t>
  </si>
  <si>
    <t>1.</t>
  </si>
  <si>
    <t>PAVIMENTAÇÃO ASFÁLTICA EM DIVESAS RUAS E AVENIDAS, DO MUNICÍPIO DE BOM JESUS DO TOCANTINS-PA.</t>
  </si>
  <si>
    <t>-</t>
  </si>
  <si>
    <t>BDI 1</t>
  </si>
  <si>
    <t>1.1.</t>
  </si>
  <si>
    <t>SERVIÇOS PRELIMINARES</t>
  </si>
  <si>
    <t>1.1.0.0.1.</t>
  </si>
  <si>
    <t>103689</t>
  </si>
  <si>
    <t>FORNECIMENTO E INSTALAÇÃO DE PLACA DE OBRA COM CHAPA GALVANIZADA E ESTRUTURA DE MADEIRA. AF_03/2022_PS</t>
  </si>
  <si>
    <t>1.1.0.0.2.</t>
  </si>
  <si>
    <t>1.1.0.0.3.</t>
  </si>
  <si>
    <t>1.2.</t>
  </si>
  <si>
    <t>MOBILIZAÇÃO E DESMOBILIZAÇÃO</t>
  </si>
  <si>
    <t>1.2.0.0.1.</t>
  </si>
  <si>
    <t>1.2.0.0.2.</t>
  </si>
  <si>
    <t>1.3.</t>
  </si>
  <si>
    <t>1.3.0.0.1.</t>
  </si>
  <si>
    <t>1.4.</t>
  </si>
  <si>
    <t>REGULARIZAÇÃO</t>
  </si>
  <si>
    <t>1.4.0.0.1.</t>
  </si>
  <si>
    <t>100577</t>
  </si>
  <si>
    <t>REGULARIZAÇÃO E COMPACTAÇÃO DE SUBLEITO DE SOLO PREDOMINANTEMENTE ARENOSO, PARA OBRAS DE CONSTRUÇÃO DE PAVIMENTOS. AF_09/2024</t>
  </si>
  <si>
    <t>1.5.</t>
  </si>
  <si>
    <t>EMPRESTIMO/ BOTA-FORA</t>
  </si>
  <si>
    <t>1.5.0.0.1.</t>
  </si>
  <si>
    <t>5915407</t>
  </si>
  <si>
    <t>Carga, manobra e descarga de agregados ou solos em caminhão basculante de 10 m³ - carga com carregadeira de 3,40 m³ e descarga livre</t>
  </si>
  <si>
    <t>t</t>
  </si>
  <si>
    <t>1.5.0.0.2.</t>
  </si>
  <si>
    <t>5914359</t>
  </si>
  <si>
    <t>Transporte com caminhão basculante de 10 m³ - rodovia em leito natural</t>
  </si>
  <si>
    <t>TXKM</t>
  </si>
  <si>
    <t>1.5.0.0.3.</t>
  </si>
  <si>
    <t>4413942</t>
  </si>
  <si>
    <t>Espalhamento de material em bota-fora</t>
  </si>
  <si>
    <t>1.6.</t>
  </si>
  <si>
    <t>EXECUÇÃO DE BASE</t>
  </si>
  <si>
    <t>1.6.0.0.1.</t>
  </si>
  <si>
    <t>4016096</t>
  </si>
  <si>
    <t>Escavação e carga de material de jazida com escavadeira hidráulica de 1,56 m³</t>
  </si>
  <si>
    <t>1.6.0.0.2.</t>
  </si>
  <si>
    <t>1.6.0.0.3.</t>
  </si>
  <si>
    <t>105566</t>
  </si>
  <si>
    <t>CONSTRUÇÃO DE BASE E SUB-BASE PARA PAVIMENTAÇÃO DE SOLO DE COMPORTAMENTO LATERÍTICO (ARENOSO), COM ESPESSURA DE 10 CM - EXCLUSIVE ESCAVAÇÃO, CARGA E TRANSPORTE E SOLO. AF_09/2024</t>
  </si>
  <si>
    <t>1.6.0.0.4.</t>
  </si>
  <si>
    <t>96388</t>
  </si>
  <si>
    <t>CONSTRUÇÃO DE BASE E SUB-BASE PARA PAVIMENTAÇÃO DE SOLO DE COMPORTAMENTO LATERÍTICO (ARENOSO), COM ESPESSURA DE 15 CM - EXCLUSIVE ESCAVAÇÃO, CARGA E TRANSPORTE E SOLO. AF_09/2024</t>
  </si>
  <si>
    <t>1.7.</t>
  </si>
  <si>
    <t>DRENAGEM</t>
  </si>
  <si>
    <t>1.7.1.</t>
  </si>
  <si>
    <t>DRENAGEM SUPERFICIAL</t>
  </si>
  <si>
    <t>1.7.1.0.1.</t>
  </si>
  <si>
    <t>94267</t>
  </si>
  <si>
    <t>GUIA (MEIO-FIO) E SARJETA CONJUGADOS DE CONCRETO, MOLDADA IN LOCO EM TRECHO RETO COM EXTRUSORA, 45 CM BASE (15 CM BASE DA GUIA + 30 CM BASE DA SARJETA) X 22 CM ALTURA. AF_01/2024</t>
  </si>
  <si>
    <t>1.7.1.0.2.</t>
  </si>
  <si>
    <t>94293</t>
  </si>
  <si>
    <t>EXECUÇÃO DE SARJETÃO DE CONCRETO USINADO, MOLDADA IN LOCO EM TRECHO RETO, 100 CM BASE X 20 CM ALTURA. AF_01/2024</t>
  </si>
  <si>
    <t>1.7.1.0.3.</t>
  </si>
  <si>
    <t>102498</t>
  </si>
  <si>
    <t>PINTURA DE MEIO-FIO COM TINTA BRANCA A BASE DE CAL (CAIAÇÃO). AF_05/2021</t>
  </si>
  <si>
    <t>1.7.2.</t>
  </si>
  <si>
    <t>DRENAGEM PROFUNDA</t>
  </si>
  <si>
    <t>1.7.2.1.</t>
  </si>
  <si>
    <t>MOVIMENTAÇÃO DE TERRA</t>
  </si>
  <si>
    <t>1.7.2.1.1.</t>
  </si>
  <si>
    <t>97636</t>
  </si>
  <si>
    <t>DEMOLIÇÃO PARCIAL DE PAVIMENTO ASFÁLTICO, DE FORMA MECANIZADA, SEM REAPROVEITAMENTO. AF_09/2023</t>
  </si>
  <si>
    <t>1.7.2.1.2.</t>
  </si>
  <si>
    <t>104796</t>
  </si>
  <si>
    <t>DEMOLIÇÃO DE GUIAS, SARJETAS OU SARJETÕES, DE FORMA MECANIZADA, SEM REAPROVEITAMENTO. AF_09/2023</t>
  </si>
  <si>
    <t>1.7.2.1.3.</t>
  </si>
  <si>
    <t>4805757</t>
  </si>
  <si>
    <t>Escavação mecânica de vala em material de 1ª categoria</t>
  </si>
  <si>
    <t>1.7.2.1.4.</t>
  </si>
  <si>
    <t>101617</t>
  </si>
  <si>
    <t>PREPARO DE FUNDO DE VALA COM LARGURA MAIOR OU IGUAL A 1,5 M E MENOR QUE 2,5 M (ACERTO DO SOLO NATURAL), EM LOCAL COM NÍVEL BAIXO DE INTERFERÊNCIA. AF_01/2026</t>
  </si>
  <si>
    <t>1.7.2.1.5.</t>
  </si>
  <si>
    <t>104737</t>
  </si>
  <si>
    <t>REATERRO MANUAL DE VALAS, COM PLACA VIBRATÓRIA. AF_08/2023</t>
  </si>
  <si>
    <t>1.7.2.2.</t>
  </si>
  <si>
    <t>BERÇO E ASSENTAMENTO DE TUBOS</t>
  </si>
  <si>
    <t>1.7.2.2.1.</t>
  </si>
  <si>
    <t>102716</t>
  </si>
  <si>
    <t>ENCHIMENTO DE AREIA PARA DRENO, LANÇAMENTO MECANIZADO. AF_07/2021</t>
  </si>
  <si>
    <t>1.7.2.2.2.</t>
  </si>
  <si>
    <t>92212</t>
  </si>
  <si>
    <t>TUBO DE CONCRETO PARA REDES COLETORAS DE ÁGUAS PLUVIAIS, DIÂMETRO DE 600 MM, JUNTA RÍGIDA, INSTALADO EM LOCAL COM BAIXO NÍVEL DE INTERFERÊNCIAS - FORNECIMENTO E ASSENTAMENTO. AF_03/2024</t>
  </si>
  <si>
    <t>1.7.2.2.3.</t>
  </si>
  <si>
    <t>92216</t>
  </si>
  <si>
    <t>TUBO DE CONCRETO PARA REDES COLETORAS DE ÁGUAS PLUVIAIS, DIÂMETRO DE 1000 MM, JUNTA RÍGIDA, INSTALADO EM LOCAL COM BAIXO NÍVEL DE INTERFERÊNCIAS - FORNECIMENTO E ASSENTAMENTO. AF_03/2024</t>
  </si>
  <si>
    <t>1.7.2.3.</t>
  </si>
  <si>
    <t>DISPOSITIVOS DE COLETA E INSPEÇÃO</t>
  </si>
  <si>
    <t>1.7.2.3.1.</t>
  </si>
  <si>
    <t>97956</t>
  </si>
  <si>
    <t>CAIXA PARA BOCA DE LOBO SIMPLES RETANGULAR, EM ALVENARIA COM BLOCOS DE CONCRETO, DIMENSÕES INTERNAS: 0,6X1X1,2 M. AF_12/2020</t>
  </si>
  <si>
    <t>1.7.2.3.2.</t>
  </si>
  <si>
    <t>99326</t>
  </si>
  <si>
    <t>BASE PARA POÇO DE VISITA RETANGULAR PARA DRENAGEM, EM ALVENARIA COM BLOCOS DE CONCRETO, DIMENSÕES INTERNAS = 2,5X2,5 M, PROFUNDIDADE = 1,40 M, EXCLUINDO TAMPÃO. AF_12/2020</t>
  </si>
  <si>
    <t>1.7.2.3.3.</t>
  </si>
  <si>
    <t>99290</t>
  </si>
  <si>
    <t>BASE PARA POÇO DE VISITA RETANGULAR PARA DRENAGEM, EM ALVENARIA COM BLOCOS DE CONCRETO, DIMENSÕES INTERNAS = 1,5X1,5 M, PROFUNDIDADE = 1,40 M, EXCLUINDO TAMPÃO. AF_12/2020</t>
  </si>
  <si>
    <t>1.7.2.3.4.</t>
  </si>
  <si>
    <t>99318</t>
  </si>
  <si>
    <t>CHAMINÉ CIRCULAR PARA POÇO DE VISITA PARA DRENAGEM, EM CONCRETO PRÉ-MOLDADO, DIÂMETRO INTERNO = 0,6 M. AF_12/2020</t>
  </si>
  <si>
    <t>1.7.2.3.5.</t>
  </si>
  <si>
    <t>98114</t>
  </si>
  <si>
    <t>TAMPA CIRCULAR PARA ESGOTO E DRENAGEM, EM FERRO FUNDIDO, DIÂMETRO INTERNO = 0,6 M. AF_12/2020</t>
  </si>
  <si>
    <t>1.7.2.4.</t>
  </si>
  <si>
    <t>DESPEJO FINAL</t>
  </si>
  <si>
    <t>1.7.2.4.1.</t>
  </si>
  <si>
    <t>102740</t>
  </si>
  <si>
    <t>BOCA PARA BUEIRO SIMPLES TUBULAR D = 100 CM EM CONCRETO, ALAS COM ESCONSIDADE DE 0°, INCLUINDO FÔRMAS E MATERIAIS. AF_07/2021</t>
  </si>
  <si>
    <t>1.7.2.4.2.</t>
  </si>
  <si>
    <t>2003456</t>
  </si>
  <si>
    <t>Dissipador de energia - DEB 300-366 - areia extraída e brita e pedra de mão produzidas</t>
  </si>
  <si>
    <t>un</t>
  </si>
  <si>
    <t>1.7.3.</t>
  </si>
  <si>
    <t>RECOMPOSIÇÃO ASFALTICA</t>
  </si>
  <si>
    <t>1.7.3.0.1.</t>
  </si>
  <si>
    <t>105565</t>
  </si>
  <si>
    <t>EXECUÇÃO E COMPACTAÇÃO DE CAMADA FINAL DE ATERRO (100% DE ENERGIA DO PROCTOR NORMAL) COM SOLO PREDOMINANTEMENTE ARENOSO, EM CAMADAS COM ESPESSURA DE 20 CM - EXCLUSIVE ESCAVAÇÃO, CARGA E TRANSPORTE E SOLO. AF_09/2024</t>
  </si>
  <si>
    <t>1.7.3.0.2.</t>
  </si>
  <si>
    <t>1.7.3.0.3.</t>
  </si>
  <si>
    <t>1.7.3.0.4.</t>
  </si>
  <si>
    <t>1.7.3.0.5.</t>
  </si>
  <si>
    <t>95876</t>
  </si>
  <si>
    <t>TRANSPORTE COM CAMINHÃO BASCULANTE DE 14 M³, EM VIA URBANA PAVIMENTADA, DMT ATÉ 30 KM (UNIDADE: M3XKM). AF_02/2026</t>
  </si>
  <si>
    <t>M3XKM</t>
  </si>
  <si>
    <t>1.7.3.0.6.</t>
  </si>
  <si>
    <t>93593</t>
  </si>
  <si>
    <t>TRANSPORTE COM CAMINHÃO BASCULANTE DE 14 M³, EM VIA URBANA PAVIMENTADA, ADICIONAL PARA DMT EXCEDENTE A 30 KM (UNIDADE: M3XKM). AF_02/2026</t>
  </si>
  <si>
    <t>1.7.3.0.7.</t>
  </si>
  <si>
    <t>95995</t>
  </si>
  <si>
    <t>EXECUÇÃO DE PAVIMENTO COM APLICAÇÃO DE CONCRETO ASFÁLTICO, CAMADA DE ROLAMENTO - EXCLUSIVE CARGA E TRANSPORTE. AF_10/2025</t>
  </si>
  <si>
    <t>1.8.</t>
  </si>
  <si>
    <t>REVESTIMENTO ASFALTICO</t>
  </si>
  <si>
    <t>1.8.0.0.1.</t>
  </si>
  <si>
    <t>1.8.0.0.2.</t>
  </si>
  <si>
    <t>1.8.0.0.3.</t>
  </si>
  <si>
    <t>1.8.0.0.4.</t>
  </si>
  <si>
    <t>1.8.0.0.5.</t>
  </si>
  <si>
    <t>1.9.</t>
  </si>
  <si>
    <t>PASSEIO/ CALÇADA</t>
  </si>
  <si>
    <t>1.9.0.0.1.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</si>
  <si>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</si>
  <si>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</si>
  <si>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1.9.0.0.2.</t>
  </si>
  <si>
    <t>94991</t>
  </si>
  <si>
    <t>EXECUÇÃO DE PASSEIO (CALÇADA) OU PISO DE CONCRETO COM CONCRETO MOLDADO IN LOCO, USINADO C20, ACABAMENTO CONVENCIONAL, NÃO ARMADO. AF_08/2022</t>
  </si>
  <si>
    <t>1.9.0.0.3.</t>
  </si>
  <si>
    <t>104658</t>
  </si>
  <si>
    <t>PISO PODOTÁTIL DE ALERTA OU DIRECIONAL, DE CONCRETO, ASSENTADO SOBRE ARGAMASSA. AF_03/2024</t>
  </si>
  <si>
    <t>1.9.0.0.4.</t>
  </si>
  <si>
    <t>102491</t>
  </si>
  <si>
    <t>PINTURA DE PISO COM TINTA ACRÍLICA, APLICAÇÃO MANUAL, 2 DEMÃOS, INCLUSO FUNDO PREPARADOR. AF_05/2021</t>
  </si>
  <si>
    <t>1.10.</t>
  </si>
  <si>
    <t>SINALIZAÇÃO</t>
  </si>
  <si>
    <t>1.10.1.</t>
  </si>
  <si>
    <t>HORIZONTAL</t>
  </si>
  <si>
    <t>1.10.1.0.1.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</si>
  <si>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</si>
  <si>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</si>
  <si>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1.10.1.0.2.</t>
  </si>
  <si>
    <t>102501</t>
  </si>
  <si>
    <t>PINTURA DE FAIXA DE PEDESTRE OU ZEBRADA COM TINTA ACRÍLICA, E = 30 CM, APLICAÇÃO MANUAL. AF_05/2021</t>
  </si>
  <si>
    <t>1.10.2.</t>
  </si>
  <si>
    <t>VERTICAL</t>
  </si>
  <si>
    <t>1.10.2.0.1.</t>
  </si>
  <si>
    <t>5213863</t>
  </si>
  <si>
    <t>Suporte metálico galvanizado para placa de advertência ou regulamentação - lado ou diâmetro de 0,60 m - fornecimento e implantação</t>
  </si>
  <si>
    <t>1.10.2.0.2.</t>
  </si>
  <si>
    <t>5213440</t>
  </si>
  <si>
    <t>Placa de regulamentação em aço D = 0,60 m - película retrorrefletiva tipo I + SI - fornecimento e implantação</t>
  </si>
  <si>
    <t>1.10.2.0.3.</t>
  </si>
  <si>
    <t>ORÇAMENTO SINTETICO</t>
  </si>
  <si>
    <t>Grau de Sigilo</t>
  </si>
  <si>
    <t>#PUBLICO</t>
  </si>
  <si>
    <t>Nº OPERAÇÃO</t>
  </si>
  <si>
    <t>Nº TRANSFEREGOV</t>
  </si>
  <si>
    <t>PROPONENTE / TOMADOR</t>
  </si>
  <si>
    <t>APELIDO DO EMPREENDIMENTO / DESCRIÇÃO DO LOTE</t>
  </si>
  <si>
    <t>Conforme legislação tributária municipal, definir estimativa de percentual da base de cálculo para o ISS:</t>
  </si>
  <si>
    <t>Sobre a base de cálculo, definir a respectiva alíquota do ISS (entre 2% e 5%):</t>
  </si>
  <si>
    <t>TIPO DE OBRA</t>
  </si>
  <si>
    <t>Construção de Praças Urbanas, Rodovias, Ferrovias e recapeamento e pavimentação de vias urbanas</t>
  </si>
  <si>
    <t>Itens</t>
  </si>
  <si>
    <t>Siglas</t>
  </si>
  <si>
    <t>% Adotado</t>
  </si>
  <si>
    <t>Risco</t>
  </si>
  <si>
    <t>Despesas Financeiras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</si>
  <si>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</si>
  <si>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</si>
  <si>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</si>
  <si>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</si>
  <si>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</si>
  <si>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</si>
  <si>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</si>
  <si>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</si>
  <si>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</si>
  <si>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</si>
  <si>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</si>
  <si>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=</t>
  </si>
  <si>
    <t xml:space="preserve"> - 1</t>
  </si>
  <si>
    <t>(1-CP-ISS-CRPB)</t>
  </si>
  <si>
    <t>Observações:</t>
  </si>
  <si>
    <t>Local</t>
  </si>
  <si>
    <t>Administração Central</t>
  </si>
  <si>
    <t>Seguro e Garantia</t>
  </si>
  <si>
    <t>Lucro</t>
  </si>
  <si>
    <t>AC</t>
  </si>
  <si>
    <t>SG</t>
  </si>
  <si>
    <t>R</t>
  </si>
  <si>
    <t>DF</t>
  </si>
  <si>
    <t>L</t>
  </si>
  <si>
    <t>Valor (R$)</t>
  </si>
  <si>
    <t>Parcelas:</t>
  </si>
  <si>
    <t>% Período:</t>
  </si>
  <si>
    <t>Período:</t>
  </si>
  <si>
    <t>Acumulado:</t>
  </si>
  <si>
    <t>%:</t>
  </si>
  <si>
    <t>Repasse:</t>
  </si>
  <si>
    <t>Contrapartida:</t>
  </si>
  <si>
    <t>Outros:</t>
  </si>
  <si>
    <t>Investimento:</t>
  </si>
  <si>
    <t>Administração Local:</t>
  </si>
  <si>
    <t>Responsável Técnico</t>
  </si>
  <si>
    <t>CFF - CRONOGRAMA FÍSICO-FINANCEIRO</t>
  </si>
  <si>
    <t>OGU</t>
  </si>
  <si>
    <t>Nº TGOV</t>
  </si>
  <si>
    <t>APELIDO EMPREENDIMENTO</t>
  </si>
  <si>
    <t>PROPONENTE TOMADOR</t>
  </si>
  <si>
    <t>MUNICIPIO DE BOM JESUS DO TOCANTINS/PA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</si>
</sst>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_(\ #,##0.00_);_(\ \(#,##0.00\);_(\ &quot;-&quot;??_);_(@_)"/>
    <numFmt numFmtId="167" formatCode="_(&quot;R$ &quot;* #,##0.00_);_(&quot;R$ &quot;* \(#,##0.00\);_(&quot;R$ &quot;* \-??_);_(@_)"/>
    <numFmt numFmtId="168" formatCode="General;General"/>
    <numFmt numFmtId="169" formatCode="[$-F800]dddd\,\ mmmm\ dd\,\ yyyy"/>
    <numFmt numFmtId="170" formatCode="dd&quot; de &quot;mmmm&quot; de &quot;yyyy"/>
    <numFmt numFmtId="172" formatCode="0\."/>
    <numFmt numFmtId="173" formatCode="_-* #,##0.00_-;\-* #,##0.00_-;_-* \-??_-;_-@_-"/>
    <numFmt numFmtId="174" formatCode="_(\ #,##0.00_);_(&quot; (&quot;#,##0.00\);_(&quot; -&quot;??_);_(@_)"/>
    <numFmt numFmtId="175" formatCode="mm/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b/>
      <sz val="8"/>
      <color rgb="FF000000"/>
      <name val="Calibri"/>
      <family val="2"/>
    </font>
    <font>
      <b/>
      <sz val="12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CCC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</fills>
  <borders count="7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55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" fillId="0" borderId="0"/>
    <xf numFmtId="0" fontId="10" fillId="0" borderId="0"/>
    <xf numFmtId="167" fontId="6" fillId="0" borderId="0" applyFill="0" applyBorder="0" applyAlignment="0" applyProtection="0"/>
    <xf numFmtId="0" fontId="16" fillId="0" borderId="0"/>
    <xf numFmtId="173" fontId="6" fillId="0" borderId="0" applyFill="0" applyBorder="0" applyAlignment="0" applyProtection="0"/>
    <xf numFmtId="9" fontId="6" fillId="0" borderId="0" applyFill="0" applyBorder="0" applyAlignment="0" applyProtection="0"/>
  </cellStyleXfs>
  <cellXfs count="2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3" fillId="4" borderId="3" xfId="0" applyNumberFormat="1" applyFont="1" applyFill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center" wrapText="1"/>
    </xf>
    <xf numFmtId="4" fontId="3" fillId="0" borderId="3" xfId="0" applyNumberFormat="1" applyFont="1" applyBorder="1" applyAlignment="1">
      <alignment horizontal="center" wrapText="1"/>
    </xf>
    <xf numFmtId="0" fontId="3" fillId="0" borderId="0" xfId="0" applyFont="1"/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4" fontId="3" fillId="0" borderId="4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4" fontId="3" fillId="0" borderId="5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6" xfId="0" applyFont="1" applyBorder="1" applyAlignment="1">
      <alignment horizontal="center" wrapText="1"/>
    </xf>
    <xf numFmtId="4" fontId="3" fillId="0" borderId="6" xfId="0" applyNumberFormat="1" applyFont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7" borderId="1" xfId="0" applyNumberFormat="1" applyFont="1" applyFill="1" applyBorder="1" applyAlignment="1" applyProtection="1">
      <alignment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/>
    </xf>
    <xf numFmtId="4" fontId="2" fillId="6" borderId="2" xfId="0" applyNumberFormat="1" applyFont="1" applyFill="1" applyBorder="1" applyAlignment="1">
      <alignment horizontal="center" vertical="center"/>
    </xf>
    <xf numFmtId="49" fontId="3" fillId="8" borderId="3" xfId="0" applyNumberFormat="1" applyFont="1" applyFill="1" applyBorder="1" applyAlignment="1" applyProtection="1">
      <alignment horizontal="center" wrapText="1"/>
      <protection locked="0"/>
    </xf>
    <xf numFmtId="49" fontId="3" fillId="7" borderId="3" xfId="0" applyNumberFormat="1" applyFont="1" applyFill="1" applyBorder="1" applyAlignment="1" applyProtection="1">
      <alignment horizontal="center" wrapText="1"/>
      <protection locked="0"/>
    </xf>
    <xf numFmtId="0" fontId="3" fillId="7" borderId="3" xfId="0" applyFont="1" applyFill="1" applyBorder="1" applyAlignment="1" applyProtection="1">
      <alignment horizontal="center" wrapText="1"/>
      <protection locked="0"/>
    </xf>
    <xf numFmtId="49" fontId="3" fillId="8" borderId="4" xfId="0" applyNumberFormat="1" applyFont="1" applyFill="1" applyBorder="1" applyAlignment="1" applyProtection="1">
      <alignment horizontal="center" wrapText="1"/>
      <protection locked="0"/>
    </xf>
    <xf numFmtId="49" fontId="3" fillId="7" borderId="4" xfId="0" applyNumberFormat="1" applyFont="1" applyFill="1" applyBorder="1" applyAlignment="1" applyProtection="1">
      <alignment horizontal="center" wrapText="1"/>
      <protection locked="0"/>
    </xf>
    <xf numFmtId="0" fontId="3" fillId="7" borderId="4" xfId="0" applyFont="1" applyFill="1" applyBorder="1" applyAlignment="1" applyProtection="1">
      <alignment horizontal="center" wrapText="1"/>
      <protection locked="0"/>
    </xf>
    <xf numFmtId="49" fontId="3" fillId="8" borderId="5" xfId="0" applyNumberFormat="1" applyFont="1" applyFill="1" applyBorder="1" applyAlignment="1" applyProtection="1">
      <alignment horizontal="center" wrapText="1"/>
      <protection locked="0"/>
    </xf>
    <xf numFmtId="49" fontId="3" fillId="7" borderId="5" xfId="0" applyNumberFormat="1" applyFont="1" applyFill="1" applyBorder="1" applyAlignment="1" applyProtection="1">
      <alignment horizontal="center" wrapText="1"/>
      <protection locked="0"/>
    </xf>
    <xf numFmtId="0" fontId="3" fillId="7" borderId="5" xfId="0" applyFont="1" applyFill="1" applyBorder="1" applyAlignment="1" applyProtection="1">
      <alignment horizontal="center" wrapText="1"/>
      <protection locked="0"/>
    </xf>
    <xf numFmtId="49" fontId="3" fillId="8" borderId="6" xfId="0" applyNumberFormat="1" applyFont="1" applyFill="1" applyBorder="1" applyAlignment="1" applyProtection="1">
      <alignment horizontal="center" wrapText="1"/>
      <protection locked="0"/>
    </xf>
    <xf numFmtId="49" fontId="3" fillId="7" borderId="6" xfId="0" applyNumberFormat="1" applyFont="1" applyFill="1" applyBorder="1" applyAlignment="1" applyProtection="1">
      <alignment horizontal="center" wrapText="1"/>
      <protection locked="0"/>
    </xf>
    <xf numFmtId="0" fontId="3" fillId="7" borderId="6" xfId="0" applyFont="1" applyFill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/>
    </xf>
    <xf numFmtId="4" fontId="4" fillId="9" borderId="0" xfId="3" applyNumberFormat="1" applyFont="1" applyFill="1" applyAlignment="1">
      <alignment horizontal="center" vertical="center"/>
    </xf>
    <xf numFmtId="0" fontId="4" fillId="9" borderId="0" xfId="3" applyFont="1" applyFill="1" applyAlignment="1">
      <alignment horizontal="center" vertical="center"/>
    </xf>
    <xf numFmtId="0" fontId="4" fillId="9" borderId="0" xfId="3" applyFont="1" applyFill="1" applyAlignment="1">
      <alignment vertical="center"/>
    </xf>
    <xf numFmtId="49" fontId="4" fillId="9" borderId="0" xfId="3" applyNumberFormat="1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3" borderId="7" xfId="0" applyNumberFormat="1" applyFont="1" applyFill="1" applyBorder="1" applyProtection="1">
      <protection locked="0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2" borderId="7" xfId="0" applyFont="1" applyFill="1" applyBorder="1" applyAlignment="1">
      <alignment horizontal="center"/>
    </xf>
    <xf numFmtId="49" fontId="2" fillId="3" borderId="7" xfId="0" quotePrefix="1" applyNumberFormat="1" applyFont="1" applyFill="1" applyBorder="1" applyAlignment="1" applyProtection="1">
      <alignment horizontal="center" wrapText="1"/>
      <protection locked="0"/>
    </xf>
    <xf numFmtId="49" fontId="2" fillId="3" borderId="7" xfId="0" applyNumberFormat="1" applyFont="1" applyFill="1" applyBorder="1" applyAlignment="1" applyProtection="1">
      <alignment wrapText="1"/>
      <protection locked="0"/>
    </xf>
    <xf numFmtId="49" fontId="2" fillId="3" borderId="7" xfId="0" applyNumberFormat="1" applyFont="1" applyFill="1" applyBorder="1" applyAlignment="1" applyProtection="1">
      <alignment horizontal="center" wrapText="1"/>
      <protection locked="0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2" fillId="0" borderId="3" xfId="0" applyFont="1" applyBorder="1"/>
    <xf numFmtId="14" fontId="3" fillId="3" borderId="10" xfId="0" applyNumberFormat="1" applyFont="1" applyFill="1" applyBorder="1" applyAlignment="1" applyProtection="1">
      <alignment horizontal="center"/>
      <protection locked="0"/>
    </xf>
    <xf numFmtId="14" fontId="3" fillId="3" borderId="11" xfId="0" applyNumberFormat="1" applyFont="1" applyFill="1" applyBorder="1" applyAlignment="1" applyProtection="1">
      <alignment horizontal="center"/>
      <protection locked="0"/>
    </xf>
    <xf numFmtId="0" fontId="3" fillId="0" borderId="11" xfId="0" applyFont="1" applyBorder="1"/>
    <xf numFmtId="0" fontId="3" fillId="0" borderId="12" xfId="0" applyFont="1" applyBorder="1" applyAlignment="1">
      <alignment horizontal="right"/>
    </xf>
    <xf numFmtId="0" fontId="3" fillId="3" borderId="12" xfId="0" applyFont="1" applyFill="1" applyBorder="1" applyAlignment="1" applyProtection="1">
      <alignment horizontal="center"/>
      <protection locked="0"/>
    </xf>
    <xf numFmtId="49" fontId="3" fillId="3" borderId="13" xfId="0" applyNumberFormat="1" applyFont="1" applyFill="1" applyBorder="1" applyProtection="1">
      <protection locked="0"/>
    </xf>
    <xf numFmtId="49" fontId="3" fillId="3" borderId="14" xfId="0" applyNumberFormat="1" applyFont="1" applyFill="1" applyBorder="1" applyProtection="1">
      <protection locked="0"/>
    </xf>
    <xf numFmtId="49" fontId="3" fillId="3" borderId="13" xfId="0" applyNumberFormat="1" applyFont="1" applyFill="1" applyBorder="1" applyAlignment="1" applyProtection="1">
      <alignment wrapText="1"/>
      <protection locked="0"/>
    </xf>
    <xf numFmtId="49" fontId="3" fillId="3" borderId="14" xfId="0" applyNumberFormat="1" applyFont="1" applyFill="1" applyBorder="1" applyAlignment="1" applyProtection="1">
      <alignment wrapText="1"/>
      <protection locked="0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49" fontId="2" fillId="4" borderId="13" xfId="0" applyNumberFormat="1" applyFont="1" applyFill="1" applyBorder="1" applyAlignment="1" applyProtection="1">
      <alignment horizontal="center"/>
      <protection locked="0"/>
    </xf>
    <xf numFmtId="49" fontId="2" fillId="4" borderId="14" xfId="0" applyNumberFormat="1" applyFont="1" applyFill="1" applyBorder="1" applyAlignment="1" applyProtection="1">
      <alignment horizontal="center"/>
      <protection locked="0"/>
    </xf>
    <xf numFmtId="165" fontId="2" fillId="0" borderId="13" xfId="1" applyNumberFormat="1" applyFont="1" applyBorder="1" applyAlignment="1">
      <alignment horizontal="center"/>
    </xf>
    <xf numFmtId="165" fontId="2" fillId="0" borderId="14" xfId="1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49" fontId="3" fillId="5" borderId="8" xfId="0" applyNumberFormat="1" applyFont="1" applyFill="1" applyBorder="1" applyAlignment="1" applyProtection="1">
      <alignment horizontal="center" wrapText="1"/>
      <protection locked="0"/>
    </xf>
    <xf numFmtId="49" fontId="3" fillId="5" borderId="9" xfId="0" applyNumberFormat="1" applyFont="1" applyFill="1" applyBorder="1" applyAlignment="1" applyProtection="1">
      <alignment horizontal="center" wrapText="1"/>
      <protection locked="0"/>
    </xf>
    <xf numFmtId="165" fontId="3" fillId="3" borderId="8" xfId="1" applyNumberFormat="1" applyFont="1" applyFill="1" applyBorder="1" applyAlignment="1" applyProtection="1">
      <alignment horizontal="center" wrapText="1"/>
      <protection locked="0"/>
    </xf>
    <xf numFmtId="165" fontId="3" fillId="3" borderId="9" xfId="1" applyNumberFormat="1" applyFont="1" applyFill="1" applyBorder="1" applyAlignment="1" applyProtection="1">
      <alignment horizontal="center" wrapText="1"/>
      <protection locked="0"/>
    </xf>
    <xf numFmtId="49" fontId="3" fillId="3" borderId="8" xfId="0" applyNumberFormat="1" applyFont="1" applyFill="1" applyBorder="1" applyAlignment="1" applyProtection="1">
      <alignment horizontal="left" wrapText="1"/>
      <protection locked="0"/>
    </xf>
    <xf numFmtId="49" fontId="3" fillId="3" borderId="17" xfId="0" applyNumberFormat="1" applyFont="1" applyFill="1" applyBorder="1" applyAlignment="1" applyProtection="1">
      <alignment horizontal="left" wrapText="1"/>
      <protection locked="0"/>
    </xf>
    <xf numFmtId="49" fontId="3" fillId="3" borderId="9" xfId="0" applyNumberFormat="1" applyFont="1" applyFill="1" applyBorder="1" applyAlignment="1" applyProtection="1">
      <alignment horizontal="left" wrapText="1"/>
      <protection locked="0"/>
    </xf>
    <xf numFmtId="0" fontId="7" fillId="0" borderId="7" xfId="0" applyFont="1" applyBorder="1" applyAlignment="1">
      <alignment horizontal="center" vertical="center"/>
    </xf>
    <xf numFmtId="0" fontId="8" fillId="10" borderId="19" xfId="0" applyFont="1" applyFill="1" applyBorder="1" applyAlignment="1">
      <alignment horizontal="left" vertical="center" wrapText="1"/>
    </xf>
    <xf numFmtId="0" fontId="8" fillId="10" borderId="20" xfId="0" applyFont="1" applyFill="1" applyBorder="1" applyAlignment="1">
      <alignment horizontal="left" vertical="center" wrapText="1"/>
    </xf>
    <xf numFmtId="49" fontId="8" fillId="10" borderId="20" xfId="0" applyNumberFormat="1" applyFont="1" applyFill="1" applyBorder="1" applyAlignment="1">
      <alignment horizontal="center" vertical="center"/>
    </xf>
    <xf numFmtId="43" fontId="8" fillId="10" borderId="20" xfId="1" applyFont="1" applyFill="1" applyBorder="1" applyAlignment="1" applyProtection="1">
      <alignment horizontal="center" vertical="center"/>
    </xf>
    <xf numFmtId="10" fontId="8" fillId="10" borderId="20" xfId="2" applyNumberFormat="1" applyFont="1" applyFill="1" applyBorder="1" applyAlignment="1" applyProtection="1">
      <alignment horizontal="center" vertical="center"/>
    </xf>
    <xf numFmtId="43" fontId="8" fillId="10" borderId="21" xfId="1" applyFont="1" applyFill="1" applyBorder="1" applyAlignment="1" applyProtection="1">
      <alignment horizontal="center" vertical="center" shrinkToFit="1"/>
    </xf>
    <xf numFmtId="0" fontId="0" fillId="0" borderId="22" xfId="0" applyBorder="1" applyAlignment="1">
      <alignment vertical="center" wrapText="1" shrinkToFit="1"/>
    </xf>
    <xf numFmtId="49" fontId="0" fillId="11" borderId="23" xfId="0" applyNumberFormat="1" applyFill="1" applyBorder="1" applyAlignment="1" applyProtection="1">
      <alignment horizontal="center" vertical="center" wrapText="1"/>
      <protection locked="0"/>
    </xf>
    <xf numFmtId="49" fontId="0" fillId="12" borderId="23" xfId="0" applyNumberFormat="1" applyFill="1" applyBorder="1" applyAlignment="1" applyProtection="1">
      <alignment horizontal="center" vertical="center" wrapText="1"/>
      <protection locked="0"/>
    </xf>
    <xf numFmtId="0" fontId="0" fillId="12" borderId="23" xfId="0" applyFill="1" applyBorder="1" applyAlignment="1" applyProtection="1">
      <alignment horizontal="left" vertical="center" wrapText="1"/>
      <protection locked="0"/>
    </xf>
    <xf numFmtId="0" fontId="0" fillId="12" borderId="23" xfId="0" applyFill="1" applyBorder="1" applyAlignment="1" applyProtection="1">
      <alignment horizontal="center" vertical="center" wrapText="1"/>
      <protection locked="0"/>
    </xf>
    <xf numFmtId="43" fontId="0" fillId="0" borderId="23" xfId="1" applyFont="1" applyFill="1" applyBorder="1" applyAlignment="1" applyProtection="1">
      <alignment vertical="center" shrinkToFit="1"/>
    </xf>
    <xf numFmtId="43" fontId="0" fillId="12" borderId="23" xfId="1" applyFont="1" applyFill="1" applyBorder="1" applyAlignment="1" applyProtection="1">
      <alignment vertical="center" wrapText="1"/>
      <protection locked="0"/>
    </xf>
    <xf numFmtId="10" fontId="0" fillId="11" borderId="23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24" xfId="1" applyFont="1" applyFill="1" applyBorder="1" applyAlignment="1" applyProtection="1">
      <alignment horizontal="center" vertical="center" shrinkToFit="1"/>
    </xf>
    <xf numFmtId="0" fontId="8" fillId="0" borderId="2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0" fillId="0" borderId="0" xfId="4" applyFont="1"/>
    <xf numFmtId="0" fontId="9" fillId="0" borderId="0" xfId="4" applyFont="1" applyAlignment="1">
      <alignment horizontal="center"/>
    </xf>
    <xf numFmtId="0" fontId="0" fillId="0" borderId="28" xfId="0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5" applyFont="1" applyBorder="1" applyAlignment="1">
      <alignment horizontal="left" vertical="top"/>
    </xf>
    <xf numFmtId="0" fontId="0" fillId="0" borderId="27" xfId="4" applyFont="1" applyBorder="1" applyAlignment="1">
      <alignment horizontal="left" vertical="top" wrapText="1"/>
    </xf>
    <xf numFmtId="0" fontId="8" fillId="0" borderId="0" xfId="4" applyFont="1"/>
    <xf numFmtId="0" fontId="10" fillId="0" borderId="27" xfId="6" applyNumberFormat="1" applyFont="1" applyFill="1" applyBorder="1" applyAlignment="1" applyProtection="1">
      <alignment horizontal="left" wrapText="1"/>
    </xf>
    <xf numFmtId="0" fontId="10" fillId="0" borderId="18" xfId="4" applyFont="1" applyBorder="1" applyAlignment="1">
      <alignment horizontal="left" wrapText="1"/>
    </xf>
    <xf numFmtId="10" fontId="10" fillId="12" borderId="18" xfId="4" applyNumberFormat="1" applyFont="1" applyFill="1" applyBorder="1" applyAlignment="1" applyProtection="1">
      <alignment horizontal="center"/>
      <protection locked="0"/>
    </xf>
    <xf numFmtId="0" fontId="10" fillId="0" borderId="18" xfId="4" applyFont="1" applyBorder="1" applyAlignment="1">
      <alignment horizontal="left"/>
    </xf>
    <xf numFmtId="0" fontId="10" fillId="0" borderId="0" xfId="4" applyFont="1" applyAlignment="1">
      <alignment horizontal="left"/>
    </xf>
    <xf numFmtId="0" fontId="9" fillId="0" borderId="18" xfId="4" applyFont="1" applyBorder="1" applyAlignment="1">
      <alignment horizontal="center"/>
    </xf>
    <xf numFmtId="167" fontId="10" fillId="11" borderId="27" xfId="6" applyFont="1" applyFill="1" applyBorder="1" applyAlignment="1" applyProtection="1">
      <alignment horizontal="left"/>
      <protection locked="0"/>
    </xf>
    <xf numFmtId="0" fontId="11" fillId="0" borderId="18" xfId="4" applyFont="1" applyBorder="1" applyAlignment="1">
      <alignment horizontal="center" vertical="center"/>
    </xf>
    <xf numFmtId="4" fontId="11" fillId="0" borderId="18" xfId="4" applyNumberFormat="1" applyFont="1" applyBorder="1" applyAlignment="1">
      <alignment horizontal="center" vertical="center" wrapText="1"/>
    </xf>
    <xf numFmtId="0" fontId="12" fillId="13" borderId="18" xfId="4" applyFont="1" applyFill="1" applyBorder="1" applyAlignment="1">
      <alignment horizontal="center" vertical="center" wrapText="1"/>
    </xf>
    <xf numFmtId="0" fontId="12" fillId="13" borderId="18" xfId="4" applyFont="1" applyFill="1" applyBorder="1" applyAlignment="1">
      <alignment horizontal="center" vertical="center" wrapText="1"/>
    </xf>
    <xf numFmtId="10" fontId="11" fillId="13" borderId="18" xfId="4" applyNumberFormat="1" applyFont="1" applyFill="1" applyBorder="1" applyAlignment="1">
      <alignment horizontal="center" vertical="center"/>
    </xf>
    <xf numFmtId="0" fontId="0" fillId="0" borderId="0" xfId="4" applyFont="1" applyAlignment="1">
      <alignment horizontal="center" vertical="center"/>
    </xf>
    <xf numFmtId="0" fontId="0" fillId="0" borderId="0" xfId="4" applyFont="1" applyAlignment="1">
      <alignment horizontal="center" vertical="top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5" fillId="0" borderId="0" xfId="4" applyFont="1" applyAlignment="1">
      <alignment horizontal="center" vertical="top"/>
    </xf>
    <xf numFmtId="0" fontId="10" fillId="0" borderId="18" xfId="4" applyFont="1" applyBorder="1" applyAlignment="1">
      <alignment horizontal="left" vertical="center" wrapText="1"/>
    </xf>
    <xf numFmtId="49" fontId="0" fillId="12" borderId="18" xfId="4" applyNumberFormat="1" applyFont="1" applyFill="1" applyBorder="1" applyAlignment="1" applyProtection="1">
      <alignment horizontal="left" vertical="top" wrapText="1"/>
      <protection locked="0"/>
    </xf>
    <xf numFmtId="168" fontId="0" fillId="0" borderId="26" xfId="4" applyNumberFormat="1" applyFont="1" applyBorder="1" applyAlignment="1">
      <alignment horizontal="left"/>
    </xf>
    <xf numFmtId="169" fontId="0" fillId="0" borderId="26" xfId="4" applyNumberFormat="1" applyFont="1" applyBorder="1" applyAlignment="1">
      <alignment horizontal="left"/>
    </xf>
    <xf numFmtId="0" fontId="8" fillId="0" borderId="0" xfId="4" applyFont="1" applyAlignment="1">
      <alignment horizontal="left" vertical="center"/>
    </xf>
    <xf numFmtId="170" fontId="0" fillId="0" borderId="0" xfId="4" applyNumberFormat="1" applyFont="1"/>
    <xf numFmtId="0" fontId="8" fillId="0" borderId="29" xfId="4" applyFont="1" applyBorder="1" applyAlignment="1">
      <alignment horizontal="left"/>
    </xf>
    <xf numFmtId="0" fontId="0" fillId="0" borderId="29" xfId="4" applyFont="1" applyBorder="1"/>
    <xf numFmtId="10" fontId="12" fillId="0" borderId="25" xfId="4" applyNumberFormat="1" applyFont="1" applyBorder="1" applyAlignment="1">
      <alignment horizontal="center" vertical="center"/>
    </xf>
    <xf numFmtId="0" fontId="0" fillId="0" borderId="19" xfId="4" applyFont="1" applyBorder="1" applyAlignment="1">
      <alignment horizontal="center" vertical="center" wrapText="1"/>
    </xf>
    <xf numFmtId="0" fontId="0" fillId="0" borderId="20" xfId="4" applyFont="1" applyBorder="1" applyAlignment="1">
      <alignment horizontal="center" vertical="center" wrapText="1"/>
    </xf>
    <xf numFmtId="0" fontId="0" fillId="0" borderId="21" xfId="4" applyFont="1" applyBorder="1" applyAlignment="1">
      <alignment horizontal="center" vertical="center" wrapText="1"/>
    </xf>
    <xf numFmtId="0" fontId="12" fillId="0" borderId="25" xfId="4" applyFont="1" applyBorder="1" applyAlignment="1">
      <alignment horizontal="center" vertical="center"/>
    </xf>
    <xf numFmtId="0" fontId="12" fillId="0" borderId="25" xfId="4" applyFont="1" applyBorder="1" applyAlignment="1">
      <alignment horizontal="center" vertical="center" wrapText="1"/>
    </xf>
    <xf numFmtId="0" fontId="17" fillId="0" borderId="20" xfId="7" applyFont="1" applyBorder="1" applyAlignment="1">
      <alignment horizontal="left" vertical="center" wrapText="1"/>
    </xf>
    <xf numFmtId="0" fontId="17" fillId="0" borderId="26" xfId="7" applyFont="1" applyBorder="1" applyAlignment="1">
      <alignment horizontal="left" vertical="center" wrapText="1"/>
    </xf>
    <xf numFmtId="10" fontId="18" fillId="0" borderId="31" xfId="7" applyNumberFormat="1" applyFont="1" applyBorder="1" applyAlignment="1">
      <alignment horizontal="left"/>
    </xf>
    <xf numFmtId="175" fontId="17" fillId="0" borderId="32" xfId="7" applyNumberFormat="1" applyFont="1" applyBorder="1" applyAlignment="1" applyProtection="1">
      <alignment horizontal="center"/>
      <protection locked="0"/>
    </xf>
    <xf numFmtId="175" fontId="17" fillId="0" borderId="33" xfId="7" applyNumberFormat="1" applyFont="1" applyBorder="1" applyAlignment="1">
      <alignment horizontal="center"/>
    </xf>
    <xf numFmtId="10" fontId="19" fillId="0" borderId="36" xfId="9" applyNumberFormat="1" applyFont="1" applyFill="1" applyBorder="1" applyAlignment="1" applyProtection="1">
      <alignment horizontal="center"/>
    </xf>
    <xf numFmtId="0" fontId="18" fillId="13" borderId="35" xfId="7" applyFont="1" applyFill="1" applyBorder="1"/>
    <xf numFmtId="0" fontId="18" fillId="13" borderId="28" xfId="7" applyFont="1" applyFill="1" applyBorder="1"/>
    <xf numFmtId="0" fontId="18" fillId="13" borderId="28" xfId="7" applyFont="1" applyFill="1" applyBorder="1" applyAlignment="1">
      <alignment horizontal="center"/>
    </xf>
    <xf numFmtId="0" fontId="18" fillId="13" borderId="27" xfId="7" applyFont="1" applyFill="1" applyBorder="1"/>
    <xf numFmtId="173" fontId="0" fillId="13" borderId="37" xfId="8" applyFont="1" applyFill="1" applyBorder="1" applyAlignment="1" applyProtection="1">
      <alignment horizontal="center"/>
    </xf>
    <xf numFmtId="173" fontId="0" fillId="13" borderId="38" xfId="8" applyFont="1" applyFill="1" applyBorder="1" applyAlignment="1" applyProtection="1">
      <alignment horizontal="right"/>
    </xf>
    <xf numFmtId="10" fontId="0" fillId="2" borderId="39" xfId="9" applyNumberFormat="1" applyFont="1" applyFill="1" applyBorder="1" applyAlignment="1" applyProtection="1"/>
    <xf numFmtId="10" fontId="0" fillId="2" borderId="40" xfId="9" applyNumberFormat="1" applyFont="1" applyFill="1" applyBorder="1" applyAlignment="1" applyProtection="1"/>
    <xf numFmtId="173" fontId="0" fillId="0" borderId="41" xfId="8" applyFont="1" applyFill="1" applyBorder="1" applyAlignment="1" applyProtection="1">
      <alignment horizontal="center"/>
    </xf>
    <xf numFmtId="173" fontId="0" fillId="0" borderId="42" xfId="8" applyFont="1" applyFill="1" applyBorder="1" applyAlignment="1" applyProtection="1">
      <alignment horizontal="right"/>
    </xf>
    <xf numFmtId="43" fontId="1" fillId="0" borderId="23" xfId="1" applyFill="1" applyBorder="1" applyAlignment="1" applyProtection="1">
      <alignment shrinkToFit="1"/>
    </xf>
    <xf numFmtId="173" fontId="0" fillId="13" borderId="41" xfId="8" applyFont="1" applyFill="1" applyBorder="1" applyAlignment="1" applyProtection="1">
      <alignment horizontal="center"/>
    </xf>
    <xf numFmtId="173" fontId="0" fillId="13" borderId="42" xfId="8" applyFont="1" applyFill="1" applyBorder="1" applyAlignment="1" applyProtection="1">
      <alignment horizontal="right"/>
    </xf>
    <xf numFmtId="43" fontId="1" fillId="2" borderId="23" xfId="1" applyFill="1" applyBorder="1" applyAlignment="1" applyProtection="1">
      <alignment shrinkToFit="1"/>
    </xf>
    <xf numFmtId="173" fontId="0" fillId="0" borderId="30" xfId="8" applyFont="1" applyFill="1" applyBorder="1" applyAlignment="1" applyProtection="1">
      <alignment horizontal="center"/>
    </xf>
    <xf numFmtId="173" fontId="0" fillId="0" borderId="34" xfId="8" applyFont="1" applyFill="1" applyBorder="1" applyAlignment="1" applyProtection="1">
      <alignment horizontal="right"/>
    </xf>
    <xf numFmtId="43" fontId="1" fillId="0" borderId="43" xfId="1" applyFill="1" applyBorder="1" applyAlignment="1" applyProtection="1">
      <alignment shrinkToFit="1"/>
    </xf>
    <xf numFmtId="173" fontId="8" fillId="13" borderId="44" xfId="8" applyFont="1" applyFill="1" applyBorder="1" applyAlignment="1" applyProtection="1">
      <alignment horizontal="center"/>
    </xf>
    <xf numFmtId="173" fontId="8" fillId="13" borderId="45" xfId="8" applyFont="1" applyFill="1" applyBorder="1" applyAlignment="1" applyProtection="1">
      <alignment horizontal="right"/>
    </xf>
    <xf numFmtId="173" fontId="8" fillId="2" borderId="46" xfId="8" applyFont="1" applyFill="1" applyBorder="1" applyAlignment="1" applyProtection="1">
      <alignment shrinkToFit="1"/>
    </xf>
    <xf numFmtId="173" fontId="8" fillId="13" borderId="47" xfId="8" applyFont="1" applyFill="1" applyBorder="1" applyAlignment="1" applyProtection="1">
      <alignment horizontal="right"/>
    </xf>
    <xf numFmtId="43" fontId="8" fillId="2" borderId="48" xfId="1" applyFont="1" applyFill="1" applyBorder="1" applyAlignment="1" applyProtection="1">
      <alignment shrinkToFit="1"/>
    </xf>
    <xf numFmtId="43" fontId="8" fillId="2" borderId="31" xfId="1" applyFont="1" applyFill="1" applyBorder="1" applyAlignment="1" applyProtection="1">
      <alignment shrinkToFit="1"/>
    </xf>
    <xf numFmtId="173" fontId="0" fillId="0" borderId="49" xfId="8" applyFont="1" applyFill="1" applyBorder="1" applyAlignment="1" applyProtection="1">
      <alignment horizontal="center"/>
    </xf>
    <xf numFmtId="173" fontId="6" fillId="0" borderId="50" xfId="8" applyFill="1" applyBorder="1" applyAlignment="1" applyProtection="1">
      <alignment horizontal="right"/>
    </xf>
    <xf numFmtId="10" fontId="6" fillId="0" borderId="51" xfId="9" applyNumberFormat="1" applyFill="1" applyBorder="1" applyAlignment="1" applyProtection="1">
      <alignment shrinkToFit="1"/>
    </xf>
    <xf numFmtId="0" fontId="11" fillId="0" borderId="11" xfId="4" applyFont="1" applyBorder="1" applyAlignment="1">
      <alignment vertical="center"/>
    </xf>
    <xf numFmtId="0" fontId="0" fillId="0" borderId="0" xfId="4" applyFont="1" applyAlignment="1">
      <alignment vertical="center"/>
    </xf>
    <xf numFmtId="0" fontId="8" fillId="0" borderId="0" xfId="4" applyFont="1" applyAlignment="1">
      <alignment vertical="top"/>
    </xf>
    <xf numFmtId="0" fontId="18" fillId="0" borderId="0" xfId="7" applyFont="1"/>
    <xf numFmtId="168" fontId="0" fillId="0" borderId="0" xfId="4" applyNumberFormat="1" applyFont="1"/>
    <xf numFmtId="0" fontId="0" fillId="0" borderId="11" xfId="0" applyBorder="1"/>
    <xf numFmtId="173" fontId="9" fillId="0" borderId="0" xfId="8" applyFont="1" applyFill="1" applyBorder="1" applyAlignment="1" applyProtection="1">
      <alignment horizontal="left"/>
    </xf>
    <xf numFmtId="173" fontId="0" fillId="0" borderId="0" xfId="8" applyFont="1" applyFill="1" applyBorder="1" applyAlignment="1" applyProtection="1">
      <alignment horizontal="center"/>
    </xf>
    <xf numFmtId="0" fontId="20" fillId="0" borderId="0" xfId="0" applyFont="1" applyAlignment="1">
      <alignment horizontal="left" vertical="center"/>
    </xf>
    <xf numFmtId="0" fontId="17" fillId="0" borderId="52" xfId="7" applyFont="1" applyBorder="1"/>
    <xf numFmtId="0" fontId="18" fillId="0" borderId="53" xfId="7" applyFont="1" applyBorder="1"/>
    <xf numFmtId="0" fontId="18" fillId="0" borderId="54" xfId="7" applyFont="1" applyBorder="1" applyAlignment="1">
      <alignment horizontal="left"/>
    </xf>
    <xf numFmtId="0" fontId="18" fillId="0" borderId="55" xfId="7" applyFont="1" applyBorder="1" applyAlignment="1">
      <alignment horizontal="left"/>
    </xf>
    <xf numFmtId="0" fontId="8" fillId="0" borderId="56" xfId="8" applyNumberFormat="1" applyFont="1" applyFill="1" applyBorder="1" applyAlignment="1" applyProtection="1">
      <alignment horizontal="left"/>
    </xf>
    <xf numFmtId="0" fontId="18" fillId="0" borderId="57" xfId="7" applyFont="1" applyBorder="1"/>
    <xf numFmtId="173" fontId="8" fillId="0" borderId="52" xfId="8" applyFont="1" applyFill="1" applyBorder="1" applyAlignment="1" applyProtection="1">
      <alignment horizontal="left"/>
    </xf>
    <xf numFmtId="0" fontId="0" fillId="0" borderId="12" xfId="0" applyBorder="1"/>
    <xf numFmtId="0" fontId="0" fillId="0" borderId="53" xfId="0" applyBorder="1"/>
    <xf numFmtId="0" fontId="0" fillId="0" borderId="10" xfId="0" applyBorder="1"/>
    <xf numFmtId="0" fontId="0" fillId="0" borderId="58" xfId="0" applyBorder="1"/>
    <xf numFmtId="0" fontId="18" fillId="0" borderId="12" xfId="7" applyFont="1" applyBorder="1"/>
    <xf numFmtId="0" fontId="18" fillId="0" borderId="54" xfId="7" applyFont="1" applyBorder="1" applyAlignment="1"/>
    <xf numFmtId="0" fontId="18" fillId="0" borderId="59" xfId="7" applyFont="1" applyBorder="1" applyAlignment="1"/>
    <xf numFmtId="0" fontId="18" fillId="0" borderId="10" xfId="7" applyFont="1" applyBorder="1" applyAlignment="1">
      <alignment horizontal="left"/>
    </xf>
    <xf numFmtId="0" fontId="18" fillId="0" borderId="60" xfId="7" applyFont="1" applyBorder="1" applyAlignment="1">
      <alignment horizontal="left"/>
    </xf>
    <xf numFmtId="0" fontId="17" fillId="0" borderId="61" xfId="7" applyFont="1" applyBorder="1" applyAlignment="1">
      <alignment horizontal="center" vertical="center" wrapText="1"/>
    </xf>
    <xf numFmtId="0" fontId="17" fillId="0" borderId="62" xfId="7" applyFont="1" applyBorder="1" applyAlignment="1">
      <alignment horizontal="left" vertical="center" wrapText="1"/>
    </xf>
    <xf numFmtId="0" fontId="17" fillId="0" borderId="12" xfId="7" applyFont="1" applyBorder="1" applyAlignment="1">
      <alignment horizontal="left" vertical="center" wrapText="1"/>
    </xf>
    <xf numFmtId="0" fontId="17" fillId="0" borderId="64" xfId="7" applyFont="1" applyBorder="1" applyAlignment="1" applyProtection="1">
      <alignment horizontal="center"/>
      <protection locked="0"/>
    </xf>
    <xf numFmtId="0" fontId="17" fillId="0" borderId="65" xfId="7" applyFont="1" applyBorder="1" applyAlignment="1">
      <alignment horizontal="center"/>
    </xf>
    <xf numFmtId="0" fontId="17" fillId="0" borderId="66" xfId="7" applyFont="1" applyBorder="1" applyAlignment="1">
      <alignment horizontal="center"/>
    </xf>
    <xf numFmtId="0" fontId="17" fillId="0" borderId="67" xfId="7" applyFont="1" applyBorder="1" applyAlignment="1">
      <alignment horizontal="center" vertical="center" wrapText="1"/>
    </xf>
    <xf numFmtId="175" fontId="17" fillId="0" borderId="68" xfId="7" applyNumberFormat="1" applyFont="1" applyBorder="1" applyAlignment="1">
      <alignment horizontal="center"/>
    </xf>
    <xf numFmtId="172" fontId="18" fillId="0" borderId="69" xfId="7" applyNumberFormat="1" applyFont="1" applyBorder="1" applyAlignment="1">
      <alignment horizontal="left"/>
    </xf>
    <xf numFmtId="10" fontId="19" fillId="0" borderId="70" xfId="9" applyNumberFormat="1" applyFont="1" applyFill="1" applyBorder="1" applyAlignment="1" applyProtection="1">
      <alignment horizontal="center"/>
    </xf>
    <xf numFmtId="172" fontId="18" fillId="0" borderId="71" xfId="7" applyNumberFormat="1" applyFont="1" applyBorder="1" applyAlignment="1">
      <alignment horizontal="left"/>
    </xf>
    <xf numFmtId="10" fontId="18" fillId="0" borderId="50" xfId="7" applyNumberFormat="1" applyFont="1" applyBorder="1" applyAlignment="1">
      <alignment horizontal="left"/>
    </xf>
    <xf numFmtId="10" fontId="19" fillId="0" borderId="72" xfId="9" applyNumberFormat="1" applyFont="1" applyFill="1" applyBorder="1" applyAlignment="1" applyProtection="1">
      <alignment horizontal="center"/>
    </xf>
    <xf numFmtId="10" fontId="19" fillId="0" borderId="73" xfId="9" applyNumberFormat="1" applyFont="1" applyFill="1" applyBorder="1" applyAlignment="1" applyProtection="1">
      <alignment horizontal="center"/>
    </xf>
    <xf numFmtId="174" fontId="8" fillId="0" borderId="63" xfId="1" applyNumberFormat="1" applyFont="1" applyFill="1" applyBorder="1" applyAlignment="1" applyProtection="1">
      <alignment horizontal="center" vertical="center"/>
    </xf>
    <xf numFmtId="174" fontId="8" fillId="0" borderId="21" xfId="1" applyNumberFormat="1" applyFont="1" applyFill="1" applyBorder="1" applyAlignment="1" applyProtection="1">
      <alignment horizontal="center" vertical="center"/>
    </xf>
    <xf numFmtId="174" fontId="0" fillId="0" borderId="74" xfId="1" applyNumberFormat="1" applyFont="1" applyFill="1" applyBorder="1" applyAlignment="1" applyProtection="1">
      <alignment horizontal="center" vertical="center"/>
    </xf>
    <xf numFmtId="174" fontId="0" fillId="0" borderId="75" xfId="1" applyNumberFormat="1" applyFont="1" applyFill="1" applyBorder="1" applyAlignment="1" applyProtection="1">
      <alignment horizontal="center" vertical="center"/>
    </xf>
    <xf numFmtId="173" fontId="8" fillId="0" borderId="7" xfId="8" applyFont="1" applyFill="1" applyBorder="1" applyAlignment="1" applyProtection="1">
      <alignment horizontal="center" vertical="center" wrapText="1"/>
    </xf>
    <xf numFmtId="44" fontId="1" fillId="0" borderId="7" xfId="1" applyNumberFormat="1" applyFill="1" applyBorder="1" applyAlignment="1" applyProtection="1">
      <alignment horizontal="right" shrinkToFit="1"/>
    </xf>
  </cellXfs>
  <cellStyles count="10">
    <cellStyle name="Moeda_Composicao BDI v2.1" xfId="6" xr:uid="{C5A956A6-1DDF-433C-8D0D-4B7A7B3C6B4B}"/>
    <cellStyle name="Normal" xfId="0" builtinId="0"/>
    <cellStyle name="Normal 2" xfId="4" xr:uid="{4B66011E-6454-4712-9FC4-B1092F6B0C5B}"/>
    <cellStyle name="Normal 2 2" xfId="3" xr:uid="{3B7BAD00-143C-47DE-99F0-F5F689B5C171}"/>
    <cellStyle name="Normal 3" xfId="7" xr:uid="{ED5EE4CD-8C61-4604-BE0B-EF4ABF8FDDC0}"/>
    <cellStyle name="Normal_FICHA DE VERIFICAÇÃO PRELIMINAR - Plano R" xfId="5" xr:uid="{35C80DA5-0E84-4508-AF19-0FECC1BA3DB9}"/>
    <cellStyle name="Porcentagem" xfId="2" builtinId="5"/>
    <cellStyle name="Porcentagem 2" xfId="9" xr:uid="{B895D741-94BE-47D3-9E6C-C6DD617A7643}"/>
    <cellStyle name="Vírgula" xfId="1" builtinId="3"/>
    <cellStyle name="Vírgula 2" xfId="8" xr:uid="{1880FAFE-CEFB-4056-81EB-D94DB04520AC}"/>
  </cellStyles>
  <dxfs count="241">
    <dxf>
      <font>
        <color theme="0"/>
      </font>
      <border>
        <left/>
        <right/>
      </border>
    </dxf>
    <dxf>
      <font>
        <b/>
        <i val="0"/>
        <color rgb="FFFF0000"/>
      </font>
    </dxf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ill>
        <patternFill patternType="none">
          <bgColor indexed="65"/>
        </patternFill>
      </fill>
    </dxf>
    <dxf>
      <fill>
        <patternFill>
          <fgColor rgb="FF000000"/>
          <bgColor rgb="FFFF7C80"/>
        </patternFill>
      </fill>
    </dxf>
    <dxf>
      <fill>
        <patternFill>
          <fgColor rgb="FF000000"/>
          <bgColor rgb="FFFF7C80"/>
        </patternFill>
      </fill>
    </dxf>
    <dxf>
      <fill>
        <patternFill>
          <fgColor rgb="FF000000"/>
          <bgColor rgb="FFFF7C80"/>
        </patternFill>
      </fill>
    </dxf>
    <dxf>
      <fill>
        <patternFill>
          <fgColor rgb="FF000000"/>
          <bgColor rgb="FFFF7C80"/>
        </patternFill>
      </fill>
    </dxf>
    <dxf>
      <fill>
        <patternFill>
          <fgColor rgb="FF000000"/>
          <bgColor rgb="FFFF7C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2</xdr:row>
      <xdr:rowOff>15240</xdr:rowOff>
    </xdr:from>
    <xdr:to>
      <xdr:col>3</xdr:col>
      <xdr:colOff>403860</xdr:colOff>
      <xdr:row>4</xdr:row>
      <xdr:rowOff>38100</xdr:rowOff>
    </xdr:to>
    <xdr:pic>
      <xdr:nvPicPr>
        <xdr:cNvPr id="2" name="Logo1">
          <a:extLst>
            <a:ext uri="{FF2B5EF4-FFF2-40B4-BE49-F238E27FC236}">
              <a16:creationId xmlns:a16="http://schemas.microsoft.com/office/drawing/2014/main" id="{A9C61481-0748-4EDC-8B3C-2703217E8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15240"/>
          <a:ext cx="182118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Meu%20Drive\ENGENHARIA\PM_BOM_JESUS_DO_TOCANTINS\PAVIMENTA&#199;&#195;O_CONVENIO_952788_2023\Refer&#234;ncia%2003-2026.xlsm" TargetMode="External"/><Relationship Id="rId1" Type="http://schemas.openxmlformats.org/officeDocument/2006/relationships/externalLinkPath" Target="Refer&#234;ncia%2003-2026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Meu%20Drive\ENGENHARIA\PM_BOM_JESUS_DO_TOCANTINS\PAVIMENTA&#199;&#195;O_CONVENIO_952788_2023\PO_BJT_952788_PAVIMENTA&#199;&#195;O%20ASF&#193;LTICA%20NO%20MUNIC&#205;PIO%20DE%20BJT.xlsm" TargetMode="External"/><Relationship Id="rId1" Type="http://schemas.openxmlformats.org/officeDocument/2006/relationships/externalLinkPath" Target="PO_BJT_952788_PAVIMENTA&#199;&#195;O%20ASF&#193;LTICA%20NO%20MUNIC&#205;PIO%20DE%20BJ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e">
            <v>#NAME?</v>
          </cell>
        </row>
        <row r="2">
          <cell r="X2" t="e">
            <v>#NAME?</v>
          </cell>
        </row>
        <row r="3">
          <cell r="X3" t="e">
            <v>#NAME?</v>
          </cell>
        </row>
        <row r="4">
          <cell r="X4" t="e">
            <v>#NAME?</v>
          </cell>
        </row>
        <row r="5">
          <cell r="X5" t="e">
            <v>#NAME?</v>
          </cell>
        </row>
      </sheetData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">
          <cell r="AV3" t="str">
            <v>%CT</v>
          </cell>
        </row>
        <row r="4">
          <cell r="AV4" t="str">
            <v>°C</v>
          </cell>
        </row>
        <row r="5">
          <cell r="C5" t="str">
            <v>MUNICIPIO DE BOM JESUS DO TOCANTINS</v>
          </cell>
          <cell r="AV5" t="str">
            <v>°F</v>
          </cell>
        </row>
        <row r="6">
          <cell r="C6" t="str">
            <v>BOM JESUS DO TOCANTINS/PA</v>
          </cell>
          <cell r="AV6" t="str">
            <v>100M</v>
          </cell>
        </row>
        <row r="7">
          <cell r="C7" t="str">
            <v>1091329-38</v>
          </cell>
          <cell r="AV7" t="str">
            <v>18L</v>
          </cell>
        </row>
        <row r="8">
          <cell r="C8" t="str">
            <v>952788/2023</v>
          </cell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C16" t="str">
            <v>PAVIMENTAÇÃO ASFÁLTICA NO MUNICÍPIO DE BOM JESUS DO TOCANTINS-PA</v>
          </cell>
          <cell r="AV16" t="str">
            <v>AM</v>
          </cell>
        </row>
        <row r="17">
          <cell r="C17" t="str">
            <v>PAVIMENTAÇÃO ASFÁLTICA NO MUNICÍPIO DE BOM JESUS DO TOCANTINS-PA</v>
          </cell>
          <cell r="AV17" t="str">
            <v>AM0/4ML</v>
          </cell>
        </row>
        <row r="18">
          <cell r="C18" t="str">
            <v>NÃO DESONERADO</v>
          </cell>
          <cell r="D18" t="str">
            <v/>
          </cell>
          <cell r="AV18" t="str">
            <v>AM0/5ML</v>
          </cell>
        </row>
        <row r="19">
          <cell r="D19" t="str">
            <v/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HEINS ALFRED LOEBENS</v>
          </cell>
          <cell r="AV22" t="str">
            <v>AM2/5ML</v>
          </cell>
        </row>
        <row r="23">
          <cell r="C23" t="str">
            <v>1518161383</v>
          </cell>
          <cell r="AV23" t="str">
            <v>AM2ML</v>
          </cell>
        </row>
        <row r="24">
          <cell r="C24" t="str">
            <v>PA20261522269</v>
          </cell>
          <cell r="AV24" t="str">
            <v>AM3ML</v>
          </cell>
        </row>
        <row r="25">
          <cell r="C25">
            <v>46240</v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</sheetData>
      <sheetData sheetId="5"/>
      <sheetData sheetId="6"/>
      <sheetData sheetId="7"/>
      <sheetData sheetId="8"/>
      <sheetData sheetId="9">
        <row r="13">
          <cell r="B13" t="str">
            <v>Busca</v>
          </cell>
        </row>
        <row r="14">
          <cell r="B14" t="str">
            <v>Automático</v>
          </cell>
        </row>
        <row r="15">
          <cell r="B15" t="str">
            <v>TR$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1"/>
  <sheetViews>
    <sheetView workbookViewId="0">
      <selection activeCell="N10" sqref="N10"/>
    </sheetView>
  </sheetViews>
  <sheetFormatPr defaultRowHeight="14.4" x14ac:dyDescent="0.3"/>
  <cols>
    <col min="3" max="3" width="51.6640625" customWidth="1"/>
    <col min="5" max="6" width="0" hidden="1" customWidth="1"/>
  </cols>
  <sheetData>
    <row r="1" spans="1:9" x14ac:dyDescent="0.3">
      <c r="A1" s="81" t="s">
        <v>116</v>
      </c>
      <c r="B1" s="81"/>
      <c r="C1" s="81"/>
      <c r="D1" s="81"/>
      <c r="E1" s="81"/>
      <c r="F1" s="81"/>
      <c r="G1" s="81"/>
      <c r="H1" s="81"/>
      <c r="I1" s="81"/>
    </row>
    <row r="2" spans="1:9" x14ac:dyDescent="0.3">
      <c r="A2" s="81"/>
      <c r="B2" s="81"/>
      <c r="C2" s="81"/>
      <c r="D2" s="81"/>
      <c r="E2" s="81"/>
      <c r="F2" s="81"/>
      <c r="G2" s="81"/>
      <c r="H2" s="81"/>
      <c r="I2" s="81"/>
    </row>
    <row r="3" spans="1:9" x14ac:dyDescent="0.3">
      <c r="A3" s="36" t="s">
        <v>86</v>
      </c>
      <c r="B3" s="38" t="s">
        <v>87</v>
      </c>
      <c r="C3" s="37" t="s">
        <v>88</v>
      </c>
      <c r="D3" s="36" t="s">
        <v>85</v>
      </c>
      <c r="E3" s="36"/>
      <c r="F3" s="36"/>
      <c r="G3" s="36" t="s">
        <v>89</v>
      </c>
      <c r="H3" s="35" t="s">
        <v>90</v>
      </c>
      <c r="I3" s="36" t="s">
        <v>91</v>
      </c>
    </row>
    <row r="4" spans="1:9" ht="20.399999999999999" x14ac:dyDescent="0.3">
      <c r="A4" s="16" t="s">
        <v>0</v>
      </c>
      <c r="B4" s="17" t="s">
        <v>1</v>
      </c>
      <c r="C4" s="18" t="s">
        <v>2</v>
      </c>
      <c r="D4" s="17" t="s">
        <v>3</v>
      </c>
      <c r="E4" s="1">
        <v>800.6</v>
      </c>
      <c r="F4" s="1">
        <v>800.6</v>
      </c>
      <c r="G4" s="19"/>
      <c r="H4" s="20">
        <v>800.6</v>
      </c>
      <c r="I4" s="21">
        <v>800.6</v>
      </c>
    </row>
    <row r="5" spans="1:9" ht="21.6" x14ac:dyDescent="0.3">
      <c r="A5" s="22" t="s">
        <v>4</v>
      </c>
      <c r="B5" s="23" t="s">
        <v>5</v>
      </c>
      <c r="C5" s="3" t="s">
        <v>51</v>
      </c>
      <c r="D5" s="4" t="s">
        <v>3</v>
      </c>
      <c r="E5" s="4">
        <v>800.6</v>
      </c>
      <c r="F5" s="4">
        <v>800.6</v>
      </c>
      <c r="G5" s="24">
        <v>1</v>
      </c>
      <c r="H5" s="5">
        <v>800.6</v>
      </c>
      <c r="I5" s="5">
        <v>800.6</v>
      </c>
    </row>
    <row r="6" spans="1:9" x14ac:dyDescent="0.3">
      <c r="A6" s="6"/>
      <c r="B6" s="6"/>
      <c r="C6" s="6"/>
      <c r="D6" s="6"/>
      <c r="E6" s="6"/>
      <c r="F6" s="6"/>
      <c r="G6" s="6"/>
      <c r="H6" s="6"/>
      <c r="I6" s="6"/>
    </row>
    <row r="7" spans="1:9" x14ac:dyDescent="0.3">
      <c r="A7" s="16" t="s">
        <v>0</v>
      </c>
      <c r="B7" s="17" t="s">
        <v>6</v>
      </c>
      <c r="C7" s="18" t="s">
        <v>7</v>
      </c>
      <c r="D7" s="17" t="s">
        <v>8</v>
      </c>
      <c r="E7" s="1">
        <v>2.4499999999999997</v>
      </c>
      <c r="F7" s="1">
        <v>2.4899999999999998</v>
      </c>
      <c r="G7" s="19"/>
      <c r="H7" s="20">
        <v>2.4499999999999997</v>
      </c>
      <c r="I7" s="21">
        <v>2.4899999999999998</v>
      </c>
    </row>
    <row r="8" spans="1:9" x14ac:dyDescent="0.3">
      <c r="A8" s="22" t="s">
        <v>9</v>
      </c>
      <c r="B8" s="23" t="s">
        <v>10</v>
      </c>
      <c r="C8" s="3" t="s">
        <v>52</v>
      </c>
      <c r="D8" s="4" t="s">
        <v>53</v>
      </c>
      <c r="E8" s="4">
        <v>0.56000000000000005</v>
      </c>
      <c r="F8" s="4">
        <v>0.59</v>
      </c>
      <c r="G8" s="24">
        <v>1.7600000000000001E-2</v>
      </c>
      <c r="H8" s="5">
        <v>31.78</v>
      </c>
      <c r="I8" s="5">
        <v>33.6</v>
      </c>
    </row>
    <row r="9" spans="1:9" x14ac:dyDescent="0.3">
      <c r="A9" s="22" t="s">
        <v>9</v>
      </c>
      <c r="B9" s="23" t="s">
        <v>11</v>
      </c>
      <c r="C9" s="3" t="s">
        <v>54</v>
      </c>
      <c r="D9" s="4" t="s">
        <v>53</v>
      </c>
      <c r="E9" s="4">
        <v>0.34</v>
      </c>
      <c r="F9" s="4">
        <v>0.35</v>
      </c>
      <c r="G9" s="24">
        <v>1.7600000000000001E-2</v>
      </c>
      <c r="H9" s="5">
        <v>19.2</v>
      </c>
      <c r="I9" s="5">
        <v>20.02</v>
      </c>
    </row>
    <row r="10" spans="1:9" x14ac:dyDescent="0.3">
      <c r="A10" s="22" t="s">
        <v>4</v>
      </c>
      <c r="B10" s="23" t="s">
        <v>12</v>
      </c>
      <c r="C10" s="3" t="s">
        <v>55</v>
      </c>
      <c r="D10" s="4" t="s">
        <v>53</v>
      </c>
      <c r="E10" s="4">
        <v>1.52</v>
      </c>
      <c r="F10" s="4">
        <v>1.52</v>
      </c>
      <c r="G10" s="24">
        <v>1.7600000000000001E-2</v>
      </c>
      <c r="H10" s="5">
        <v>86.54</v>
      </c>
      <c r="I10" s="5">
        <v>86.54</v>
      </c>
    </row>
    <row r="11" spans="1:9" x14ac:dyDescent="0.3">
      <c r="A11" s="22" t="s">
        <v>13</v>
      </c>
      <c r="B11" s="23" t="s">
        <v>14</v>
      </c>
      <c r="C11" s="3" t="s">
        <v>56</v>
      </c>
      <c r="D11" s="4" t="s">
        <v>57</v>
      </c>
      <c r="E11" s="4">
        <v>0.03</v>
      </c>
      <c r="F11" s="4">
        <v>0.03</v>
      </c>
      <c r="G11" s="24">
        <v>3.7000000000000002E-3</v>
      </c>
      <c r="H11" s="5">
        <v>7.83</v>
      </c>
      <c r="I11" s="5">
        <v>7.83</v>
      </c>
    </row>
    <row r="12" spans="1:9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3">
      <c r="A13" s="16" t="s">
        <v>0</v>
      </c>
      <c r="B13" s="17" t="s">
        <v>15</v>
      </c>
      <c r="C13" s="18" t="s">
        <v>16</v>
      </c>
      <c r="D13" s="17" t="s">
        <v>17</v>
      </c>
      <c r="E13" s="1">
        <v>0</v>
      </c>
      <c r="F13" s="1">
        <v>8600.6299999999992</v>
      </c>
      <c r="G13" s="19"/>
      <c r="H13" s="21">
        <v>8600.6299999999992</v>
      </c>
      <c r="I13" s="21">
        <v>8600.6299999999992</v>
      </c>
    </row>
    <row r="14" spans="1:9" x14ac:dyDescent="0.3">
      <c r="A14" s="22" t="s">
        <v>18</v>
      </c>
      <c r="B14" s="23" t="s">
        <v>19</v>
      </c>
      <c r="C14" s="3" t="s">
        <v>58</v>
      </c>
      <c r="D14" s="4" t="s">
        <v>59</v>
      </c>
      <c r="E14" s="4">
        <v>0</v>
      </c>
      <c r="F14" s="4">
        <v>403.42</v>
      </c>
      <c r="G14" s="24">
        <v>1.28</v>
      </c>
      <c r="H14" s="5">
        <v>315.1671</v>
      </c>
      <c r="I14" s="5">
        <v>315.1671</v>
      </c>
    </row>
    <row r="15" spans="1:9" x14ac:dyDescent="0.3">
      <c r="A15" s="22" t="s">
        <v>18</v>
      </c>
      <c r="B15" s="23" t="s">
        <v>20</v>
      </c>
      <c r="C15" s="3" t="s">
        <v>60</v>
      </c>
      <c r="D15" s="4" t="s">
        <v>59</v>
      </c>
      <c r="E15" s="4">
        <v>0</v>
      </c>
      <c r="F15" s="4">
        <v>462.96</v>
      </c>
      <c r="G15" s="24">
        <v>1.28</v>
      </c>
      <c r="H15" s="5">
        <v>361.68950000000001</v>
      </c>
      <c r="I15" s="5">
        <v>361.68950000000001</v>
      </c>
    </row>
    <row r="16" spans="1:9" x14ac:dyDescent="0.3">
      <c r="A16" s="22" t="s">
        <v>18</v>
      </c>
      <c r="B16" s="23" t="s">
        <v>21</v>
      </c>
      <c r="C16" s="3" t="s">
        <v>61</v>
      </c>
      <c r="D16" s="4" t="s">
        <v>59</v>
      </c>
      <c r="E16" s="4">
        <v>0</v>
      </c>
      <c r="F16" s="4">
        <v>514.04999999999995</v>
      </c>
      <c r="G16" s="24">
        <v>2.57</v>
      </c>
      <c r="H16" s="5">
        <v>200.02340000000001</v>
      </c>
      <c r="I16" s="5">
        <v>200.02340000000001</v>
      </c>
    </row>
    <row r="17" spans="1:9" x14ac:dyDescent="0.3">
      <c r="A17" s="25" t="s">
        <v>18</v>
      </c>
      <c r="B17" s="26" t="s">
        <v>22</v>
      </c>
      <c r="C17" s="7" t="s">
        <v>62</v>
      </c>
      <c r="D17" s="8" t="s">
        <v>59</v>
      </c>
      <c r="E17" s="8">
        <v>0</v>
      </c>
      <c r="F17" s="8">
        <v>606.20000000000005</v>
      </c>
      <c r="G17" s="27">
        <v>1.28</v>
      </c>
      <c r="H17" s="9">
        <v>473.59300000000002</v>
      </c>
      <c r="I17" s="9">
        <v>473.59300000000002</v>
      </c>
    </row>
    <row r="18" spans="1:9" ht="21.6" x14ac:dyDescent="0.3">
      <c r="A18" s="22" t="s">
        <v>18</v>
      </c>
      <c r="B18" s="23" t="s">
        <v>23</v>
      </c>
      <c r="C18" s="3" t="s">
        <v>63</v>
      </c>
      <c r="D18" s="4" t="s">
        <v>59</v>
      </c>
      <c r="E18" s="4">
        <v>0</v>
      </c>
      <c r="F18" s="4">
        <v>717.86</v>
      </c>
      <c r="G18" s="24">
        <v>1.28</v>
      </c>
      <c r="H18" s="5">
        <v>560.82590000000005</v>
      </c>
      <c r="I18" s="5">
        <v>560.82590000000005</v>
      </c>
    </row>
    <row r="19" spans="1:9" x14ac:dyDescent="0.3">
      <c r="A19" s="22" t="s">
        <v>18</v>
      </c>
      <c r="B19" s="23" t="s">
        <v>22</v>
      </c>
      <c r="C19" s="3" t="s">
        <v>62</v>
      </c>
      <c r="D19" s="4" t="s">
        <v>59</v>
      </c>
      <c r="E19" s="4">
        <v>0</v>
      </c>
      <c r="F19" s="4">
        <v>1217.1300000000001</v>
      </c>
      <c r="G19" s="24">
        <v>2.57</v>
      </c>
      <c r="H19" s="5">
        <v>473.59300000000002</v>
      </c>
      <c r="I19" s="5">
        <v>473.59300000000002</v>
      </c>
    </row>
    <row r="20" spans="1:9" x14ac:dyDescent="0.3">
      <c r="A20" s="22" t="s">
        <v>18</v>
      </c>
      <c r="B20" s="23" t="s">
        <v>22</v>
      </c>
      <c r="C20" s="3" t="s">
        <v>62</v>
      </c>
      <c r="D20" s="4" t="s">
        <v>59</v>
      </c>
      <c r="E20" s="4">
        <v>0</v>
      </c>
      <c r="F20" s="4">
        <v>241.53</v>
      </c>
      <c r="G20" s="24">
        <v>0.51</v>
      </c>
      <c r="H20" s="5">
        <v>473.59300000000002</v>
      </c>
      <c r="I20" s="5">
        <v>473.59300000000002</v>
      </c>
    </row>
    <row r="21" spans="1:9" x14ac:dyDescent="0.3">
      <c r="A21" s="22" t="s">
        <v>18</v>
      </c>
      <c r="B21" s="23" t="s">
        <v>24</v>
      </c>
      <c r="C21" s="3" t="s">
        <v>64</v>
      </c>
      <c r="D21" s="4" t="s">
        <v>59</v>
      </c>
      <c r="E21" s="4">
        <v>0</v>
      </c>
      <c r="F21" s="4">
        <v>1095.26</v>
      </c>
      <c r="G21" s="24">
        <v>2.57</v>
      </c>
      <c r="H21" s="5">
        <v>426.1703</v>
      </c>
      <c r="I21" s="5">
        <v>426.1703</v>
      </c>
    </row>
    <row r="22" spans="1:9" x14ac:dyDescent="0.3">
      <c r="A22" s="25" t="s">
        <v>18</v>
      </c>
      <c r="B22" s="26" t="s">
        <v>24</v>
      </c>
      <c r="C22" s="7" t="s">
        <v>64</v>
      </c>
      <c r="D22" s="8" t="s">
        <v>59</v>
      </c>
      <c r="E22" s="8">
        <v>0</v>
      </c>
      <c r="F22" s="8">
        <v>545.5</v>
      </c>
      <c r="G22" s="27">
        <v>1.28</v>
      </c>
      <c r="H22" s="9">
        <v>426.1703</v>
      </c>
      <c r="I22" s="9">
        <v>426.1703</v>
      </c>
    </row>
    <row r="23" spans="1:9" x14ac:dyDescent="0.3">
      <c r="A23" s="22" t="s">
        <v>18</v>
      </c>
      <c r="B23" s="23" t="s">
        <v>22</v>
      </c>
      <c r="C23" s="3" t="s">
        <v>62</v>
      </c>
      <c r="D23" s="4" t="s">
        <v>59</v>
      </c>
      <c r="E23" s="4">
        <v>0</v>
      </c>
      <c r="F23" s="4">
        <v>606.20000000000005</v>
      </c>
      <c r="G23" s="24">
        <v>1.28</v>
      </c>
      <c r="H23" s="5">
        <v>473.59300000000002</v>
      </c>
      <c r="I23" s="5">
        <v>473.59300000000002</v>
      </c>
    </row>
    <row r="24" spans="1:9" x14ac:dyDescent="0.3">
      <c r="A24" s="22" t="s">
        <v>18</v>
      </c>
      <c r="B24" s="23" t="s">
        <v>24</v>
      </c>
      <c r="C24" s="3" t="s">
        <v>64</v>
      </c>
      <c r="D24" s="4" t="s">
        <v>59</v>
      </c>
      <c r="E24" s="4">
        <v>0</v>
      </c>
      <c r="F24" s="4">
        <v>1095.26</v>
      </c>
      <c r="G24" s="24">
        <v>2.57</v>
      </c>
      <c r="H24" s="5">
        <v>426.1703</v>
      </c>
      <c r="I24" s="5">
        <v>426.1703</v>
      </c>
    </row>
    <row r="25" spans="1:9" x14ac:dyDescent="0.3">
      <c r="A25" s="28" t="s">
        <v>18</v>
      </c>
      <c r="B25" s="29" t="s">
        <v>24</v>
      </c>
      <c r="C25" s="10" t="s">
        <v>64</v>
      </c>
      <c r="D25" s="11" t="s">
        <v>59</v>
      </c>
      <c r="E25" s="11">
        <v>0</v>
      </c>
      <c r="F25" s="11">
        <v>1095.26</v>
      </c>
      <c r="G25" s="30">
        <v>2.57</v>
      </c>
      <c r="H25" s="12">
        <v>426.1703</v>
      </c>
      <c r="I25" s="12">
        <v>426.1703</v>
      </c>
    </row>
    <row r="26" spans="1:9" x14ac:dyDescent="0.3">
      <c r="A26" s="6"/>
      <c r="B26" s="6"/>
      <c r="C26" s="6"/>
      <c r="D26" s="6"/>
      <c r="E26" s="6"/>
      <c r="F26" s="6"/>
      <c r="G26" s="6"/>
      <c r="H26" s="6"/>
      <c r="I26" s="6"/>
    </row>
    <row r="27" spans="1:9" x14ac:dyDescent="0.3">
      <c r="A27" s="16" t="s">
        <v>0</v>
      </c>
      <c r="B27" s="17" t="s">
        <v>25</v>
      </c>
      <c r="C27" s="18" t="s">
        <v>26</v>
      </c>
      <c r="D27" s="17" t="s">
        <v>17</v>
      </c>
      <c r="E27" s="1">
        <v>0</v>
      </c>
      <c r="F27" s="1">
        <v>8600.6299999999992</v>
      </c>
      <c r="G27" s="19"/>
      <c r="H27" s="21">
        <v>8600.6299999999992</v>
      </c>
      <c r="I27" s="21">
        <v>8600.6299999999992</v>
      </c>
    </row>
    <row r="28" spans="1:9" x14ac:dyDescent="0.3">
      <c r="A28" s="22" t="s">
        <v>18</v>
      </c>
      <c r="B28" s="23" t="s">
        <v>19</v>
      </c>
      <c r="C28" s="3" t="s">
        <v>58</v>
      </c>
      <c r="D28" s="4" t="s">
        <v>59</v>
      </c>
      <c r="E28" s="4">
        <v>0</v>
      </c>
      <c r="F28" s="4">
        <v>403.42</v>
      </c>
      <c r="G28" s="24">
        <v>1.28</v>
      </c>
      <c r="H28" s="5">
        <v>315.1671</v>
      </c>
      <c r="I28" s="5">
        <v>315.1671</v>
      </c>
    </row>
    <row r="29" spans="1:9" x14ac:dyDescent="0.3">
      <c r="A29" s="22" t="s">
        <v>18</v>
      </c>
      <c r="B29" s="23" t="s">
        <v>20</v>
      </c>
      <c r="C29" s="3" t="s">
        <v>60</v>
      </c>
      <c r="D29" s="4" t="s">
        <v>59</v>
      </c>
      <c r="E29" s="4">
        <v>0</v>
      </c>
      <c r="F29" s="4">
        <v>462.96</v>
      </c>
      <c r="G29" s="24">
        <v>1.28</v>
      </c>
      <c r="H29" s="5">
        <v>361.68950000000001</v>
      </c>
      <c r="I29" s="5">
        <v>361.68950000000001</v>
      </c>
    </row>
    <row r="30" spans="1:9" x14ac:dyDescent="0.3">
      <c r="A30" s="22" t="s">
        <v>18</v>
      </c>
      <c r="B30" s="23" t="s">
        <v>21</v>
      </c>
      <c r="C30" s="3" t="s">
        <v>61</v>
      </c>
      <c r="D30" s="4" t="s">
        <v>59</v>
      </c>
      <c r="E30" s="4">
        <v>0</v>
      </c>
      <c r="F30" s="4">
        <v>514.04999999999995</v>
      </c>
      <c r="G30" s="24">
        <v>2.57</v>
      </c>
      <c r="H30" s="5">
        <v>200.02340000000001</v>
      </c>
      <c r="I30" s="5">
        <v>200.02340000000001</v>
      </c>
    </row>
    <row r="31" spans="1:9" x14ac:dyDescent="0.3">
      <c r="A31" s="31" t="s">
        <v>18</v>
      </c>
      <c r="B31" s="32" t="s">
        <v>22</v>
      </c>
      <c r="C31" s="13" t="s">
        <v>62</v>
      </c>
      <c r="D31" s="14" t="s">
        <v>59</v>
      </c>
      <c r="E31" s="14">
        <v>0</v>
      </c>
      <c r="F31" s="14">
        <v>606.20000000000005</v>
      </c>
      <c r="G31" s="33">
        <v>1.28</v>
      </c>
      <c r="H31" s="15">
        <v>473.59300000000002</v>
      </c>
      <c r="I31" s="15">
        <v>473.59300000000002</v>
      </c>
    </row>
    <row r="32" spans="1:9" ht="21.6" x14ac:dyDescent="0.3">
      <c r="A32" s="22" t="s">
        <v>18</v>
      </c>
      <c r="B32" s="23" t="s">
        <v>23</v>
      </c>
      <c r="C32" s="3" t="s">
        <v>63</v>
      </c>
      <c r="D32" s="4" t="s">
        <v>59</v>
      </c>
      <c r="E32" s="4">
        <v>0</v>
      </c>
      <c r="F32" s="4">
        <v>717.86</v>
      </c>
      <c r="G32" s="24">
        <v>1.28</v>
      </c>
      <c r="H32" s="5">
        <v>560.82590000000005</v>
      </c>
      <c r="I32" s="5">
        <v>560.82590000000005</v>
      </c>
    </row>
    <row r="33" spans="1:9" x14ac:dyDescent="0.3">
      <c r="A33" s="22" t="s">
        <v>18</v>
      </c>
      <c r="B33" s="23" t="s">
        <v>22</v>
      </c>
      <c r="C33" s="3" t="s">
        <v>62</v>
      </c>
      <c r="D33" s="4" t="s">
        <v>59</v>
      </c>
      <c r="E33" s="4">
        <v>0</v>
      </c>
      <c r="F33" s="4">
        <v>1217.1300000000001</v>
      </c>
      <c r="G33" s="24">
        <v>2.57</v>
      </c>
      <c r="H33" s="5">
        <v>473.59300000000002</v>
      </c>
      <c r="I33" s="5">
        <v>473.59300000000002</v>
      </c>
    </row>
    <row r="34" spans="1:9" x14ac:dyDescent="0.3">
      <c r="A34" s="22" t="s">
        <v>18</v>
      </c>
      <c r="B34" s="23" t="s">
        <v>22</v>
      </c>
      <c r="C34" s="3" t="s">
        <v>62</v>
      </c>
      <c r="D34" s="4" t="s">
        <v>59</v>
      </c>
      <c r="E34" s="4">
        <v>0</v>
      </c>
      <c r="F34" s="4">
        <v>241.53</v>
      </c>
      <c r="G34" s="24">
        <v>0.51</v>
      </c>
      <c r="H34" s="5">
        <v>473.59300000000002</v>
      </c>
      <c r="I34" s="5">
        <v>473.59300000000002</v>
      </c>
    </row>
    <row r="35" spans="1:9" x14ac:dyDescent="0.3">
      <c r="A35" s="22" t="s">
        <v>18</v>
      </c>
      <c r="B35" s="23" t="s">
        <v>24</v>
      </c>
      <c r="C35" s="3" t="s">
        <v>64</v>
      </c>
      <c r="D35" s="4" t="s">
        <v>59</v>
      </c>
      <c r="E35" s="4">
        <v>0</v>
      </c>
      <c r="F35" s="4">
        <v>1095.26</v>
      </c>
      <c r="G35" s="24">
        <v>2.57</v>
      </c>
      <c r="H35" s="5">
        <v>426.1703</v>
      </c>
      <c r="I35" s="5">
        <v>426.1703</v>
      </c>
    </row>
    <row r="36" spans="1:9" x14ac:dyDescent="0.3">
      <c r="A36" s="22" t="s">
        <v>18</v>
      </c>
      <c r="B36" s="23" t="s">
        <v>24</v>
      </c>
      <c r="C36" s="3" t="s">
        <v>64</v>
      </c>
      <c r="D36" s="4" t="s">
        <v>59</v>
      </c>
      <c r="E36" s="4">
        <v>0</v>
      </c>
      <c r="F36" s="4">
        <v>545.5</v>
      </c>
      <c r="G36" s="24">
        <v>1.28</v>
      </c>
      <c r="H36" s="5">
        <v>426.1703</v>
      </c>
      <c r="I36" s="5">
        <v>426.1703</v>
      </c>
    </row>
    <row r="37" spans="1:9" x14ac:dyDescent="0.3">
      <c r="A37" s="22" t="s">
        <v>18</v>
      </c>
      <c r="B37" s="23" t="s">
        <v>22</v>
      </c>
      <c r="C37" s="3" t="s">
        <v>62</v>
      </c>
      <c r="D37" s="4" t="s">
        <v>59</v>
      </c>
      <c r="E37" s="4">
        <v>0</v>
      </c>
      <c r="F37" s="4">
        <v>606.20000000000005</v>
      </c>
      <c r="G37" s="24">
        <v>1.28</v>
      </c>
      <c r="H37" s="5">
        <v>473.59300000000002</v>
      </c>
      <c r="I37" s="5">
        <v>473.59300000000002</v>
      </c>
    </row>
    <row r="38" spans="1:9" x14ac:dyDescent="0.3">
      <c r="A38" s="22" t="s">
        <v>18</v>
      </c>
      <c r="B38" s="23" t="s">
        <v>24</v>
      </c>
      <c r="C38" s="3" t="s">
        <v>64</v>
      </c>
      <c r="D38" s="4" t="s">
        <v>59</v>
      </c>
      <c r="E38" s="4">
        <v>0</v>
      </c>
      <c r="F38" s="4">
        <v>1095.26</v>
      </c>
      <c r="G38" s="24">
        <v>2.57</v>
      </c>
      <c r="H38" s="5">
        <v>426.1703</v>
      </c>
      <c r="I38" s="5">
        <v>426.1703</v>
      </c>
    </row>
    <row r="39" spans="1:9" x14ac:dyDescent="0.3">
      <c r="A39" s="22" t="s">
        <v>18</v>
      </c>
      <c r="B39" s="23" t="s">
        <v>24</v>
      </c>
      <c r="C39" s="3" t="s">
        <v>64</v>
      </c>
      <c r="D39" s="4" t="s">
        <v>59</v>
      </c>
      <c r="E39" s="4">
        <v>0</v>
      </c>
      <c r="F39" s="4">
        <v>1095.26</v>
      </c>
      <c r="G39" s="24">
        <v>2.57</v>
      </c>
      <c r="H39" s="5">
        <v>426.1703</v>
      </c>
      <c r="I39" s="5">
        <v>426.1703</v>
      </c>
    </row>
    <row r="40" spans="1:9" x14ac:dyDescent="0.3">
      <c r="A40" s="6"/>
      <c r="B40" s="6"/>
      <c r="C40" s="6"/>
      <c r="D40" s="6"/>
      <c r="E40" s="6"/>
      <c r="F40" s="6"/>
      <c r="G40" s="6"/>
      <c r="H40" s="6"/>
      <c r="I40" s="6"/>
    </row>
    <row r="41" spans="1:9" ht="20.399999999999999" x14ac:dyDescent="0.3">
      <c r="A41" s="16" t="s">
        <v>0</v>
      </c>
      <c r="B41" s="17" t="s">
        <v>27</v>
      </c>
      <c r="C41" s="18" t="s">
        <v>28</v>
      </c>
      <c r="D41" s="17" t="s">
        <v>29</v>
      </c>
      <c r="E41" s="1">
        <v>4.82</v>
      </c>
      <c r="F41" s="1">
        <v>4.8499999999999996</v>
      </c>
      <c r="G41" s="19"/>
      <c r="H41" s="20">
        <v>4.82</v>
      </c>
      <c r="I41" s="21">
        <v>4.8499999999999996</v>
      </c>
    </row>
    <row r="42" spans="1:9" x14ac:dyDescent="0.3">
      <c r="A42" s="22" t="s">
        <v>9</v>
      </c>
      <c r="B42" s="23" t="s">
        <v>30</v>
      </c>
      <c r="C42" s="3" t="s">
        <v>65</v>
      </c>
      <c r="D42" s="4" t="s">
        <v>53</v>
      </c>
      <c r="E42" s="4">
        <v>0.14000000000000001</v>
      </c>
      <c r="F42" s="4">
        <v>0.15</v>
      </c>
      <c r="G42" s="24">
        <v>5.5976000000000003E-3</v>
      </c>
      <c r="H42" s="5">
        <v>25.66</v>
      </c>
      <c r="I42" s="5">
        <v>26.88</v>
      </c>
    </row>
    <row r="43" spans="1:9" ht="21.6" x14ac:dyDescent="0.3">
      <c r="A43" s="22" t="s">
        <v>9</v>
      </c>
      <c r="B43" s="23" t="s">
        <v>31</v>
      </c>
      <c r="C43" s="3" t="s">
        <v>66</v>
      </c>
      <c r="D43" s="4" t="s">
        <v>67</v>
      </c>
      <c r="E43" s="4">
        <v>0.24</v>
      </c>
      <c r="F43" s="4">
        <v>0.24</v>
      </c>
      <c r="G43" s="24">
        <v>1.637E-3</v>
      </c>
      <c r="H43" s="5">
        <v>146.53</v>
      </c>
      <c r="I43" s="5">
        <v>148.38</v>
      </c>
    </row>
    <row r="44" spans="1:9" ht="21.6" x14ac:dyDescent="0.3">
      <c r="A44" s="22" t="s">
        <v>9</v>
      </c>
      <c r="B44" s="23" t="s">
        <v>32</v>
      </c>
      <c r="C44" s="3" t="s">
        <v>68</v>
      </c>
      <c r="D44" s="4" t="s">
        <v>67</v>
      </c>
      <c r="E44" s="4">
        <v>0.02</v>
      </c>
      <c r="F44" s="4">
        <v>0.02</v>
      </c>
      <c r="G44" s="24">
        <v>1.637E-3</v>
      </c>
      <c r="H44" s="5">
        <v>9.43</v>
      </c>
      <c r="I44" s="5">
        <v>9.43</v>
      </c>
    </row>
    <row r="45" spans="1:9" ht="21.6" x14ac:dyDescent="0.3">
      <c r="A45" s="22" t="s">
        <v>9</v>
      </c>
      <c r="B45" s="23" t="s">
        <v>33</v>
      </c>
      <c r="C45" s="3" t="s">
        <v>69</v>
      </c>
      <c r="D45" s="4" t="s">
        <v>70</v>
      </c>
      <c r="E45" s="4">
        <v>0.23</v>
      </c>
      <c r="F45" s="4">
        <v>0.24</v>
      </c>
      <c r="G45" s="24">
        <v>4.6842000000000003E-3</v>
      </c>
      <c r="H45" s="5">
        <v>49.08</v>
      </c>
      <c r="I45" s="5">
        <v>50.93</v>
      </c>
    </row>
    <row r="46" spans="1:9" ht="21.6" x14ac:dyDescent="0.3">
      <c r="A46" s="22" t="s">
        <v>9</v>
      </c>
      <c r="B46" s="23" t="s">
        <v>34</v>
      </c>
      <c r="C46" s="3" t="s">
        <v>71</v>
      </c>
      <c r="D46" s="4" t="s">
        <v>70</v>
      </c>
      <c r="E46" s="4">
        <v>0.02</v>
      </c>
      <c r="F46" s="4">
        <v>0.02</v>
      </c>
      <c r="G46" s="24">
        <v>3.9605999999999999E-3</v>
      </c>
      <c r="H46" s="5">
        <v>4.74</v>
      </c>
      <c r="I46" s="5">
        <v>4.74</v>
      </c>
    </row>
    <row r="47" spans="1:9" ht="42" x14ac:dyDescent="0.3">
      <c r="A47" s="22" t="s">
        <v>9</v>
      </c>
      <c r="B47" s="23" t="s">
        <v>35</v>
      </c>
      <c r="C47" s="3" t="s">
        <v>72</v>
      </c>
      <c r="D47" s="4" t="s">
        <v>67</v>
      </c>
      <c r="E47" s="4">
        <v>0.28999999999999998</v>
      </c>
      <c r="F47" s="4">
        <v>0.28999999999999998</v>
      </c>
      <c r="G47" s="24">
        <v>9.1339999999999998E-4</v>
      </c>
      <c r="H47" s="5">
        <v>312.52999999999997</v>
      </c>
      <c r="I47" s="5">
        <v>314.32</v>
      </c>
    </row>
    <row r="48" spans="1:9" ht="42" x14ac:dyDescent="0.3">
      <c r="A48" s="22" t="s">
        <v>9</v>
      </c>
      <c r="B48" s="23" t="s">
        <v>36</v>
      </c>
      <c r="C48" s="3" t="s">
        <v>73</v>
      </c>
      <c r="D48" s="4" t="s">
        <v>70</v>
      </c>
      <c r="E48" s="4">
        <v>0.35</v>
      </c>
      <c r="F48" s="4">
        <v>0.36</v>
      </c>
      <c r="G48" s="24">
        <v>4.6842000000000003E-3</v>
      </c>
      <c r="H48" s="5">
        <v>74.92</v>
      </c>
      <c r="I48" s="5">
        <v>76.709999999999994</v>
      </c>
    </row>
    <row r="49" spans="1:9" x14ac:dyDescent="0.3">
      <c r="A49" s="22" t="s">
        <v>4</v>
      </c>
      <c r="B49" s="23" t="s">
        <v>37</v>
      </c>
      <c r="C49" s="3" t="s">
        <v>74</v>
      </c>
      <c r="D49" s="4" t="s">
        <v>57</v>
      </c>
      <c r="E49" s="4">
        <v>3.53</v>
      </c>
      <c r="F49" s="4">
        <v>3.53</v>
      </c>
      <c r="G49" s="24">
        <v>1.2</v>
      </c>
      <c r="H49" s="5">
        <v>2.9437000000000002</v>
      </c>
      <c r="I49" s="5">
        <v>2.9437000000000002</v>
      </c>
    </row>
    <row r="50" spans="1:9" x14ac:dyDescent="0.3">
      <c r="A50" s="6"/>
      <c r="B50" s="6"/>
      <c r="C50" s="6"/>
      <c r="D50" s="6"/>
      <c r="E50" s="6"/>
      <c r="F50" s="6"/>
      <c r="G50" s="6"/>
      <c r="H50" s="6"/>
      <c r="I50" s="6"/>
    </row>
    <row r="51" spans="1:9" ht="20.399999999999999" x14ac:dyDescent="0.3">
      <c r="A51" s="16" t="s">
        <v>0</v>
      </c>
      <c r="B51" s="17" t="s">
        <v>38</v>
      </c>
      <c r="C51" s="18" t="s">
        <v>39</v>
      </c>
      <c r="D51" s="17" t="s">
        <v>29</v>
      </c>
      <c r="E51" s="1">
        <v>2.67</v>
      </c>
      <c r="F51" s="1">
        <v>2.69</v>
      </c>
      <c r="G51" s="19"/>
      <c r="H51" s="20">
        <v>2.67</v>
      </c>
      <c r="I51" s="21">
        <v>2.69</v>
      </c>
    </row>
    <row r="52" spans="1:9" ht="42" x14ac:dyDescent="0.3">
      <c r="A52" s="22" t="s">
        <v>9</v>
      </c>
      <c r="B52" s="23" t="s">
        <v>35</v>
      </c>
      <c r="C52" s="3" t="s">
        <v>72</v>
      </c>
      <c r="D52" s="4" t="s">
        <v>67</v>
      </c>
      <c r="E52" s="4">
        <v>0.13</v>
      </c>
      <c r="F52" s="4">
        <v>0.13</v>
      </c>
      <c r="G52" s="24">
        <v>4.2289999999999998E-4</v>
      </c>
      <c r="H52" s="5">
        <v>312.52999999999997</v>
      </c>
      <c r="I52" s="5">
        <v>314.32</v>
      </c>
    </row>
    <row r="53" spans="1:9" x14ac:dyDescent="0.3">
      <c r="A53" s="22" t="s">
        <v>9</v>
      </c>
      <c r="B53" s="23" t="s">
        <v>30</v>
      </c>
      <c r="C53" s="3" t="s">
        <v>65</v>
      </c>
      <c r="D53" s="4" t="s">
        <v>53</v>
      </c>
      <c r="E53" s="4">
        <v>0.14000000000000001</v>
      </c>
      <c r="F53" s="4">
        <v>0.14000000000000001</v>
      </c>
      <c r="G53" s="24">
        <v>5.274E-3</v>
      </c>
      <c r="H53" s="5">
        <v>25.66</v>
      </c>
      <c r="I53" s="5">
        <v>26.88</v>
      </c>
    </row>
    <row r="54" spans="1:9" ht="21.6" x14ac:dyDescent="0.3">
      <c r="A54" s="22" t="s">
        <v>9</v>
      </c>
      <c r="B54" s="23" t="s">
        <v>33</v>
      </c>
      <c r="C54" s="3" t="s">
        <v>69</v>
      </c>
      <c r="D54" s="4" t="s">
        <v>70</v>
      </c>
      <c r="E54" s="4">
        <v>0.24</v>
      </c>
      <c r="F54" s="4">
        <v>0.25</v>
      </c>
      <c r="G54" s="24">
        <v>4.8510999999999997E-3</v>
      </c>
      <c r="H54" s="5">
        <v>49.08</v>
      </c>
      <c r="I54" s="5">
        <v>50.93</v>
      </c>
    </row>
    <row r="55" spans="1:9" ht="42" x14ac:dyDescent="0.3">
      <c r="A55" s="22" t="s">
        <v>9</v>
      </c>
      <c r="B55" s="23" t="s">
        <v>36</v>
      </c>
      <c r="C55" s="3" t="s">
        <v>73</v>
      </c>
      <c r="D55" s="4" t="s">
        <v>70</v>
      </c>
      <c r="E55" s="4">
        <v>0.36</v>
      </c>
      <c r="F55" s="4">
        <v>0.37</v>
      </c>
      <c r="G55" s="24">
        <v>4.8510999999999997E-3</v>
      </c>
      <c r="H55" s="5">
        <v>74.92</v>
      </c>
      <c r="I55" s="5">
        <v>76.709999999999994</v>
      </c>
    </row>
    <row r="56" spans="1:9" ht="21.6" x14ac:dyDescent="0.3">
      <c r="A56" s="22" t="s">
        <v>9</v>
      </c>
      <c r="B56" s="23" t="s">
        <v>31</v>
      </c>
      <c r="C56" s="3" t="s">
        <v>66</v>
      </c>
      <c r="D56" s="4" t="s">
        <v>67</v>
      </c>
      <c r="E56" s="4">
        <v>0.24</v>
      </c>
      <c r="F56" s="4">
        <v>0.24</v>
      </c>
      <c r="G56" s="24">
        <v>1.637E-3</v>
      </c>
      <c r="H56" s="5">
        <v>146.53</v>
      </c>
      <c r="I56" s="5">
        <v>148.38</v>
      </c>
    </row>
    <row r="57" spans="1:9" ht="21.6" x14ac:dyDescent="0.3">
      <c r="A57" s="22" t="s">
        <v>9</v>
      </c>
      <c r="B57" s="23" t="s">
        <v>34</v>
      </c>
      <c r="C57" s="3" t="s">
        <v>71</v>
      </c>
      <c r="D57" s="4" t="s">
        <v>70</v>
      </c>
      <c r="E57" s="4">
        <v>0.02</v>
      </c>
      <c r="F57" s="4">
        <v>0.02</v>
      </c>
      <c r="G57" s="24">
        <v>3.637E-3</v>
      </c>
      <c r="H57" s="5">
        <v>4.74</v>
      </c>
      <c r="I57" s="5">
        <v>4.74</v>
      </c>
    </row>
    <row r="58" spans="1:9" ht="21.6" x14ac:dyDescent="0.3">
      <c r="A58" s="22" t="s">
        <v>9</v>
      </c>
      <c r="B58" s="23" t="s">
        <v>32</v>
      </c>
      <c r="C58" s="3" t="s">
        <v>68</v>
      </c>
      <c r="D58" s="4" t="s">
        <v>67</v>
      </c>
      <c r="E58" s="4">
        <v>0.02</v>
      </c>
      <c r="F58" s="4">
        <v>0.02</v>
      </c>
      <c r="G58" s="24">
        <v>1.637E-3</v>
      </c>
      <c r="H58" s="5">
        <v>9.43</v>
      </c>
      <c r="I58" s="5">
        <v>9.43</v>
      </c>
    </row>
    <row r="59" spans="1:9" x14ac:dyDescent="0.3">
      <c r="A59" s="22" t="s">
        <v>4</v>
      </c>
      <c r="B59" s="23" t="s">
        <v>40</v>
      </c>
      <c r="C59" s="3" t="s">
        <v>75</v>
      </c>
      <c r="D59" s="4" t="s">
        <v>57</v>
      </c>
      <c r="E59" s="4">
        <v>1.52</v>
      </c>
      <c r="F59" s="4">
        <v>1.52</v>
      </c>
      <c r="G59" s="24">
        <v>0.45</v>
      </c>
      <c r="H59" s="5">
        <v>3.3786800000000001</v>
      </c>
      <c r="I59" s="5">
        <v>3.3786800000000001</v>
      </c>
    </row>
    <row r="60" spans="1:9" x14ac:dyDescent="0.3">
      <c r="A60" s="6"/>
      <c r="B60" s="6"/>
      <c r="C60" s="6"/>
      <c r="D60" s="6"/>
      <c r="E60" s="6"/>
      <c r="F60" s="6"/>
      <c r="G60" s="6"/>
      <c r="H60" s="6"/>
      <c r="I60" s="6"/>
    </row>
    <row r="61" spans="1:9" x14ac:dyDescent="0.3">
      <c r="A61" s="16" t="s">
        <v>0</v>
      </c>
      <c r="B61" s="17" t="s">
        <v>41</v>
      </c>
      <c r="C61" s="18" t="s">
        <v>42</v>
      </c>
      <c r="D61" s="17" t="s">
        <v>17</v>
      </c>
      <c r="E61" s="1">
        <v>80954.079999999987</v>
      </c>
      <c r="F61" s="1">
        <v>85949.119999999995</v>
      </c>
      <c r="G61" s="19"/>
      <c r="H61" s="20">
        <v>80954.079999999987</v>
      </c>
      <c r="I61" s="21">
        <v>85949.119999999995</v>
      </c>
    </row>
    <row r="62" spans="1:9" x14ac:dyDescent="0.3">
      <c r="A62" s="22" t="s">
        <v>9</v>
      </c>
      <c r="B62" s="23" t="s">
        <v>43</v>
      </c>
      <c r="C62" s="3" t="s">
        <v>76</v>
      </c>
      <c r="D62" s="4" t="s">
        <v>53</v>
      </c>
      <c r="E62" s="4">
        <v>21929.599999999999</v>
      </c>
      <c r="F62" s="4">
        <v>23572.799999999999</v>
      </c>
      <c r="G62" s="24">
        <v>160</v>
      </c>
      <c r="H62" s="5">
        <v>137.06</v>
      </c>
      <c r="I62" s="5">
        <v>147.33000000000001</v>
      </c>
    </row>
    <row r="63" spans="1:9" x14ac:dyDescent="0.3">
      <c r="A63" s="22" t="s">
        <v>9</v>
      </c>
      <c r="B63" s="23" t="s">
        <v>44</v>
      </c>
      <c r="C63" s="3" t="s">
        <v>77</v>
      </c>
      <c r="D63" s="4" t="s">
        <v>78</v>
      </c>
      <c r="E63" s="4">
        <v>43770.080000000002</v>
      </c>
      <c r="F63" s="4">
        <v>46248.32</v>
      </c>
      <c r="G63" s="24">
        <v>8</v>
      </c>
      <c r="H63" s="5">
        <v>5471.26</v>
      </c>
      <c r="I63" s="5">
        <v>5781.04</v>
      </c>
    </row>
    <row r="64" spans="1:9" x14ac:dyDescent="0.3">
      <c r="A64" s="31" t="s">
        <v>9</v>
      </c>
      <c r="B64" s="32" t="s">
        <v>10</v>
      </c>
      <c r="C64" s="13" t="s">
        <v>52</v>
      </c>
      <c r="D64" s="14" t="s">
        <v>53</v>
      </c>
      <c r="E64" s="14">
        <v>15254.4</v>
      </c>
      <c r="F64" s="14">
        <v>16128</v>
      </c>
      <c r="G64" s="33">
        <v>480</v>
      </c>
      <c r="H64" s="15">
        <v>31.78</v>
      </c>
      <c r="I64" s="15">
        <v>33.6</v>
      </c>
    </row>
    <row r="65" spans="1:9" x14ac:dyDescent="0.3">
      <c r="A65" s="22" t="s">
        <v>9</v>
      </c>
      <c r="B65" s="23"/>
      <c r="C65" s="3" t="s">
        <v>79</v>
      </c>
      <c r="D65" s="4" t="s">
        <v>79</v>
      </c>
      <c r="E65" s="4">
        <v>0</v>
      </c>
      <c r="F65" s="4">
        <v>0</v>
      </c>
      <c r="G65" s="24"/>
      <c r="H65" s="5">
        <v>0</v>
      </c>
      <c r="I65" s="5">
        <v>0</v>
      </c>
    </row>
    <row r="66" spans="1:9" x14ac:dyDescent="0.3">
      <c r="A66" s="6"/>
      <c r="B66" s="6"/>
      <c r="C66" s="6"/>
      <c r="D66" s="6"/>
      <c r="E66" s="6"/>
      <c r="F66" s="6"/>
      <c r="G66" s="6"/>
      <c r="H66" s="6"/>
      <c r="I66" s="6"/>
    </row>
    <row r="67" spans="1:9" ht="30.6" x14ac:dyDescent="0.3">
      <c r="A67" s="16" t="s">
        <v>0</v>
      </c>
      <c r="B67" s="17" t="s">
        <v>45</v>
      </c>
      <c r="C67" s="18" t="s">
        <v>46</v>
      </c>
      <c r="D67" s="17" t="s">
        <v>17</v>
      </c>
      <c r="E67" s="1">
        <v>620.91</v>
      </c>
      <c r="F67" s="1">
        <v>624.33999999999992</v>
      </c>
      <c r="G67" s="19"/>
      <c r="H67" s="20">
        <v>620.91</v>
      </c>
      <c r="I67" s="21">
        <v>624.33999999999992</v>
      </c>
    </row>
    <row r="68" spans="1:9" ht="21.6" x14ac:dyDescent="0.3">
      <c r="A68" s="22" t="s">
        <v>9</v>
      </c>
      <c r="B68" s="23" t="s">
        <v>47</v>
      </c>
      <c r="C68" s="3" t="s">
        <v>80</v>
      </c>
      <c r="D68" s="4" t="s">
        <v>81</v>
      </c>
      <c r="E68" s="4">
        <v>28.47</v>
      </c>
      <c r="F68" s="4">
        <v>28.77</v>
      </c>
      <c r="G68" s="24">
        <v>0.04</v>
      </c>
      <c r="H68" s="5">
        <v>711.73</v>
      </c>
      <c r="I68" s="5">
        <v>719.3</v>
      </c>
    </row>
    <row r="69" spans="1:9" x14ac:dyDescent="0.3">
      <c r="A69" s="22" t="s">
        <v>9</v>
      </c>
      <c r="B69" s="23" t="s">
        <v>48</v>
      </c>
      <c r="C69" s="3" t="s">
        <v>82</v>
      </c>
      <c r="D69" s="4" t="s">
        <v>81</v>
      </c>
      <c r="E69" s="4">
        <v>4.0599999999999996</v>
      </c>
      <c r="F69" s="4">
        <v>4.25</v>
      </c>
      <c r="G69" s="24">
        <v>0.04</v>
      </c>
      <c r="H69" s="5">
        <v>101.5</v>
      </c>
      <c r="I69" s="5">
        <v>106.33</v>
      </c>
    </row>
    <row r="70" spans="1:9" ht="31.8" x14ac:dyDescent="0.3">
      <c r="A70" s="22" t="s">
        <v>9</v>
      </c>
      <c r="B70" s="23" t="s">
        <v>49</v>
      </c>
      <c r="C70" s="3" t="s">
        <v>83</v>
      </c>
      <c r="D70" s="4" t="s">
        <v>8</v>
      </c>
      <c r="E70" s="4">
        <v>324.38</v>
      </c>
      <c r="F70" s="4">
        <v>327.32</v>
      </c>
      <c r="G70" s="24">
        <v>3.5</v>
      </c>
      <c r="H70" s="5">
        <v>92.68</v>
      </c>
      <c r="I70" s="5">
        <v>93.52</v>
      </c>
    </row>
    <row r="71" spans="1:9" x14ac:dyDescent="0.3">
      <c r="A71" s="22" t="s">
        <v>4</v>
      </c>
      <c r="B71" s="23" t="s">
        <v>50</v>
      </c>
      <c r="C71" s="3" t="s">
        <v>84</v>
      </c>
      <c r="D71" s="4" t="s">
        <v>85</v>
      </c>
      <c r="E71" s="4">
        <v>264</v>
      </c>
      <c r="F71" s="4">
        <v>264</v>
      </c>
      <c r="G71" s="24">
        <v>2</v>
      </c>
      <c r="H71" s="5">
        <v>132</v>
      </c>
      <c r="I71" s="5">
        <v>132</v>
      </c>
    </row>
  </sheetData>
  <mergeCells count="1">
    <mergeCell ref="A1:I2"/>
  </mergeCells>
  <conditionalFormatting sqref="H8:I11 H42:I49 H52:I59 H62:I64 H68:I71 H5:I5 H17:I17 H25:I25 H22:I22 H28:I31">
    <cfRule type="expression" dxfId="240" priority="6" stopIfTrue="1">
      <formula>AND(COUNTBLANK($B5:$C5)=0,H5=0)</formula>
    </cfRule>
  </conditionalFormatting>
  <conditionalFormatting sqref="H32:I39">
    <cfRule type="expression" dxfId="239" priority="5" stopIfTrue="1">
      <formula>AND(COUNTBLANK($B32:$C32)=0,H32=0)</formula>
    </cfRule>
  </conditionalFormatting>
  <conditionalFormatting sqref="H65:I65">
    <cfRule type="expression" dxfId="238" priority="4" stopIfTrue="1">
      <formula>AND(COUNTBLANK($B65:$C65)=0,H65=0)</formula>
    </cfRule>
  </conditionalFormatting>
  <conditionalFormatting sqref="H14:I16 H23:I24">
    <cfRule type="expression" dxfId="237" priority="3" stopIfTrue="1">
      <formula>AND(COUNTBLANK($B14:$C14)=0,H14=0)</formula>
    </cfRule>
  </conditionalFormatting>
  <conditionalFormatting sqref="H18:I21">
    <cfRule type="expression" dxfId="236" priority="2" stopIfTrue="1">
      <formula>AND(COUNTBLANK($B18:$C18)=0,H18=0)</formula>
    </cfRule>
  </conditionalFormatting>
  <dataValidations disablePrompts="1" count="1">
    <dataValidation type="list" allowBlank="1" sqref="A68:A71 A28:A39 A52:A59 A42:A49 A8:A11 A5 A62:A65 A14:A25" xr:uid="{CD0DAC1D-26B4-45DD-884A-B9729686EA68}">
      <formula1>ListaFontes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E187-AADC-48F6-A479-9064FCF84DAB}">
  <dimension ref="A1:H57"/>
  <sheetViews>
    <sheetView workbookViewId="0">
      <selection activeCell="M8" sqref="M7:M8"/>
    </sheetView>
  </sheetViews>
  <sheetFormatPr defaultRowHeight="14.4" x14ac:dyDescent="0.3"/>
  <cols>
    <col min="3" max="3" width="28.21875" customWidth="1"/>
  </cols>
  <sheetData>
    <row r="1" spans="1:8" x14ac:dyDescent="0.3">
      <c r="A1" s="81" t="s">
        <v>109</v>
      </c>
      <c r="B1" s="81"/>
      <c r="C1" s="81"/>
      <c r="D1" s="81"/>
      <c r="E1" s="81"/>
      <c r="F1" s="81"/>
      <c r="G1" s="81"/>
      <c r="H1" s="81"/>
    </row>
    <row r="2" spans="1:8" x14ac:dyDescent="0.3">
      <c r="A2" s="81"/>
      <c r="B2" s="81"/>
      <c r="C2" s="81"/>
      <c r="D2" s="81"/>
      <c r="E2" s="81"/>
      <c r="F2" s="81"/>
      <c r="G2" s="81"/>
      <c r="H2" s="81"/>
    </row>
    <row r="3" spans="1:8" ht="15.6" x14ac:dyDescent="0.3">
      <c r="A3" s="39" t="s">
        <v>92</v>
      </c>
      <c r="B3" s="6"/>
      <c r="C3" s="6"/>
      <c r="D3" s="6"/>
      <c r="E3" s="6"/>
      <c r="F3" s="6"/>
      <c r="G3" s="6"/>
      <c r="H3" s="6"/>
    </row>
    <row r="4" spans="1:8" x14ac:dyDescent="0.3">
      <c r="A4" s="40" t="s">
        <v>93</v>
      </c>
      <c r="B4" s="41" t="s">
        <v>94</v>
      </c>
      <c r="C4" s="62" t="s">
        <v>95</v>
      </c>
      <c r="D4" s="63"/>
      <c r="E4" s="62" t="s">
        <v>96</v>
      </c>
      <c r="F4" s="63"/>
      <c r="G4" s="62" t="s">
        <v>97</v>
      </c>
      <c r="H4" s="63"/>
    </row>
    <row r="5" spans="1:8" x14ac:dyDescent="0.3">
      <c r="A5" s="40" t="s">
        <v>98</v>
      </c>
      <c r="B5" s="42"/>
      <c r="C5" s="60" t="s">
        <v>99</v>
      </c>
      <c r="D5" s="61"/>
      <c r="E5" s="58"/>
      <c r="F5" s="59"/>
      <c r="G5" s="58"/>
      <c r="H5" s="59"/>
    </row>
    <row r="6" spans="1:8" x14ac:dyDescent="0.3">
      <c r="A6" s="40" t="s">
        <v>100</v>
      </c>
      <c r="B6" s="42"/>
      <c r="C6" s="60" t="s">
        <v>101</v>
      </c>
      <c r="D6" s="61"/>
      <c r="E6" s="58"/>
      <c r="F6" s="59"/>
      <c r="G6" s="58"/>
      <c r="H6" s="59"/>
    </row>
    <row r="7" spans="1:8" x14ac:dyDescent="0.3">
      <c r="A7" s="40" t="s">
        <v>102</v>
      </c>
      <c r="B7" s="42"/>
      <c r="C7" s="60" t="s">
        <v>103</v>
      </c>
      <c r="D7" s="61"/>
      <c r="E7" s="58"/>
      <c r="F7" s="59"/>
      <c r="G7" s="58"/>
      <c r="H7" s="59"/>
    </row>
    <row r="8" spans="1:8" x14ac:dyDescent="0.3">
      <c r="A8" s="40" t="s">
        <v>104</v>
      </c>
      <c r="B8" s="42"/>
      <c r="C8" s="60"/>
      <c r="D8" s="61"/>
      <c r="E8" s="58"/>
      <c r="F8" s="59"/>
      <c r="G8" s="58"/>
      <c r="H8" s="59"/>
    </row>
    <row r="9" spans="1:8" ht="15.6" x14ac:dyDescent="0.3">
      <c r="A9" s="39" t="s">
        <v>105</v>
      </c>
      <c r="B9" s="6"/>
      <c r="C9" s="6"/>
      <c r="D9" s="6"/>
      <c r="E9" s="6"/>
      <c r="F9" s="6"/>
      <c r="G9" s="6"/>
      <c r="H9" s="6"/>
    </row>
    <row r="10" spans="1:8" x14ac:dyDescent="0.3">
      <c r="A10" s="43" t="s">
        <v>86</v>
      </c>
      <c r="B10" s="43" t="s">
        <v>87</v>
      </c>
      <c r="C10" s="44" t="s">
        <v>88</v>
      </c>
      <c r="D10" s="43" t="s">
        <v>85</v>
      </c>
      <c r="E10" s="72" t="e">
        <f>CHOOSE($K$3,"MEDIANA","MÉDIA")&amp;IF(G11="",""," RETROAGIDA")</f>
        <v>#VALUE!</v>
      </c>
      <c r="F10" s="73"/>
      <c r="G10" s="72" t="s">
        <v>106</v>
      </c>
      <c r="H10" s="73"/>
    </row>
    <row r="11" spans="1:8" x14ac:dyDescent="0.3">
      <c r="A11" s="45" t="s">
        <v>4</v>
      </c>
      <c r="B11" s="46" t="s">
        <v>12</v>
      </c>
      <c r="C11" s="47" t="s">
        <v>55</v>
      </c>
      <c r="D11" s="48" t="s">
        <v>53</v>
      </c>
      <c r="E11" s="70">
        <f ca="1">IFERROR(CHOOSE($K$3,MEDIAN(OFFSET(E12,1,0,ROW(B18)-ROW(B12)-1)),AVERAGE(OFFSET(E12,1,0,ROW(B18)-ROW(B12)-1)))*IF(G11="",1,VLOOKUP(G11,INDICES,8)),0)</f>
        <v>0</v>
      </c>
      <c r="F11" s="71"/>
      <c r="G11" s="68"/>
      <c r="H11" s="69"/>
    </row>
    <row r="12" spans="1:8" x14ac:dyDescent="0.3">
      <c r="A12" s="34"/>
      <c r="B12" s="49" t="s">
        <v>107</v>
      </c>
      <c r="C12" s="66" t="s">
        <v>108</v>
      </c>
      <c r="D12" s="67"/>
      <c r="E12" s="64" t="s">
        <v>109</v>
      </c>
      <c r="F12" s="65"/>
      <c r="G12" s="64" t="s">
        <v>110</v>
      </c>
      <c r="H12" s="65"/>
    </row>
    <row r="13" spans="1:8" x14ac:dyDescent="0.3">
      <c r="A13" s="34"/>
      <c r="B13" s="2" t="s">
        <v>100</v>
      </c>
      <c r="C13" s="60" t="s">
        <v>101</v>
      </c>
      <c r="D13" s="61"/>
      <c r="E13" s="76">
        <v>86.54</v>
      </c>
      <c r="F13" s="77"/>
      <c r="G13" s="74" t="s">
        <v>111</v>
      </c>
      <c r="H13" s="75"/>
    </row>
    <row r="14" spans="1:8" x14ac:dyDescent="0.3">
      <c r="A14" s="34"/>
      <c r="B14" s="2"/>
      <c r="C14" s="50" t="str">
        <f>IF(B14&lt;&gt;"",VLOOKUP(B14,EMPRESAS,3,FALSE),"")</f>
        <v/>
      </c>
      <c r="D14" s="51"/>
      <c r="E14" s="76"/>
      <c r="F14" s="77"/>
      <c r="G14" s="74"/>
      <c r="H14" s="75"/>
    </row>
    <row r="15" spans="1:8" x14ac:dyDescent="0.3">
      <c r="A15" s="34"/>
      <c r="B15" s="2"/>
      <c r="C15" s="50" t="str">
        <f>IF(B15&lt;&gt;"",VLOOKUP(B15,EMPRESAS,3,FALSE),"")</f>
        <v/>
      </c>
      <c r="D15" s="51"/>
      <c r="E15" s="76"/>
      <c r="F15" s="77"/>
      <c r="G15" s="74"/>
      <c r="H15" s="75"/>
    </row>
    <row r="16" spans="1:8" x14ac:dyDescent="0.3">
      <c r="A16" s="34"/>
      <c r="B16" s="2"/>
      <c r="C16" s="50" t="str">
        <f>IF(B16&lt;&gt;"",VLOOKUP(B16,EMPRESAS,3,FALSE),"")</f>
        <v/>
      </c>
      <c r="D16" s="51"/>
      <c r="E16" s="76"/>
      <c r="F16" s="77"/>
      <c r="G16" s="74"/>
      <c r="H16" s="75"/>
    </row>
    <row r="17" spans="1:8" x14ac:dyDescent="0.3">
      <c r="A17" s="34"/>
      <c r="B17" s="2"/>
      <c r="C17" s="50" t="str">
        <f>IF(B17&lt;&gt;"",VLOOKUP(B17,EMPRESAS,3,FALSE),"")</f>
        <v/>
      </c>
      <c r="D17" s="51"/>
      <c r="E17" s="76"/>
      <c r="F17" s="77"/>
      <c r="G17" s="74"/>
      <c r="H17" s="75"/>
    </row>
    <row r="18" spans="1:8" x14ac:dyDescent="0.3">
      <c r="A18" s="34"/>
      <c r="B18" s="52" t="s">
        <v>112</v>
      </c>
      <c r="C18" s="78"/>
      <c r="D18" s="79"/>
      <c r="E18" s="79"/>
      <c r="F18" s="79"/>
      <c r="G18" s="79"/>
      <c r="H18" s="80"/>
    </row>
    <row r="19" spans="1:8" x14ac:dyDescent="0.3">
      <c r="A19" s="34"/>
      <c r="B19" s="6"/>
      <c r="C19" s="6"/>
      <c r="D19" s="6"/>
      <c r="E19" s="6"/>
      <c r="F19" s="6"/>
      <c r="G19" s="6"/>
      <c r="H19" s="6"/>
    </row>
    <row r="20" spans="1:8" x14ac:dyDescent="0.3">
      <c r="A20" s="43" t="s">
        <v>86</v>
      </c>
      <c r="B20" s="43" t="s">
        <v>87</v>
      </c>
      <c r="C20" s="44" t="s">
        <v>88</v>
      </c>
      <c r="D20" s="43" t="s">
        <v>85</v>
      </c>
      <c r="E20" s="72" t="e">
        <f>CHOOSE($K$3,"MEDIANA","MÉDIA")&amp;IF(G21="",""," RETROAGIDA")</f>
        <v>#VALUE!</v>
      </c>
      <c r="F20" s="73"/>
      <c r="G20" s="72" t="s">
        <v>106</v>
      </c>
      <c r="H20" s="73"/>
    </row>
    <row r="21" spans="1:8" ht="21.6" x14ac:dyDescent="0.3">
      <c r="A21" s="45" t="s">
        <v>4</v>
      </c>
      <c r="B21" s="46" t="s">
        <v>37</v>
      </c>
      <c r="C21" s="47" t="s">
        <v>74</v>
      </c>
      <c r="D21" s="48" t="s">
        <v>57</v>
      </c>
      <c r="E21" s="70">
        <f ca="1">IFERROR(CHOOSE($K$3,MEDIAN(OFFSET(E22,1,0,ROW(B28)-ROW(B22)-1)),AVERAGE(OFFSET(E22,1,0,ROW(B28)-ROW(B22)-1)))*IF(G21="",1,VLOOKUP(G21,INDICES,8)),0)</f>
        <v>0</v>
      </c>
      <c r="F21" s="71"/>
      <c r="G21" s="68"/>
      <c r="H21" s="69"/>
    </row>
    <row r="22" spans="1:8" x14ac:dyDescent="0.3">
      <c r="A22" s="34"/>
      <c r="B22" s="49" t="s">
        <v>107</v>
      </c>
      <c r="C22" s="66" t="s">
        <v>108</v>
      </c>
      <c r="D22" s="67"/>
      <c r="E22" s="64" t="s">
        <v>109</v>
      </c>
      <c r="F22" s="65"/>
      <c r="G22" s="64" t="s">
        <v>110</v>
      </c>
      <c r="H22" s="65"/>
    </row>
    <row r="23" spans="1:8" x14ac:dyDescent="0.3">
      <c r="A23" s="34"/>
      <c r="B23" s="2" t="s">
        <v>102</v>
      </c>
      <c r="C23" s="60" t="s">
        <v>103</v>
      </c>
      <c r="D23" s="61"/>
      <c r="E23" s="76">
        <v>2.9437000000000002</v>
      </c>
      <c r="F23" s="77"/>
      <c r="G23" s="74" t="s">
        <v>111</v>
      </c>
      <c r="H23" s="75"/>
    </row>
    <row r="24" spans="1:8" x14ac:dyDescent="0.3">
      <c r="A24" s="34"/>
      <c r="B24" s="2"/>
      <c r="C24" s="50" t="str">
        <f>IF(B24&lt;&gt;"",VLOOKUP(B24,EMPRESAS,3,FALSE),"")</f>
        <v/>
      </c>
      <c r="D24" s="51"/>
      <c r="E24" s="76"/>
      <c r="F24" s="77"/>
      <c r="G24" s="74"/>
      <c r="H24" s="75"/>
    </row>
    <row r="25" spans="1:8" x14ac:dyDescent="0.3">
      <c r="A25" s="34"/>
      <c r="B25" s="2"/>
      <c r="C25" s="50" t="str">
        <f>IF(B25&lt;&gt;"",VLOOKUP(B25,EMPRESAS,3,FALSE),"")</f>
        <v/>
      </c>
      <c r="D25" s="51"/>
      <c r="E25" s="76"/>
      <c r="F25" s="77"/>
      <c r="G25" s="74"/>
      <c r="H25" s="75"/>
    </row>
    <row r="26" spans="1:8" x14ac:dyDescent="0.3">
      <c r="A26" s="34"/>
      <c r="B26" s="2"/>
      <c r="C26" s="50" t="str">
        <f>IF(B26&lt;&gt;"",VLOOKUP(B26,EMPRESAS,3,FALSE),"")</f>
        <v/>
      </c>
      <c r="D26" s="51"/>
      <c r="E26" s="76"/>
      <c r="F26" s="77"/>
      <c r="G26" s="74"/>
      <c r="H26" s="75"/>
    </row>
    <row r="27" spans="1:8" x14ac:dyDescent="0.3">
      <c r="A27" s="34"/>
      <c r="B27" s="2"/>
      <c r="C27" s="50" t="str">
        <f>IF(B27&lt;&gt;"",VLOOKUP(B27,EMPRESAS,3,FALSE),"")</f>
        <v/>
      </c>
      <c r="D27" s="51"/>
      <c r="E27" s="76"/>
      <c r="F27" s="77"/>
      <c r="G27" s="74"/>
      <c r="H27" s="75"/>
    </row>
    <row r="28" spans="1:8" x14ac:dyDescent="0.3">
      <c r="A28" s="34"/>
      <c r="B28" s="52" t="s">
        <v>112</v>
      </c>
      <c r="C28" s="78"/>
      <c r="D28" s="79"/>
      <c r="E28" s="79"/>
      <c r="F28" s="79"/>
      <c r="G28" s="79"/>
      <c r="H28" s="80"/>
    </row>
    <row r="29" spans="1:8" x14ac:dyDescent="0.3">
      <c r="A29" s="34"/>
      <c r="B29" s="6"/>
      <c r="C29" s="6"/>
      <c r="D29" s="6"/>
      <c r="E29" s="6"/>
      <c r="F29" s="6"/>
      <c r="G29" s="6"/>
      <c r="H29" s="6"/>
    </row>
    <row r="30" spans="1:8" x14ac:dyDescent="0.3">
      <c r="A30" s="43" t="s">
        <v>86</v>
      </c>
      <c r="B30" s="43" t="s">
        <v>87</v>
      </c>
      <c r="C30" s="44" t="s">
        <v>88</v>
      </c>
      <c r="D30" s="43" t="s">
        <v>85</v>
      </c>
      <c r="E30" s="72" t="e">
        <f>CHOOSE($K$3,"MEDIANA","MÉDIA")&amp;IF(G31="",""," RETROAGIDA")</f>
        <v>#VALUE!</v>
      </c>
      <c r="F30" s="73"/>
      <c r="G30" s="72" t="s">
        <v>106</v>
      </c>
      <c r="H30" s="73"/>
    </row>
    <row r="31" spans="1:8" ht="21.6" x14ac:dyDescent="0.3">
      <c r="A31" s="45" t="s">
        <v>4</v>
      </c>
      <c r="B31" s="46" t="s">
        <v>40</v>
      </c>
      <c r="C31" s="47" t="s">
        <v>75</v>
      </c>
      <c r="D31" s="48" t="s">
        <v>57</v>
      </c>
      <c r="E31" s="70">
        <f ca="1">IFERROR(CHOOSE($K$3,MEDIAN(OFFSET(E32,1,0,ROW(B38)-ROW(B32)-1)),AVERAGE(OFFSET(E32,1,0,ROW(B38)-ROW(B32)-1)))*IF(G31="",1,VLOOKUP(G31,INDICES,8)),0)</f>
        <v>0</v>
      </c>
      <c r="F31" s="71"/>
      <c r="G31" s="68"/>
      <c r="H31" s="69"/>
    </row>
    <row r="32" spans="1:8" x14ac:dyDescent="0.3">
      <c r="A32" s="34"/>
      <c r="B32" s="49" t="s">
        <v>107</v>
      </c>
      <c r="C32" s="66" t="s">
        <v>108</v>
      </c>
      <c r="D32" s="67"/>
      <c r="E32" s="64" t="s">
        <v>109</v>
      </c>
      <c r="F32" s="65"/>
      <c r="G32" s="64" t="s">
        <v>110</v>
      </c>
      <c r="H32" s="65"/>
    </row>
    <row r="33" spans="1:8" x14ac:dyDescent="0.3">
      <c r="A33" s="34"/>
      <c r="B33" s="2" t="s">
        <v>102</v>
      </c>
      <c r="C33" s="60" t="s">
        <v>103</v>
      </c>
      <c r="D33" s="61"/>
      <c r="E33" s="76">
        <v>3.3786800000000001</v>
      </c>
      <c r="F33" s="77"/>
      <c r="G33" s="74" t="s">
        <v>111</v>
      </c>
      <c r="H33" s="75"/>
    </row>
    <row r="34" spans="1:8" x14ac:dyDescent="0.3">
      <c r="A34" s="34"/>
      <c r="B34" s="2"/>
      <c r="C34" s="50" t="str">
        <f>IF(B34&lt;&gt;"",VLOOKUP(B34,EMPRESAS,3,FALSE),"")</f>
        <v/>
      </c>
      <c r="D34" s="51"/>
      <c r="E34" s="76"/>
      <c r="F34" s="77"/>
      <c r="G34" s="74"/>
      <c r="H34" s="75"/>
    </row>
    <row r="35" spans="1:8" x14ac:dyDescent="0.3">
      <c r="A35" s="34"/>
      <c r="B35" s="2"/>
      <c r="C35" s="50" t="str">
        <f>IF(B35&lt;&gt;"",VLOOKUP(B35,EMPRESAS,3,FALSE),"")</f>
        <v/>
      </c>
      <c r="D35" s="51"/>
      <c r="E35" s="76"/>
      <c r="F35" s="77"/>
      <c r="G35" s="74"/>
      <c r="H35" s="75"/>
    </row>
    <row r="36" spans="1:8" x14ac:dyDescent="0.3">
      <c r="A36" s="34"/>
      <c r="B36" s="2"/>
      <c r="C36" s="50" t="str">
        <f>IF(B36&lt;&gt;"",VLOOKUP(B36,EMPRESAS,3,FALSE),"")</f>
        <v/>
      </c>
      <c r="D36" s="51"/>
      <c r="E36" s="76"/>
      <c r="F36" s="77"/>
      <c r="G36" s="74"/>
      <c r="H36" s="75"/>
    </row>
    <row r="37" spans="1:8" x14ac:dyDescent="0.3">
      <c r="A37" s="34"/>
      <c r="B37" s="2"/>
      <c r="C37" s="50" t="str">
        <f>IF(B37&lt;&gt;"",VLOOKUP(B37,EMPRESAS,3,FALSE),"")</f>
        <v/>
      </c>
      <c r="D37" s="51"/>
      <c r="E37" s="76"/>
      <c r="F37" s="77"/>
      <c r="G37" s="74"/>
      <c r="H37" s="75"/>
    </row>
    <row r="38" spans="1:8" x14ac:dyDescent="0.3">
      <c r="A38" s="34"/>
      <c r="B38" s="52" t="s">
        <v>112</v>
      </c>
      <c r="C38" s="78"/>
      <c r="D38" s="79"/>
      <c r="E38" s="79"/>
      <c r="F38" s="79"/>
      <c r="G38" s="79"/>
      <c r="H38" s="80"/>
    </row>
    <row r="39" spans="1:8" x14ac:dyDescent="0.3">
      <c r="A39" s="34"/>
      <c r="B39" s="6"/>
      <c r="C39" s="6"/>
      <c r="D39" s="6"/>
      <c r="E39" s="6"/>
      <c r="F39" s="6"/>
      <c r="G39" s="6"/>
      <c r="H39" s="6"/>
    </row>
    <row r="40" spans="1:8" x14ac:dyDescent="0.3">
      <c r="A40" s="43" t="s">
        <v>86</v>
      </c>
      <c r="B40" s="43" t="s">
        <v>87</v>
      </c>
      <c r="C40" s="44" t="s">
        <v>88</v>
      </c>
      <c r="D40" s="43" t="s">
        <v>85</v>
      </c>
      <c r="E40" s="72" t="e">
        <f>CHOOSE($K$3,"MEDIANA","MÉDIA")&amp;IF(G41="",""," RETROAGIDA")</f>
        <v>#VALUE!</v>
      </c>
      <c r="F40" s="73"/>
      <c r="G40" s="72" t="s">
        <v>106</v>
      </c>
      <c r="H40" s="73"/>
    </row>
    <row r="41" spans="1:8" ht="21.6" x14ac:dyDescent="0.3">
      <c r="A41" s="45" t="s">
        <v>4</v>
      </c>
      <c r="B41" s="46" t="s">
        <v>50</v>
      </c>
      <c r="C41" s="47" t="s">
        <v>84</v>
      </c>
      <c r="D41" s="48" t="s">
        <v>85</v>
      </c>
      <c r="E41" s="70">
        <f ca="1">IFERROR(CHOOSE($K$3,MEDIAN(OFFSET(E42,1,0,ROW(B48)-ROW(B42)-1)),AVERAGE(OFFSET(E42,1,0,ROW(B48)-ROW(B42)-1)))*IF(G41="",1,VLOOKUP(G41,INDICES,8)),0)</f>
        <v>0</v>
      </c>
      <c r="F41" s="71"/>
      <c r="G41" s="68"/>
      <c r="H41" s="69"/>
    </row>
    <row r="42" spans="1:8" x14ac:dyDescent="0.3">
      <c r="A42" s="34"/>
      <c r="B42" s="49" t="s">
        <v>107</v>
      </c>
      <c r="C42" s="66" t="s">
        <v>108</v>
      </c>
      <c r="D42" s="67"/>
      <c r="E42" s="64" t="s">
        <v>109</v>
      </c>
      <c r="F42" s="65"/>
      <c r="G42" s="64" t="s">
        <v>110</v>
      </c>
      <c r="H42" s="65"/>
    </row>
    <row r="43" spans="1:8" x14ac:dyDescent="0.3">
      <c r="A43" s="34"/>
      <c r="B43" s="2" t="s">
        <v>98</v>
      </c>
      <c r="C43" s="60" t="s">
        <v>99</v>
      </c>
      <c r="D43" s="61"/>
      <c r="E43" s="76">
        <v>132</v>
      </c>
      <c r="F43" s="77"/>
      <c r="G43" s="74" t="s">
        <v>111</v>
      </c>
      <c r="H43" s="75"/>
    </row>
    <row r="44" spans="1:8" x14ac:dyDescent="0.3">
      <c r="A44" s="34"/>
      <c r="B44" s="2"/>
      <c r="C44" s="50" t="str">
        <f>IF(B44&lt;&gt;"",VLOOKUP(B44,EMPRESAS,3,FALSE),"")</f>
        <v/>
      </c>
      <c r="D44" s="51"/>
      <c r="E44" s="76"/>
      <c r="F44" s="77"/>
      <c r="G44" s="74"/>
      <c r="H44" s="75"/>
    </row>
    <row r="45" spans="1:8" x14ac:dyDescent="0.3">
      <c r="A45" s="34"/>
      <c r="B45" s="2"/>
      <c r="C45" s="50" t="str">
        <f>IF(B45&lt;&gt;"",VLOOKUP(B45,EMPRESAS,3,FALSE),"")</f>
        <v/>
      </c>
      <c r="D45" s="51"/>
      <c r="E45" s="76"/>
      <c r="F45" s="77"/>
      <c r="G45" s="74"/>
      <c r="H45" s="75"/>
    </row>
    <row r="46" spans="1:8" x14ac:dyDescent="0.3">
      <c r="A46" s="34"/>
      <c r="B46" s="2"/>
      <c r="C46" s="50" t="str">
        <f>IF(B46&lt;&gt;"",VLOOKUP(B46,EMPRESAS,3,FALSE),"")</f>
        <v/>
      </c>
      <c r="D46" s="51"/>
      <c r="E46" s="76"/>
      <c r="F46" s="77"/>
      <c r="G46" s="74"/>
      <c r="H46" s="75"/>
    </row>
    <row r="47" spans="1:8" x14ac:dyDescent="0.3">
      <c r="A47" s="34"/>
      <c r="B47" s="2"/>
      <c r="C47" s="50" t="str">
        <f>IF(B47&lt;&gt;"",VLOOKUP(B47,EMPRESAS,3,FALSE),"")</f>
        <v/>
      </c>
      <c r="D47" s="51"/>
      <c r="E47" s="76"/>
      <c r="F47" s="77"/>
      <c r="G47" s="74"/>
      <c r="H47" s="75"/>
    </row>
    <row r="48" spans="1:8" x14ac:dyDescent="0.3">
      <c r="A48" s="34"/>
      <c r="B48" s="52" t="s">
        <v>112</v>
      </c>
      <c r="C48" s="78"/>
      <c r="D48" s="79"/>
      <c r="E48" s="79"/>
      <c r="F48" s="79"/>
      <c r="G48" s="79"/>
      <c r="H48" s="80"/>
    </row>
    <row r="49" spans="1:8" x14ac:dyDescent="0.3">
      <c r="A49" s="34"/>
      <c r="B49" s="6"/>
      <c r="C49" s="6"/>
      <c r="D49" s="6"/>
      <c r="E49" s="6"/>
      <c r="F49" s="6"/>
      <c r="G49" s="6"/>
      <c r="H49" s="6"/>
    </row>
    <row r="50" spans="1:8" x14ac:dyDescent="0.3">
      <c r="A50" s="43" t="s">
        <v>86</v>
      </c>
      <c r="B50" s="43" t="s">
        <v>87</v>
      </c>
      <c r="C50" s="44" t="s">
        <v>88</v>
      </c>
      <c r="D50" s="43" t="s">
        <v>85</v>
      </c>
      <c r="E50" s="72" t="e">
        <f>CHOOSE($K$3,"MEDIANA","MÉDIA")&amp;IF(G51="",""," RETROAGIDA")</f>
        <v>#VALUE!</v>
      </c>
      <c r="F50" s="73"/>
      <c r="G50" s="72" t="s">
        <v>106</v>
      </c>
      <c r="H50" s="73"/>
    </row>
    <row r="51" spans="1:8" ht="21.6" x14ac:dyDescent="0.3">
      <c r="A51" s="45" t="s">
        <v>4</v>
      </c>
      <c r="B51" s="46" t="s">
        <v>5</v>
      </c>
      <c r="C51" s="47" t="s">
        <v>51</v>
      </c>
      <c r="D51" s="48" t="s">
        <v>3</v>
      </c>
      <c r="E51" s="70">
        <f ca="1">IFERROR(CHOOSE($K$3,MEDIAN(OFFSET(E52,1,0,ROW(B54)-ROW(B52)-1)),AVERAGE(OFFSET(E52,1,0,ROW(B54)-ROW(B52)-1)))*IF(G51="",1,VLOOKUP(G51,INDICES,8)),0)</f>
        <v>0</v>
      </c>
      <c r="F51" s="71"/>
      <c r="G51" s="68"/>
      <c r="H51" s="69"/>
    </row>
    <row r="52" spans="1:8" x14ac:dyDescent="0.3">
      <c r="A52" s="34"/>
      <c r="B52" s="49" t="s">
        <v>107</v>
      </c>
      <c r="C52" s="66" t="s">
        <v>108</v>
      </c>
      <c r="D52" s="67"/>
      <c r="E52" s="64" t="s">
        <v>109</v>
      </c>
      <c r="F52" s="65"/>
      <c r="G52" s="64" t="s">
        <v>110</v>
      </c>
      <c r="H52" s="65"/>
    </row>
    <row r="53" spans="1:8" x14ac:dyDescent="0.3">
      <c r="A53" s="34"/>
      <c r="B53" s="2" t="s">
        <v>100</v>
      </c>
      <c r="C53" s="60" t="s">
        <v>101</v>
      </c>
      <c r="D53" s="61"/>
      <c r="E53" s="76">
        <v>800.6</v>
      </c>
      <c r="F53" s="77"/>
      <c r="G53" s="74" t="s">
        <v>111</v>
      </c>
      <c r="H53" s="75"/>
    </row>
    <row r="54" spans="1:8" x14ac:dyDescent="0.3">
      <c r="A54" s="34"/>
      <c r="B54" s="52" t="s">
        <v>112</v>
      </c>
      <c r="C54" s="78"/>
      <c r="D54" s="79"/>
      <c r="E54" s="79"/>
      <c r="F54" s="79"/>
      <c r="G54" s="79"/>
      <c r="H54" s="80"/>
    </row>
    <row r="55" spans="1:8" x14ac:dyDescent="0.3">
      <c r="A55" s="34"/>
      <c r="B55" s="6"/>
      <c r="C55" s="6"/>
      <c r="D55" s="6"/>
      <c r="E55" s="6"/>
      <c r="F55" s="6"/>
      <c r="G55" s="6"/>
      <c r="H55" s="6"/>
    </row>
    <row r="56" spans="1:8" x14ac:dyDescent="0.3">
      <c r="A56" s="53">
        <v>46240</v>
      </c>
      <c r="B56" s="54"/>
      <c r="C56" s="6"/>
      <c r="D56" s="55"/>
      <c r="E56" s="55"/>
      <c r="F56" s="55"/>
      <c r="G56" s="55"/>
      <c r="H56" s="55"/>
    </row>
    <row r="57" spans="1:8" x14ac:dyDescent="0.3">
      <c r="A57" s="34" t="s">
        <v>113</v>
      </c>
      <c r="B57" s="6"/>
      <c r="C57" s="6"/>
      <c r="D57" s="56" t="s">
        <v>114</v>
      </c>
      <c r="E57" s="56"/>
      <c r="F57" s="57" t="s">
        <v>115</v>
      </c>
      <c r="G57" s="57"/>
      <c r="H57" s="57"/>
    </row>
  </sheetData>
  <mergeCells count="122">
    <mergeCell ref="A1:H2"/>
    <mergeCell ref="C53:D53"/>
    <mergeCell ref="E53:F53"/>
    <mergeCell ref="G53:H53"/>
    <mergeCell ref="C54:H54"/>
    <mergeCell ref="A56:B56"/>
    <mergeCell ref="D57:E57"/>
    <mergeCell ref="F57:H57"/>
    <mergeCell ref="C48:H48"/>
    <mergeCell ref="E50:F50"/>
    <mergeCell ref="G50:H50"/>
    <mergeCell ref="E51:F51"/>
    <mergeCell ref="G51:H51"/>
    <mergeCell ref="C52:D52"/>
    <mergeCell ref="E52:F52"/>
    <mergeCell ref="G52:H52"/>
    <mergeCell ref="C46:D46"/>
    <mergeCell ref="E46:F46"/>
    <mergeCell ref="G46:H46"/>
    <mergeCell ref="C47:D47"/>
    <mergeCell ref="E47:F47"/>
    <mergeCell ref="G47:H47"/>
    <mergeCell ref="C44:D44"/>
    <mergeCell ref="E44:F44"/>
    <mergeCell ref="G44:H44"/>
    <mergeCell ref="C45:D45"/>
    <mergeCell ref="E45:F45"/>
    <mergeCell ref="G45:H45"/>
    <mergeCell ref="E41:F41"/>
    <mergeCell ref="G41:H41"/>
    <mergeCell ref="C42:D42"/>
    <mergeCell ref="E42:F42"/>
    <mergeCell ref="G42:H42"/>
    <mergeCell ref="C43:D43"/>
    <mergeCell ref="E43:F43"/>
    <mergeCell ref="G43:H43"/>
    <mergeCell ref="C37:D37"/>
    <mergeCell ref="E37:F37"/>
    <mergeCell ref="G37:H37"/>
    <mergeCell ref="C38:H38"/>
    <mergeCell ref="E40:F40"/>
    <mergeCell ref="G40:H40"/>
    <mergeCell ref="C35:D35"/>
    <mergeCell ref="E35:F35"/>
    <mergeCell ref="G35:H35"/>
    <mergeCell ref="C36:D36"/>
    <mergeCell ref="E36:F36"/>
    <mergeCell ref="G36:H36"/>
    <mergeCell ref="C33:D33"/>
    <mergeCell ref="E33:F33"/>
    <mergeCell ref="G33:H33"/>
    <mergeCell ref="C34:D34"/>
    <mergeCell ref="E34:F34"/>
    <mergeCell ref="G34:H34"/>
    <mergeCell ref="C28:H28"/>
    <mergeCell ref="E30:F30"/>
    <mergeCell ref="G30:H30"/>
    <mergeCell ref="E31:F31"/>
    <mergeCell ref="G31:H31"/>
    <mergeCell ref="C32:D32"/>
    <mergeCell ref="E32:F32"/>
    <mergeCell ref="G32:H32"/>
    <mergeCell ref="C26:D26"/>
    <mergeCell ref="E26:F26"/>
    <mergeCell ref="G26:H26"/>
    <mergeCell ref="C27:D27"/>
    <mergeCell ref="E27:F27"/>
    <mergeCell ref="G27:H27"/>
    <mergeCell ref="C24:D24"/>
    <mergeCell ref="E24:F24"/>
    <mergeCell ref="G24:H24"/>
    <mergeCell ref="C25:D25"/>
    <mergeCell ref="E25:F25"/>
    <mergeCell ref="G25:H25"/>
    <mergeCell ref="E21:F21"/>
    <mergeCell ref="G21:H21"/>
    <mergeCell ref="C22:D22"/>
    <mergeCell ref="E22:F22"/>
    <mergeCell ref="G22:H22"/>
    <mergeCell ref="C23:D23"/>
    <mergeCell ref="E23:F23"/>
    <mergeCell ref="G23:H23"/>
    <mergeCell ref="C17:D17"/>
    <mergeCell ref="E17:F17"/>
    <mergeCell ref="G17:H17"/>
    <mergeCell ref="C18:H18"/>
    <mergeCell ref="E20:F20"/>
    <mergeCell ref="G20:H20"/>
    <mergeCell ref="C15:D15"/>
    <mergeCell ref="E15:F15"/>
    <mergeCell ref="G15:H15"/>
    <mergeCell ref="C16:D16"/>
    <mergeCell ref="E16:F16"/>
    <mergeCell ref="G16:H16"/>
    <mergeCell ref="C13:D13"/>
    <mergeCell ref="E13:F13"/>
    <mergeCell ref="G13:H13"/>
    <mergeCell ref="C14:D14"/>
    <mergeCell ref="E14:F14"/>
    <mergeCell ref="G14:H14"/>
    <mergeCell ref="E10:F10"/>
    <mergeCell ref="G10:H10"/>
    <mergeCell ref="E11:F11"/>
    <mergeCell ref="G11:H11"/>
    <mergeCell ref="C12:D12"/>
    <mergeCell ref="E12:F12"/>
    <mergeCell ref="G12:H12"/>
    <mergeCell ref="C8:D8"/>
    <mergeCell ref="E8:F8"/>
    <mergeCell ref="G8:H8"/>
    <mergeCell ref="C6:D6"/>
    <mergeCell ref="E6:F6"/>
    <mergeCell ref="G6:H6"/>
    <mergeCell ref="C7:D7"/>
    <mergeCell ref="E7:F7"/>
    <mergeCell ref="G7:H7"/>
    <mergeCell ref="C4:D4"/>
    <mergeCell ref="E4:F4"/>
    <mergeCell ref="G4:H4"/>
    <mergeCell ref="C5:D5"/>
    <mergeCell ref="E5:F5"/>
    <mergeCell ref="G5:H5"/>
  </mergeCells>
  <conditionalFormatting sqref="A56:B56">
    <cfRule type="expression" dxfId="235" priority="1" stopIfTrue="1">
      <formula>$B$77&lt;&gt;""</formula>
    </cfRule>
  </conditionalFormatting>
  <dataValidations disablePrompts="1" count="3">
    <dataValidation type="decimal" operator="greaterThanOrEqual" allowBlank="1" showInputMessage="1" showErrorMessage="1" errorTitle="Erro:" error="Digite apenas números decimais positivos." sqref="E13:F17 E23:F27 E33:F37 E43:F47 E53:F53" xr:uid="{25427B59-860E-42E3-A858-51B37439DE16}">
      <formula1>0</formula1>
    </dataValidation>
    <dataValidation type="list" allowBlank="1" showInputMessage="1" showErrorMessage="1" sqref="G11:H11 G21:H21 G31:H31 G41:H41 G51:H51" xr:uid="{097C0214-2910-43E2-BBEF-4202814FF2A7}">
      <formula1>OFFSET(INDICES,0,0,,1)</formula1>
    </dataValidation>
    <dataValidation type="list" allowBlank="1" showInputMessage="1" showErrorMessage="1" sqref="B13:B17 B23:B27 B33:B37 B43:B47 B53" xr:uid="{5505E833-4696-48F6-B026-510D514CC8BE}">
      <formula1>OFFSET(EMPRESAS,0,0,,1)</formula1>
    </dataValidation>
  </dataValidation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DD860-CD09-4ABE-88EB-E28EDC80FE04}">
  <dimension ref="B3:K48"/>
  <sheetViews>
    <sheetView tabSelected="1" workbookViewId="0">
      <selection activeCell="N18" sqref="N18"/>
    </sheetView>
  </sheetViews>
  <sheetFormatPr defaultRowHeight="14.4" x14ac:dyDescent="0.3"/>
  <cols>
    <col min="5" max="5" width="12.21875" customWidth="1"/>
    <col min="8" max="8" width="11.109375" customWidth="1"/>
    <col min="9" max="9" width="13.6640625" customWidth="1"/>
    <col min="10" max="10" width="14.21875" customWidth="1"/>
    <col min="11" max="11" width="13" customWidth="1"/>
  </cols>
  <sheetData>
    <row r="3" spans="2:11" ht="15.6" x14ac:dyDescent="0.3">
      <c r="B3" s="99"/>
      <c r="C3" s="99"/>
      <c r="D3" s="99"/>
      <c r="E3" s="99"/>
      <c r="F3" s="99"/>
      <c r="G3" s="100" t="str">
        <f>"Quadro de Composição do BDI"</f>
        <v>Quadro de Composição do BDI</v>
      </c>
      <c r="H3" s="99"/>
      <c r="I3" s="99"/>
      <c r="J3" s="101" t="s">
        <v>303</v>
      </c>
      <c r="K3" s="101"/>
    </row>
    <row r="4" spans="2:11" x14ac:dyDescent="0.3">
      <c r="B4" s="99"/>
      <c r="C4" s="99"/>
      <c r="D4" s="99"/>
      <c r="E4" s="99"/>
      <c r="F4" s="99"/>
      <c r="G4" s="99"/>
      <c r="H4" s="99"/>
      <c r="I4" s="99"/>
      <c r="J4" s="102" t="s">
        <v>304</v>
      </c>
      <c r="K4" s="102"/>
    </row>
    <row r="5" spans="2:11" x14ac:dyDescent="0.3"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2:11" x14ac:dyDescent="0.3">
      <c r="B6" s="103" t="s">
        <v>305</v>
      </c>
      <c r="C6" s="103"/>
      <c r="D6" s="103" t="s">
        <v>306</v>
      </c>
      <c r="E6" s="103"/>
      <c r="F6" s="103" t="s">
        <v>307</v>
      </c>
      <c r="G6" s="103"/>
      <c r="H6" s="103"/>
      <c r="I6" s="103"/>
      <c r="J6" s="103"/>
      <c r="K6" s="103"/>
    </row>
    <row r="7" spans="2:11" x14ac:dyDescent="0.3">
      <c r="B7" s="104" t="str">
        <f>Import.CR</f>
        <v>1091329-38</v>
      </c>
      <c r="C7" s="104"/>
      <c r="D7" s="104" t="str">
        <f>Import.TransfereGOV</f>
        <v>952788/2023</v>
      </c>
      <c r="E7" s="104"/>
      <c r="F7" s="104" t="str">
        <f>Import.Proponente</f>
        <v>MUNICIPIO DE BOM JESUS DO TOCANTINS</v>
      </c>
      <c r="G7" s="104"/>
      <c r="H7" s="104"/>
      <c r="I7" s="104"/>
      <c r="J7" s="104"/>
      <c r="K7" s="104"/>
    </row>
    <row r="8" spans="2:11" x14ac:dyDescent="0.3">
      <c r="B8" s="105"/>
      <c r="C8" s="105"/>
      <c r="D8" s="105"/>
      <c r="E8" s="105"/>
      <c r="F8" s="105"/>
      <c r="G8" s="105"/>
      <c r="H8" s="105"/>
      <c r="I8" s="105"/>
      <c r="J8" s="105"/>
      <c r="K8" s="105"/>
    </row>
    <row r="9" spans="2:11" x14ac:dyDescent="0.3">
      <c r="B9" s="103" t="s">
        <v>308</v>
      </c>
      <c r="C9" s="103"/>
      <c r="D9" s="103"/>
      <c r="E9" s="103"/>
      <c r="F9" s="103"/>
      <c r="G9" s="103"/>
      <c r="H9" s="103"/>
      <c r="I9" s="103"/>
      <c r="J9" s="103"/>
      <c r="K9" s="103"/>
    </row>
    <row r="10" spans="2:11" x14ac:dyDescent="0.3">
      <c r="B10" s="106" t="str">
        <f>Import.Apelido&amp;" / "&amp;Import.DescLote</f>
        <v>PAVIMENTAÇÃO ASFÁLTICA NO MUNICÍPIO DE BOM JESUS DO TOCANTINS-PA / PAVIMENTAÇÃO ASFÁLTICA NO MUNICÍPIO DE BOM JESUS DO TOCANTINS-PA</v>
      </c>
      <c r="C10" s="106"/>
      <c r="D10" s="106"/>
      <c r="E10" s="106"/>
      <c r="F10" s="106"/>
      <c r="G10" s="106"/>
      <c r="H10" s="106"/>
      <c r="I10" s="106"/>
      <c r="J10" s="106"/>
      <c r="K10" s="106"/>
    </row>
    <row r="11" spans="2:11" x14ac:dyDescent="0.3">
      <c r="B11" s="105"/>
      <c r="C11" s="105"/>
      <c r="D11" s="105"/>
      <c r="E11" s="105"/>
      <c r="F11" s="105"/>
      <c r="G11" s="105"/>
      <c r="H11" s="105"/>
      <c r="I11" s="105"/>
      <c r="J11" s="105"/>
      <c r="K11" s="105"/>
    </row>
    <row r="12" spans="2:11" x14ac:dyDescent="0.3">
      <c r="B12" s="107" t="s">
        <v>309</v>
      </c>
      <c r="C12" s="107"/>
      <c r="D12" s="107"/>
      <c r="E12" s="107"/>
      <c r="F12" s="107"/>
      <c r="G12" s="107"/>
      <c r="H12" s="107"/>
      <c r="I12" s="107"/>
      <c r="J12" s="108">
        <v>1</v>
      </c>
      <c r="K12" s="108"/>
    </row>
    <row r="13" spans="2:11" x14ac:dyDescent="0.3">
      <c r="B13" s="109" t="s">
        <v>310</v>
      </c>
      <c r="C13" s="109"/>
      <c r="D13" s="109"/>
      <c r="E13" s="109"/>
      <c r="F13" s="109"/>
      <c r="G13" s="109"/>
      <c r="H13" s="109"/>
      <c r="I13" s="109"/>
      <c r="J13" s="108">
        <v>0.05</v>
      </c>
      <c r="K13" s="108"/>
    </row>
    <row r="14" spans="2:11" x14ac:dyDescent="0.3">
      <c r="B14" s="110"/>
      <c r="C14" s="110"/>
      <c r="D14" s="110"/>
      <c r="E14" s="110"/>
      <c r="F14" s="110"/>
      <c r="G14" s="110"/>
      <c r="H14" s="110"/>
      <c r="I14" s="110"/>
      <c r="J14" s="110"/>
      <c r="K14" s="110"/>
    </row>
    <row r="15" spans="2:11" x14ac:dyDescent="0.3">
      <c r="B15" s="99"/>
      <c r="C15" s="99"/>
      <c r="D15" s="99"/>
      <c r="E15" s="99"/>
      <c r="F15" s="99"/>
      <c r="G15" s="99"/>
      <c r="H15" s="99"/>
      <c r="I15" s="99"/>
      <c r="J15" s="99"/>
      <c r="K15" s="99"/>
    </row>
    <row r="16" spans="2:11" ht="15.6" x14ac:dyDescent="0.3">
      <c r="B16" s="111" t="s">
        <v>131</v>
      </c>
      <c r="C16" s="111"/>
      <c r="D16" s="111"/>
      <c r="E16" s="111"/>
      <c r="F16" s="111"/>
      <c r="G16" s="111"/>
      <c r="H16" s="111"/>
      <c r="I16" s="111"/>
      <c r="J16" s="111"/>
      <c r="K16" s="111"/>
    </row>
    <row r="17" spans="2:11" x14ac:dyDescent="0.3">
      <c r="B17" s="99"/>
      <c r="C17" s="99"/>
      <c r="D17" s="99"/>
      <c r="E17" s="99"/>
      <c r="F17" s="99"/>
      <c r="G17" s="99"/>
      <c r="H17" s="99"/>
      <c r="I17" s="99"/>
      <c r="J17" s="99"/>
      <c r="K17" s="99"/>
    </row>
    <row r="18" spans="2:11" x14ac:dyDescent="0.3">
      <c r="B18" s="103" t="s">
        <v>311</v>
      </c>
      <c r="C18" s="103"/>
      <c r="D18" s="103"/>
      <c r="E18" s="103"/>
      <c r="F18" s="103"/>
      <c r="G18" s="103"/>
      <c r="H18" s="103"/>
      <c r="I18" s="103"/>
      <c r="J18" s="103"/>
      <c r="K18" s="103"/>
    </row>
    <row r="19" spans="2:11" x14ac:dyDescent="0.3">
      <c r="B19" s="112" t="s">
        <v>312</v>
      </c>
      <c r="C19" s="112"/>
      <c r="D19" s="112"/>
      <c r="E19" s="112"/>
      <c r="F19" s="112"/>
      <c r="G19" s="112"/>
      <c r="H19" s="112"/>
      <c r="I19" s="112"/>
      <c r="J19" s="112"/>
      <c r="K19" s="112"/>
    </row>
    <row r="20" spans="2:11" x14ac:dyDescent="0.3">
      <c r="B20" s="99"/>
      <c r="C20" s="99"/>
      <c r="D20" s="99"/>
      <c r="E20" s="99"/>
      <c r="F20" s="99"/>
      <c r="G20" s="99"/>
      <c r="H20" s="99"/>
      <c r="I20" s="99"/>
      <c r="J20" s="99"/>
      <c r="K20" s="99"/>
    </row>
    <row r="21" spans="2:11" x14ac:dyDescent="0.3">
      <c r="B21" s="113" t="s">
        <v>313</v>
      </c>
      <c r="C21" s="113"/>
      <c r="D21" s="113"/>
      <c r="E21" s="113"/>
      <c r="F21" s="113"/>
      <c r="G21" s="113"/>
      <c r="H21" s="113"/>
      <c r="I21" s="113"/>
      <c r="J21" s="113" t="s">
        <v>314</v>
      </c>
      <c r="K21" s="114" t="s">
        <v>315</v>
      </c>
    </row>
    <row r="22" spans="2:11" x14ac:dyDescent="0.3">
      <c r="B22" s="113"/>
      <c r="C22" s="113"/>
      <c r="D22" s="113"/>
      <c r="E22" s="113"/>
      <c r="F22" s="113"/>
      <c r="G22" s="113"/>
      <c r="H22" s="113"/>
      <c r="I22" s="113"/>
      <c r="J22" s="113"/>
      <c r="K22" s="114"/>
    </row>
    <row r="23" spans="2:11" ht="14.4" customHeight="1" x14ac:dyDescent="0.3">
      <c r="B23" s="134" t="s">
        <v>334</v>
      </c>
      <c r="C23" s="135"/>
      <c r="D23" s="135"/>
      <c r="E23" s="135"/>
      <c r="F23" s="135"/>
      <c r="G23" s="135"/>
      <c r="H23" s="135"/>
      <c r="I23" s="136"/>
      <c r="J23" s="137" t="s">
        <v>337</v>
      </c>
      <c r="K23" s="133">
        <v>3.7999999999999999E-2</v>
      </c>
    </row>
    <row r="24" spans="2:11" ht="14.4" customHeight="1" x14ac:dyDescent="0.3">
      <c r="B24" s="134" t="s">
        <v>335</v>
      </c>
      <c r="C24" s="135"/>
      <c r="D24" s="135"/>
      <c r="E24" s="135"/>
      <c r="F24" s="135"/>
      <c r="G24" s="135"/>
      <c r="H24" s="135"/>
      <c r="I24" s="136"/>
      <c r="J24" s="137" t="s">
        <v>338</v>
      </c>
      <c r="K24" s="133">
        <v>3.2000000000000002E-3</v>
      </c>
    </row>
    <row r="25" spans="2:11" x14ac:dyDescent="0.3">
      <c r="B25" s="134" t="s">
        <v>316</v>
      </c>
      <c r="C25" s="135"/>
      <c r="D25" s="135"/>
      <c r="E25" s="135"/>
      <c r="F25" s="135"/>
      <c r="G25" s="135"/>
      <c r="H25" s="135"/>
      <c r="I25" s="136"/>
      <c r="J25" s="137" t="s">
        <v>339</v>
      </c>
      <c r="K25" s="133">
        <v>5.0000000000000001E-3</v>
      </c>
    </row>
    <row r="26" spans="2:11" ht="14.4" customHeight="1" x14ac:dyDescent="0.3">
      <c r="B26" s="134" t="s">
        <v>317</v>
      </c>
      <c r="C26" s="135"/>
      <c r="D26" s="135"/>
      <c r="E26" s="135"/>
      <c r="F26" s="135"/>
      <c r="G26" s="135"/>
      <c r="H26" s="135"/>
      <c r="I26" s="136"/>
      <c r="J26" s="137" t="s">
        <v>340</v>
      </c>
      <c r="K26" s="133">
        <v>1.0200000000000001E-2</v>
      </c>
    </row>
    <row r="27" spans="2:11" ht="14.4" customHeight="1" x14ac:dyDescent="0.3">
      <c r="B27" s="134" t="s">
        <v>336</v>
      </c>
      <c r="C27" s="135"/>
      <c r="D27" s="135"/>
      <c r="E27" s="135"/>
      <c r="F27" s="135"/>
      <c r="G27" s="135"/>
      <c r="H27" s="135"/>
      <c r="I27" s="136"/>
      <c r="J27" s="137" t="s">
        <v>341</v>
      </c>
      <c r="K27" s="133">
        <v>6.6400000000000001E-2</v>
      </c>
    </row>
    <row r="28" spans="2:11" ht="14.4" customHeight="1" x14ac:dyDescent="0.3">
      <c r="B28" s="134" t="s">
        <v>318</v>
      </c>
      <c r="C28" s="135"/>
      <c r="D28" s="135"/>
      <c r="E28" s="135"/>
      <c r="F28" s="135"/>
      <c r="G28" s="135"/>
      <c r="H28" s="135"/>
      <c r="I28" s="136"/>
      <c r="J28" s="137" t="s">
        <v>319</v>
      </c>
      <c r="K28" s="133">
        <v>3.6499999999999998E-2</v>
      </c>
    </row>
    <row r="29" spans="2:11" ht="14.4" customHeight="1" x14ac:dyDescent="0.3">
      <c r="B29" s="134" t="s">
        <v>320</v>
      </c>
      <c r="C29" s="135"/>
      <c r="D29" s="135"/>
      <c r="E29" s="135"/>
      <c r="F29" s="135"/>
      <c r="G29" s="135"/>
      <c r="H29" s="135"/>
      <c r="I29" s="136"/>
      <c r="J29" s="137" t="s">
        <v>321</v>
      </c>
      <c r="K29" s="133">
        <v>0.05</v>
      </c>
    </row>
    <row r="30" spans="2:11" ht="14.4" customHeight="1" x14ac:dyDescent="0.3">
      <c r="B30" s="134" t="s">
        <v>322</v>
      </c>
      <c r="C30" s="135"/>
      <c r="D30" s="135"/>
      <c r="E30" s="135"/>
      <c r="F30" s="135"/>
      <c r="G30" s="135"/>
      <c r="H30" s="135"/>
      <c r="I30" s="136"/>
      <c r="J30" s="137" t="s">
        <v>323</v>
      </c>
      <c r="K30" s="133">
        <v>0</v>
      </c>
    </row>
    <row r="31" spans="2:11" ht="14.4" customHeight="1" x14ac:dyDescent="0.3">
      <c r="B31" s="134" t="s">
        <v>324</v>
      </c>
      <c r="C31" s="135"/>
      <c r="D31" s="135"/>
      <c r="E31" s="135"/>
      <c r="F31" s="135"/>
      <c r="G31" s="135"/>
      <c r="H31" s="135"/>
      <c r="I31" s="136"/>
      <c r="J31" s="138" t="s">
        <v>325</v>
      </c>
      <c r="K31" s="133">
        <v>0.23380000000000001</v>
      </c>
    </row>
    <row r="32" spans="2:11" x14ac:dyDescent="0.3">
      <c r="B32" s="115" t="s">
        <v>326</v>
      </c>
      <c r="C32" s="115"/>
      <c r="D32" s="115"/>
      <c r="E32" s="115"/>
      <c r="F32" s="115"/>
      <c r="G32" s="115"/>
      <c r="H32" s="115"/>
      <c r="I32" s="115"/>
      <c r="J32" s="116" t="s">
        <v>327</v>
      </c>
      <c r="K32" s="117">
        <f>IF($J19=$A$144,0,ROUND((((1+K23+K24+K25)*(1+K26)*(1+K27)/(1-(K28+K29+K30)))-1),4))</f>
        <v>0</v>
      </c>
    </row>
    <row r="33" spans="2:11" x14ac:dyDescent="0.3">
      <c r="B33" s="99"/>
      <c r="C33" s="99"/>
      <c r="D33" s="99"/>
      <c r="E33" s="99"/>
      <c r="F33" s="99"/>
      <c r="G33" s="99"/>
      <c r="H33" s="99"/>
      <c r="I33" s="99"/>
      <c r="J33" s="99"/>
      <c r="K33" s="99"/>
    </row>
    <row r="34" spans="2:11" x14ac:dyDescent="0.3">
      <c r="B34" s="99"/>
      <c r="C34" s="99"/>
      <c r="D34" s="99"/>
      <c r="E34" s="99"/>
      <c r="F34" s="99"/>
      <c r="G34" s="99"/>
      <c r="H34" s="99"/>
      <c r="I34" s="99"/>
      <c r="J34" s="99"/>
      <c r="K34" s="99"/>
    </row>
    <row r="35" spans="2:11" x14ac:dyDescent="0.3">
      <c r="B35" s="118" t="s">
        <v>328</v>
      </c>
      <c r="C35" s="118"/>
      <c r="D35" s="118"/>
      <c r="E35" s="118"/>
      <c r="F35" s="118"/>
      <c r="G35" s="118"/>
      <c r="H35" s="118"/>
      <c r="I35" s="118"/>
      <c r="J35" s="118"/>
      <c r="K35" s="118"/>
    </row>
    <row r="36" spans="2:11" ht="15.6" x14ac:dyDescent="0.3">
      <c r="B36" s="119"/>
      <c r="C36" s="119"/>
      <c r="D36" s="119"/>
      <c r="E36" s="120" t="s">
        <v>329</v>
      </c>
      <c r="F36" s="121" t="str">
        <f>IF($J19=$A$145,"(1+K1+K2)*(1+K3)","(1+AC + S + R + G)*(1 + DF)*(1+L)")</f>
        <v>(1+K1+K2)*(1+K3)</v>
      </c>
      <c r="G36" s="121"/>
      <c r="H36" s="121"/>
      <c r="I36" s="122" t="s">
        <v>330</v>
      </c>
      <c r="J36" s="119"/>
      <c r="K36" s="119"/>
    </row>
    <row r="37" spans="2:11" ht="15.6" x14ac:dyDescent="0.3">
      <c r="B37" s="119"/>
      <c r="C37" s="119"/>
      <c r="D37" s="119"/>
      <c r="E37" s="120"/>
      <c r="F37" s="123" t="s">
        <v>331</v>
      </c>
      <c r="G37" s="123"/>
      <c r="H37" s="123"/>
      <c r="I37" s="122"/>
      <c r="J37" s="119"/>
      <c r="K37" s="119"/>
    </row>
    <row r="38" spans="2:11" x14ac:dyDescent="0.3">
      <c r="B38" s="124"/>
      <c r="C38" s="124"/>
      <c r="D38" s="124"/>
      <c r="E38" s="124"/>
      <c r="F38" s="124"/>
      <c r="G38" s="124"/>
      <c r="H38" s="124"/>
      <c r="I38" s="124"/>
      <c r="J38" s="124"/>
      <c r="K38" s="124"/>
    </row>
    <row r="39" spans="2:11" ht="27" customHeight="1" x14ac:dyDescent="0.3">
      <c r="B39" s="125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0%, com a respectiva alíquota de 0%.</v>
      </c>
      <c r="C39" s="125"/>
      <c r="D39" s="125"/>
      <c r="E39" s="125"/>
      <c r="F39" s="125"/>
      <c r="G39" s="125"/>
      <c r="H39" s="125"/>
      <c r="I39" s="125"/>
      <c r="J39" s="125"/>
      <c r="K39" s="125"/>
    </row>
    <row r="40" spans="2:11" x14ac:dyDescent="0.3">
      <c r="B40" s="99"/>
      <c r="C40" s="99"/>
      <c r="D40" s="99"/>
      <c r="E40" s="99"/>
      <c r="F40" s="99"/>
      <c r="G40" s="99"/>
      <c r="H40" s="99"/>
      <c r="I40" s="99"/>
      <c r="J40" s="99"/>
      <c r="K40" s="99"/>
    </row>
    <row r="41" spans="2:11" ht="26.4" customHeight="1" x14ac:dyDescent="0.3">
      <c r="B41" s="125" t="str">
        <f t="array" aca="1" ref="B41"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C41" s="125"/>
      <c r="D41" s="125"/>
      <c r="E41" s="125"/>
      <c r="F41" s="125"/>
      <c r="G41" s="125"/>
      <c r="H41" s="125"/>
      <c r="I41" s="125"/>
      <c r="J41" s="125"/>
      <c r="K41" s="125"/>
    </row>
    <row r="42" spans="2:11" x14ac:dyDescent="0.3">
      <c r="B42" s="99"/>
      <c r="C42" s="99"/>
      <c r="D42" s="99"/>
      <c r="E42" s="99"/>
      <c r="F42" s="99"/>
      <c r="G42" s="99"/>
      <c r="H42" s="99"/>
      <c r="I42" s="99"/>
      <c r="J42" s="99"/>
      <c r="K42" s="99"/>
    </row>
    <row r="43" spans="2:11" x14ac:dyDescent="0.3">
      <c r="B43" s="99" t="s">
        <v>332</v>
      </c>
      <c r="C43" s="99"/>
      <c r="D43" s="99"/>
      <c r="E43" s="99"/>
      <c r="F43" s="99"/>
      <c r="G43" s="99"/>
      <c r="H43" s="99"/>
      <c r="I43" s="99"/>
      <c r="J43" s="99"/>
      <c r="K43" s="99"/>
    </row>
    <row r="44" spans="2:11" x14ac:dyDescent="0.3">
      <c r="B44" s="126"/>
      <c r="C44" s="126"/>
      <c r="D44" s="126"/>
      <c r="E44" s="126"/>
      <c r="F44" s="126"/>
      <c r="G44" s="126"/>
      <c r="H44" s="126"/>
      <c r="I44" s="126"/>
      <c r="J44" s="126"/>
      <c r="K44" s="126"/>
    </row>
    <row r="45" spans="2:11" x14ac:dyDescent="0.3">
      <c r="B45" s="99"/>
      <c r="C45" s="99"/>
      <c r="D45" s="99"/>
      <c r="E45" s="99"/>
      <c r="F45" s="99"/>
      <c r="G45" s="99"/>
      <c r="H45" s="99"/>
      <c r="I45" s="99"/>
      <c r="J45" s="99"/>
      <c r="K45" s="99"/>
    </row>
    <row r="46" spans="2:11" x14ac:dyDescent="0.3">
      <c r="B46" s="127" t="str">
        <f>Import.Município</f>
        <v>BOM JESUS DO TOCANTINS/PA</v>
      </c>
      <c r="C46" s="127"/>
      <c r="D46" s="127"/>
      <c r="E46" s="127"/>
      <c r="F46" s="99"/>
      <c r="G46" s="99"/>
      <c r="H46" s="128">
        <f>[2]DADOS!$C$25</f>
        <v>46240</v>
      </c>
      <c r="I46" s="128"/>
      <c r="J46" s="128"/>
      <c r="K46" s="128"/>
    </row>
    <row r="47" spans="2:11" x14ac:dyDescent="0.3">
      <c r="B47" s="129" t="s">
        <v>333</v>
      </c>
      <c r="C47" s="129"/>
      <c r="D47" s="129"/>
      <c r="E47" s="129"/>
      <c r="F47" s="99"/>
      <c r="G47" s="130"/>
      <c r="H47" s="131" t="s">
        <v>113</v>
      </c>
      <c r="I47" s="132"/>
      <c r="J47" s="132"/>
      <c r="K47" s="132"/>
    </row>
    <row r="48" spans="2:11" x14ac:dyDescent="0.3">
      <c r="B48" s="99"/>
      <c r="C48" s="99"/>
      <c r="D48" s="99"/>
      <c r="E48" s="99"/>
      <c r="F48" s="99"/>
      <c r="G48" s="99"/>
      <c r="H48" s="99"/>
      <c r="I48" s="99"/>
      <c r="J48" s="99"/>
      <c r="K48" s="99"/>
    </row>
  </sheetData>
  <mergeCells count="41">
    <mergeCell ref="B44:K44"/>
    <mergeCell ref="B46:E46"/>
    <mergeCell ref="H46:K46"/>
    <mergeCell ref="B47:E47"/>
    <mergeCell ref="E36:E37"/>
    <mergeCell ref="F36:H36"/>
    <mergeCell ref="I36:I37"/>
    <mergeCell ref="F37:H37"/>
    <mergeCell ref="B39:K39"/>
    <mergeCell ref="B41:K41"/>
    <mergeCell ref="B29:I29"/>
    <mergeCell ref="B30:I30"/>
    <mergeCell ref="B31:I31"/>
    <mergeCell ref="B32:I32"/>
    <mergeCell ref="B35:K35"/>
    <mergeCell ref="B23:I23"/>
    <mergeCell ref="B24:I24"/>
    <mergeCell ref="B25:I25"/>
    <mergeCell ref="B26:I26"/>
    <mergeCell ref="B27:I27"/>
    <mergeCell ref="B28:I28"/>
    <mergeCell ref="B16:K16"/>
    <mergeCell ref="B18:K18"/>
    <mergeCell ref="B19:K19"/>
    <mergeCell ref="B21:I22"/>
    <mergeCell ref="J21:J22"/>
    <mergeCell ref="K21:K22"/>
    <mergeCell ref="B9:K9"/>
    <mergeCell ref="B10:K10"/>
    <mergeCell ref="B12:I12"/>
    <mergeCell ref="J12:K12"/>
    <mergeCell ref="B13:I13"/>
    <mergeCell ref="J13:K13"/>
    <mergeCell ref="J3:K3"/>
    <mergeCell ref="J4:K4"/>
    <mergeCell ref="B6:C6"/>
    <mergeCell ref="D6:E6"/>
    <mergeCell ref="F6:K6"/>
    <mergeCell ref="B7:C7"/>
    <mergeCell ref="D7:E7"/>
    <mergeCell ref="F7:K7"/>
  </mergeCells>
  <conditionalFormatting sqref="B32:K32">
    <cfRule type="expression" dxfId="18" priority="7" stopIfTrue="1">
      <formula>DESONERACAO="não"</formula>
    </cfRule>
  </conditionalFormatting>
  <conditionalFormatting sqref="K31">
    <cfRule type="expression" dxfId="17" priority="4" stopIfTrue="1">
      <formula>DESONERACAO="não"</formula>
    </cfRule>
  </conditionalFormatting>
  <dataValidations disablePrompts="1" count="5">
    <dataValidation operator="greaterThanOrEqual" allowBlank="1" showErrorMessage="1" errorTitle="Erro de valores" error="Digite um valor igual a 0% ou 2%." sqref="K30" xr:uid="{CB176C8F-0EED-4A51-BBB3-4CE2A2D780DE}">
      <formula1>0</formula1>
      <formula2>0</formula2>
    </dataValidation>
    <dataValidation type="list" allowBlank="1" showErrorMessage="1" sqref="B19:K19" xr:uid="{AED98709-8C6B-4554-80FF-A5E1526DEE4D}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J12:K12" xr:uid="{207229FF-ECF3-489C-9E2B-706F7F110ABE}">
      <formula1>0</formula1>
      <formula2>1</formula2>
    </dataValidation>
    <dataValidation type="decimal" allowBlank="1" showInputMessage="1" showErrorMessage="1" errorTitle="Valor não permitido" error="Digite um percentual entre 2% e 5%." promptTitle="Valores comuns:" prompt="Entre 2 e 5%." sqref="J13:K13" xr:uid="{E87E5D27-7835-4C62-B0C3-9B8F63192CDB}">
      <formula1>0.02</formula1>
      <formula2>0.05</formula2>
    </dataValidation>
    <dataValidation type="decimal" allowBlank="1" showErrorMessage="1" errorTitle="Erro de valores" error="Digite um valor maior do que 0." sqref="K23:K29" xr:uid="{C62F9B68-0529-4400-A798-3578A40134D2}">
      <formula1>0</formula1>
      <formula2>1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DFAD8-DFD5-4785-8AC2-5483DEFD7591}">
  <dimension ref="A1:J79"/>
  <sheetViews>
    <sheetView workbookViewId="0">
      <selection activeCell="N8" sqref="N8"/>
    </sheetView>
  </sheetViews>
  <sheetFormatPr defaultRowHeight="14.4" x14ac:dyDescent="0.3"/>
  <cols>
    <col min="2" max="2" width="11.44140625" customWidth="1"/>
    <col min="4" max="4" width="62.88671875" customWidth="1"/>
    <col min="5" max="5" width="11" customWidth="1"/>
    <col min="6" max="6" width="12" customWidth="1"/>
    <col min="7" max="7" width="13.21875" customWidth="1"/>
    <col min="8" max="8" width="10.6640625" customWidth="1"/>
    <col min="9" max="9" width="10.109375" customWidth="1"/>
    <col min="10" max="10" width="13.109375" customWidth="1"/>
  </cols>
  <sheetData>
    <row r="1" spans="1:10" x14ac:dyDescent="0.3">
      <c r="A1" s="81" t="s">
        <v>302</v>
      </c>
      <c r="B1" s="81"/>
      <c r="C1" s="81"/>
      <c r="D1" s="81"/>
      <c r="E1" s="81"/>
      <c r="F1" s="81"/>
      <c r="G1" s="81"/>
      <c r="H1" s="81"/>
      <c r="I1" s="81"/>
      <c r="J1" s="81"/>
    </row>
    <row r="2" spans="1:10" x14ac:dyDescent="0.3">
      <c r="A2" s="81"/>
      <c r="B2" s="81"/>
      <c r="C2" s="81"/>
      <c r="D2" s="81"/>
      <c r="E2" s="81"/>
      <c r="F2" s="81"/>
      <c r="G2" s="81"/>
      <c r="H2" s="81"/>
      <c r="I2" s="81"/>
      <c r="J2" s="81"/>
    </row>
    <row r="3" spans="1:10" x14ac:dyDescent="0.3">
      <c r="A3" s="81"/>
      <c r="B3" s="81"/>
      <c r="C3" s="81"/>
      <c r="D3" s="81"/>
      <c r="E3" s="81"/>
      <c r="F3" s="81"/>
      <c r="G3" s="81"/>
      <c r="H3" s="81"/>
      <c r="I3" s="81"/>
      <c r="J3" s="81"/>
    </row>
    <row r="4" spans="1:10" x14ac:dyDescent="0.3">
      <c r="A4" s="81"/>
      <c r="B4" s="81"/>
      <c r="C4" s="81"/>
      <c r="D4" s="81"/>
      <c r="E4" s="81"/>
      <c r="F4" s="81"/>
      <c r="G4" s="81"/>
      <c r="H4" s="81"/>
      <c r="I4" s="81"/>
      <c r="J4" s="81"/>
    </row>
    <row r="5" spans="1:10" ht="52.8" x14ac:dyDescent="0.3">
      <c r="A5" s="97" t="s">
        <v>117</v>
      </c>
      <c r="B5" s="97" t="s">
        <v>118</v>
      </c>
      <c r="C5" s="97" t="s">
        <v>119</v>
      </c>
      <c r="D5" s="97" t="s">
        <v>120</v>
      </c>
      <c r="E5" s="98" t="s">
        <v>121</v>
      </c>
      <c r="F5" s="97" t="s">
        <v>122</v>
      </c>
      <c r="G5" s="97" t="s">
        <v>123</v>
      </c>
      <c r="H5" s="97" t="s">
        <v>124</v>
      </c>
      <c r="I5" s="97" t="s">
        <v>125</v>
      </c>
      <c r="J5" s="97" t="s">
        <v>126</v>
      </c>
    </row>
    <row r="6" spans="1:10" x14ac:dyDescent="0.3">
      <c r="A6" s="82" t="s">
        <v>127</v>
      </c>
      <c r="B6" s="83"/>
      <c r="C6" s="83"/>
      <c r="D6" s="83"/>
      <c r="E6" s="84"/>
      <c r="F6" s="85"/>
      <c r="G6" s="85"/>
      <c r="H6" s="86"/>
      <c r="I6" s="85"/>
      <c r="J6" s="87">
        <v>2536744.5100000002</v>
      </c>
    </row>
    <row r="7" spans="1:10" ht="28.8" x14ac:dyDescent="0.3">
      <c r="A7" s="88" t="s">
        <v>128</v>
      </c>
      <c r="B7" s="89" t="s">
        <v>9</v>
      </c>
      <c r="C7" s="90"/>
      <c r="D7" s="91" t="s">
        <v>129</v>
      </c>
      <c r="E7" s="92" t="s">
        <v>130</v>
      </c>
      <c r="F7" s="93">
        <v>0</v>
      </c>
      <c r="G7" s="94"/>
      <c r="H7" s="95" t="s">
        <v>131</v>
      </c>
      <c r="I7" s="93">
        <v>0</v>
      </c>
      <c r="J7" s="96">
        <v>2536744.5099999998</v>
      </c>
    </row>
    <row r="8" spans="1:10" x14ac:dyDescent="0.3">
      <c r="A8" s="88" t="s">
        <v>132</v>
      </c>
      <c r="B8" s="89" t="s">
        <v>9</v>
      </c>
      <c r="C8" s="90"/>
      <c r="D8" s="91" t="s">
        <v>133</v>
      </c>
      <c r="E8" s="92" t="s">
        <v>130</v>
      </c>
      <c r="F8" s="93">
        <v>0</v>
      </c>
      <c r="G8" s="94"/>
      <c r="H8" s="95" t="s">
        <v>131</v>
      </c>
      <c r="I8" s="93">
        <v>0</v>
      </c>
      <c r="J8" s="96">
        <v>15689.69</v>
      </c>
    </row>
    <row r="9" spans="1:10" ht="28.8" x14ac:dyDescent="0.3">
      <c r="A9" s="88" t="s">
        <v>134</v>
      </c>
      <c r="B9" s="89" t="s">
        <v>9</v>
      </c>
      <c r="C9" s="90" t="s">
        <v>135</v>
      </c>
      <c r="D9" s="91" t="s">
        <v>136</v>
      </c>
      <c r="E9" s="92" t="s">
        <v>29</v>
      </c>
      <c r="F9" s="93">
        <v>6.48</v>
      </c>
      <c r="G9" s="94">
        <v>507.9</v>
      </c>
      <c r="H9" s="95" t="s">
        <v>131</v>
      </c>
      <c r="I9" s="93">
        <v>626.65</v>
      </c>
      <c r="J9" s="96">
        <v>4060.69</v>
      </c>
    </row>
    <row r="10" spans="1:10" ht="28.8" x14ac:dyDescent="0.3">
      <c r="A10" s="88" t="s">
        <v>137</v>
      </c>
      <c r="B10" s="89" t="s">
        <v>0</v>
      </c>
      <c r="C10" s="90" t="s">
        <v>1</v>
      </c>
      <c r="D10" s="91" t="s">
        <v>2</v>
      </c>
      <c r="E10" s="92" t="s">
        <v>3</v>
      </c>
      <c r="F10" s="93">
        <v>8</v>
      </c>
      <c r="G10" s="94">
        <v>800.6</v>
      </c>
      <c r="H10" s="95" t="s">
        <v>131</v>
      </c>
      <c r="I10" s="93">
        <v>987.78</v>
      </c>
      <c r="J10" s="96">
        <v>7902.2399999999989</v>
      </c>
    </row>
    <row r="11" spans="1:10" ht="28.8" x14ac:dyDescent="0.3">
      <c r="A11" s="88" t="s">
        <v>138</v>
      </c>
      <c r="B11" s="89" t="s">
        <v>0</v>
      </c>
      <c r="C11" s="90" t="s">
        <v>6</v>
      </c>
      <c r="D11" s="91" t="s">
        <v>7</v>
      </c>
      <c r="E11" s="92" t="s">
        <v>8</v>
      </c>
      <c r="F11" s="93">
        <v>1213.93</v>
      </c>
      <c r="G11" s="94">
        <v>2.4900000000000002</v>
      </c>
      <c r="H11" s="95" t="s">
        <v>131</v>
      </c>
      <c r="I11" s="93">
        <v>3.07</v>
      </c>
      <c r="J11" s="96">
        <v>3726.7599999999998</v>
      </c>
    </row>
    <row r="12" spans="1:10" x14ac:dyDescent="0.3">
      <c r="A12" s="88" t="s">
        <v>139</v>
      </c>
      <c r="B12" s="89" t="s">
        <v>9</v>
      </c>
      <c r="C12" s="90"/>
      <c r="D12" s="91" t="s">
        <v>140</v>
      </c>
      <c r="E12" s="92" t="s">
        <v>130</v>
      </c>
      <c r="F12" s="93">
        <v>0</v>
      </c>
      <c r="G12" s="94"/>
      <c r="H12" s="95" t="s">
        <v>131</v>
      </c>
      <c r="I12" s="93">
        <v>0</v>
      </c>
      <c r="J12" s="96">
        <v>21222.92</v>
      </c>
    </row>
    <row r="13" spans="1:10" ht="28.8" x14ac:dyDescent="0.3">
      <c r="A13" s="88" t="s">
        <v>141</v>
      </c>
      <c r="B13" s="89" t="s">
        <v>0</v>
      </c>
      <c r="C13" s="90" t="s">
        <v>15</v>
      </c>
      <c r="D13" s="91" t="s">
        <v>16</v>
      </c>
      <c r="E13" s="92" t="s">
        <v>17</v>
      </c>
      <c r="F13" s="93">
        <v>1</v>
      </c>
      <c r="G13" s="94">
        <v>8600.6299999999992</v>
      </c>
      <c r="H13" s="95" t="s">
        <v>131</v>
      </c>
      <c r="I13" s="93">
        <v>10611.46</v>
      </c>
      <c r="J13" s="96">
        <v>10611.46</v>
      </c>
    </row>
    <row r="14" spans="1:10" ht="28.8" x14ac:dyDescent="0.3">
      <c r="A14" s="88" t="s">
        <v>142</v>
      </c>
      <c r="B14" s="89" t="s">
        <v>0</v>
      </c>
      <c r="C14" s="90" t="s">
        <v>25</v>
      </c>
      <c r="D14" s="91" t="s">
        <v>26</v>
      </c>
      <c r="E14" s="92" t="s">
        <v>17</v>
      </c>
      <c r="F14" s="93">
        <v>1</v>
      </c>
      <c r="G14" s="94">
        <v>8600.6299999999992</v>
      </c>
      <c r="H14" s="95" t="s">
        <v>131</v>
      </c>
      <c r="I14" s="93">
        <v>10611.46</v>
      </c>
      <c r="J14" s="96">
        <v>10611.46</v>
      </c>
    </row>
    <row r="15" spans="1:10" x14ac:dyDescent="0.3">
      <c r="A15" s="88" t="s">
        <v>143</v>
      </c>
      <c r="B15" s="89" t="s">
        <v>9</v>
      </c>
      <c r="C15" s="90"/>
      <c r="D15" s="91" t="s">
        <v>42</v>
      </c>
      <c r="E15" s="92" t="s">
        <v>130</v>
      </c>
      <c r="F15" s="93">
        <v>0</v>
      </c>
      <c r="G15" s="94"/>
      <c r="H15" s="95" t="s">
        <v>131</v>
      </c>
      <c r="I15" s="93">
        <v>0</v>
      </c>
      <c r="J15" s="96">
        <v>106044</v>
      </c>
    </row>
    <row r="16" spans="1:10" ht="28.8" x14ac:dyDescent="0.3">
      <c r="A16" s="88" t="s">
        <v>144</v>
      </c>
      <c r="B16" s="89" t="s">
        <v>0</v>
      </c>
      <c r="C16" s="90" t="s">
        <v>41</v>
      </c>
      <c r="D16" s="91" t="s">
        <v>42</v>
      </c>
      <c r="E16" s="92" t="s">
        <v>17</v>
      </c>
      <c r="F16" s="93">
        <v>1</v>
      </c>
      <c r="G16" s="94">
        <v>85949.119999999995</v>
      </c>
      <c r="H16" s="95" t="s">
        <v>131</v>
      </c>
      <c r="I16" s="93">
        <v>106044.02</v>
      </c>
      <c r="J16" s="96">
        <v>106044</v>
      </c>
    </row>
    <row r="17" spans="1:10" x14ac:dyDescent="0.3">
      <c r="A17" s="88" t="s">
        <v>145</v>
      </c>
      <c r="B17" s="89" t="s">
        <v>9</v>
      </c>
      <c r="C17" s="90"/>
      <c r="D17" s="91" t="s">
        <v>146</v>
      </c>
      <c r="E17" s="92" t="s">
        <v>130</v>
      </c>
      <c r="F17" s="93">
        <v>0</v>
      </c>
      <c r="G17" s="94"/>
      <c r="H17" s="95" t="s">
        <v>131</v>
      </c>
      <c r="I17" s="93">
        <v>0</v>
      </c>
      <c r="J17" s="96">
        <v>14524.38</v>
      </c>
    </row>
    <row r="18" spans="1:10" ht="43.2" x14ac:dyDescent="0.3">
      <c r="A18" s="88" t="s">
        <v>147</v>
      </c>
      <c r="B18" s="89" t="s">
        <v>9</v>
      </c>
      <c r="C18" s="90" t="s">
        <v>148</v>
      </c>
      <c r="D18" s="91" t="s">
        <v>149</v>
      </c>
      <c r="E18" s="92" t="s">
        <v>29</v>
      </c>
      <c r="F18" s="93">
        <v>7604.3899999999994</v>
      </c>
      <c r="G18" s="94">
        <v>1.55</v>
      </c>
      <c r="H18" s="95" t="s">
        <v>131</v>
      </c>
      <c r="I18" s="93">
        <v>1.91</v>
      </c>
      <c r="J18" s="96">
        <v>14524.379999999997</v>
      </c>
    </row>
    <row r="19" spans="1:10" x14ac:dyDescent="0.3">
      <c r="A19" s="88" t="s">
        <v>150</v>
      </c>
      <c r="B19" s="89" t="s">
        <v>9</v>
      </c>
      <c r="C19" s="90"/>
      <c r="D19" s="91" t="s">
        <v>151</v>
      </c>
      <c r="E19" s="92" t="s">
        <v>130</v>
      </c>
      <c r="F19" s="93">
        <v>0</v>
      </c>
      <c r="G19" s="94"/>
      <c r="H19" s="95" t="s">
        <v>131</v>
      </c>
      <c r="I19" s="93">
        <v>0</v>
      </c>
      <c r="J19" s="96">
        <v>18289.05</v>
      </c>
    </row>
    <row r="20" spans="1:10" ht="28.8" x14ac:dyDescent="0.3">
      <c r="A20" s="88" t="s">
        <v>152</v>
      </c>
      <c r="B20" s="89" t="s">
        <v>18</v>
      </c>
      <c r="C20" s="90" t="s">
        <v>153</v>
      </c>
      <c r="D20" s="91" t="s">
        <v>154</v>
      </c>
      <c r="E20" s="92" t="s">
        <v>155</v>
      </c>
      <c r="F20" s="93">
        <v>1950.1</v>
      </c>
      <c r="G20" s="94">
        <v>3.1</v>
      </c>
      <c r="H20" s="95" t="s">
        <v>131</v>
      </c>
      <c r="I20" s="93">
        <v>3.82</v>
      </c>
      <c r="J20" s="96">
        <v>7449.38</v>
      </c>
    </row>
    <row r="21" spans="1:10" x14ac:dyDescent="0.3">
      <c r="A21" s="88" t="s">
        <v>156</v>
      </c>
      <c r="B21" s="89" t="s">
        <v>18</v>
      </c>
      <c r="C21" s="90" t="s">
        <v>157</v>
      </c>
      <c r="D21" s="91" t="s">
        <v>158</v>
      </c>
      <c r="E21" s="92" t="s">
        <v>159</v>
      </c>
      <c r="F21" s="93">
        <v>4149.82</v>
      </c>
      <c r="G21" s="94">
        <v>1.29</v>
      </c>
      <c r="H21" s="95" t="s">
        <v>131</v>
      </c>
      <c r="I21" s="93">
        <v>1.59</v>
      </c>
      <c r="J21" s="96">
        <v>6598.21</v>
      </c>
    </row>
    <row r="22" spans="1:10" x14ac:dyDescent="0.3">
      <c r="A22" s="88" t="s">
        <v>160</v>
      </c>
      <c r="B22" s="89" t="s">
        <v>18</v>
      </c>
      <c r="C22" s="90" t="s">
        <v>161</v>
      </c>
      <c r="D22" s="91" t="s">
        <v>162</v>
      </c>
      <c r="E22" s="92" t="s">
        <v>81</v>
      </c>
      <c r="F22" s="93">
        <v>1218.81</v>
      </c>
      <c r="G22" s="94">
        <v>2.82</v>
      </c>
      <c r="H22" s="95" t="s">
        <v>131</v>
      </c>
      <c r="I22" s="93">
        <v>3.48</v>
      </c>
      <c r="J22" s="96">
        <v>4241.46</v>
      </c>
    </row>
    <row r="23" spans="1:10" x14ac:dyDescent="0.3">
      <c r="A23" s="88" t="s">
        <v>163</v>
      </c>
      <c r="B23" s="89" t="s">
        <v>9</v>
      </c>
      <c r="C23" s="90"/>
      <c r="D23" s="91" t="s">
        <v>164</v>
      </c>
      <c r="E23" s="92" t="s">
        <v>130</v>
      </c>
      <c r="F23" s="93">
        <v>0</v>
      </c>
      <c r="G23" s="94"/>
      <c r="H23" s="95" t="s">
        <v>131</v>
      </c>
      <c r="I23" s="93">
        <v>0</v>
      </c>
      <c r="J23" s="96">
        <v>53498.04</v>
      </c>
    </row>
    <row r="24" spans="1:10" ht="28.8" x14ac:dyDescent="0.3">
      <c r="A24" s="88" t="s">
        <v>165</v>
      </c>
      <c r="B24" s="89" t="s">
        <v>18</v>
      </c>
      <c r="C24" s="90" t="s">
        <v>166</v>
      </c>
      <c r="D24" s="91" t="s">
        <v>167</v>
      </c>
      <c r="E24" s="92" t="s">
        <v>81</v>
      </c>
      <c r="F24" s="93">
        <v>1901.09</v>
      </c>
      <c r="G24" s="94">
        <v>1.73</v>
      </c>
      <c r="H24" s="95" t="s">
        <v>131</v>
      </c>
      <c r="I24" s="93">
        <v>2.13</v>
      </c>
      <c r="J24" s="96">
        <v>4049.3199999999997</v>
      </c>
    </row>
    <row r="25" spans="1:10" x14ac:dyDescent="0.3">
      <c r="A25" s="88" t="s">
        <v>168</v>
      </c>
      <c r="B25" s="89" t="s">
        <v>18</v>
      </c>
      <c r="C25" s="90" t="s">
        <v>157</v>
      </c>
      <c r="D25" s="91" t="s">
        <v>158</v>
      </c>
      <c r="E25" s="92" t="s">
        <v>159</v>
      </c>
      <c r="F25" s="93">
        <v>15671.099999999999</v>
      </c>
      <c r="G25" s="94">
        <v>1.29</v>
      </c>
      <c r="H25" s="95" t="s">
        <v>131</v>
      </c>
      <c r="I25" s="93">
        <v>1.59</v>
      </c>
      <c r="J25" s="96">
        <v>24917.05</v>
      </c>
    </row>
    <row r="26" spans="1:10" ht="43.2" x14ac:dyDescent="0.3">
      <c r="A26" s="88" t="s">
        <v>169</v>
      </c>
      <c r="B26" s="89" t="s">
        <v>9</v>
      </c>
      <c r="C26" s="90" t="s">
        <v>170</v>
      </c>
      <c r="D26" s="91" t="s">
        <v>171</v>
      </c>
      <c r="E26" s="92" t="s">
        <v>81</v>
      </c>
      <c r="F26" s="93">
        <v>760.43999999999994</v>
      </c>
      <c r="G26" s="94">
        <v>11.85</v>
      </c>
      <c r="H26" s="95" t="s">
        <v>131</v>
      </c>
      <c r="I26" s="93">
        <v>14.62</v>
      </c>
      <c r="J26" s="96">
        <v>11117.630000000001</v>
      </c>
    </row>
    <row r="27" spans="1:10" ht="43.2" x14ac:dyDescent="0.3">
      <c r="A27" s="88" t="s">
        <v>172</v>
      </c>
      <c r="B27" s="89" t="s">
        <v>9</v>
      </c>
      <c r="C27" s="90" t="s">
        <v>173</v>
      </c>
      <c r="D27" s="91" t="s">
        <v>174</v>
      </c>
      <c r="E27" s="92" t="s">
        <v>81</v>
      </c>
      <c r="F27" s="93">
        <v>1140.6499999999999</v>
      </c>
      <c r="G27" s="94">
        <v>9.5299999999999994</v>
      </c>
      <c r="H27" s="95" t="s">
        <v>131</v>
      </c>
      <c r="I27" s="93">
        <v>11.76</v>
      </c>
      <c r="J27" s="96">
        <v>13414.04</v>
      </c>
    </row>
    <row r="28" spans="1:10" x14ac:dyDescent="0.3">
      <c r="A28" s="88" t="s">
        <v>175</v>
      </c>
      <c r="B28" s="89" t="s">
        <v>9</v>
      </c>
      <c r="C28" s="90"/>
      <c r="D28" s="91" t="s">
        <v>176</v>
      </c>
      <c r="E28" s="92" t="s">
        <v>130</v>
      </c>
      <c r="F28" s="93">
        <v>0</v>
      </c>
      <c r="G28" s="94"/>
      <c r="H28" s="95" t="s">
        <v>131</v>
      </c>
      <c r="I28" s="93">
        <v>0</v>
      </c>
      <c r="J28" s="96">
        <v>584893.89</v>
      </c>
    </row>
    <row r="29" spans="1:10" x14ac:dyDescent="0.3">
      <c r="A29" s="88" t="s">
        <v>177</v>
      </c>
      <c r="B29" s="89" t="s">
        <v>9</v>
      </c>
      <c r="C29" s="90"/>
      <c r="D29" s="91" t="s">
        <v>178</v>
      </c>
      <c r="E29" s="92" t="s">
        <v>130</v>
      </c>
      <c r="F29" s="93">
        <v>0</v>
      </c>
      <c r="G29" s="94"/>
      <c r="H29" s="95" t="s">
        <v>131</v>
      </c>
      <c r="I29" s="93">
        <v>0</v>
      </c>
      <c r="J29" s="96">
        <v>232273.21</v>
      </c>
    </row>
    <row r="30" spans="1:10" ht="43.2" x14ac:dyDescent="0.3">
      <c r="A30" s="88" t="s">
        <v>179</v>
      </c>
      <c r="B30" s="89" t="s">
        <v>9</v>
      </c>
      <c r="C30" s="90" t="s">
        <v>180</v>
      </c>
      <c r="D30" s="91" t="s">
        <v>181</v>
      </c>
      <c r="E30" s="92" t="s">
        <v>8</v>
      </c>
      <c r="F30" s="93">
        <v>2384.66</v>
      </c>
      <c r="G30" s="94">
        <v>73.099999999999994</v>
      </c>
      <c r="H30" s="95" t="s">
        <v>131</v>
      </c>
      <c r="I30" s="93">
        <v>90.19</v>
      </c>
      <c r="J30" s="96">
        <v>215072.49</v>
      </c>
    </row>
    <row r="31" spans="1:10" ht="28.8" x14ac:dyDescent="0.3">
      <c r="A31" s="88" t="s">
        <v>182</v>
      </c>
      <c r="B31" s="89" t="s">
        <v>9</v>
      </c>
      <c r="C31" s="90" t="s">
        <v>183</v>
      </c>
      <c r="D31" s="91" t="s">
        <v>184</v>
      </c>
      <c r="E31" s="92" t="s">
        <v>8</v>
      </c>
      <c r="F31" s="93">
        <v>39.35</v>
      </c>
      <c r="G31" s="94">
        <v>230.02</v>
      </c>
      <c r="H31" s="95" t="s">
        <v>131</v>
      </c>
      <c r="I31" s="93">
        <v>283.8</v>
      </c>
      <c r="J31" s="96">
        <v>11167.53</v>
      </c>
    </row>
    <row r="32" spans="1:10" ht="28.8" x14ac:dyDescent="0.3">
      <c r="A32" s="88" t="s">
        <v>185</v>
      </c>
      <c r="B32" s="89" t="s">
        <v>9</v>
      </c>
      <c r="C32" s="90" t="s">
        <v>186</v>
      </c>
      <c r="D32" s="91" t="s">
        <v>187</v>
      </c>
      <c r="E32" s="92" t="s">
        <v>8</v>
      </c>
      <c r="F32" s="93">
        <v>2384.66</v>
      </c>
      <c r="G32" s="94">
        <v>2.0499999999999998</v>
      </c>
      <c r="H32" s="95" t="s">
        <v>131</v>
      </c>
      <c r="I32" s="93">
        <v>2.5299999999999998</v>
      </c>
      <c r="J32" s="96">
        <v>6033.19</v>
      </c>
    </row>
    <row r="33" spans="1:10" x14ac:dyDescent="0.3">
      <c r="A33" s="88" t="s">
        <v>188</v>
      </c>
      <c r="B33" s="89" t="s">
        <v>9</v>
      </c>
      <c r="C33" s="90"/>
      <c r="D33" s="91" t="s">
        <v>189</v>
      </c>
      <c r="E33" s="92" t="s">
        <v>130</v>
      </c>
      <c r="F33" s="93">
        <v>0</v>
      </c>
      <c r="G33" s="94"/>
      <c r="H33" s="95" t="s">
        <v>131</v>
      </c>
      <c r="I33" s="93">
        <v>0</v>
      </c>
      <c r="J33" s="96">
        <v>344823.12</v>
      </c>
    </row>
    <row r="34" spans="1:10" x14ac:dyDescent="0.3">
      <c r="A34" s="88" t="s">
        <v>190</v>
      </c>
      <c r="B34" s="89" t="s">
        <v>9</v>
      </c>
      <c r="C34" s="90"/>
      <c r="D34" s="91" t="s">
        <v>191</v>
      </c>
      <c r="E34" s="92" t="s">
        <v>130</v>
      </c>
      <c r="F34" s="93">
        <v>0</v>
      </c>
      <c r="G34" s="94"/>
      <c r="H34" s="95" t="s">
        <v>131</v>
      </c>
      <c r="I34" s="93">
        <v>0</v>
      </c>
      <c r="J34" s="96">
        <v>55309.1</v>
      </c>
    </row>
    <row r="35" spans="1:10" ht="28.8" x14ac:dyDescent="0.3">
      <c r="A35" s="88" t="s">
        <v>192</v>
      </c>
      <c r="B35" s="89" t="s">
        <v>9</v>
      </c>
      <c r="C35" s="90" t="s">
        <v>193</v>
      </c>
      <c r="D35" s="91" t="s">
        <v>194</v>
      </c>
      <c r="E35" s="92" t="s">
        <v>29</v>
      </c>
      <c r="F35" s="93">
        <v>35.450000000000003</v>
      </c>
      <c r="G35" s="94">
        <v>24.06</v>
      </c>
      <c r="H35" s="95" t="s">
        <v>131</v>
      </c>
      <c r="I35" s="93">
        <v>29.69</v>
      </c>
      <c r="J35" s="96">
        <v>1052.51</v>
      </c>
    </row>
    <row r="36" spans="1:10" ht="28.8" x14ac:dyDescent="0.3">
      <c r="A36" s="88" t="s">
        <v>195</v>
      </c>
      <c r="B36" s="89" t="s">
        <v>9</v>
      </c>
      <c r="C36" s="90" t="s">
        <v>196</v>
      </c>
      <c r="D36" s="91" t="s">
        <v>197</v>
      </c>
      <c r="E36" s="92" t="s">
        <v>8</v>
      </c>
      <c r="F36" s="93">
        <v>9.61</v>
      </c>
      <c r="G36" s="94">
        <v>15.53</v>
      </c>
      <c r="H36" s="95" t="s">
        <v>131</v>
      </c>
      <c r="I36" s="93">
        <v>19.16</v>
      </c>
      <c r="J36" s="96">
        <v>184.13</v>
      </c>
    </row>
    <row r="37" spans="1:10" x14ac:dyDescent="0.3">
      <c r="A37" s="88" t="s">
        <v>198</v>
      </c>
      <c r="B37" s="89" t="s">
        <v>18</v>
      </c>
      <c r="C37" s="90" t="s">
        <v>199</v>
      </c>
      <c r="D37" s="91" t="s">
        <v>200</v>
      </c>
      <c r="E37" s="92" t="s">
        <v>81</v>
      </c>
      <c r="F37" s="93">
        <v>1578.54</v>
      </c>
      <c r="G37" s="94">
        <v>7.36</v>
      </c>
      <c r="H37" s="95" t="s">
        <v>131</v>
      </c>
      <c r="I37" s="93">
        <v>9.08</v>
      </c>
      <c r="J37" s="96">
        <v>14333.15</v>
      </c>
    </row>
    <row r="38" spans="1:10" ht="43.2" x14ac:dyDescent="0.3">
      <c r="A38" s="88" t="s">
        <v>201</v>
      </c>
      <c r="B38" s="89" t="s">
        <v>9</v>
      </c>
      <c r="C38" s="90" t="s">
        <v>202</v>
      </c>
      <c r="D38" s="91" t="s">
        <v>203</v>
      </c>
      <c r="E38" s="92" t="s">
        <v>29</v>
      </c>
      <c r="F38" s="93">
        <v>598.76</v>
      </c>
      <c r="G38" s="94">
        <v>4.1100000000000003</v>
      </c>
      <c r="H38" s="95" t="s">
        <v>131</v>
      </c>
      <c r="I38" s="93">
        <v>5.07</v>
      </c>
      <c r="J38" s="96">
        <v>3035.71</v>
      </c>
    </row>
    <row r="39" spans="1:10" x14ac:dyDescent="0.3">
      <c r="A39" s="88" t="s">
        <v>204</v>
      </c>
      <c r="B39" s="89" t="s">
        <v>9</v>
      </c>
      <c r="C39" s="90" t="s">
        <v>205</v>
      </c>
      <c r="D39" s="91" t="s">
        <v>206</v>
      </c>
      <c r="E39" s="92" t="s">
        <v>81</v>
      </c>
      <c r="F39" s="93">
        <v>1111.22</v>
      </c>
      <c r="G39" s="94">
        <v>26.77</v>
      </c>
      <c r="H39" s="95" t="s">
        <v>131</v>
      </c>
      <c r="I39" s="93">
        <v>33.03</v>
      </c>
      <c r="J39" s="96">
        <v>36703.599999999999</v>
      </c>
    </row>
    <row r="40" spans="1:10" x14ac:dyDescent="0.3">
      <c r="A40" s="88" t="s">
        <v>207</v>
      </c>
      <c r="B40" s="89" t="s">
        <v>9</v>
      </c>
      <c r="C40" s="90"/>
      <c r="D40" s="91" t="s">
        <v>208</v>
      </c>
      <c r="E40" s="92" t="s">
        <v>130</v>
      </c>
      <c r="F40" s="93">
        <v>0</v>
      </c>
      <c r="G40" s="94"/>
      <c r="H40" s="95" t="s">
        <v>131</v>
      </c>
      <c r="I40" s="93">
        <v>0</v>
      </c>
      <c r="J40" s="96">
        <v>211125.38</v>
      </c>
    </row>
    <row r="41" spans="1:10" ht="28.8" x14ac:dyDescent="0.3">
      <c r="A41" s="88" t="s">
        <v>209</v>
      </c>
      <c r="B41" s="89" t="s">
        <v>9</v>
      </c>
      <c r="C41" s="90" t="s">
        <v>210</v>
      </c>
      <c r="D41" s="91" t="s">
        <v>211</v>
      </c>
      <c r="E41" s="92" t="s">
        <v>81</v>
      </c>
      <c r="F41" s="93">
        <v>112.91</v>
      </c>
      <c r="G41" s="94">
        <v>162.1</v>
      </c>
      <c r="H41" s="95" t="s">
        <v>131</v>
      </c>
      <c r="I41" s="93">
        <v>200</v>
      </c>
      <c r="J41" s="96">
        <v>22582</v>
      </c>
    </row>
    <row r="42" spans="1:10" ht="57.6" x14ac:dyDescent="0.3">
      <c r="A42" s="88" t="s">
        <v>212</v>
      </c>
      <c r="B42" s="89" t="s">
        <v>9</v>
      </c>
      <c r="C42" s="90" t="s">
        <v>213</v>
      </c>
      <c r="D42" s="91" t="s">
        <v>214</v>
      </c>
      <c r="E42" s="92" t="s">
        <v>8</v>
      </c>
      <c r="F42" s="93">
        <v>55.28</v>
      </c>
      <c r="G42" s="94">
        <v>296.41000000000003</v>
      </c>
      <c r="H42" s="95" t="s">
        <v>131</v>
      </c>
      <c r="I42" s="93">
        <v>365.71</v>
      </c>
      <c r="J42" s="96">
        <v>20216.45</v>
      </c>
    </row>
    <row r="43" spans="1:10" ht="57.6" x14ac:dyDescent="0.3">
      <c r="A43" s="88" t="s">
        <v>215</v>
      </c>
      <c r="B43" s="89" t="s">
        <v>9</v>
      </c>
      <c r="C43" s="90" t="s">
        <v>216</v>
      </c>
      <c r="D43" s="91" t="s">
        <v>217</v>
      </c>
      <c r="E43" s="92" t="s">
        <v>8</v>
      </c>
      <c r="F43" s="93">
        <v>239.39999999999998</v>
      </c>
      <c r="G43" s="94">
        <v>569.88</v>
      </c>
      <c r="H43" s="95" t="s">
        <v>131</v>
      </c>
      <c r="I43" s="93">
        <v>703.12</v>
      </c>
      <c r="J43" s="96">
        <v>168326.93</v>
      </c>
    </row>
    <row r="44" spans="1:10" x14ac:dyDescent="0.3">
      <c r="A44" s="88" t="s">
        <v>218</v>
      </c>
      <c r="B44" s="89" t="s">
        <v>9</v>
      </c>
      <c r="C44" s="90"/>
      <c r="D44" s="91" t="s">
        <v>219</v>
      </c>
      <c r="E44" s="92" t="s">
        <v>130</v>
      </c>
      <c r="F44" s="93">
        <v>0</v>
      </c>
      <c r="G44" s="94"/>
      <c r="H44" s="95" t="s">
        <v>131</v>
      </c>
      <c r="I44" s="93">
        <v>0</v>
      </c>
      <c r="J44" s="96">
        <v>68362.37</v>
      </c>
    </row>
    <row r="45" spans="1:10" ht="28.8" x14ac:dyDescent="0.3">
      <c r="A45" s="88" t="s">
        <v>220</v>
      </c>
      <c r="B45" s="89" t="s">
        <v>9</v>
      </c>
      <c r="C45" s="90" t="s">
        <v>221</v>
      </c>
      <c r="D45" s="91" t="s">
        <v>222</v>
      </c>
      <c r="E45" s="92" t="s">
        <v>17</v>
      </c>
      <c r="F45" s="93">
        <v>8</v>
      </c>
      <c r="G45" s="94">
        <v>1806</v>
      </c>
      <c r="H45" s="95" t="s">
        <v>131</v>
      </c>
      <c r="I45" s="93">
        <v>2228.2399999999998</v>
      </c>
      <c r="J45" s="96">
        <v>17825.919999999998</v>
      </c>
    </row>
    <row r="46" spans="1:10" ht="43.2" x14ac:dyDescent="0.3">
      <c r="A46" s="88" t="s">
        <v>223</v>
      </c>
      <c r="B46" s="89" t="s">
        <v>9</v>
      </c>
      <c r="C46" s="90" t="s">
        <v>224</v>
      </c>
      <c r="D46" s="91" t="s">
        <v>225</v>
      </c>
      <c r="E46" s="92" t="s">
        <v>17</v>
      </c>
      <c r="F46" s="93">
        <v>1</v>
      </c>
      <c r="G46" s="94">
        <v>10264.67</v>
      </c>
      <c r="H46" s="95" t="s">
        <v>131</v>
      </c>
      <c r="I46" s="93">
        <v>12664.55</v>
      </c>
      <c r="J46" s="96">
        <v>12664.55</v>
      </c>
    </row>
    <row r="47" spans="1:10" ht="43.2" x14ac:dyDescent="0.3">
      <c r="A47" s="88" t="s">
        <v>226</v>
      </c>
      <c r="B47" s="89" t="s">
        <v>9</v>
      </c>
      <c r="C47" s="90" t="s">
        <v>227</v>
      </c>
      <c r="D47" s="91" t="s">
        <v>228</v>
      </c>
      <c r="E47" s="92" t="s">
        <v>17</v>
      </c>
      <c r="F47" s="93">
        <v>5</v>
      </c>
      <c r="G47" s="94">
        <v>5044.3500000000004</v>
      </c>
      <c r="H47" s="95" t="s">
        <v>131</v>
      </c>
      <c r="I47" s="93">
        <v>6223.72</v>
      </c>
      <c r="J47" s="96">
        <v>31118.6</v>
      </c>
    </row>
    <row r="48" spans="1:10" ht="28.8" x14ac:dyDescent="0.3">
      <c r="A48" s="88" t="s">
        <v>229</v>
      </c>
      <c r="B48" s="89" t="s">
        <v>9</v>
      </c>
      <c r="C48" s="90" t="s">
        <v>230</v>
      </c>
      <c r="D48" s="91" t="s">
        <v>231</v>
      </c>
      <c r="E48" s="92" t="s">
        <v>8</v>
      </c>
      <c r="F48" s="93">
        <v>6</v>
      </c>
      <c r="G48" s="94">
        <v>294.23</v>
      </c>
      <c r="H48" s="95" t="s">
        <v>131</v>
      </c>
      <c r="I48" s="93">
        <v>363.02</v>
      </c>
      <c r="J48" s="96">
        <v>2178.12</v>
      </c>
    </row>
    <row r="49" spans="1:10" ht="28.8" x14ac:dyDescent="0.3">
      <c r="A49" s="88" t="s">
        <v>232</v>
      </c>
      <c r="B49" s="89" t="s">
        <v>9</v>
      </c>
      <c r="C49" s="90" t="s">
        <v>233</v>
      </c>
      <c r="D49" s="91" t="s">
        <v>234</v>
      </c>
      <c r="E49" s="92" t="s">
        <v>17</v>
      </c>
      <c r="F49" s="93">
        <v>6</v>
      </c>
      <c r="G49" s="94">
        <v>618.03</v>
      </c>
      <c r="H49" s="95" t="s">
        <v>131</v>
      </c>
      <c r="I49" s="93">
        <v>762.53</v>
      </c>
      <c r="J49" s="96">
        <v>4575.18</v>
      </c>
    </row>
    <row r="50" spans="1:10" x14ac:dyDescent="0.3">
      <c r="A50" s="88" t="s">
        <v>235</v>
      </c>
      <c r="B50" s="89" t="s">
        <v>9</v>
      </c>
      <c r="C50" s="90"/>
      <c r="D50" s="91" t="s">
        <v>236</v>
      </c>
      <c r="E50" s="92" t="s">
        <v>130</v>
      </c>
      <c r="F50" s="93">
        <v>0</v>
      </c>
      <c r="G50" s="94"/>
      <c r="H50" s="95" t="s">
        <v>131</v>
      </c>
      <c r="I50" s="93">
        <v>0</v>
      </c>
      <c r="J50" s="96">
        <v>10026.27</v>
      </c>
    </row>
    <row r="51" spans="1:10" ht="43.2" x14ac:dyDescent="0.3">
      <c r="A51" s="88" t="s">
        <v>237</v>
      </c>
      <c r="B51" s="89" t="s">
        <v>9</v>
      </c>
      <c r="C51" s="90" t="s">
        <v>238</v>
      </c>
      <c r="D51" s="91" t="s">
        <v>239</v>
      </c>
      <c r="E51" s="92" t="s">
        <v>17</v>
      </c>
      <c r="F51" s="93">
        <v>1</v>
      </c>
      <c r="G51" s="94">
        <v>6415</v>
      </c>
      <c r="H51" s="95" t="s">
        <v>131</v>
      </c>
      <c r="I51" s="93">
        <v>7914.83</v>
      </c>
      <c r="J51" s="96">
        <v>7914.83</v>
      </c>
    </row>
    <row r="52" spans="1:10" ht="28.8" x14ac:dyDescent="0.3">
      <c r="A52" s="88" t="s">
        <v>240</v>
      </c>
      <c r="B52" s="89" t="s">
        <v>18</v>
      </c>
      <c r="C52" s="90" t="s">
        <v>241</v>
      </c>
      <c r="D52" s="91" t="s">
        <v>242</v>
      </c>
      <c r="E52" s="92" t="s">
        <v>243</v>
      </c>
      <c r="F52" s="93">
        <v>1</v>
      </c>
      <c r="G52" s="94">
        <v>1711.33</v>
      </c>
      <c r="H52" s="95" t="s">
        <v>131</v>
      </c>
      <c r="I52" s="93">
        <v>2111.44</v>
      </c>
      <c r="J52" s="96">
        <v>2111.44</v>
      </c>
    </row>
    <row r="53" spans="1:10" x14ac:dyDescent="0.3">
      <c r="A53" s="88" t="s">
        <v>244</v>
      </c>
      <c r="B53" s="89" t="s">
        <v>9</v>
      </c>
      <c r="C53" s="90"/>
      <c r="D53" s="91" t="s">
        <v>245</v>
      </c>
      <c r="E53" s="92" t="s">
        <v>130</v>
      </c>
      <c r="F53" s="93">
        <v>0</v>
      </c>
      <c r="G53" s="94"/>
      <c r="H53" s="95" t="s">
        <v>131</v>
      </c>
      <c r="I53" s="93">
        <v>0</v>
      </c>
      <c r="J53" s="96">
        <v>7797.56</v>
      </c>
    </row>
    <row r="54" spans="1:10" ht="57.6" x14ac:dyDescent="0.3">
      <c r="A54" s="88" t="s">
        <v>246</v>
      </c>
      <c r="B54" s="89" t="s">
        <v>9</v>
      </c>
      <c r="C54" s="90" t="s">
        <v>247</v>
      </c>
      <c r="D54" s="91" t="s">
        <v>248</v>
      </c>
      <c r="E54" s="92" t="s">
        <v>81</v>
      </c>
      <c r="F54" s="93">
        <v>7.09</v>
      </c>
      <c r="G54" s="94">
        <v>6.68</v>
      </c>
      <c r="H54" s="95" t="s">
        <v>131</v>
      </c>
      <c r="I54" s="93">
        <v>8.24</v>
      </c>
      <c r="J54" s="96">
        <v>58.42</v>
      </c>
    </row>
    <row r="55" spans="1:10" ht="43.2" x14ac:dyDescent="0.3">
      <c r="A55" s="88" t="s">
        <v>249</v>
      </c>
      <c r="B55" s="89" t="s">
        <v>9</v>
      </c>
      <c r="C55" s="90" t="s">
        <v>180</v>
      </c>
      <c r="D55" s="91" t="s">
        <v>181</v>
      </c>
      <c r="E55" s="92" t="s">
        <v>8</v>
      </c>
      <c r="F55" s="93">
        <v>9.61</v>
      </c>
      <c r="G55" s="94">
        <v>73.099999999999994</v>
      </c>
      <c r="H55" s="95" t="s">
        <v>131</v>
      </c>
      <c r="I55" s="93">
        <v>90.19</v>
      </c>
      <c r="J55" s="96">
        <v>866.73</v>
      </c>
    </row>
    <row r="56" spans="1:10" ht="28.8" x14ac:dyDescent="0.3">
      <c r="A56" s="88" t="s">
        <v>250</v>
      </c>
      <c r="B56" s="89" t="s">
        <v>0</v>
      </c>
      <c r="C56" s="90" t="s">
        <v>27</v>
      </c>
      <c r="D56" s="91" t="s">
        <v>28</v>
      </c>
      <c r="E56" s="92" t="s">
        <v>29</v>
      </c>
      <c r="F56" s="93">
        <v>35.450000000000003</v>
      </c>
      <c r="G56" s="94">
        <v>4.8499999999999996</v>
      </c>
      <c r="H56" s="95" t="s">
        <v>131</v>
      </c>
      <c r="I56" s="93">
        <v>5.98</v>
      </c>
      <c r="J56" s="96">
        <v>211.99</v>
      </c>
    </row>
    <row r="57" spans="1:10" ht="28.8" x14ac:dyDescent="0.3">
      <c r="A57" s="88" t="s">
        <v>251</v>
      </c>
      <c r="B57" s="89" t="s">
        <v>0</v>
      </c>
      <c r="C57" s="90" t="s">
        <v>38</v>
      </c>
      <c r="D57" s="91" t="s">
        <v>39</v>
      </c>
      <c r="E57" s="92" t="s">
        <v>29</v>
      </c>
      <c r="F57" s="93">
        <v>35.450000000000003</v>
      </c>
      <c r="G57" s="94">
        <v>2.69</v>
      </c>
      <c r="H57" s="95" t="s">
        <v>131</v>
      </c>
      <c r="I57" s="93">
        <v>3.32</v>
      </c>
      <c r="J57" s="96">
        <v>117.69</v>
      </c>
    </row>
    <row r="58" spans="1:10" ht="28.8" x14ac:dyDescent="0.3">
      <c r="A58" s="88" t="s">
        <v>252</v>
      </c>
      <c r="B58" s="89" t="s">
        <v>9</v>
      </c>
      <c r="C58" s="90" t="s">
        <v>253</v>
      </c>
      <c r="D58" s="91" t="s">
        <v>254</v>
      </c>
      <c r="E58" s="92" t="s">
        <v>255</v>
      </c>
      <c r="F58" s="93">
        <v>42.54</v>
      </c>
      <c r="G58" s="94">
        <v>2.56</v>
      </c>
      <c r="H58" s="95" t="s">
        <v>131</v>
      </c>
      <c r="I58" s="93">
        <v>3.16</v>
      </c>
      <c r="J58" s="96">
        <v>134.43</v>
      </c>
    </row>
    <row r="59" spans="1:10" ht="43.2" x14ac:dyDescent="0.3">
      <c r="A59" s="88" t="s">
        <v>256</v>
      </c>
      <c r="B59" s="89" t="s">
        <v>9</v>
      </c>
      <c r="C59" s="90" t="s">
        <v>257</v>
      </c>
      <c r="D59" s="91" t="s">
        <v>258</v>
      </c>
      <c r="E59" s="92" t="s">
        <v>255</v>
      </c>
      <c r="F59" s="93">
        <v>46.09</v>
      </c>
      <c r="G59" s="94">
        <v>0.98</v>
      </c>
      <c r="H59" s="95" t="s">
        <v>131</v>
      </c>
      <c r="I59" s="93">
        <v>1.21</v>
      </c>
      <c r="J59" s="96">
        <v>55.77</v>
      </c>
    </row>
    <row r="60" spans="1:10" ht="43.2" x14ac:dyDescent="0.3">
      <c r="A60" s="88" t="s">
        <v>259</v>
      </c>
      <c r="B60" s="89" t="s">
        <v>9</v>
      </c>
      <c r="C60" s="90" t="s">
        <v>260</v>
      </c>
      <c r="D60" s="91" t="s">
        <v>261</v>
      </c>
      <c r="E60" s="92" t="s">
        <v>81</v>
      </c>
      <c r="F60" s="93">
        <v>1.42</v>
      </c>
      <c r="G60" s="94">
        <v>3625.88</v>
      </c>
      <c r="H60" s="95" t="s">
        <v>131</v>
      </c>
      <c r="I60" s="93">
        <v>4473.6099999999997</v>
      </c>
      <c r="J60" s="96">
        <v>6352.53</v>
      </c>
    </row>
    <row r="61" spans="1:10" x14ac:dyDescent="0.3">
      <c r="A61" s="88" t="s">
        <v>262</v>
      </c>
      <c r="B61" s="89" t="s">
        <v>9</v>
      </c>
      <c r="C61" s="90"/>
      <c r="D61" s="91" t="s">
        <v>263</v>
      </c>
      <c r="E61" s="92" t="s">
        <v>130</v>
      </c>
      <c r="F61" s="93">
        <v>0</v>
      </c>
      <c r="G61" s="94"/>
      <c r="H61" s="95" t="s">
        <v>131</v>
      </c>
      <c r="I61" s="93">
        <v>0</v>
      </c>
      <c r="J61" s="96">
        <v>1260782.1000000001</v>
      </c>
    </row>
    <row r="62" spans="1:10" ht="28.8" x14ac:dyDescent="0.3">
      <c r="A62" s="88" t="s">
        <v>264</v>
      </c>
      <c r="B62" s="89" t="s">
        <v>0</v>
      </c>
      <c r="C62" s="90" t="s">
        <v>27</v>
      </c>
      <c r="D62" s="91" t="s">
        <v>28</v>
      </c>
      <c r="E62" s="92" t="s">
        <v>29</v>
      </c>
      <c r="F62" s="93">
        <v>6511.8399999999992</v>
      </c>
      <c r="G62" s="94">
        <v>4.8499999999999996</v>
      </c>
      <c r="H62" s="95" t="s">
        <v>131</v>
      </c>
      <c r="I62" s="93">
        <v>5.98</v>
      </c>
      <c r="J62" s="96">
        <v>38940.810000000005</v>
      </c>
    </row>
    <row r="63" spans="1:10" ht="28.8" x14ac:dyDescent="0.3">
      <c r="A63" s="88" t="s">
        <v>265</v>
      </c>
      <c r="B63" s="89" t="s">
        <v>0</v>
      </c>
      <c r="C63" s="90" t="s">
        <v>38</v>
      </c>
      <c r="D63" s="91" t="s">
        <v>39</v>
      </c>
      <c r="E63" s="92" t="s">
        <v>29</v>
      </c>
      <c r="F63" s="93">
        <v>6511.8399999999992</v>
      </c>
      <c r="G63" s="94">
        <v>2.69</v>
      </c>
      <c r="H63" s="95" t="s">
        <v>131</v>
      </c>
      <c r="I63" s="93">
        <v>3.32</v>
      </c>
      <c r="J63" s="96">
        <v>21619.31</v>
      </c>
    </row>
    <row r="64" spans="1:10" ht="28.8" x14ac:dyDescent="0.3">
      <c r="A64" s="88" t="s">
        <v>266</v>
      </c>
      <c r="B64" s="89" t="s">
        <v>9</v>
      </c>
      <c r="C64" s="90" t="s">
        <v>253</v>
      </c>
      <c r="D64" s="91" t="s">
        <v>254</v>
      </c>
      <c r="E64" s="92" t="s">
        <v>255</v>
      </c>
      <c r="F64" s="93">
        <v>7814.22</v>
      </c>
      <c r="G64" s="94">
        <v>2.56</v>
      </c>
      <c r="H64" s="95" t="s">
        <v>131</v>
      </c>
      <c r="I64" s="93">
        <v>3.16</v>
      </c>
      <c r="J64" s="96">
        <v>24692.930000000004</v>
      </c>
    </row>
    <row r="65" spans="1:10" ht="43.2" x14ac:dyDescent="0.3">
      <c r="A65" s="88" t="s">
        <v>267</v>
      </c>
      <c r="B65" s="89" t="s">
        <v>9</v>
      </c>
      <c r="C65" s="90" t="s">
        <v>257</v>
      </c>
      <c r="D65" s="91" t="s">
        <v>258</v>
      </c>
      <c r="E65" s="92" t="s">
        <v>255</v>
      </c>
      <c r="F65" s="93">
        <v>8465.39</v>
      </c>
      <c r="G65" s="94">
        <v>0.98</v>
      </c>
      <c r="H65" s="95" t="s">
        <v>131</v>
      </c>
      <c r="I65" s="93">
        <v>1.21</v>
      </c>
      <c r="J65" s="96">
        <v>10243.11</v>
      </c>
    </row>
    <row r="66" spans="1:10" ht="43.2" x14ac:dyDescent="0.3">
      <c r="A66" s="88" t="s">
        <v>268</v>
      </c>
      <c r="B66" s="89" t="s">
        <v>9</v>
      </c>
      <c r="C66" s="90" t="s">
        <v>260</v>
      </c>
      <c r="D66" s="91" t="s">
        <v>261</v>
      </c>
      <c r="E66" s="92" t="s">
        <v>81</v>
      </c>
      <c r="F66" s="93">
        <v>260.47999999999996</v>
      </c>
      <c r="G66" s="94">
        <v>3625.88</v>
      </c>
      <c r="H66" s="95" t="s">
        <v>131</v>
      </c>
      <c r="I66" s="93">
        <v>4473.6099999999997</v>
      </c>
      <c r="J66" s="96">
        <v>1165285.94</v>
      </c>
    </row>
    <row r="67" spans="1:10" x14ac:dyDescent="0.3">
      <c r="A67" s="88" t="s">
        <v>269</v>
      </c>
      <c r="B67" s="89" t="s">
        <v>9</v>
      </c>
      <c r="C67" s="90"/>
      <c r="D67" s="91" t="s">
        <v>270</v>
      </c>
      <c r="E67" s="92" t="s">
        <v>130</v>
      </c>
      <c r="F67" s="93">
        <v>0</v>
      </c>
      <c r="G67" s="94"/>
      <c r="H67" s="95" t="s">
        <v>131</v>
      </c>
      <c r="I67" s="93">
        <v>0</v>
      </c>
      <c r="J67" s="96">
        <v>381546.81</v>
      </c>
    </row>
    <row r="68" spans="1:10" ht="72" x14ac:dyDescent="0.3">
      <c r="A68" s="88" t="s">
        <v>271</v>
      </c>
      <c r="B68" s="89" t="s">
        <v>9</v>
      </c>
      <c r="C68" s="90" t="s">
        <v>272</v>
      </c>
      <c r="D68" s="91" t="s">
        <v>273</v>
      </c>
      <c r="E68" s="92" t="s">
        <v>81</v>
      </c>
      <c r="F68" s="93">
        <v>429.23</v>
      </c>
      <c r="G68" s="94">
        <v>14.37</v>
      </c>
      <c r="H68" s="95" t="s">
        <v>131</v>
      </c>
      <c r="I68" s="93">
        <v>17.73</v>
      </c>
      <c r="J68" s="96">
        <v>7610.25</v>
      </c>
    </row>
    <row r="69" spans="1:10" ht="43.2" x14ac:dyDescent="0.3">
      <c r="A69" s="88" t="s">
        <v>274</v>
      </c>
      <c r="B69" s="89" t="s">
        <v>9</v>
      </c>
      <c r="C69" s="90" t="s">
        <v>275</v>
      </c>
      <c r="D69" s="91" t="s">
        <v>276</v>
      </c>
      <c r="E69" s="92" t="s">
        <v>81</v>
      </c>
      <c r="F69" s="93">
        <v>185.41</v>
      </c>
      <c r="G69" s="94">
        <v>968.23</v>
      </c>
      <c r="H69" s="95" t="s">
        <v>131</v>
      </c>
      <c r="I69" s="93">
        <v>1194.5999999999999</v>
      </c>
      <c r="J69" s="96">
        <v>221490.78</v>
      </c>
    </row>
    <row r="70" spans="1:10" ht="28.8" x14ac:dyDescent="0.3">
      <c r="A70" s="88" t="s">
        <v>277</v>
      </c>
      <c r="B70" s="89" t="s">
        <v>9</v>
      </c>
      <c r="C70" s="90" t="s">
        <v>278</v>
      </c>
      <c r="D70" s="91" t="s">
        <v>279</v>
      </c>
      <c r="E70" s="92" t="s">
        <v>29</v>
      </c>
      <c r="F70" s="93">
        <v>596.19000000000005</v>
      </c>
      <c r="G70" s="94">
        <v>182.83</v>
      </c>
      <c r="H70" s="95" t="s">
        <v>131</v>
      </c>
      <c r="I70" s="93">
        <v>225.58</v>
      </c>
      <c r="J70" s="96">
        <v>134488.54</v>
      </c>
    </row>
    <row r="71" spans="1:10" ht="28.8" x14ac:dyDescent="0.3">
      <c r="A71" s="88" t="s">
        <v>280</v>
      </c>
      <c r="B71" s="89" t="s">
        <v>9</v>
      </c>
      <c r="C71" s="90" t="s">
        <v>281</v>
      </c>
      <c r="D71" s="91" t="s">
        <v>282</v>
      </c>
      <c r="E71" s="92" t="s">
        <v>29</v>
      </c>
      <c r="F71" s="93">
        <v>596.19000000000005</v>
      </c>
      <c r="G71" s="94">
        <v>24.41</v>
      </c>
      <c r="H71" s="95" t="s">
        <v>131</v>
      </c>
      <c r="I71" s="93">
        <v>30.12</v>
      </c>
      <c r="J71" s="96">
        <v>17957.239999999998</v>
      </c>
    </row>
    <row r="72" spans="1:10" x14ac:dyDescent="0.3">
      <c r="A72" s="88" t="s">
        <v>283</v>
      </c>
      <c r="B72" s="89" t="s">
        <v>9</v>
      </c>
      <c r="C72" s="90"/>
      <c r="D72" s="91" t="s">
        <v>284</v>
      </c>
      <c r="E72" s="92" t="s">
        <v>130</v>
      </c>
      <c r="F72" s="93">
        <v>0</v>
      </c>
      <c r="G72" s="94"/>
      <c r="H72" s="95" t="s">
        <v>131</v>
      </c>
      <c r="I72" s="93">
        <v>0</v>
      </c>
      <c r="J72" s="96">
        <v>80253.63</v>
      </c>
    </row>
    <row r="73" spans="1:10" x14ac:dyDescent="0.3">
      <c r="A73" s="88" t="s">
        <v>285</v>
      </c>
      <c r="B73" s="89" t="s">
        <v>9</v>
      </c>
      <c r="C73" s="90"/>
      <c r="D73" s="91" t="s">
        <v>286</v>
      </c>
      <c r="E73" s="92" t="s">
        <v>130</v>
      </c>
      <c r="F73" s="93">
        <v>0</v>
      </c>
      <c r="G73" s="94"/>
      <c r="H73" s="95" t="s">
        <v>131</v>
      </c>
      <c r="I73" s="93">
        <v>0</v>
      </c>
      <c r="J73" s="96">
        <v>32694.81</v>
      </c>
    </row>
    <row r="74" spans="1:10" ht="57.6" x14ac:dyDescent="0.3">
      <c r="A74" s="88" t="s">
        <v>287</v>
      </c>
      <c r="B74" s="89" t="s">
        <v>9</v>
      </c>
      <c r="C74" s="90" t="s">
        <v>288</v>
      </c>
      <c r="D74" s="91" t="s">
        <v>289</v>
      </c>
      <c r="E74" s="92" t="s">
        <v>8</v>
      </c>
      <c r="F74" s="93">
        <v>3558.04</v>
      </c>
      <c r="G74" s="94">
        <v>6.97</v>
      </c>
      <c r="H74" s="95" t="s">
        <v>131</v>
      </c>
      <c r="I74" s="93">
        <v>8.6</v>
      </c>
      <c r="J74" s="96">
        <v>30599.14</v>
      </c>
    </row>
    <row r="75" spans="1:10" ht="28.8" x14ac:dyDescent="0.3">
      <c r="A75" s="88" t="s">
        <v>290</v>
      </c>
      <c r="B75" s="89" t="s">
        <v>9</v>
      </c>
      <c r="C75" s="90" t="s">
        <v>291</v>
      </c>
      <c r="D75" s="91" t="s">
        <v>292</v>
      </c>
      <c r="E75" s="92" t="s">
        <v>29</v>
      </c>
      <c r="F75" s="93">
        <v>56.32</v>
      </c>
      <c r="G75" s="94">
        <v>30.16</v>
      </c>
      <c r="H75" s="95" t="s">
        <v>131</v>
      </c>
      <c r="I75" s="93">
        <v>37.21</v>
      </c>
      <c r="J75" s="96">
        <v>2095.67</v>
      </c>
    </row>
    <row r="76" spans="1:10" x14ac:dyDescent="0.3">
      <c r="A76" s="88" t="s">
        <v>293</v>
      </c>
      <c r="B76" s="89" t="s">
        <v>9</v>
      </c>
      <c r="C76" s="90"/>
      <c r="D76" s="91" t="s">
        <v>294</v>
      </c>
      <c r="E76" s="92" t="s">
        <v>130</v>
      </c>
      <c r="F76" s="93">
        <v>0</v>
      </c>
      <c r="G76" s="94"/>
      <c r="H76" s="95" t="s">
        <v>131</v>
      </c>
      <c r="I76" s="93">
        <v>0</v>
      </c>
      <c r="J76" s="96">
        <v>47558.82</v>
      </c>
    </row>
    <row r="77" spans="1:10" ht="43.2" x14ac:dyDescent="0.3">
      <c r="A77" s="88" t="s">
        <v>295</v>
      </c>
      <c r="B77" s="89" t="s">
        <v>18</v>
      </c>
      <c r="C77" s="90" t="s">
        <v>296</v>
      </c>
      <c r="D77" s="91" t="s">
        <v>297</v>
      </c>
      <c r="E77" s="92" t="s">
        <v>243</v>
      </c>
      <c r="F77" s="93">
        <v>34</v>
      </c>
      <c r="G77" s="94">
        <v>545.23</v>
      </c>
      <c r="H77" s="95" t="s">
        <v>131</v>
      </c>
      <c r="I77" s="93">
        <v>672.7</v>
      </c>
      <c r="J77" s="96">
        <v>22871.8</v>
      </c>
    </row>
    <row r="78" spans="1:10" ht="28.8" x14ac:dyDescent="0.3">
      <c r="A78" s="88" t="s">
        <v>298</v>
      </c>
      <c r="B78" s="89" t="s">
        <v>18</v>
      </c>
      <c r="C78" s="90" t="s">
        <v>299</v>
      </c>
      <c r="D78" s="91" t="s">
        <v>300</v>
      </c>
      <c r="E78" s="92" t="s">
        <v>243</v>
      </c>
      <c r="F78" s="93">
        <v>34</v>
      </c>
      <c r="G78" s="94">
        <v>294.69</v>
      </c>
      <c r="H78" s="95" t="s">
        <v>131</v>
      </c>
      <c r="I78" s="93">
        <v>363.59</v>
      </c>
      <c r="J78" s="96">
        <v>12362.06</v>
      </c>
    </row>
    <row r="79" spans="1:10" ht="43.2" x14ac:dyDescent="0.3">
      <c r="A79" s="88" t="s">
        <v>301</v>
      </c>
      <c r="B79" s="89" t="s">
        <v>0</v>
      </c>
      <c r="C79" s="90" t="s">
        <v>45</v>
      </c>
      <c r="D79" s="91" t="s">
        <v>46</v>
      </c>
      <c r="E79" s="92" t="s">
        <v>17</v>
      </c>
      <c r="F79" s="93">
        <v>16</v>
      </c>
      <c r="G79" s="94">
        <v>624.34</v>
      </c>
      <c r="H79" s="95" t="s">
        <v>131</v>
      </c>
      <c r="I79" s="93">
        <v>770.31</v>
      </c>
      <c r="J79" s="96">
        <v>12324.96</v>
      </c>
    </row>
  </sheetData>
  <mergeCells count="2">
    <mergeCell ref="A6:D6"/>
    <mergeCell ref="A1:J4"/>
  </mergeCells>
  <conditionalFormatting sqref="I51:J51 A51 D51 A77:A79 I77:J79 D77:D79 I27:J28 I29 I33:J33 D33 D30 I30:J30 I31:I32 A41:A42 I41:J42 D41:D42 A23:A33 J23:J26 D23:D28 A61:A67 I68:I76 A49 A47 J49 J47 D49 D47 I43:I50 I7:I26 I34:I40 I52:I60">
    <cfRule type="expression" dxfId="234" priority="215" stopIfTrue="1">
      <formula>$B7=1</formula>
    </cfRule>
    <cfRule type="expression" dxfId="233" priority="215" stopIfTrue="1">
      <formula>OR($B7=0,$B7=2,$B7=3,$B7=4)</formula>
    </cfRule>
  </conditionalFormatting>
  <conditionalFormatting sqref="G51:H51 G77:H79 H30 G31:H33 G41:H42 G23:H29 G49:H49 G47:H47">
    <cfRule type="expression" dxfId="232" priority="212" stopIfTrue="1">
      <formula>$B23=1</formula>
    </cfRule>
    <cfRule type="expression" dxfId="231" priority="212" stopIfTrue="1">
      <formula>OR($B23=0,$B23=2,$B23=3,$B23=4)</formula>
    </cfRule>
    <cfRule type="expression" dxfId="230" priority="212" stopIfTrue="1">
      <formula>AND(TIPOORCAMENTO="Licitado",$B23&lt;&gt;"L",$B23&lt;&gt;-1)</formula>
    </cfRule>
  </conditionalFormatting>
  <conditionalFormatting sqref="B51:C51 B77:C79 B41:C42 B23:C33 B61:C67 E68:F79 B49:C49 B47:C47 E7:F60">
    <cfRule type="expression" dxfId="229" priority="212" stopIfTrue="1">
      <formula>$B7=1</formula>
    </cfRule>
    <cfRule type="expression" dxfId="228" priority="213" stopIfTrue="1">
      <formula>OR($B7=0,$B7=2,$B7=3,$B7=4)</formula>
    </cfRule>
  </conditionalFormatting>
  <conditionalFormatting sqref="D77:D79 D27:D33 D41:D42">
    <cfRule type="beginsWith" dxfId="227" priority="209" operator="beginsWith" text="(">
      <formula>LEFT(D27,LEN("("))="("</formula>
    </cfRule>
  </conditionalFormatting>
  <conditionalFormatting sqref="A7:A15">
    <cfRule type="expression" dxfId="226" priority="207" stopIfTrue="1">
      <formula>$B7=1</formula>
    </cfRule>
    <cfRule type="expression" dxfId="225" priority="207" stopIfTrue="1">
      <formula>OR($B7=0,$B7=2,$B7=3,$B7=4)</formula>
    </cfRule>
  </conditionalFormatting>
  <conditionalFormatting sqref="G7:H15">
    <cfRule type="expression" dxfId="224" priority="204" stopIfTrue="1">
      <formula>$B7=1</formula>
    </cfRule>
    <cfRule type="expression" dxfId="223" priority="204" stopIfTrue="1">
      <formula>OR($B7=0,$B7=2,$B7=3,$B7=4)</formula>
    </cfRule>
    <cfRule type="expression" dxfId="222" priority="204" stopIfTrue="1">
      <formula>AND(TIPOORCAMENTO="Licitado",$B7&lt;&gt;"L",$B7&lt;&gt;-1)</formula>
    </cfRule>
  </conditionalFormatting>
  <conditionalFormatting sqref="B7:C15">
    <cfRule type="expression" dxfId="221" priority="204" stopIfTrue="1">
      <formula>$B7=1</formula>
    </cfRule>
    <cfRule type="expression" dxfId="220" priority="205" stopIfTrue="1">
      <formula>OR($B7=0,$B7=2,$B7=3,$B7=4)</formula>
    </cfRule>
  </conditionalFormatting>
  <conditionalFormatting sqref="J7:J15">
    <cfRule type="expression" dxfId="219" priority="200" stopIfTrue="1">
      <formula>$B7=1</formula>
    </cfRule>
    <cfRule type="expression" dxfId="218" priority="200" stopIfTrue="1">
      <formula>OR($B7=0,$B7=2,$B7=3,$B7=4)</formula>
    </cfRule>
  </conditionalFormatting>
  <conditionalFormatting sqref="D7:D15">
    <cfRule type="expression" dxfId="217" priority="198" stopIfTrue="1">
      <formula>$B7=1</formula>
    </cfRule>
    <cfRule type="expression" dxfId="216" priority="198" stopIfTrue="1">
      <formula>OR($B7=0,$B7=2,$B7=3,$B7=4)</formula>
    </cfRule>
  </conditionalFormatting>
  <conditionalFormatting sqref="D7:D15">
    <cfRule type="beginsWith" dxfId="215" priority="197" operator="beginsWith" text="(">
      <formula>LEFT(D7,LEN("("))="("</formula>
    </cfRule>
  </conditionalFormatting>
  <conditionalFormatting sqref="A16:A20">
    <cfRule type="expression" dxfId="214" priority="195" stopIfTrue="1">
      <formula>$B16=1</formula>
    </cfRule>
    <cfRule type="expression" dxfId="213" priority="195" stopIfTrue="1">
      <formula>OR($B16=0,$B16=2,$B16=3,$B16=4)</formula>
    </cfRule>
  </conditionalFormatting>
  <conditionalFormatting sqref="G16:H20">
    <cfRule type="expression" dxfId="212" priority="192" stopIfTrue="1">
      <formula>$B16=1</formula>
    </cfRule>
    <cfRule type="expression" dxfId="211" priority="192" stopIfTrue="1">
      <formula>OR($B16=0,$B16=2,$B16=3,$B16=4)</formula>
    </cfRule>
    <cfRule type="expression" dxfId="210" priority="192" stopIfTrue="1">
      <formula>AND(TIPOORCAMENTO="Licitado",$B16&lt;&gt;"L",$B16&lt;&gt;-1)</formula>
    </cfRule>
  </conditionalFormatting>
  <conditionalFormatting sqref="B16:C20">
    <cfRule type="expression" dxfId="209" priority="192" stopIfTrue="1">
      <formula>$B16=1</formula>
    </cfRule>
    <cfRule type="expression" dxfId="208" priority="193" stopIfTrue="1">
      <formula>OR($B16=0,$B16=2,$B16=3,$B16=4)</formula>
    </cfRule>
  </conditionalFormatting>
  <conditionalFormatting sqref="J16:J20">
    <cfRule type="expression" dxfId="207" priority="188" stopIfTrue="1">
      <formula>$B16=1</formula>
    </cfRule>
    <cfRule type="expression" dxfId="206" priority="188" stopIfTrue="1">
      <formula>OR($B16=0,$B16=2,$B16=3,$B16=4)</formula>
    </cfRule>
  </conditionalFormatting>
  <conditionalFormatting sqref="D16:D20">
    <cfRule type="expression" dxfId="205" priority="186" stopIfTrue="1">
      <formula>$B16=1</formula>
    </cfRule>
    <cfRule type="expression" dxfId="204" priority="186" stopIfTrue="1">
      <formula>OR($B16=0,$B16=2,$B16=3,$B16=4)</formula>
    </cfRule>
  </conditionalFormatting>
  <conditionalFormatting sqref="D16:D20 D23:D26">
    <cfRule type="beginsWith" dxfId="203" priority="185" operator="beginsWith" text="(">
      <formula>LEFT(D16,LEN("("))="("</formula>
    </cfRule>
  </conditionalFormatting>
  <conditionalFormatting sqref="A37:A38">
    <cfRule type="expression" dxfId="202" priority="183" stopIfTrue="1">
      <formula>$B37=1</formula>
    </cfRule>
    <cfRule type="expression" dxfId="201" priority="183" stopIfTrue="1">
      <formula>OR($B37=0,$B37=2,$B37=3,$B37=4)</formula>
    </cfRule>
  </conditionalFormatting>
  <conditionalFormatting sqref="G37:H38">
    <cfRule type="expression" dxfId="200" priority="180" stopIfTrue="1">
      <formula>$B37=1</formula>
    </cfRule>
    <cfRule type="expression" dxfId="199" priority="180" stopIfTrue="1">
      <formula>OR($B37=0,$B37=2,$B37=3,$B37=4)</formula>
    </cfRule>
    <cfRule type="expression" dxfId="198" priority="180" stopIfTrue="1">
      <formula>AND(TIPOORCAMENTO="Licitado",$B37&lt;&gt;"L",$B37&lt;&gt;-1)</formula>
    </cfRule>
  </conditionalFormatting>
  <conditionalFormatting sqref="B37:C38">
    <cfRule type="expression" dxfId="197" priority="180" stopIfTrue="1">
      <formula>$B37=1</formula>
    </cfRule>
    <cfRule type="expression" dxfId="196" priority="181" stopIfTrue="1">
      <formula>OR($B37=0,$B37=2,$B37=3,$B37=4)</formula>
    </cfRule>
  </conditionalFormatting>
  <conditionalFormatting sqref="J37:J38">
    <cfRule type="expression" dxfId="195" priority="176" stopIfTrue="1">
      <formula>$B37=1</formula>
    </cfRule>
    <cfRule type="expression" dxfId="194" priority="176" stopIfTrue="1">
      <formula>OR($B37=0,$B37=2,$B37=3,$B37=4)</formula>
    </cfRule>
  </conditionalFormatting>
  <conditionalFormatting sqref="D37:D38">
    <cfRule type="expression" dxfId="193" priority="174" stopIfTrue="1">
      <formula>$B37=1</formula>
    </cfRule>
    <cfRule type="expression" dxfId="192" priority="174" stopIfTrue="1">
      <formula>OR($B37=0,$B37=2,$B37=3,$B37=4)</formula>
    </cfRule>
  </conditionalFormatting>
  <conditionalFormatting sqref="D37:D38">
    <cfRule type="beginsWith" dxfId="191" priority="173" operator="beginsWith" text="(">
      <formula>LEFT(D37,LEN("("))="("</formula>
    </cfRule>
  </conditionalFormatting>
  <conditionalFormatting sqref="D51">
    <cfRule type="beginsWith" dxfId="190" priority="172" operator="beginsWith" text="(">
      <formula>LEFT(D51,LEN("("))="("</formula>
    </cfRule>
  </conditionalFormatting>
  <conditionalFormatting sqref="I61:I67">
    <cfRule type="expression" dxfId="189" priority="170" stopIfTrue="1">
      <formula>$B61=1</formula>
    </cfRule>
    <cfRule type="expression" dxfId="188" priority="170" stopIfTrue="1">
      <formula>OR($B61=0,$B61=2,$B61=3,$B61=4)</formula>
    </cfRule>
  </conditionalFormatting>
  <conditionalFormatting sqref="G61:H67">
    <cfRule type="expression" dxfId="187" priority="167" stopIfTrue="1">
      <formula>$B61=1</formula>
    </cfRule>
    <cfRule type="expression" dxfId="186" priority="167" stopIfTrue="1">
      <formula>OR($B61=0,$B61=2,$B61=3,$B61=4)</formula>
    </cfRule>
    <cfRule type="expression" dxfId="185" priority="167" stopIfTrue="1">
      <formula>AND(TIPOORCAMENTO="Licitado",$B61&lt;&gt;"L",$B61&lt;&gt;-1)</formula>
    </cfRule>
  </conditionalFormatting>
  <conditionalFormatting sqref="E61:F67">
    <cfRule type="expression" dxfId="184" priority="167" stopIfTrue="1">
      <formula>$B61=1</formula>
    </cfRule>
    <cfRule type="expression" dxfId="183" priority="168" stopIfTrue="1">
      <formula>OR($B61=0,$B61=2,$B61=3,$B61=4)</formula>
    </cfRule>
  </conditionalFormatting>
  <conditionalFormatting sqref="J61:J67">
    <cfRule type="expression" dxfId="182" priority="163" stopIfTrue="1">
      <formula>$B61=1</formula>
    </cfRule>
    <cfRule type="expression" dxfId="181" priority="163" stopIfTrue="1">
      <formula>OR($B61=0,$B61=2,$B61=3,$B61=4)</formula>
    </cfRule>
  </conditionalFormatting>
  <conditionalFormatting sqref="D61:D67">
    <cfRule type="expression" dxfId="180" priority="161" stopIfTrue="1">
      <formula>$B61=1</formula>
    </cfRule>
    <cfRule type="expression" dxfId="179" priority="161" stopIfTrue="1">
      <formula>OR($B61=0,$B61=2,$B61=3,$B61=4)</formula>
    </cfRule>
  </conditionalFormatting>
  <conditionalFormatting sqref="D61:D67">
    <cfRule type="beginsWith" dxfId="178" priority="160" operator="beginsWith" text="(">
      <formula>LEFT(D61,LEN("("))="("</formula>
    </cfRule>
  </conditionalFormatting>
  <conditionalFormatting sqref="A68:A76">
    <cfRule type="expression" dxfId="177" priority="158" stopIfTrue="1">
      <formula>$B68=1</formula>
    </cfRule>
    <cfRule type="expression" dxfId="176" priority="158" stopIfTrue="1">
      <formula>OR($B68=0,$B68=2,$B68=3,$B68=4)</formula>
    </cfRule>
  </conditionalFormatting>
  <conditionalFormatting sqref="G68:H76">
    <cfRule type="expression" dxfId="175" priority="155" stopIfTrue="1">
      <formula>$B68=1</formula>
    </cfRule>
    <cfRule type="expression" dxfId="174" priority="155" stopIfTrue="1">
      <formula>OR($B68=0,$B68=2,$B68=3,$B68=4)</formula>
    </cfRule>
    <cfRule type="expression" dxfId="173" priority="155" stopIfTrue="1">
      <formula>AND(TIPOORCAMENTO="Licitado",$B68&lt;&gt;"L",$B68&lt;&gt;-1)</formula>
    </cfRule>
  </conditionalFormatting>
  <conditionalFormatting sqref="B68:C76">
    <cfRule type="expression" dxfId="172" priority="155" stopIfTrue="1">
      <formula>$B68=1</formula>
    </cfRule>
    <cfRule type="expression" dxfId="171" priority="156" stopIfTrue="1">
      <formula>OR($B68=0,$B68=2,$B68=3,$B68=4)</formula>
    </cfRule>
  </conditionalFormatting>
  <conditionalFormatting sqref="J68:J76">
    <cfRule type="expression" dxfId="170" priority="151" stopIfTrue="1">
      <formula>$B68=1</formula>
    </cfRule>
    <cfRule type="expression" dxfId="169" priority="151" stopIfTrue="1">
      <formula>OR($B68=0,$B68=2,$B68=3,$B68=4)</formula>
    </cfRule>
  </conditionalFormatting>
  <conditionalFormatting sqref="D68:D76">
    <cfRule type="expression" dxfId="168" priority="149" stopIfTrue="1">
      <formula>$B68=1</formula>
    </cfRule>
    <cfRule type="expression" dxfId="167" priority="149" stopIfTrue="1">
      <formula>OR($B68=0,$B68=2,$B68=3,$B68=4)</formula>
    </cfRule>
  </conditionalFormatting>
  <conditionalFormatting sqref="D68:D76">
    <cfRule type="beginsWith" dxfId="166" priority="148" operator="beginsWith" text="(">
      <formula>LEFT(D68,LEN("("))="("</formula>
    </cfRule>
  </conditionalFormatting>
  <conditionalFormatting sqref="A52">
    <cfRule type="expression" dxfId="165" priority="146" stopIfTrue="1">
      <formula>$B52=1</formula>
    </cfRule>
    <cfRule type="expression" dxfId="164" priority="146" stopIfTrue="1">
      <formula>OR($B52=0,$B52=2,$B52=3,$B52=4)</formula>
    </cfRule>
  </conditionalFormatting>
  <conditionalFormatting sqref="G52:H52">
    <cfRule type="expression" dxfId="163" priority="143" stopIfTrue="1">
      <formula>$B52=1</formula>
    </cfRule>
    <cfRule type="expression" dxfId="162" priority="143" stopIfTrue="1">
      <formula>OR($B52=0,$B52=2,$B52=3,$B52=4)</formula>
    </cfRule>
    <cfRule type="expression" dxfId="161" priority="143" stopIfTrue="1">
      <formula>AND(TIPOORCAMENTO="Licitado",$B52&lt;&gt;"L",$B52&lt;&gt;-1)</formula>
    </cfRule>
  </conditionalFormatting>
  <conditionalFormatting sqref="B52:C52">
    <cfRule type="expression" dxfId="160" priority="143" stopIfTrue="1">
      <formula>$B52=1</formula>
    </cfRule>
    <cfRule type="expression" dxfId="159" priority="144" stopIfTrue="1">
      <formula>OR($B52=0,$B52=2,$B52=3,$B52=4)</formula>
    </cfRule>
  </conditionalFormatting>
  <conditionalFormatting sqref="J52">
    <cfRule type="expression" dxfId="158" priority="139" stopIfTrue="1">
      <formula>$B52=1</formula>
    </cfRule>
    <cfRule type="expression" dxfId="157" priority="139" stopIfTrue="1">
      <formula>OR($B52=0,$B52=2,$B52=3,$B52=4)</formula>
    </cfRule>
  </conditionalFormatting>
  <conditionalFormatting sqref="D52">
    <cfRule type="expression" dxfId="156" priority="137" stopIfTrue="1">
      <formula>$B52=1</formula>
    </cfRule>
    <cfRule type="expression" dxfId="155" priority="137" stopIfTrue="1">
      <formula>OR($B52=0,$B52=2,$B52=3,$B52=4)</formula>
    </cfRule>
  </conditionalFormatting>
  <conditionalFormatting sqref="D52">
    <cfRule type="beginsWith" dxfId="154" priority="136" operator="beginsWith" text="(">
      <formula>LEFT(D52,LEN("("))="("</formula>
    </cfRule>
  </conditionalFormatting>
  <conditionalFormatting sqref="A34">
    <cfRule type="expression" dxfId="153" priority="134" stopIfTrue="1">
      <formula>$B34=1</formula>
    </cfRule>
    <cfRule type="expression" dxfId="152" priority="134" stopIfTrue="1">
      <formula>OR($B34=0,$B34=2,$B34=3,$B34=4)</formula>
    </cfRule>
  </conditionalFormatting>
  <conditionalFormatting sqref="G34:H34">
    <cfRule type="expression" dxfId="151" priority="131" stopIfTrue="1">
      <formula>$B34=1</formula>
    </cfRule>
    <cfRule type="expression" dxfId="150" priority="131" stopIfTrue="1">
      <formula>OR($B34=0,$B34=2,$B34=3,$B34=4)</formula>
    </cfRule>
    <cfRule type="expression" dxfId="149" priority="131" stopIfTrue="1">
      <formula>AND(TIPOORCAMENTO="Licitado",$B34&lt;&gt;"L",$B34&lt;&gt;-1)</formula>
    </cfRule>
  </conditionalFormatting>
  <conditionalFormatting sqref="B34:C34">
    <cfRule type="expression" dxfId="148" priority="131" stopIfTrue="1">
      <formula>$B34=1</formula>
    </cfRule>
    <cfRule type="expression" dxfId="147" priority="132" stopIfTrue="1">
      <formula>OR($B34=0,$B34=2,$B34=3,$B34=4)</formula>
    </cfRule>
  </conditionalFormatting>
  <conditionalFormatting sqref="J34">
    <cfRule type="expression" dxfId="146" priority="127" stopIfTrue="1">
      <formula>$B34=1</formula>
    </cfRule>
    <cfRule type="expression" dxfId="145" priority="127" stopIfTrue="1">
      <formula>OR($B34=0,$B34=2,$B34=3,$B34=4)</formula>
    </cfRule>
  </conditionalFormatting>
  <conditionalFormatting sqref="D34">
    <cfRule type="expression" dxfId="144" priority="125" stopIfTrue="1">
      <formula>$B34=1</formula>
    </cfRule>
    <cfRule type="expression" dxfId="143" priority="125" stopIfTrue="1">
      <formula>OR($B34=0,$B34=2,$B34=3,$B34=4)</formula>
    </cfRule>
  </conditionalFormatting>
  <conditionalFormatting sqref="D34">
    <cfRule type="beginsWith" dxfId="142" priority="124" operator="beginsWith" text="(">
      <formula>LEFT(D34,LEN("("))="("</formula>
    </cfRule>
  </conditionalFormatting>
  <conditionalFormatting sqref="A39:A40">
    <cfRule type="expression" dxfId="141" priority="122" stopIfTrue="1">
      <formula>$B39=1</formula>
    </cfRule>
    <cfRule type="expression" dxfId="140" priority="122" stopIfTrue="1">
      <formula>OR($B39=0,$B39=2,$B39=3,$B39=4)</formula>
    </cfRule>
  </conditionalFormatting>
  <conditionalFormatting sqref="G39:H40">
    <cfRule type="expression" dxfId="139" priority="119" stopIfTrue="1">
      <formula>$B39=1</formula>
    </cfRule>
    <cfRule type="expression" dxfId="138" priority="119" stopIfTrue="1">
      <formula>OR($B39=0,$B39=2,$B39=3,$B39=4)</formula>
    </cfRule>
    <cfRule type="expression" dxfId="137" priority="119" stopIfTrue="1">
      <formula>AND(TIPOORCAMENTO="Licitado",$B39&lt;&gt;"L",$B39&lt;&gt;-1)</formula>
    </cfRule>
  </conditionalFormatting>
  <conditionalFormatting sqref="B39:C40">
    <cfRule type="expression" dxfId="136" priority="119" stopIfTrue="1">
      <formula>$B39=1</formula>
    </cfRule>
    <cfRule type="expression" dxfId="135" priority="120" stopIfTrue="1">
      <formula>OR($B39=0,$B39=2,$B39=3,$B39=4)</formula>
    </cfRule>
  </conditionalFormatting>
  <conditionalFormatting sqref="J39:J40">
    <cfRule type="expression" dxfId="134" priority="115" stopIfTrue="1">
      <formula>$B39=1</formula>
    </cfRule>
    <cfRule type="expression" dxfId="133" priority="115" stopIfTrue="1">
      <formula>OR($B39=0,$B39=2,$B39=3,$B39=4)</formula>
    </cfRule>
  </conditionalFormatting>
  <conditionalFormatting sqref="D39:D40">
    <cfRule type="expression" dxfId="132" priority="113" stopIfTrue="1">
      <formula>$B39=1</formula>
    </cfRule>
    <cfRule type="expression" dxfId="131" priority="113" stopIfTrue="1">
      <formula>OR($B39=0,$B39=2,$B39=3,$B39=4)</formula>
    </cfRule>
  </conditionalFormatting>
  <conditionalFormatting sqref="D39:D40">
    <cfRule type="beginsWith" dxfId="130" priority="112" operator="beginsWith" text="(">
      <formula>LEFT(D39,LEN("("))="("</formula>
    </cfRule>
  </conditionalFormatting>
  <conditionalFormatting sqref="A50">
    <cfRule type="expression" dxfId="129" priority="110" stopIfTrue="1">
      <formula>$B50=1</formula>
    </cfRule>
    <cfRule type="expression" dxfId="128" priority="110" stopIfTrue="1">
      <formula>OR($B50=0,$B50=2,$B50=3,$B50=4)</formula>
    </cfRule>
  </conditionalFormatting>
  <conditionalFormatting sqref="G50:H50">
    <cfRule type="expression" dxfId="127" priority="107" stopIfTrue="1">
      <formula>$B50=1</formula>
    </cfRule>
    <cfRule type="expression" dxfId="126" priority="107" stopIfTrue="1">
      <formula>OR($B50=0,$B50=2,$B50=3,$B50=4)</formula>
    </cfRule>
    <cfRule type="expression" dxfId="125" priority="107" stopIfTrue="1">
      <formula>AND(TIPOORCAMENTO="Licitado",$B50&lt;&gt;"L",$B50&lt;&gt;-1)</formula>
    </cfRule>
  </conditionalFormatting>
  <conditionalFormatting sqref="B50:C50">
    <cfRule type="expression" dxfId="124" priority="107" stopIfTrue="1">
      <formula>$B50=1</formula>
    </cfRule>
    <cfRule type="expression" dxfId="123" priority="108" stopIfTrue="1">
      <formula>OR($B50=0,$B50=2,$B50=3,$B50=4)</formula>
    </cfRule>
  </conditionalFormatting>
  <conditionalFormatting sqref="J50">
    <cfRule type="expression" dxfId="122" priority="103" stopIfTrue="1">
      <formula>$B50=1</formula>
    </cfRule>
    <cfRule type="expression" dxfId="121" priority="103" stopIfTrue="1">
      <formula>OR($B50=0,$B50=2,$B50=3,$B50=4)</formula>
    </cfRule>
  </conditionalFormatting>
  <conditionalFormatting sqref="D50">
    <cfRule type="expression" dxfId="120" priority="101" stopIfTrue="1">
      <formula>$B50=1</formula>
    </cfRule>
    <cfRule type="expression" dxfId="119" priority="101" stopIfTrue="1">
      <formula>OR($B50=0,$B50=2,$B50=3,$B50=4)</formula>
    </cfRule>
  </conditionalFormatting>
  <conditionalFormatting sqref="D50">
    <cfRule type="beginsWith" dxfId="118" priority="100" operator="beginsWith" text="(">
      <formula>LEFT(D50,LEN("("))="("</formula>
    </cfRule>
  </conditionalFormatting>
  <conditionalFormatting sqref="A44:A45">
    <cfRule type="expression" dxfId="117" priority="98" stopIfTrue="1">
      <formula>$B44=1</formula>
    </cfRule>
    <cfRule type="expression" dxfId="116" priority="98" stopIfTrue="1">
      <formula>OR($B44=0,$B44=2,$B44=3,$B44=4)</formula>
    </cfRule>
  </conditionalFormatting>
  <conditionalFormatting sqref="G44:H45">
    <cfRule type="expression" dxfId="115" priority="95" stopIfTrue="1">
      <formula>$B44=1</formula>
    </cfRule>
    <cfRule type="expression" dxfId="114" priority="95" stopIfTrue="1">
      <formula>OR($B44=0,$B44=2,$B44=3,$B44=4)</formula>
    </cfRule>
    <cfRule type="expression" dxfId="113" priority="95" stopIfTrue="1">
      <formula>AND(TIPOORCAMENTO="Licitado",$B44&lt;&gt;"L",$B44&lt;&gt;-1)</formula>
    </cfRule>
  </conditionalFormatting>
  <conditionalFormatting sqref="B44:C45">
    <cfRule type="expression" dxfId="112" priority="95" stopIfTrue="1">
      <formula>$B44=1</formula>
    </cfRule>
    <cfRule type="expression" dxfId="111" priority="96" stopIfTrue="1">
      <formula>OR($B44=0,$B44=2,$B44=3,$B44=4)</formula>
    </cfRule>
  </conditionalFormatting>
  <conditionalFormatting sqref="J44:J45">
    <cfRule type="expression" dxfId="110" priority="91" stopIfTrue="1">
      <formula>$B44=1</formula>
    </cfRule>
    <cfRule type="expression" dxfId="109" priority="91" stopIfTrue="1">
      <formula>OR($B44=0,$B44=2,$B44=3,$B44=4)</formula>
    </cfRule>
  </conditionalFormatting>
  <conditionalFormatting sqref="D44:D45">
    <cfRule type="expression" dxfId="108" priority="89" stopIfTrue="1">
      <formula>$B44=1</formula>
    </cfRule>
    <cfRule type="expression" dxfId="107" priority="89" stopIfTrue="1">
      <formula>OR($B44=0,$B44=2,$B44=3,$B44=4)</formula>
    </cfRule>
  </conditionalFormatting>
  <conditionalFormatting sqref="D44:D45 D49 D47">
    <cfRule type="beginsWith" dxfId="106" priority="88" operator="beginsWith" text="(">
      <formula>LEFT(D44,LEN("("))="("</formula>
    </cfRule>
  </conditionalFormatting>
  <conditionalFormatting sqref="A48">
    <cfRule type="expression" dxfId="105" priority="86" stopIfTrue="1">
      <formula>$B48=1</formula>
    </cfRule>
    <cfRule type="expression" dxfId="104" priority="86" stopIfTrue="1">
      <formula>OR($B48=0,$B48=2,$B48=3,$B48=4)</formula>
    </cfRule>
  </conditionalFormatting>
  <conditionalFormatting sqref="G48:H48">
    <cfRule type="expression" dxfId="103" priority="83" stopIfTrue="1">
      <formula>$B48=1</formula>
    </cfRule>
    <cfRule type="expression" dxfId="102" priority="83" stopIfTrue="1">
      <formula>OR($B48=0,$B48=2,$B48=3,$B48=4)</formula>
    </cfRule>
    <cfRule type="expression" dxfId="101" priority="83" stopIfTrue="1">
      <formula>AND(TIPOORCAMENTO="Licitado",$B48&lt;&gt;"L",$B48&lt;&gt;-1)</formula>
    </cfRule>
  </conditionalFormatting>
  <conditionalFormatting sqref="B48:C48">
    <cfRule type="expression" dxfId="100" priority="83" stopIfTrue="1">
      <formula>$B48=1</formula>
    </cfRule>
    <cfRule type="expression" dxfId="99" priority="84" stopIfTrue="1">
      <formula>OR($B48=0,$B48=2,$B48=3,$B48=4)</formula>
    </cfRule>
  </conditionalFormatting>
  <conditionalFormatting sqref="J48">
    <cfRule type="expression" dxfId="98" priority="79" stopIfTrue="1">
      <formula>$B48=1</formula>
    </cfRule>
    <cfRule type="expression" dxfId="97" priority="79" stopIfTrue="1">
      <formula>OR($B48=0,$B48=2,$B48=3,$B48=4)</formula>
    </cfRule>
  </conditionalFormatting>
  <conditionalFormatting sqref="D48">
    <cfRule type="expression" dxfId="96" priority="77" stopIfTrue="1">
      <formula>$B48=1</formula>
    </cfRule>
    <cfRule type="expression" dxfId="95" priority="77" stopIfTrue="1">
      <formula>OR($B48=0,$B48=2,$B48=3,$B48=4)</formula>
    </cfRule>
  </conditionalFormatting>
  <conditionalFormatting sqref="D48">
    <cfRule type="beginsWith" dxfId="94" priority="76" operator="beginsWith" text="(">
      <formula>LEFT(D48,LEN("("))="("</formula>
    </cfRule>
  </conditionalFormatting>
  <conditionalFormatting sqref="G30">
    <cfRule type="expression" dxfId="93" priority="214" stopIfTrue="1">
      <formula>$B30=1</formula>
    </cfRule>
    <cfRule type="expression" dxfId="92" priority="215" stopIfTrue="1">
      <formula>OR($B30=0,$B30=2,$B30=3,$B30=4)</formula>
    </cfRule>
    <cfRule type="expression" dxfId="91" priority="216" stopIfTrue="1">
      <formula>AND(TIPOORCAMENTO="Licitado",$B30&lt;&gt;"L",$B30&lt;&gt;-1)</formula>
    </cfRule>
  </conditionalFormatting>
  <conditionalFormatting sqref="A43">
    <cfRule type="expression" dxfId="90" priority="71" stopIfTrue="1">
      <formula>$B43=1</formula>
    </cfRule>
    <cfRule type="expression" dxfId="89" priority="71" stopIfTrue="1">
      <formula>OR($B43=0,$B43=2,$B43=3,$B43=4)</formula>
    </cfRule>
  </conditionalFormatting>
  <conditionalFormatting sqref="G43:H43">
    <cfRule type="expression" dxfId="88" priority="68" stopIfTrue="1">
      <formula>$B43=1</formula>
    </cfRule>
    <cfRule type="expression" dxfId="87" priority="69" stopIfTrue="1">
      <formula>OR($B43=0,$B43=2,$B43=3,$B43=4)</formula>
    </cfRule>
    <cfRule type="expression" dxfId="86" priority="70" stopIfTrue="1">
      <formula>AND(TIPOORCAMENTO="Licitado",$B43&lt;&gt;"L",$B43&lt;&gt;-1)</formula>
    </cfRule>
  </conditionalFormatting>
  <conditionalFormatting sqref="B43:C43">
    <cfRule type="expression" dxfId="85" priority="71" stopIfTrue="1">
      <formula>$B43=1</formula>
    </cfRule>
    <cfRule type="expression" dxfId="84" priority="72" stopIfTrue="1">
      <formula>OR($B43=0,$B43=2,$B43=3,$B43=4)</formula>
    </cfRule>
  </conditionalFormatting>
  <conditionalFormatting sqref="J43">
    <cfRule type="expression" dxfId="83" priority="64" stopIfTrue="1">
      <formula>$B43=1</formula>
    </cfRule>
    <cfRule type="expression" dxfId="82" priority="65" stopIfTrue="1">
      <formula>OR($B43=0,$B43=2,$B43=3,$B43=4)</formula>
    </cfRule>
  </conditionalFormatting>
  <conditionalFormatting sqref="D43">
    <cfRule type="expression" dxfId="81" priority="62" stopIfTrue="1">
      <formula>$B43=1</formula>
    </cfRule>
    <cfRule type="expression" dxfId="80" priority="63" stopIfTrue="1">
      <formula>OR($B43=0,$B43=2,$B43=3,$B43=4)</formula>
    </cfRule>
  </conditionalFormatting>
  <conditionalFormatting sqref="D43">
    <cfRule type="beginsWith" dxfId="79" priority="61" operator="beginsWith" text="(">
      <formula>LEFT(D43,LEN("("))="("</formula>
    </cfRule>
  </conditionalFormatting>
  <conditionalFormatting sqref="A46">
    <cfRule type="expression" dxfId="78" priority="59" stopIfTrue="1">
      <formula>$B46=1</formula>
    </cfRule>
    <cfRule type="expression" dxfId="77" priority="59" stopIfTrue="1">
      <formula>OR($B46=0,$B46=2,$B46=3,$B46=4)</formula>
    </cfRule>
  </conditionalFormatting>
  <conditionalFormatting sqref="G46:H46">
    <cfRule type="expression" dxfId="76" priority="56" stopIfTrue="1">
      <formula>$B46=1</formula>
    </cfRule>
    <cfRule type="expression" dxfId="75" priority="57" stopIfTrue="1">
      <formula>OR($B46=0,$B46=2,$B46=3,$B46=4)</formula>
    </cfRule>
    <cfRule type="expression" dxfId="74" priority="58" stopIfTrue="1">
      <formula>AND(TIPOORCAMENTO="Licitado",$B46&lt;&gt;"L",$B46&lt;&gt;-1)</formula>
    </cfRule>
  </conditionalFormatting>
  <conditionalFormatting sqref="B46:C46">
    <cfRule type="expression" dxfId="73" priority="59" stopIfTrue="1">
      <formula>$B46=1</formula>
    </cfRule>
    <cfRule type="expression" dxfId="72" priority="60" stopIfTrue="1">
      <formula>OR($B46=0,$B46=2,$B46=3,$B46=4)</formula>
    </cfRule>
  </conditionalFormatting>
  <conditionalFormatting sqref="J46">
    <cfRule type="expression" dxfId="71" priority="52" stopIfTrue="1">
      <formula>$B46=1</formula>
    </cfRule>
    <cfRule type="expression" dxfId="70" priority="53" stopIfTrue="1">
      <formula>OR($B46=0,$B46=2,$B46=3,$B46=4)</formula>
    </cfRule>
  </conditionalFormatting>
  <conditionalFormatting sqref="D46">
    <cfRule type="expression" dxfId="69" priority="50" stopIfTrue="1">
      <formula>$B46=1</formula>
    </cfRule>
    <cfRule type="expression" dxfId="68" priority="51" stopIfTrue="1">
      <formula>OR($B46=0,$B46=2,$B46=3,$B46=4)</formula>
    </cfRule>
  </conditionalFormatting>
  <conditionalFormatting sqref="D46">
    <cfRule type="beginsWith" dxfId="67" priority="49" operator="beginsWith" text="(">
      <formula>LEFT(D46,LEN("("))="("</formula>
    </cfRule>
  </conditionalFormatting>
  <conditionalFormatting sqref="A21:A22">
    <cfRule type="expression" dxfId="66" priority="47" stopIfTrue="1">
      <formula>$B21=1</formula>
    </cfRule>
    <cfRule type="expression" dxfId="65" priority="47" stopIfTrue="1">
      <formula>OR($B21=0,$B21=2,$B21=3,$B21=4)</formula>
    </cfRule>
  </conditionalFormatting>
  <conditionalFormatting sqref="G21:H22">
    <cfRule type="expression" dxfId="64" priority="44" stopIfTrue="1">
      <formula>$B21=1</formula>
    </cfRule>
    <cfRule type="expression" dxfId="63" priority="45" stopIfTrue="1">
      <formula>OR($B21=0,$B21=2,$B21=3,$B21=4)</formula>
    </cfRule>
    <cfRule type="expression" dxfId="62" priority="46" stopIfTrue="1">
      <formula>AND(TIPOORCAMENTO="Licitado",$B21&lt;&gt;"L",$B21&lt;&gt;-1)</formula>
    </cfRule>
  </conditionalFormatting>
  <conditionalFormatting sqref="B21:C22">
    <cfRule type="expression" dxfId="61" priority="47" stopIfTrue="1">
      <formula>$B21=1</formula>
    </cfRule>
    <cfRule type="expression" dxfId="60" priority="48" stopIfTrue="1">
      <formula>OR($B21=0,$B21=2,$B21=3,$B21=4)</formula>
    </cfRule>
  </conditionalFormatting>
  <conditionalFormatting sqref="J21:J22">
    <cfRule type="expression" dxfId="59" priority="40" stopIfTrue="1">
      <formula>$B21=1</formula>
    </cfRule>
    <cfRule type="expression" dxfId="58" priority="41" stopIfTrue="1">
      <formula>OR($B21=0,$B21=2,$B21=3,$B21=4)</formula>
    </cfRule>
  </conditionalFormatting>
  <conditionalFormatting sqref="D21:D22">
    <cfRule type="expression" dxfId="57" priority="38" stopIfTrue="1">
      <formula>$B21=1</formula>
    </cfRule>
    <cfRule type="expression" dxfId="56" priority="39" stopIfTrue="1">
      <formula>OR($B21=0,$B21=2,$B21=3,$B21=4)</formula>
    </cfRule>
  </conditionalFormatting>
  <conditionalFormatting sqref="D21:D22">
    <cfRule type="beginsWith" dxfId="55" priority="37" operator="beginsWith" text="(">
      <formula>LEFT(D21,LEN("("))="("</formula>
    </cfRule>
  </conditionalFormatting>
  <conditionalFormatting sqref="J29">
    <cfRule type="expression" dxfId="54" priority="35" stopIfTrue="1">
      <formula>$B29=1</formula>
    </cfRule>
    <cfRule type="expression" dxfId="53" priority="36" stopIfTrue="1">
      <formula>OR($B29=0,$B29=2,$B29=3,$B29=4)</formula>
    </cfRule>
  </conditionalFormatting>
  <conditionalFormatting sqref="D29">
    <cfRule type="expression" dxfId="52" priority="33" stopIfTrue="1">
      <formula>$B29=1</formula>
    </cfRule>
    <cfRule type="expression" dxfId="51" priority="34" stopIfTrue="1">
      <formula>OR($B29=0,$B29=2,$B29=3,$B29=4)</formula>
    </cfRule>
  </conditionalFormatting>
  <conditionalFormatting sqref="J31">
    <cfRule type="expression" dxfId="50" priority="31" stopIfTrue="1">
      <formula>$B31=1</formula>
    </cfRule>
    <cfRule type="expression" dxfId="49" priority="32" stopIfTrue="1">
      <formula>OR($B31=0,$B31=2,$B31=3,$B31=4)</formula>
    </cfRule>
  </conditionalFormatting>
  <conditionalFormatting sqref="D31">
    <cfRule type="expression" dxfId="48" priority="29" stopIfTrue="1">
      <formula>$B31=1</formula>
    </cfRule>
    <cfRule type="expression" dxfId="47" priority="30" stopIfTrue="1">
      <formula>OR($B31=0,$B31=2,$B31=3,$B31=4)</formula>
    </cfRule>
  </conditionalFormatting>
  <conditionalFormatting sqref="A35:A36">
    <cfRule type="expression" dxfId="46" priority="27" stopIfTrue="1">
      <formula>$B35=1</formula>
    </cfRule>
    <cfRule type="expression" dxfId="45" priority="27" stopIfTrue="1">
      <formula>OR($B35=0,$B35=2,$B35=3,$B35=4)</formula>
    </cfRule>
  </conditionalFormatting>
  <conditionalFormatting sqref="G35:H36">
    <cfRule type="expression" dxfId="44" priority="24" stopIfTrue="1">
      <formula>$B35=1</formula>
    </cfRule>
    <cfRule type="expression" dxfId="43" priority="25" stopIfTrue="1">
      <formula>OR($B35=0,$B35=2,$B35=3,$B35=4)</formula>
    </cfRule>
    <cfRule type="expression" dxfId="42" priority="26" stopIfTrue="1">
      <formula>AND(TIPOORCAMENTO="Licitado",$B35&lt;&gt;"L",$B35&lt;&gt;-1)</formula>
    </cfRule>
  </conditionalFormatting>
  <conditionalFormatting sqref="B35:C36">
    <cfRule type="expression" dxfId="41" priority="27" stopIfTrue="1">
      <formula>$B35=1</formula>
    </cfRule>
    <cfRule type="expression" dxfId="40" priority="28" stopIfTrue="1">
      <formula>OR($B35=0,$B35=2,$B35=3,$B35=4)</formula>
    </cfRule>
  </conditionalFormatting>
  <conditionalFormatting sqref="J35:J36">
    <cfRule type="expression" dxfId="39" priority="20" stopIfTrue="1">
      <formula>$B35=1</formula>
    </cfRule>
    <cfRule type="expression" dxfId="38" priority="21" stopIfTrue="1">
      <formula>OR($B35=0,$B35=2,$B35=3,$B35=4)</formula>
    </cfRule>
  </conditionalFormatting>
  <conditionalFormatting sqref="D35:D36">
    <cfRule type="expression" dxfId="37" priority="18" stopIfTrue="1">
      <formula>$B35=1</formula>
    </cfRule>
    <cfRule type="expression" dxfId="36" priority="19" stopIfTrue="1">
      <formula>OR($B35=0,$B35=2,$B35=3,$B35=4)</formula>
    </cfRule>
  </conditionalFormatting>
  <conditionalFormatting sqref="D35:D36">
    <cfRule type="beginsWith" dxfId="35" priority="17" operator="beginsWith" text="(">
      <formula>LEFT(D35,LEN("("))="("</formula>
    </cfRule>
  </conditionalFormatting>
  <conditionalFormatting sqref="A53:A60">
    <cfRule type="expression" dxfId="34" priority="15" stopIfTrue="1">
      <formula>$B53=1</formula>
    </cfRule>
    <cfRule type="expression" dxfId="33" priority="15" stopIfTrue="1">
      <formula>OR($B53=0,$B53=2,$B53=3,$B53=4)</formula>
    </cfRule>
  </conditionalFormatting>
  <conditionalFormatting sqref="G53:H60">
    <cfRule type="expression" dxfId="32" priority="12" stopIfTrue="1">
      <formula>$B53=1</formula>
    </cfRule>
    <cfRule type="expression" dxfId="31" priority="13" stopIfTrue="1">
      <formula>OR($B53=0,$B53=2,$B53=3,$B53=4)</formula>
    </cfRule>
    <cfRule type="expression" dxfId="30" priority="14" stopIfTrue="1">
      <formula>AND(TIPOORCAMENTO="Licitado",$B53&lt;&gt;"L",$B53&lt;&gt;-1)</formula>
    </cfRule>
  </conditionalFormatting>
  <conditionalFormatting sqref="B53:C60">
    <cfRule type="expression" dxfId="29" priority="15" stopIfTrue="1">
      <formula>$B53=1</formula>
    </cfRule>
    <cfRule type="expression" dxfId="28" priority="16" stopIfTrue="1">
      <formula>OR($B53=0,$B53=2,$B53=3,$B53=4)</formula>
    </cfRule>
  </conditionalFormatting>
  <conditionalFormatting sqref="J53:J60">
    <cfRule type="expression" dxfId="27" priority="8" stopIfTrue="1">
      <formula>$B53=1</formula>
    </cfRule>
    <cfRule type="expression" dxfId="26" priority="9" stopIfTrue="1">
      <formula>OR($B53=0,$B53=2,$B53=3,$B53=4)</formula>
    </cfRule>
  </conditionalFormatting>
  <conditionalFormatting sqref="D53:D60">
    <cfRule type="expression" dxfId="25" priority="6" stopIfTrue="1">
      <formula>$B53=1</formula>
    </cfRule>
    <cfRule type="expression" dxfId="24" priority="7" stopIfTrue="1">
      <formula>OR($B53=0,$B53=2,$B53=3,$B53=4)</formula>
    </cfRule>
  </conditionalFormatting>
  <conditionalFormatting sqref="D53:D60">
    <cfRule type="beginsWith" dxfId="23" priority="5" operator="beginsWith" text="(">
      <formula>LEFT(D53,LEN("("))="("</formula>
    </cfRule>
  </conditionalFormatting>
  <conditionalFormatting sqref="J32">
    <cfRule type="expression" dxfId="22" priority="3" stopIfTrue="1">
      <formula>$B32=1</formula>
    </cfRule>
    <cfRule type="expression" dxfId="21" priority="4" stopIfTrue="1">
      <formula>OR($B32=0,$B32=2,$B32=3,$B32=4)</formula>
    </cfRule>
  </conditionalFormatting>
  <conditionalFormatting sqref="D32">
    <cfRule type="expression" dxfId="20" priority="1" stopIfTrue="1">
      <formula>$B32=1</formula>
    </cfRule>
    <cfRule type="expression" dxfId="19" priority="2" stopIfTrue="1">
      <formula>OR($B32=0,$B32=2,$B32=3,$B32=4)</formula>
    </cfRule>
  </conditionalFormatting>
  <dataValidations disablePrompts="1" count="6">
    <dataValidation type="list" errorStyle="information" allowBlank="1" showInputMessage="1" prompt="Selecione uma sigla de unidade na lista suspensa." sqref="E7:E79" xr:uid="{4E7FE9E7-7A16-48D5-B07C-FA6DDA8FC0BE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I7:I79" xr:uid="{5C5025AF-8514-40EA-99C4-5C50F5FF5A2F}"/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B7:B79" xr:uid="{26CA3932-5114-4AD7-84A4-387946F93D99}">
      <formula1>ORÇAMENTO.Lista.Fonte</formula1>
    </dataValidation>
    <dataValidation type="list" errorStyle="warning" allowBlank="1" showInputMessage="1" errorTitle="Aviso BDI" error="Selecione um dos 3 BDI da lista._x000a__x000a_Caso tenha mais de 3 BDI nesta Planilha Orçamentária digite apenas valor percentual." promptTitle="Aviso BDI" prompt="Selecione um dos 3 BDI da lista._x000a__x000a_Caso tenha mais de 3 BDI nesta Planilha Orçamentária digite apenas valor percentual." sqref="H7:H79" xr:uid="{95E63466-B676-4474-8844-E7F2B28FD385}">
      <formula1>ORÇAMENTO.Lista.BDI</formula1>
    </dataValidation>
    <dataValidation allowBlank="1" showInputMessage="1" showErrorMessage="1" prompt="A entrada de quantidades é feita na coluna AJ se acompanhamento por BM, ou na aba &quot;Memória de Cálculo/PLQ&quot; se acompanhamento por PLE." sqref="F7:F79" xr:uid="{796094A3-0845-4297-AD36-732490AA150C}"/>
    <dataValidation type="decimal" operator="greaterThan" allowBlank="1" showErrorMessage="1" error="Apenas números decimais maiores que zero." sqref="G7:G79" xr:uid="{DBFC7B07-635F-46DE-B1FB-645A778FD6DC}">
      <formula1>0</formula1>
      <formula2>0</formula2>
    </dataValidation>
  </dataValidation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36F3-B4EA-4CD2-8FDB-EACB31443D14}">
  <dimension ref="B1:S37"/>
  <sheetViews>
    <sheetView workbookViewId="0">
      <selection activeCell="F8" sqref="F8"/>
    </sheetView>
  </sheetViews>
  <sheetFormatPr defaultRowHeight="14.4" x14ac:dyDescent="0.3"/>
  <cols>
    <col min="2" max="2" width="9.6640625" customWidth="1"/>
    <col min="3" max="3" width="11.33203125" customWidth="1"/>
    <col min="4" max="4" width="14" customWidth="1"/>
    <col min="5" max="5" width="15.44140625" customWidth="1"/>
    <col min="6" max="6" width="14.33203125" customWidth="1"/>
    <col min="7" max="7" width="13.33203125" customWidth="1"/>
    <col min="8" max="8" width="10.33203125" customWidth="1"/>
    <col min="9" max="9" width="11.109375" customWidth="1"/>
    <col min="10" max="10" width="10.6640625" customWidth="1"/>
    <col min="11" max="11" width="10.21875" customWidth="1"/>
    <col min="12" max="12" width="10" customWidth="1"/>
    <col min="13" max="13" width="9.88671875" customWidth="1"/>
    <col min="14" max="15" width="10.77734375" customWidth="1"/>
    <col min="16" max="16" width="10" customWidth="1"/>
    <col min="17" max="18" width="9.6640625" customWidth="1"/>
  </cols>
  <sheetData>
    <row r="1" spans="2:19" ht="15.6" x14ac:dyDescent="0.3">
      <c r="E1" s="174"/>
      <c r="F1" s="177" t="s">
        <v>354</v>
      </c>
      <c r="G1" s="178"/>
      <c r="H1" s="174"/>
      <c r="I1" s="174"/>
      <c r="J1" s="174"/>
    </row>
    <row r="2" spans="2:19" ht="15" x14ac:dyDescent="0.3">
      <c r="E2" s="174"/>
      <c r="F2" s="179" t="s">
        <v>355</v>
      </c>
      <c r="G2" s="178"/>
      <c r="H2" s="174"/>
      <c r="I2" s="174"/>
      <c r="J2" s="174"/>
    </row>
    <row r="3" spans="2:19" x14ac:dyDescent="0.3">
      <c r="B3" s="180" t="s">
        <v>305</v>
      </c>
      <c r="C3" s="181"/>
      <c r="D3" s="184" t="s">
        <v>356</v>
      </c>
      <c r="E3" s="186" t="s">
        <v>358</v>
      </c>
      <c r="F3" s="187"/>
      <c r="G3" s="188"/>
      <c r="H3" s="180" t="s">
        <v>357</v>
      </c>
      <c r="I3" s="187"/>
      <c r="J3" s="191"/>
      <c r="K3" s="191"/>
      <c r="L3" s="191"/>
      <c r="M3" s="181"/>
      <c r="N3" s="180" t="str">
        <f t="array" ref="N3">IF(TIPOORCAMENTO="Licitado","NOME DA EMPRESA","DESCRIÇÃO DO LOTE")</f>
        <v>DESCRIÇÃO DO LOTE</v>
      </c>
      <c r="O3" s="191"/>
      <c r="P3" s="191"/>
      <c r="Q3" s="191"/>
      <c r="R3" s="191"/>
      <c r="S3" s="181"/>
    </row>
    <row r="4" spans="2:19" x14ac:dyDescent="0.3">
      <c r="B4" s="182" t="str">
        <f>Import.CR</f>
        <v>1091329-38</v>
      </c>
      <c r="C4" s="183"/>
      <c r="D4" s="185" t="str">
        <f>Import.TransfereGOV</f>
        <v>952788/2023</v>
      </c>
      <c r="E4" s="189" t="s">
        <v>359</v>
      </c>
      <c r="F4" s="176"/>
      <c r="G4" s="190"/>
      <c r="H4" s="192" t="str">
        <f>Import.Apelido</f>
        <v>PAVIMENTAÇÃO ASFÁLTICA NO MUNICÍPIO DE BOM JESUS DO TOCANTINS-PA</v>
      </c>
      <c r="I4" s="193"/>
      <c r="J4" s="193"/>
      <c r="K4" s="193"/>
      <c r="L4" s="193"/>
      <c r="M4" s="190"/>
      <c r="N4" s="194" t="str">
        <f t="array" ref="N4">IF(TIPOORCAMENTO="Licitado",Import.empresa,Import.DescLote)</f>
        <v>PAVIMENTAÇÃO ASFÁLTICA NO MUNICÍPIO DE BOM JESUS DO TOCANTINS-PA</v>
      </c>
      <c r="O4" s="195"/>
      <c r="P4" s="195"/>
      <c r="Q4" s="195"/>
      <c r="R4" s="195"/>
      <c r="S4" s="183"/>
    </row>
    <row r="6" spans="2:19" x14ac:dyDescent="0.3">
      <c r="B6" s="196" t="s">
        <v>117</v>
      </c>
      <c r="C6" s="197" t="s">
        <v>120</v>
      </c>
      <c r="D6" s="198"/>
      <c r="E6" s="198"/>
      <c r="F6" s="214" t="s">
        <v>342</v>
      </c>
      <c r="G6" s="210" t="s">
        <v>343</v>
      </c>
      <c r="H6" s="199">
        <v>1</v>
      </c>
      <c r="I6" s="200">
        <v>2</v>
      </c>
      <c r="J6" s="200">
        <v>3</v>
      </c>
      <c r="K6" s="200">
        <v>4</v>
      </c>
      <c r="L6" s="200">
        <v>5</v>
      </c>
      <c r="M6" s="200">
        <v>6</v>
      </c>
      <c r="N6" s="200">
        <v>7</v>
      </c>
      <c r="O6" s="200">
        <v>8</v>
      </c>
      <c r="P6" s="200">
        <v>9</v>
      </c>
      <c r="Q6" s="200">
        <v>10</v>
      </c>
      <c r="R6" s="200">
        <v>11</v>
      </c>
      <c r="S6" s="201">
        <v>12</v>
      </c>
    </row>
    <row r="7" spans="2:19" x14ac:dyDescent="0.3">
      <c r="B7" s="202"/>
      <c r="C7" s="139"/>
      <c r="D7" s="140"/>
      <c r="E7" s="140"/>
      <c r="F7" s="214"/>
      <c r="G7" s="211"/>
      <c r="H7" s="142">
        <v>46296</v>
      </c>
      <c r="I7" s="143">
        <v>46327</v>
      </c>
      <c r="J7" s="143">
        <v>46357</v>
      </c>
      <c r="K7" s="143">
        <v>46388</v>
      </c>
      <c r="L7" s="143">
        <v>46419</v>
      </c>
      <c r="M7" s="143">
        <v>46447</v>
      </c>
      <c r="N7" s="143">
        <v>46478</v>
      </c>
      <c r="O7" s="143">
        <v>46508</v>
      </c>
      <c r="P7" s="143">
        <v>46539</v>
      </c>
      <c r="Q7" s="143">
        <v>46569</v>
      </c>
      <c r="R7" s="143">
        <v>46600</v>
      </c>
      <c r="S7" s="203">
        <v>46631</v>
      </c>
    </row>
    <row r="8" spans="2:19" x14ac:dyDescent="0.3">
      <c r="B8" s="204" t="s">
        <v>128</v>
      </c>
      <c r="C8" s="141" t="s">
        <v>129</v>
      </c>
      <c r="D8" s="141"/>
      <c r="E8" s="141"/>
      <c r="F8" s="215">
        <v>2536744.5099999998</v>
      </c>
      <c r="G8" s="212" t="s">
        <v>344</v>
      </c>
      <c r="H8" s="144">
        <v>0.12096626159644276</v>
      </c>
      <c r="I8" s="144">
        <v>0.1110113174148547</v>
      </c>
      <c r="J8" s="144">
        <v>0.15563056446705389</v>
      </c>
      <c r="K8" s="144">
        <v>9.8784287898192796E-2</v>
      </c>
      <c r="L8" s="144">
        <v>8.8799675770265096E-2</v>
      </c>
      <c r="M8" s="144">
        <v>0.16487669859981288</v>
      </c>
      <c r="N8" s="144">
        <v>0.11172893402654886</v>
      </c>
      <c r="O8" s="144">
        <v>0.14820226022682909</v>
      </c>
      <c r="P8" s="144">
        <v>0</v>
      </c>
      <c r="Q8" s="144">
        <v>0</v>
      </c>
      <c r="R8" s="144">
        <v>0</v>
      </c>
      <c r="S8" s="205">
        <v>0</v>
      </c>
    </row>
    <row r="9" spans="2:19" x14ac:dyDescent="0.3">
      <c r="B9" s="204" t="s">
        <v>132</v>
      </c>
      <c r="C9" s="141" t="s">
        <v>133</v>
      </c>
      <c r="D9" s="141"/>
      <c r="E9" s="141"/>
      <c r="F9" s="215">
        <v>15689.69</v>
      </c>
      <c r="G9" s="212" t="s">
        <v>344</v>
      </c>
      <c r="H9" s="144">
        <v>0.36416207076111767</v>
      </c>
      <c r="I9" s="144">
        <v>0.10539787592998968</v>
      </c>
      <c r="J9" s="144">
        <v>0.12079716042828124</v>
      </c>
      <c r="K9" s="144">
        <v>9.8637385442287256E-2</v>
      </c>
      <c r="L9" s="144">
        <v>6.2957266842110962E-2</v>
      </c>
      <c r="M9" s="144">
        <v>0.12213370691199124</v>
      </c>
      <c r="N9" s="144">
        <v>6.2957266842110962E-2</v>
      </c>
      <c r="O9" s="144">
        <v>6.2957266842110962E-2</v>
      </c>
      <c r="P9" s="144">
        <v>0</v>
      </c>
      <c r="Q9" s="144">
        <v>0</v>
      </c>
      <c r="R9" s="144">
        <v>0</v>
      </c>
      <c r="S9" s="205">
        <v>0</v>
      </c>
    </row>
    <row r="10" spans="2:19" x14ac:dyDescent="0.3">
      <c r="B10" s="204" t="s">
        <v>139</v>
      </c>
      <c r="C10" s="141" t="s">
        <v>140</v>
      </c>
      <c r="D10" s="141"/>
      <c r="E10" s="141"/>
      <c r="F10" s="215">
        <v>21222.92</v>
      </c>
      <c r="G10" s="212" t="s">
        <v>344</v>
      </c>
      <c r="H10" s="144">
        <v>0.5</v>
      </c>
      <c r="I10" s="144">
        <v>0</v>
      </c>
      <c r="J10" s="144">
        <v>0</v>
      </c>
      <c r="K10" s="144">
        <v>0</v>
      </c>
      <c r="L10" s="144">
        <v>0</v>
      </c>
      <c r="M10" s="144">
        <v>0</v>
      </c>
      <c r="N10" s="144">
        <v>0</v>
      </c>
      <c r="O10" s="144">
        <v>0.5</v>
      </c>
      <c r="P10" s="144">
        <v>0</v>
      </c>
      <c r="Q10" s="144">
        <v>0</v>
      </c>
      <c r="R10" s="144">
        <v>0</v>
      </c>
      <c r="S10" s="205">
        <v>0</v>
      </c>
    </row>
    <row r="11" spans="2:19" x14ac:dyDescent="0.3">
      <c r="B11" s="204" t="s">
        <v>143</v>
      </c>
      <c r="C11" s="141" t="s">
        <v>42</v>
      </c>
      <c r="D11" s="141"/>
      <c r="E11" s="141"/>
      <c r="F11" s="215">
        <v>106044</v>
      </c>
      <c r="G11" s="212" t="s">
        <v>344</v>
      </c>
      <c r="H11" s="144">
        <v>0.12000000000000001</v>
      </c>
      <c r="I11" s="144">
        <v>9.9999999999999992E-2</v>
      </c>
      <c r="J11" s="144">
        <v>0.13999999999999999</v>
      </c>
      <c r="K11" s="144">
        <v>9.9999999999999992E-2</v>
      </c>
      <c r="L11" s="144">
        <v>0.11</v>
      </c>
      <c r="M11" s="144">
        <v>0.15</v>
      </c>
      <c r="N11" s="144">
        <v>0.12000000000000001</v>
      </c>
      <c r="O11" s="144">
        <v>0.16</v>
      </c>
      <c r="P11" s="144">
        <v>0</v>
      </c>
      <c r="Q11" s="144">
        <v>0</v>
      </c>
      <c r="R11" s="144">
        <v>0</v>
      </c>
      <c r="S11" s="205">
        <v>0</v>
      </c>
    </row>
    <row r="12" spans="2:19" x14ac:dyDescent="0.3">
      <c r="B12" s="204" t="s">
        <v>145</v>
      </c>
      <c r="C12" s="141" t="s">
        <v>146</v>
      </c>
      <c r="D12" s="141"/>
      <c r="E12" s="141"/>
      <c r="F12" s="215">
        <v>14524.38</v>
      </c>
      <c r="G12" s="212" t="s">
        <v>344</v>
      </c>
      <c r="H12" s="144">
        <v>0.17948855648227327</v>
      </c>
      <c r="I12" s="144">
        <v>0.17399021507286369</v>
      </c>
      <c r="J12" s="144">
        <v>0.24489513493863421</v>
      </c>
      <c r="K12" s="144">
        <v>0.15107219722976128</v>
      </c>
      <c r="L12" s="144">
        <v>0</v>
      </c>
      <c r="M12" s="144">
        <v>0.25055389627646757</v>
      </c>
      <c r="N12" s="144">
        <v>0</v>
      </c>
      <c r="O12" s="144">
        <v>0</v>
      </c>
      <c r="P12" s="144">
        <v>0</v>
      </c>
      <c r="Q12" s="144">
        <v>0</v>
      </c>
      <c r="R12" s="144">
        <v>0</v>
      </c>
      <c r="S12" s="205">
        <v>0</v>
      </c>
    </row>
    <row r="13" spans="2:19" x14ac:dyDescent="0.3">
      <c r="B13" s="204" t="s">
        <v>150</v>
      </c>
      <c r="C13" s="141" t="s">
        <v>151</v>
      </c>
      <c r="D13" s="141"/>
      <c r="E13" s="141"/>
      <c r="F13" s="215">
        <v>18289.05</v>
      </c>
      <c r="G13" s="212" t="s">
        <v>344</v>
      </c>
      <c r="H13" s="144">
        <v>0</v>
      </c>
      <c r="I13" s="144">
        <v>0</v>
      </c>
      <c r="J13" s="144">
        <v>0</v>
      </c>
      <c r="K13" s="144">
        <v>0</v>
      </c>
      <c r="L13" s="144">
        <v>0</v>
      </c>
      <c r="M13" s="144">
        <v>0</v>
      </c>
      <c r="N13" s="144">
        <v>0</v>
      </c>
      <c r="O13" s="144">
        <v>1</v>
      </c>
      <c r="P13" s="144">
        <v>0</v>
      </c>
      <c r="Q13" s="144">
        <v>0</v>
      </c>
      <c r="R13" s="144">
        <v>0</v>
      </c>
      <c r="S13" s="205">
        <v>0</v>
      </c>
    </row>
    <row r="14" spans="2:19" x14ac:dyDescent="0.3">
      <c r="B14" s="204" t="s">
        <v>163</v>
      </c>
      <c r="C14" s="141" t="s">
        <v>164</v>
      </c>
      <c r="D14" s="141"/>
      <c r="E14" s="141"/>
      <c r="F14" s="215">
        <v>53498.04</v>
      </c>
      <c r="G14" s="212" t="s">
        <v>344</v>
      </c>
      <c r="H14" s="144">
        <v>0.17948732327389941</v>
      </c>
      <c r="I14" s="144">
        <v>0.17399011253496388</v>
      </c>
      <c r="J14" s="144">
        <v>0.24489588777458016</v>
      </c>
      <c r="K14" s="144">
        <v>0.15107151589104947</v>
      </c>
      <c r="L14" s="144">
        <v>0</v>
      </c>
      <c r="M14" s="144">
        <v>0.25055516052550714</v>
      </c>
      <c r="N14" s="144">
        <v>0</v>
      </c>
      <c r="O14" s="144">
        <v>0</v>
      </c>
      <c r="P14" s="144">
        <v>0</v>
      </c>
      <c r="Q14" s="144">
        <v>0</v>
      </c>
      <c r="R14" s="144">
        <v>0</v>
      </c>
      <c r="S14" s="205">
        <v>0</v>
      </c>
    </row>
    <row r="15" spans="2:19" x14ac:dyDescent="0.3">
      <c r="B15" s="204" t="s">
        <v>175</v>
      </c>
      <c r="C15" s="141" t="s">
        <v>176</v>
      </c>
      <c r="D15" s="141"/>
      <c r="E15" s="141"/>
      <c r="F15" s="215">
        <v>584893.89</v>
      </c>
      <c r="G15" s="212" t="s">
        <v>344</v>
      </c>
      <c r="H15" s="144">
        <v>6.681439260717871E-2</v>
      </c>
      <c r="I15" s="144">
        <v>6.6891483513359995E-2</v>
      </c>
      <c r="J15" s="144">
        <v>8.949705390152049E-2</v>
      </c>
      <c r="K15" s="144">
        <v>6.4124896226903649E-2</v>
      </c>
      <c r="L15" s="144">
        <v>0.36350092492845149</v>
      </c>
      <c r="M15" s="144">
        <v>0.11492328976115651</v>
      </c>
      <c r="N15" s="144">
        <v>0.22393294277702233</v>
      </c>
      <c r="O15" s="144">
        <v>1.0315016284406731E-2</v>
      </c>
      <c r="P15" s="144">
        <v>0</v>
      </c>
      <c r="Q15" s="144">
        <v>0</v>
      </c>
      <c r="R15" s="144">
        <v>0</v>
      </c>
      <c r="S15" s="205">
        <v>0</v>
      </c>
    </row>
    <row r="16" spans="2:19" x14ac:dyDescent="0.3">
      <c r="B16" s="204" t="s">
        <v>262</v>
      </c>
      <c r="C16" s="141" t="s">
        <v>263</v>
      </c>
      <c r="D16" s="141"/>
      <c r="E16" s="141"/>
      <c r="F16" s="215">
        <v>1260782.1000000001</v>
      </c>
      <c r="G16" s="212" t="s">
        <v>344</v>
      </c>
      <c r="H16" s="144">
        <v>0.17966757300884903</v>
      </c>
      <c r="I16" s="144">
        <v>0.17321759247692364</v>
      </c>
      <c r="J16" s="144">
        <v>0.24512472853159953</v>
      </c>
      <c r="K16" s="144">
        <v>0.15122041310707057</v>
      </c>
      <c r="L16" s="144">
        <v>0</v>
      </c>
      <c r="M16" s="144">
        <v>0.25076969287555717</v>
      </c>
      <c r="N16" s="144">
        <v>0</v>
      </c>
      <c r="O16" s="144">
        <v>0</v>
      </c>
      <c r="P16" s="144">
        <v>0</v>
      </c>
      <c r="Q16" s="144">
        <v>0</v>
      </c>
      <c r="R16" s="144">
        <v>0</v>
      </c>
      <c r="S16" s="205">
        <v>0</v>
      </c>
    </row>
    <row r="17" spans="2:19" x14ac:dyDescent="0.3">
      <c r="B17" s="204" t="s">
        <v>269</v>
      </c>
      <c r="C17" s="141" t="s">
        <v>270</v>
      </c>
      <c r="D17" s="141"/>
      <c r="E17" s="141"/>
      <c r="F17" s="215">
        <v>381546.81</v>
      </c>
      <c r="G17" s="212" t="s">
        <v>344</v>
      </c>
      <c r="H17" s="144">
        <v>0</v>
      </c>
      <c r="I17" s="144">
        <v>0</v>
      </c>
      <c r="J17" s="144">
        <v>0</v>
      </c>
      <c r="K17" s="144">
        <v>0</v>
      </c>
      <c r="L17" s="144">
        <v>0</v>
      </c>
      <c r="M17" s="144">
        <v>0</v>
      </c>
      <c r="N17" s="144">
        <v>0.36361905371453634</v>
      </c>
      <c r="O17" s="144">
        <v>0.6363809462854636</v>
      </c>
      <c r="P17" s="144">
        <v>0</v>
      </c>
      <c r="Q17" s="144">
        <v>0</v>
      </c>
      <c r="R17" s="144">
        <v>0</v>
      </c>
      <c r="S17" s="205">
        <v>0</v>
      </c>
    </row>
    <row r="18" spans="2:19" x14ac:dyDescent="0.3">
      <c r="B18" s="206" t="s">
        <v>283</v>
      </c>
      <c r="C18" s="207" t="s">
        <v>284</v>
      </c>
      <c r="D18" s="207"/>
      <c r="E18" s="207"/>
      <c r="F18" s="215">
        <v>80253.63</v>
      </c>
      <c r="G18" s="213" t="s">
        <v>344</v>
      </c>
      <c r="H18" s="208">
        <v>0</v>
      </c>
      <c r="I18" s="208">
        <v>0</v>
      </c>
      <c r="J18" s="208">
        <v>0</v>
      </c>
      <c r="K18" s="208">
        <v>0</v>
      </c>
      <c r="L18" s="208">
        <v>0</v>
      </c>
      <c r="M18" s="208">
        <v>0</v>
      </c>
      <c r="N18" s="208">
        <v>0</v>
      </c>
      <c r="O18" s="208">
        <v>1</v>
      </c>
      <c r="P18" s="208">
        <v>0</v>
      </c>
      <c r="Q18" s="208">
        <v>0</v>
      </c>
      <c r="R18" s="208">
        <v>0</v>
      </c>
      <c r="S18" s="209">
        <v>0</v>
      </c>
    </row>
    <row r="20" spans="2:19" x14ac:dyDescent="0.3">
      <c r="E20" s="145"/>
      <c r="F20" s="149"/>
      <c r="G20" s="150" t="s">
        <v>347</v>
      </c>
      <c r="H20" s="151">
        <v>0.12096626159644276</v>
      </c>
      <c r="I20" s="151">
        <v>0.11101131741485468</v>
      </c>
      <c r="J20" s="151">
        <v>0.15563056446705389</v>
      </c>
      <c r="K20" s="151">
        <v>9.8784287898192796E-2</v>
      </c>
      <c r="L20" s="151">
        <v>8.8799675770265096E-2</v>
      </c>
      <c r="M20" s="151">
        <v>0.16487669859981288</v>
      </c>
      <c r="N20" s="151">
        <v>0.11172893402654886</v>
      </c>
      <c r="O20" s="151">
        <v>0.14820226022682909</v>
      </c>
      <c r="P20" s="151"/>
      <c r="Q20" s="151"/>
      <c r="R20" s="151"/>
      <c r="S20" s="152"/>
    </row>
    <row r="21" spans="2:19" x14ac:dyDescent="0.3">
      <c r="E21" s="146"/>
      <c r="F21" s="153"/>
      <c r="G21" s="154" t="s">
        <v>348</v>
      </c>
      <c r="H21" s="155">
        <v>288975.01</v>
      </c>
      <c r="I21" s="155">
        <v>265193.75</v>
      </c>
      <c r="J21" s="155">
        <v>371784.18999999994</v>
      </c>
      <c r="K21" s="155">
        <v>235984.72999999998</v>
      </c>
      <c r="L21" s="155">
        <v>212132.60000000009</v>
      </c>
      <c r="M21" s="155">
        <v>393872.18999999994</v>
      </c>
      <c r="N21" s="155">
        <v>266908.05000000005</v>
      </c>
      <c r="O21" s="155">
        <v>354038.79999999981</v>
      </c>
      <c r="P21" s="155"/>
      <c r="Q21" s="155"/>
      <c r="R21" s="155"/>
      <c r="S21" s="155"/>
    </row>
    <row r="22" spans="2:19" x14ac:dyDescent="0.3">
      <c r="E22" s="147" t="s">
        <v>345</v>
      </c>
      <c r="F22" s="156"/>
      <c r="G22" s="157" t="s">
        <v>349</v>
      </c>
      <c r="H22" s="158">
        <v>17885.490000000002</v>
      </c>
      <c r="I22" s="158">
        <v>16413.599999999995</v>
      </c>
      <c r="J22" s="158">
        <v>23010.79</v>
      </c>
      <c r="K22" s="158">
        <v>14605.769999999997</v>
      </c>
      <c r="L22" s="158">
        <v>13129.490000000005</v>
      </c>
      <c r="M22" s="158">
        <v>24377.869999999995</v>
      </c>
      <c r="N22" s="158">
        <v>16519.710000000006</v>
      </c>
      <c r="O22" s="158">
        <v>21912.47</v>
      </c>
      <c r="P22" s="158"/>
      <c r="Q22" s="158"/>
      <c r="R22" s="158"/>
      <c r="S22" s="158"/>
    </row>
    <row r="23" spans="2:19" x14ac:dyDescent="0.3">
      <c r="E23" s="147"/>
      <c r="F23" s="159"/>
      <c r="G23" s="160" t="s">
        <v>350</v>
      </c>
      <c r="H23" s="161">
        <v>0</v>
      </c>
      <c r="I23" s="161">
        <v>0</v>
      </c>
      <c r="J23" s="161">
        <v>0</v>
      </c>
      <c r="K23" s="161">
        <v>0</v>
      </c>
      <c r="L23" s="161">
        <v>0</v>
      </c>
      <c r="M23" s="161">
        <v>0</v>
      </c>
      <c r="N23" s="161">
        <v>0</v>
      </c>
      <c r="O23" s="161">
        <v>0</v>
      </c>
      <c r="P23" s="161"/>
      <c r="Q23" s="161"/>
      <c r="R23" s="161"/>
      <c r="S23" s="161"/>
    </row>
    <row r="24" spans="2:19" x14ac:dyDescent="0.3">
      <c r="E24" s="148"/>
      <c r="F24" s="162"/>
      <c r="G24" s="163" t="s">
        <v>351</v>
      </c>
      <c r="H24" s="164">
        <v>306860.5</v>
      </c>
      <c r="I24" s="164">
        <v>281607.34999999998</v>
      </c>
      <c r="J24" s="164">
        <v>394794.98</v>
      </c>
      <c r="K24" s="164">
        <v>250590.50000000012</v>
      </c>
      <c r="L24" s="164">
        <v>225262.08999999985</v>
      </c>
      <c r="M24" s="164">
        <v>418250.06000000006</v>
      </c>
      <c r="N24" s="164">
        <v>283427.76000000024</v>
      </c>
      <c r="O24" s="164">
        <v>375951.26999999955</v>
      </c>
      <c r="P24" s="164"/>
      <c r="Q24" s="164"/>
      <c r="R24" s="164"/>
      <c r="S24" s="164"/>
    </row>
    <row r="25" spans="2:19" x14ac:dyDescent="0.3">
      <c r="E25" s="145"/>
      <c r="F25" s="149"/>
      <c r="G25" s="150" t="s">
        <v>347</v>
      </c>
      <c r="H25" s="151">
        <v>0.121</v>
      </c>
      <c r="I25" s="151">
        <v>0.23200000000000001</v>
      </c>
      <c r="J25" s="151">
        <v>0.3876</v>
      </c>
      <c r="K25" s="151">
        <v>0.4864</v>
      </c>
      <c r="L25" s="151">
        <v>0.57520000000000004</v>
      </c>
      <c r="M25" s="151">
        <v>0.74009999999999998</v>
      </c>
      <c r="N25" s="151">
        <v>0.8518</v>
      </c>
      <c r="O25" s="151">
        <v>1</v>
      </c>
      <c r="P25" s="151"/>
      <c r="Q25" s="151"/>
      <c r="R25" s="151"/>
      <c r="S25" s="151"/>
    </row>
    <row r="26" spans="2:19" x14ac:dyDescent="0.3">
      <c r="E26" s="146"/>
      <c r="F26" s="153"/>
      <c r="G26" s="154" t="s">
        <v>348</v>
      </c>
      <c r="H26" s="155">
        <v>288975.01</v>
      </c>
      <c r="I26" s="155">
        <v>554168.76</v>
      </c>
      <c r="J26" s="155">
        <v>925952.95</v>
      </c>
      <c r="K26" s="155">
        <v>1161937.68</v>
      </c>
      <c r="L26" s="155">
        <v>1374070.28</v>
      </c>
      <c r="M26" s="155">
        <v>1767942.47</v>
      </c>
      <c r="N26" s="155">
        <v>2034850.52</v>
      </c>
      <c r="O26" s="155">
        <v>2388889.3199999998</v>
      </c>
      <c r="P26" s="155"/>
      <c r="Q26" s="155"/>
      <c r="R26" s="155"/>
      <c r="S26" s="155"/>
    </row>
    <row r="27" spans="2:19" x14ac:dyDescent="0.3">
      <c r="E27" s="147" t="s">
        <v>346</v>
      </c>
      <c r="F27" s="156"/>
      <c r="G27" s="157" t="s">
        <v>349</v>
      </c>
      <c r="H27" s="158">
        <v>17885.489591931742</v>
      </c>
      <c r="I27" s="158">
        <v>34299.089020455387</v>
      </c>
      <c r="J27" s="158">
        <v>57309.875699538876</v>
      </c>
      <c r="K27" s="158">
        <v>71915.645355740868</v>
      </c>
      <c r="L27" s="158">
        <v>85045.1382886918</v>
      </c>
      <c r="M27" s="158">
        <v>109423.01388673985</v>
      </c>
      <c r="N27" s="158">
        <v>125942.71665573269</v>
      </c>
      <c r="O27" s="158">
        <v>147855.18999999994</v>
      </c>
      <c r="P27" s="158"/>
      <c r="Q27" s="158"/>
      <c r="R27" s="158"/>
      <c r="S27" s="158"/>
    </row>
    <row r="28" spans="2:19" x14ac:dyDescent="0.3">
      <c r="E28" s="147"/>
      <c r="F28" s="159"/>
      <c r="G28" s="160" t="s">
        <v>350</v>
      </c>
      <c r="H28" s="161">
        <v>0</v>
      </c>
      <c r="I28" s="161">
        <v>0</v>
      </c>
      <c r="J28" s="161">
        <v>0</v>
      </c>
      <c r="K28" s="161">
        <v>0</v>
      </c>
      <c r="L28" s="161">
        <v>0</v>
      </c>
      <c r="M28" s="161">
        <v>0</v>
      </c>
      <c r="N28" s="161">
        <v>0</v>
      </c>
      <c r="O28" s="161">
        <v>0</v>
      </c>
      <c r="P28" s="161"/>
      <c r="Q28" s="161"/>
      <c r="R28" s="161"/>
      <c r="S28" s="161"/>
    </row>
    <row r="29" spans="2:19" x14ac:dyDescent="0.3">
      <c r="E29" s="147"/>
      <c r="F29" s="156"/>
      <c r="G29" s="165" t="s">
        <v>351</v>
      </c>
      <c r="H29" s="166">
        <v>306860.5</v>
      </c>
      <c r="I29" s="166">
        <v>588467.85000000009</v>
      </c>
      <c r="J29" s="166">
        <v>983262.83000000007</v>
      </c>
      <c r="K29" s="166">
        <v>1233853.33</v>
      </c>
      <c r="L29" s="166">
        <v>1459115.42</v>
      </c>
      <c r="M29" s="166">
        <v>1877365.48</v>
      </c>
      <c r="N29" s="166">
        <v>2160793.2400000002</v>
      </c>
      <c r="O29" s="166">
        <v>2536744.5100000002</v>
      </c>
      <c r="P29" s="166"/>
      <c r="Q29" s="166"/>
      <c r="R29" s="166"/>
      <c r="S29" s="167"/>
    </row>
    <row r="30" spans="2:19" x14ac:dyDescent="0.3">
      <c r="E30" s="148"/>
      <c r="F30" s="168"/>
      <c r="G30" s="169" t="s">
        <v>352</v>
      </c>
      <c r="H30" s="170">
        <v>0.12000000000000001</v>
      </c>
      <c r="I30" s="170">
        <v>0.22</v>
      </c>
      <c r="J30" s="170">
        <v>0.36</v>
      </c>
      <c r="K30" s="170">
        <v>0.45999999999999996</v>
      </c>
      <c r="L30" s="170">
        <v>0.57000000000000006</v>
      </c>
      <c r="M30" s="170">
        <v>0.72000000000000008</v>
      </c>
      <c r="N30" s="170">
        <v>0.84000000000000008</v>
      </c>
      <c r="O30" s="170">
        <v>1</v>
      </c>
      <c r="P30" s="170"/>
      <c r="Q30" s="170"/>
      <c r="R30" s="170"/>
      <c r="S30" s="170"/>
    </row>
    <row r="33" spans="12:19" x14ac:dyDescent="0.3">
      <c r="L33" s="171"/>
      <c r="M33" s="171"/>
      <c r="N33" s="171"/>
      <c r="O33" s="176"/>
      <c r="P33" s="176"/>
      <c r="Q33" s="176"/>
      <c r="R33" s="176"/>
      <c r="S33" s="176"/>
    </row>
    <row r="34" spans="12:19" x14ac:dyDescent="0.3">
      <c r="L34" s="172" t="s">
        <v>353</v>
      </c>
      <c r="M34" s="172"/>
      <c r="N34" s="172"/>
    </row>
    <row r="35" spans="12:19" x14ac:dyDescent="0.3">
      <c r="L35" s="173" t="str">
        <f t="array" aca="1" ref="L35:L37" ca="1">OFFSET(Import.RespOrçamento,0,-1) &amp; " " &amp; Import.RespOrçamento</f>
        <v>Nome: HEINS ALFRED LOEBENS</v>
      </c>
      <c r="M35" s="174"/>
    </row>
    <row r="36" spans="12:19" x14ac:dyDescent="0.3">
      <c r="L36" s="173" t="str">
        <f ca="1"/>
        <v>CREA/CAU: 1518161383</v>
      </c>
      <c r="M36" s="174"/>
      <c r="N36" s="175"/>
    </row>
    <row r="37" spans="12:19" x14ac:dyDescent="0.3">
      <c r="L37" s="173" t="str">
        <f ca="1"/>
        <v>ART/RRT: PA20261522269</v>
      </c>
      <c r="M37" s="174"/>
      <c r="N37" s="175"/>
    </row>
  </sheetData>
  <mergeCells count="6">
    <mergeCell ref="N4:S4"/>
    <mergeCell ref="B6:B7"/>
    <mergeCell ref="C6:C7"/>
    <mergeCell ref="F6:F7"/>
    <mergeCell ref="G6:G7"/>
    <mergeCell ref="B4:C4"/>
  </mergeCells>
  <conditionalFormatting sqref="B8:F10">
    <cfRule type="expression" dxfId="16" priority="17" stopIfTrue="1">
      <formula>$M8=2</formula>
    </cfRule>
    <cfRule type="expression" dxfId="15" priority="18" stopIfTrue="1">
      <formula>AND($M8=1,$S8&lt;&gt;"")</formula>
    </cfRule>
  </conditionalFormatting>
  <conditionalFormatting sqref="H6:H7">
    <cfRule type="expression" dxfId="14" priority="16" stopIfTrue="1">
      <formula>NOT(ISNUMBER(G$9))</formula>
    </cfRule>
  </conditionalFormatting>
  <conditionalFormatting sqref="H8:S10">
    <cfRule type="expression" dxfId="13" priority="15" stopIfTrue="1">
      <formula>H8&lt;&gt;0</formula>
    </cfRule>
  </conditionalFormatting>
  <conditionalFormatting sqref="B11:F13">
    <cfRule type="expression" dxfId="12" priority="13" stopIfTrue="1">
      <formula>$M11=2</formula>
    </cfRule>
    <cfRule type="expression" dxfId="11" priority="14" stopIfTrue="1">
      <formula>AND($M11=1,$S11&lt;&gt;"")</formula>
    </cfRule>
  </conditionalFormatting>
  <conditionalFormatting sqref="H11:S13">
    <cfRule type="expression" dxfId="10" priority="12" stopIfTrue="1">
      <formula>H11&lt;&gt;0</formula>
    </cfRule>
  </conditionalFormatting>
  <conditionalFormatting sqref="B14:F16">
    <cfRule type="expression" dxfId="9" priority="10" stopIfTrue="1">
      <formula>$M14=2</formula>
    </cfRule>
    <cfRule type="expression" dxfId="8" priority="11" stopIfTrue="1">
      <formula>AND($M14=1,$S14&lt;&gt;"")</formula>
    </cfRule>
  </conditionalFormatting>
  <conditionalFormatting sqref="H14:S16">
    <cfRule type="expression" dxfId="7" priority="9" stopIfTrue="1">
      <formula>H14&lt;&gt;0</formula>
    </cfRule>
  </conditionalFormatting>
  <conditionalFormatting sqref="B17:F18">
    <cfRule type="expression" dxfId="6" priority="7" stopIfTrue="1">
      <formula>$M17=2</formula>
    </cfRule>
    <cfRule type="expression" dxfId="5" priority="8" stopIfTrue="1">
      <formula>AND($M17=1,$S17&lt;&gt;"")</formula>
    </cfRule>
  </conditionalFormatting>
  <conditionalFormatting sqref="H17:S18">
    <cfRule type="expression" dxfId="4" priority="6" stopIfTrue="1">
      <formula>H17&lt;&gt;0</formula>
    </cfRule>
  </conditionalFormatting>
  <conditionalFormatting sqref="H29:S29 H20:S20 H22:S22 H24:S25 H27:S27">
    <cfRule type="expression" dxfId="3" priority="4" stopIfTrue="1">
      <formula>G$50=1</formula>
    </cfRule>
  </conditionalFormatting>
  <conditionalFormatting sqref="H21:S21 H23:S23 H26:S26 H28:S28 H30:S30">
    <cfRule type="expression" dxfId="2" priority="5" stopIfTrue="1">
      <formula>G$50=1</formula>
    </cfRule>
  </conditionalFormatting>
  <conditionalFormatting sqref="H30:S30">
    <cfRule type="expression" dxfId="1" priority="3">
      <formula>ROUND(H30,4)&gt;ROUND(H25,4)</formula>
    </cfRule>
  </conditionalFormatting>
  <conditionalFormatting sqref="N3:S4">
    <cfRule type="expression" dxfId="0" priority="1" stopIfTrue="1">
      <formula>QCI.ExisteManual</formula>
    </cfRule>
  </conditionalFormatting>
  <dataValidations disablePrompts="1" count="3">
    <dataValidation allowBlank="1" showInputMessage="1" showErrorMessage="1" prompt="Preencha na célula de baixo. Se o acompanhamento for PLE, preencha no botão PREENCHIMENTO POR EVENTOS, acima." sqref="H8:S18" xr:uid="{3CA871C1-967C-4B4B-8E74-E76D41D362F7}"/>
    <dataValidation type="date" operator="greaterThan" allowBlank="1" showInputMessage="1" showErrorMessage="1" errorTitle="Erro" error="Digite somente datas." sqref="H7" xr:uid="{2D9BE7DB-B6AD-4965-AF8F-E2DE59879309}">
      <formula1>36526</formula1>
    </dataValidation>
    <dataValidation type="whole" operator="greaterThan" allowBlank="1" showErrorMessage="1" sqref="H6" xr:uid="{E0ACDF5B-549E-451F-B3D3-A628CCCC790A}">
      <formula1>0</formula1>
      <formula2>0</formula2>
    </dataValidation>
  </dataValidation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COMPOSIÇÕES</vt:lpstr>
      <vt:lpstr>COTAÇÕES</vt:lpstr>
      <vt:lpstr>BDI</vt:lpstr>
      <vt:lpstr>ORÇAMENTO</vt:lpstr>
      <vt:lpstr>CRONOGRAMA FISICO FINANCEIRO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Heins loebens</dc:creator>
  <cp:lastModifiedBy>Heins loebens</cp:lastModifiedBy>
  <dcterms:created xsi:type="dcterms:W3CDTF">2015-06-05T18:19:34Z</dcterms:created>
  <dcterms:modified xsi:type="dcterms:W3CDTF">2026-09-10T13:17:03Z</dcterms:modified>
</cp:coreProperties>
</file>