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USER\Desktop\PIRABAS - PREFEITURA\ORÇAMENTOS\ORÇAMENTO - 2026\POÇOS\ATUALIZADO\"/>
    </mc:Choice>
  </mc:AlternateContent>
  <xr:revisionPtr revIDLastSave="0" documentId="13_ncr:1_{4ABE521B-0924-46B6-824A-E1CD0B7C4D2C}" xr6:coauthVersionLast="47" xr6:coauthVersionMax="47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BDI-SERVIÇOS" sheetId="1" state="hidden" r:id="rId1"/>
    <sheet name="ENCARGOS MENSALISTAS" sheetId="4" r:id="rId2"/>
    <sheet name="ENCARGOS HORISTAS" sheetId="5" state="hidden" r:id="rId3"/>
    <sheet name="% de BDI " sheetId="2" state="hidden" r:id="rId4"/>
    <sheet name="Planilha3" sheetId="3" state="hidden" r:id="rId5"/>
  </sheets>
  <definedNames>
    <definedName name="_xlnm.Print_Area" localSheetId="0">'BDI-SERVIÇOS'!$B$1:$L$46</definedName>
    <definedName name="_xlnm.Print_Area" localSheetId="2">'ENCARGOS HORISTAS'!$A$3:$F$59</definedName>
    <definedName name="_xlnm.Print_Area" localSheetId="1">'ENCARGOS MENSALISTAS'!$A$3:$F$56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iJasUG4Ko9oxi4vrZZSyJkuNyWCw=="/>
    </ext>
  </extLst>
</workbook>
</file>

<file path=xl/calcChain.xml><?xml version="1.0" encoding="utf-8"?>
<calcChain xmlns="http://schemas.openxmlformats.org/spreadsheetml/2006/main">
  <c r="T29" i="1" l="1"/>
  <c r="E33" i="5"/>
  <c r="E52" i="5"/>
  <c r="E41" i="5"/>
  <c r="E20" i="5"/>
  <c r="E20" i="4"/>
  <c r="E49" i="4"/>
  <c r="E38" i="4"/>
  <c r="E30" i="4"/>
  <c r="K86" i="2"/>
  <c r="J86" i="2"/>
  <c r="I86" i="2"/>
  <c r="F79" i="2"/>
  <c r="E79" i="2" s="1"/>
  <c r="F78" i="2"/>
  <c r="H78" i="2" s="1"/>
  <c r="F77" i="2"/>
  <c r="H77" i="2" s="1"/>
  <c r="F76" i="2"/>
  <c r="E76" i="2" s="1"/>
  <c r="F75" i="2"/>
  <c r="E75" i="2" s="1"/>
  <c r="F74" i="2"/>
  <c r="H74" i="2" s="1"/>
  <c r="K69" i="2"/>
  <c r="J69" i="2"/>
  <c r="I69" i="2"/>
  <c r="F62" i="2"/>
  <c r="E62" i="2" s="1"/>
  <c r="F61" i="2"/>
  <c r="H61" i="2" s="1"/>
  <c r="F60" i="2"/>
  <c r="H60" i="2" s="1"/>
  <c r="F59" i="2"/>
  <c r="E59" i="2" s="1"/>
  <c r="F58" i="2"/>
  <c r="H58" i="2" s="1"/>
  <c r="E58" i="2"/>
  <c r="F57" i="2"/>
  <c r="H57" i="2" s="1"/>
  <c r="K52" i="2"/>
  <c r="J52" i="2"/>
  <c r="I52" i="2"/>
  <c r="F45" i="2"/>
  <c r="E45" i="2" s="1"/>
  <c r="F44" i="2"/>
  <c r="H44" i="2" s="1"/>
  <c r="F43" i="2"/>
  <c r="H43" i="2" s="1"/>
  <c r="F42" i="2"/>
  <c r="H42" i="2" s="1"/>
  <c r="F41" i="2"/>
  <c r="H41" i="2" s="1"/>
  <c r="E41" i="2"/>
  <c r="F40" i="2"/>
  <c r="H40" i="2" s="1"/>
  <c r="K35" i="2"/>
  <c r="J35" i="2"/>
  <c r="I35" i="2"/>
  <c r="F28" i="2"/>
  <c r="E28" i="2" s="1"/>
  <c r="F27" i="2"/>
  <c r="H27" i="2" s="1"/>
  <c r="F26" i="2"/>
  <c r="E26" i="2" s="1"/>
  <c r="H25" i="2"/>
  <c r="F25" i="2"/>
  <c r="E25" i="2" s="1"/>
  <c r="F24" i="2"/>
  <c r="H24" i="2" s="1"/>
  <c r="E24" i="2"/>
  <c r="F23" i="2"/>
  <c r="H23" i="2" s="1"/>
  <c r="K18" i="2"/>
  <c r="J18" i="2"/>
  <c r="I18" i="2"/>
  <c r="F11" i="2"/>
  <c r="E11" i="2" s="1"/>
  <c r="F10" i="2"/>
  <c r="H10" i="2" s="1"/>
  <c r="F9" i="2"/>
  <c r="E9" i="2" s="1"/>
  <c r="H8" i="2"/>
  <c r="F8" i="2"/>
  <c r="E8" i="2" s="1"/>
  <c r="F7" i="2"/>
  <c r="H7" i="2" s="1"/>
  <c r="E7" i="2"/>
  <c r="F6" i="2"/>
  <c r="H6" i="2" s="1"/>
  <c r="K29" i="1"/>
  <c r="K28" i="1"/>
  <c r="S27" i="1"/>
  <c r="K30" i="1" s="1"/>
  <c r="K27" i="1"/>
  <c r="K24" i="1"/>
  <c r="R22" i="1"/>
  <c r="K22" i="1"/>
  <c r="R21" i="1"/>
  <c r="K21" i="1"/>
  <c r="R20" i="1"/>
  <c r="K20" i="1"/>
  <c r="R19" i="1"/>
  <c r="R18" i="1"/>
  <c r="K17" i="1"/>
  <c r="K15" i="1"/>
  <c r="R13" i="1"/>
  <c r="W29" i="1" s="1"/>
  <c r="W30" i="1" s="1"/>
  <c r="H59" i="2" l="1"/>
  <c r="H75" i="2"/>
  <c r="E40" i="2"/>
  <c r="E57" i="2"/>
  <c r="E60" i="2"/>
  <c r="F69" i="2"/>
  <c r="G69" i="2" s="1"/>
  <c r="E74" i="2"/>
  <c r="E43" i="2"/>
  <c r="E77" i="2"/>
  <c r="H76" i="2"/>
  <c r="F35" i="2"/>
  <c r="G35" i="2" s="1"/>
  <c r="H9" i="2"/>
  <c r="H26" i="2"/>
  <c r="E42" i="2"/>
  <c r="F52" i="2"/>
  <c r="G52" i="2" s="1"/>
  <c r="E6" i="2"/>
  <c r="E23" i="2"/>
  <c r="F86" i="2"/>
  <c r="G86" i="2" s="1"/>
  <c r="E45" i="5"/>
  <c r="E43" i="4"/>
  <c r="E50" i="4" s="1"/>
  <c r="X18" i="1"/>
  <c r="V21" i="1"/>
  <c r="X21" i="1"/>
  <c r="W19" i="1"/>
  <c r="X29" i="1"/>
  <c r="X30" i="1" s="1"/>
  <c r="X22" i="1"/>
  <c r="V20" i="1"/>
  <c r="K19" i="1"/>
  <c r="S23" i="1"/>
  <c r="S30" i="1" s="1"/>
  <c r="K26" i="1"/>
  <c r="E84" i="2"/>
  <c r="E85" i="2" s="1"/>
  <c r="V18" i="1"/>
  <c r="X19" i="1"/>
  <c r="V22" i="1"/>
  <c r="U22" i="1" s="1"/>
  <c r="E33" i="2"/>
  <c r="E34" i="2" s="1"/>
  <c r="E50" i="2"/>
  <c r="E51" i="2" s="1"/>
  <c r="E67" i="2"/>
  <c r="E68" i="2" s="1"/>
  <c r="W18" i="1"/>
  <c r="W22" i="1"/>
  <c r="F18" i="2"/>
  <c r="W21" i="1"/>
  <c r="E10" i="2"/>
  <c r="E27" i="2"/>
  <c r="E44" i="2"/>
  <c r="E61" i="2"/>
  <c r="E78" i="2"/>
  <c r="W20" i="1"/>
  <c r="V29" i="1"/>
  <c r="V30" i="1" s="1"/>
  <c r="V19" i="1"/>
  <c r="U19" i="1" s="1"/>
  <c r="X20" i="1"/>
  <c r="E46" i="5" l="1"/>
  <c r="E53" i="5" s="1"/>
  <c r="U18" i="1"/>
  <c r="U21" i="1"/>
  <c r="U20" i="1"/>
  <c r="K32" i="1"/>
  <c r="R23" i="1"/>
  <c r="T30" i="1"/>
  <c r="G18" i="2"/>
  <c r="E16" i="2"/>
  <c r="E17" i="2" s="1"/>
  <c r="T28" i="1" l="1"/>
</calcChain>
</file>

<file path=xl/sharedStrings.xml><?xml version="1.0" encoding="utf-8"?>
<sst xmlns="http://schemas.openxmlformats.org/spreadsheetml/2006/main" count="526" uniqueCount="170">
  <si>
    <t>PASSO A PASSO:
1- Selecionar o Tipo de BDI
2- Selecionar o Tipo de Obra
3- Preencher as células em amarelo</t>
  </si>
  <si>
    <t>REVISÃO:</t>
  </si>
  <si>
    <t>DATA:</t>
  </si>
  <si>
    <t>TIPO DE BDI:</t>
  </si>
  <si>
    <t>DESONERADO</t>
  </si>
  <si>
    <t>TIPO DE OBRA:</t>
  </si>
  <si>
    <t>CONSTRUÇÃO DE EDIFÍCIOS</t>
  </si>
  <si>
    <t>PLANILHA DE BONIFICAÇÃO E DESPESAS INDIRETAS - BDI - SERVIÇO</t>
  </si>
  <si>
    <t>ITENS</t>
  </si>
  <si>
    <t>DESCRIÇÃO</t>
  </si>
  <si>
    <t>%</t>
  </si>
  <si>
    <t>1.0</t>
  </si>
  <si>
    <t>ADMINISTRAÇÃO CENTRAL</t>
  </si>
  <si>
    <t>CUSTO TOTAL DO SERVIÇO (R$)</t>
  </si>
  <si>
    <t>ITEM</t>
  </si>
  <si>
    <t>DISCRIMINAÇÃO</t>
  </si>
  <si>
    <t>VALOR (R$)</t>
  </si>
  <si>
    <t>TAXA (%)</t>
  </si>
  <si>
    <t>OBS.</t>
  </si>
  <si>
    <t>SITUAÇÃO DO INTERVALO</t>
  </si>
  <si>
    <t>PARCELAS DO BDI (%)</t>
  </si>
  <si>
    <t>SIGLA</t>
  </si>
  <si>
    <t>TEXTO</t>
  </si>
  <si>
    <t>2.0</t>
  </si>
  <si>
    <t>DESPESAS FINANCEIRAS</t>
  </si>
  <si>
    <t>1º QUARTIL</t>
  </si>
  <si>
    <t>MÉDIO</t>
  </si>
  <si>
    <t>3º QUARTIL</t>
  </si>
  <si>
    <t>AC - ADMINISTRAÇÃO CENTRAL</t>
  </si>
  <si>
    <t>AC</t>
  </si>
  <si>
    <t>3.0</t>
  </si>
  <si>
    <t>SEGURO / GARANTIA / RISCO</t>
  </si>
  <si>
    <t>SG - SEGUROS e GARANTIA</t>
  </si>
  <si>
    <t>SG</t>
  </si>
  <si>
    <t>SEGUROS e GARANTIA</t>
  </si>
  <si>
    <t>3.1</t>
  </si>
  <si>
    <t>Seguro de Risco de Engenharia</t>
  </si>
  <si>
    <t>R - RISCOS</t>
  </si>
  <si>
    <t>R</t>
  </si>
  <si>
    <t>RISCOS</t>
  </si>
  <si>
    <t>3.2</t>
  </si>
  <si>
    <t>Garantia</t>
  </si>
  <si>
    <t>DF - DESPESAS FINANCEIRAS</t>
  </si>
  <si>
    <t>DF</t>
  </si>
  <si>
    <t>3.3</t>
  </si>
  <si>
    <t>Riscos</t>
  </si>
  <si>
    <t>L - LUCRO BRUTO</t>
  </si>
  <si>
    <t>L</t>
  </si>
  <si>
    <t>LUCRO BRUTO</t>
  </si>
  <si>
    <t>I - IMPOSTOS</t>
  </si>
  <si>
    <t>I</t>
  </si>
  <si>
    <t>IMPOSTOS</t>
  </si>
  <si>
    <t>4.0</t>
  </si>
  <si>
    <t>6.1</t>
  </si>
  <si>
    <t>PIS</t>
  </si>
  <si>
    <t>6.2</t>
  </si>
  <si>
    <t>COFINS</t>
  </si>
  <si>
    <t>5.0</t>
  </si>
  <si>
    <t>TRIBUTOS</t>
  </si>
  <si>
    <t>6.3</t>
  </si>
  <si>
    <t>ISS (CONFORME LEGISLAÇÃO MUNICIPAL)</t>
  </si>
  <si>
    <t>5.1</t>
  </si>
  <si>
    <t>ISS (Observar Percentual da Localidade)</t>
  </si>
  <si>
    <t>6.4</t>
  </si>
  <si>
    <t>CONTRIB.PREV. SOBRE REC. BRUTA - CPRB</t>
  </si>
  <si>
    <t>Equação Acordão TCU 2.622/2013 - Plenário</t>
  </si>
  <si>
    <t>5.2</t>
  </si>
  <si>
    <t>TOTAL DO BDI (R$)</t>
  </si>
  <si>
    <t>Parâmetros do Acórdão 2.622/2013 - Plenário</t>
  </si>
  <si>
    <t>5.3</t>
  </si>
  <si>
    <t>PREÇO DE VENDA (R$)</t>
  </si>
  <si>
    <t>SEM CPRB</t>
  </si>
  <si>
    <t>5.4</t>
  </si>
  <si>
    <t>CPRB</t>
  </si>
  <si>
    <t>BDI (%)</t>
  </si>
  <si>
    <t>COM CPRB</t>
  </si>
  <si>
    <t>BDI =</t>
  </si>
  <si>
    <t>(((1+(AC+S+R+G))*(1+DF)*(1+L))/((1-I) )-1)*100</t>
  </si>
  <si>
    <t>NOTAS:</t>
  </si>
  <si>
    <t>1 - A fórmula proposta para cálculo do BDI, acima utilizada, segue o Acórdão 2.622/2013-TCU/Plenário;</t>
  </si>
  <si>
    <t>2 - Alíquota do ISS é determinada pela "Relação de Serviços" do município onde se prestará o serviço conforme art. 1° e art. 8° da Lei Complementar n° 116/2001;</t>
  </si>
  <si>
    <t>3 - Alíquota máxima de PIS é de até 1,65% conforme Lei n°10.637/02 em consonância ao Regime de Tributação da Empresa;</t>
  </si>
  <si>
    <t>4 - Alíquota máxima de COFINS é de 3% conforme Lei n° 10.833/03;</t>
  </si>
  <si>
    <t>5 - Os percentuais dos itens que compõem analiticamente o BDI são os limites referenciais máximos admitidos pela Administração.</t>
  </si>
  <si>
    <t>CONSTRUÇÃO DE RODOVIAS E FERROVIAS</t>
  </si>
  <si>
    <t>CONSTRUÇÃO DE REDES DE ABASTECIMENTO DE ÁGUA, COLETA DE ESGOTO E CONSTRUÇÕES CORRELATAS</t>
  </si>
  <si>
    <t>CONST. REDES DE ABAST. ÁGUA, COLETA DE ESGOTO E CONST. CORRELATAS</t>
  </si>
  <si>
    <t>CONSTRUÇÃO E MANUTENÇÃO DE ESTAÇÕES E REDES DE DISTRIBUIÇÃO DE ENERGIA ELÉTRICA</t>
  </si>
  <si>
    <t>CONST. E MANUT. ESTAÇ. E REDES DE DIST. ENERGIA ELÉTRICA</t>
  </si>
  <si>
    <t>OBRAS PORTUÁRIAS, MARÍTIMAS E FLUVIAIS</t>
  </si>
  <si>
    <t>NÃO DESONERADO</t>
  </si>
  <si>
    <t>PREFEITURA MUNICIPAL DE SÃO JOÃO DE PIRABAS</t>
  </si>
  <si>
    <t>SECRETARIA MUNICIPAL DE TRANSPORTES, OBRAS E SERVIÇOS PÚBLICOS</t>
  </si>
  <si>
    <t>0-0</t>
  </si>
  <si>
    <t xml:space="preserve"> A - ENCARGOS SOCIAIS BÁSICOS</t>
  </si>
  <si>
    <t>A1</t>
  </si>
  <si>
    <t>SESI</t>
  </si>
  <si>
    <t>A2</t>
  </si>
  <si>
    <t>SENAI</t>
  </si>
  <si>
    <t>A3</t>
  </si>
  <si>
    <t>INCRA</t>
  </si>
  <si>
    <t>A4</t>
  </si>
  <si>
    <t>SEBRAE</t>
  </si>
  <si>
    <t>A5</t>
  </si>
  <si>
    <t>Salário Educação</t>
  </si>
  <si>
    <t>A6</t>
  </si>
  <si>
    <t>Seguro contra acidentes de trabalho</t>
  </si>
  <si>
    <t>A7</t>
  </si>
  <si>
    <t>Fundo de Garantia por Tempo de Serviços</t>
  </si>
  <si>
    <t>TOTAL DO GRUPO A</t>
  </si>
  <si>
    <t xml:space="preserve"> B - ENCARGOS SOCIAIS SEM CONTRAPRESTAÇÃO DE SERVIÇOS</t>
  </si>
  <si>
    <t>B3</t>
  </si>
  <si>
    <t>Auxílio-enfermidade</t>
  </si>
  <si>
    <t>B4</t>
  </si>
  <si>
    <t xml:space="preserve">Décimo-terceiro salário </t>
  </si>
  <si>
    <t>B5</t>
  </si>
  <si>
    <t>Licença Paternidade</t>
  </si>
  <si>
    <t>B6</t>
  </si>
  <si>
    <t>Faltas justificadas</t>
  </si>
  <si>
    <t>B8</t>
  </si>
  <si>
    <t>Auxílio acidente de trabalho</t>
  </si>
  <si>
    <t>B9</t>
  </si>
  <si>
    <t>Férias gozadas</t>
  </si>
  <si>
    <t>B10</t>
  </si>
  <si>
    <t>Salário maternidade</t>
  </si>
  <si>
    <t>TOTAL DO GRUPO B</t>
  </si>
  <si>
    <t xml:space="preserve"> C - ENCARGOS SOCIAIS INDENIZATÓRIOS</t>
  </si>
  <si>
    <t>C1</t>
  </si>
  <si>
    <t>Aviso-prévio indenizado</t>
  </si>
  <si>
    <t>C2</t>
  </si>
  <si>
    <t>Aviso-prévio trabalhado</t>
  </si>
  <si>
    <t>C3</t>
  </si>
  <si>
    <t>Férias indenizadas</t>
  </si>
  <si>
    <t>C4</t>
  </si>
  <si>
    <t>C5</t>
  </si>
  <si>
    <t>Indenização adicional</t>
  </si>
  <si>
    <t>TOTAL DO GRUPO C</t>
  </si>
  <si>
    <t xml:space="preserve"> D - TAXA DAS REINCIDÊNCIAS</t>
  </si>
  <si>
    <t>D1</t>
  </si>
  <si>
    <t>Incidência do grupo A sobre B</t>
  </si>
  <si>
    <t>D2</t>
  </si>
  <si>
    <t>Incidência do FGTS sobre o aviso-prévio indenizado</t>
  </si>
  <si>
    <t>TOTAL DO GRUPO D</t>
  </si>
  <si>
    <t xml:space="preserve"> E - ENCARGOS SOCIAIS COMPLEMENTARES</t>
  </si>
  <si>
    <t>E1</t>
  </si>
  <si>
    <t>Equipamentos de Proteção Individual</t>
  </si>
  <si>
    <t>E4</t>
  </si>
  <si>
    <t>Refeições</t>
  </si>
  <si>
    <t>E6</t>
  </si>
  <si>
    <t>Ferramentas manuais</t>
  </si>
  <si>
    <t>TOTAL DO GRUPO E</t>
  </si>
  <si>
    <t>__________________________________________________</t>
  </si>
  <si>
    <t>INSS</t>
  </si>
  <si>
    <t>A8</t>
  </si>
  <si>
    <t xml:space="preserve">Depósito Rescisão Sem Justa Causa </t>
  </si>
  <si>
    <t>ENCARGOS SOCIAIS HORISTAS-SEM DESONERAÇÃO</t>
  </si>
  <si>
    <t>Repouso Semanal Remunerado</t>
  </si>
  <si>
    <t>B1</t>
  </si>
  <si>
    <t>B2</t>
  </si>
  <si>
    <t>Dias de chuva</t>
  </si>
  <si>
    <t>B7</t>
  </si>
  <si>
    <t>RAMON MAGALHÃES LIRA</t>
  </si>
  <si>
    <t>ENG. CIVIL -CREA 19769 D-PA</t>
  </si>
  <si>
    <t>Desonerado: 
Horista: 88,37%
Mensalista: 48,18%</t>
  </si>
  <si>
    <t>ENCARGOS SOCIAIS MENSALISTAS-COM DESONERAÇÃO</t>
  </si>
  <si>
    <t>Feriados</t>
  </si>
  <si>
    <t xml:space="preserve">  TAXA DE ENCARGOS SOCIAIS (MENSALISTAS)- DESONERADO</t>
  </si>
  <si>
    <t>OBJETO:  PERFURAÇÃO E MANUTENÇÃO DE POÇOS ARTESIANOS E BOMBAS, CONFORME DEMANDA DA PREFEITURA MUNICIPAL DE SÃO JOÃO DE PIRABAS.</t>
  </si>
  <si>
    <t>OBJETO: PERFURAÇÃO E MANUTENÇÃO DE POÇOS ARTESIANOS E BOMBAS, CONFORME DEMANDA DA PREFEITURA MUNICIPAL DE SÃO JOÃO DE PIRABAS.</t>
  </si>
  <si>
    <t>OBJETO:PERFURAÇÃO E MANUTENÇÃO DE POÇOS ARTESIANOS E BOMBAS, CONFORME DEMANDA DA PREFEITURA MUNICIPAL DE SÃO JOÃO DE PIRABAS.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</si>
</sst>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"/>
    <numFmt numFmtId="165" formatCode="_-* #,##0.00_-;\-* #,##0.00_-;_-* &quot;-&quot;??_-;_-@"/>
    <numFmt numFmtId="166" formatCode="_-&quot;R$&quot;\ * #,##0.00_-;\-&quot;R$&quot;\ * #,##0.00_-;_-&quot;R$&quot;\ * &quot;-&quot;??_-;_-@"/>
    <numFmt numFmtId="167" formatCode="0.00000000000000000000"/>
  </numFmts>
  <fonts count="44" x14ac:knownFonts="1">
    <font>
      <sz val="11"/>
      <color theme="1"/>
      <name val="Arial"/>
    </font>
    <font>
      <sz val="11"/>
      <color theme="1"/>
      <name val="Calibri"/>
      <family val="2"/>
    </font>
    <font>
      <sz val="11"/>
      <name val="Arial"/>
      <family val="2"/>
    </font>
    <font>
      <b/>
      <sz val="10"/>
      <color rgb="FF002060"/>
      <name val="Calibri"/>
      <family val="2"/>
    </font>
    <font>
      <b/>
      <sz val="11"/>
      <color rgb="FF002060"/>
      <name val="Calibri"/>
      <family val="2"/>
    </font>
    <font>
      <sz val="10"/>
      <color rgb="FF002060"/>
      <name val="Calibri"/>
      <family val="2"/>
    </font>
    <font>
      <b/>
      <sz val="14"/>
      <color theme="1"/>
      <name val="Calibri"/>
      <family val="2"/>
    </font>
    <font>
      <b/>
      <sz val="12"/>
      <color rgb="FF004694"/>
      <name val="Calibri"/>
      <family val="2"/>
    </font>
    <font>
      <b/>
      <sz val="12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rgb="FF003366"/>
      <name val="Calibri"/>
      <family val="2"/>
    </font>
    <font>
      <b/>
      <sz val="8"/>
      <color theme="0"/>
      <name val="Calibri"/>
      <family val="2"/>
    </font>
    <font>
      <sz val="12"/>
      <color rgb="FF003366"/>
      <name val="Calibri"/>
      <family val="2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"/>
      <name val="Arial"/>
      <family val="2"/>
    </font>
    <font>
      <sz val="8"/>
      <name val="Arial"/>
      <family val="2"/>
    </font>
    <font>
      <b/>
      <i/>
      <sz val="11"/>
      <name val="Arial"/>
      <family val="2"/>
    </font>
    <font>
      <b/>
      <sz val="12"/>
      <color indexed="18"/>
      <name val="Arial"/>
      <family val="2"/>
    </font>
    <font>
      <b/>
      <sz val="10"/>
      <name val="Arial"/>
      <family val="2"/>
    </font>
    <font>
      <b/>
      <i/>
      <sz val="18"/>
      <name val="Arial"/>
      <family val="2"/>
    </font>
    <font>
      <b/>
      <sz val="12"/>
      <name val="Arial"/>
      <family val="2"/>
    </font>
    <font>
      <sz val="10"/>
      <color indexed="18"/>
      <name val="Arial"/>
      <family val="2"/>
    </font>
    <font>
      <b/>
      <sz val="11"/>
      <name val="Arial"/>
      <family val="2"/>
    </font>
    <font>
      <b/>
      <sz val="10"/>
      <color indexed="18"/>
      <name val="Arial"/>
      <family val="2"/>
    </font>
    <font>
      <b/>
      <sz val="12"/>
      <color indexed="8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rgb="FF002060"/>
      <name val="Arial"/>
      <family val="2"/>
    </font>
    <font>
      <sz val="11"/>
      <name val="Arial"/>
      <family val="1"/>
      <charset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595959"/>
        <bgColor rgb="FF595959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00469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00469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indexed="65"/>
        <bgColor indexed="8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25" fillId="0" borderId="0" applyFont="0" applyFill="0" applyBorder="0" applyAlignment="0" applyProtection="0"/>
    <xf numFmtId="0" fontId="29" fillId="0" borderId="15"/>
    <xf numFmtId="44" fontId="41" fillId="0" borderId="0" applyFont="0" applyFill="0" applyBorder="0" applyAlignment="0" applyProtection="0"/>
    <xf numFmtId="0" fontId="43" fillId="0" borderId="15"/>
  </cellStyleXfs>
  <cellXfs count="192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/>
    <xf numFmtId="0" fontId="1" fillId="2" borderId="6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0" xfId="0" applyFont="1" applyAlignment="1">
      <alignment vertical="center"/>
    </xf>
    <xf numFmtId="0" fontId="1" fillId="2" borderId="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0" fontId="1" fillId="0" borderId="16" xfId="0" applyFont="1" applyBorder="1"/>
    <xf numFmtId="0" fontId="1" fillId="0" borderId="17" xfId="0" applyFont="1" applyBorder="1"/>
    <xf numFmtId="0" fontId="7" fillId="2" borderId="18" xfId="0" applyFont="1" applyFill="1" applyBorder="1" applyAlignment="1">
      <alignment horizontal="right" vertical="center"/>
    </xf>
    <xf numFmtId="0" fontId="9" fillId="4" borderId="33" xfId="0" applyFont="1" applyFill="1" applyBorder="1" applyAlignment="1">
      <alignment horizontal="center" vertical="center"/>
    </xf>
    <xf numFmtId="165" fontId="9" fillId="4" borderId="34" xfId="0" applyNumberFormat="1" applyFont="1" applyFill="1" applyBorder="1" applyAlignment="1">
      <alignment horizontal="center" vertical="center"/>
    </xf>
    <xf numFmtId="10" fontId="9" fillId="4" borderId="34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/>
    </xf>
    <xf numFmtId="10" fontId="13" fillId="2" borderId="1" xfId="0" applyNumberFormat="1" applyFont="1" applyFill="1" applyBorder="1" applyAlignment="1">
      <alignment vertical="center" wrapText="1"/>
    </xf>
    <xf numFmtId="0" fontId="10" fillId="3" borderId="37" xfId="0" applyFont="1" applyFill="1" applyBorder="1" applyAlignment="1">
      <alignment horizontal="center" vertical="center"/>
    </xf>
    <xf numFmtId="0" fontId="10" fillId="3" borderId="37" xfId="0" applyFont="1" applyFill="1" applyBorder="1" applyAlignment="1">
      <alignment horizontal="left" vertical="center"/>
    </xf>
    <xf numFmtId="164" fontId="10" fillId="3" borderId="37" xfId="0" applyNumberFormat="1" applyFont="1" applyFill="1" applyBorder="1" applyAlignment="1">
      <alignment vertical="center"/>
    </xf>
    <xf numFmtId="10" fontId="10" fillId="5" borderId="37" xfId="0" applyNumberFormat="1" applyFont="1" applyFill="1" applyBorder="1" applyAlignment="1">
      <alignment vertical="center"/>
    </xf>
    <xf numFmtId="10" fontId="10" fillId="5" borderId="38" xfId="0" applyNumberFormat="1" applyFont="1" applyFill="1" applyBorder="1" applyAlignment="1">
      <alignment vertical="center"/>
    </xf>
    <xf numFmtId="10" fontId="10" fillId="3" borderId="37" xfId="0" applyNumberFormat="1" applyFont="1" applyFill="1" applyBorder="1" applyAlignment="1">
      <alignment horizontal="center" vertical="center"/>
    </xf>
    <xf numFmtId="10" fontId="10" fillId="3" borderId="38" xfId="0" applyNumberFormat="1" applyFont="1" applyFill="1" applyBorder="1" applyAlignment="1">
      <alignment horizontal="right" vertical="center"/>
    </xf>
    <xf numFmtId="2" fontId="14" fillId="2" borderId="4" xfId="0" applyNumberFormat="1" applyFont="1" applyFill="1" applyBorder="1" applyAlignment="1">
      <alignment vertical="center"/>
    </xf>
    <xf numFmtId="10" fontId="10" fillId="2" borderId="5" xfId="0" applyNumberFormat="1" applyFont="1" applyFill="1" applyBorder="1" applyAlignment="1">
      <alignment horizontal="center" vertical="center"/>
    </xf>
    <xf numFmtId="10" fontId="10" fillId="2" borderId="6" xfId="0" applyNumberFormat="1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10" fontId="10" fillId="5" borderId="43" xfId="0" applyNumberFormat="1" applyFont="1" applyFill="1" applyBorder="1" applyAlignment="1">
      <alignment vertical="center"/>
    </xf>
    <xf numFmtId="2" fontId="14" fillId="2" borderId="9" xfId="0" applyNumberFormat="1" applyFont="1" applyFill="1" applyBorder="1" applyAlignment="1">
      <alignment vertical="center"/>
    </xf>
    <xf numFmtId="10" fontId="14" fillId="2" borderId="1" xfId="0" applyNumberFormat="1" applyFont="1" applyFill="1" applyBorder="1" applyAlignment="1">
      <alignment horizontal="left" vertical="center"/>
    </xf>
    <xf numFmtId="2" fontId="14" fillId="2" borderId="10" xfId="0" applyNumberFormat="1" applyFont="1" applyFill="1" applyBorder="1" applyAlignment="1">
      <alignment vertical="center"/>
    </xf>
    <xf numFmtId="10" fontId="14" fillId="2" borderId="37" xfId="0" applyNumberFormat="1" applyFont="1" applyFill="1" applyBorder="1" applyAlignment="1">
      <alignment horizontal="left" vertical="center"/>
    </xf>
    <xf numFmtId="2" fontId="14" fillId="2" borderId="44" xfId="0" applyNumberFormat="1" applyFont="1" applyFill="1" applyBorder="1" applyAlignment="1">
      <alignment vertical="center"/>
    </xf>
    <xf numFmtId="10" fontId="14" fillId="2" borderId="22" xfId="0" applyNumberFormat="1" applyFont="1" applyFill="1" applyBorder="1" applyAlignment="1">
      <alignment horizontal="left" vertical="center"/>
    </xf>
    <xf numFmtId="2" fontId="14" fillId="2" borderId="45" xfId="0" applyNumberFormat="1" applyFont="1" applyFill="1" applyBorder="1" applyAlignment="1">
      <alignment vertical="center"/>
    </xf>
    <xf numFmtId="0" fontId="14" fillId="0" borderId="46" xfId="0" applyFont="1" applyBorder="1" applyAlignment="1">
      <alignment horizontal="center" vertical="center"/>
    </xf>
    <xf numFmtId="10" fontId="10" fillId="3" borderId="43" xfId="0" applyNumberFormat="1" applyFont="1" applyFill="1" applyBorder="1" applyAlignment="1">
      <alignment vertical="center"/>
    </xf>
    <xf numFmtId="0" fontId="10" fillId="0" borderId="37" xfId="0" applyFont="1" applyBorder="1" applyAlignment="1">
      <alignment vertical="center"/>
    </xf>
    <xf numFmtId="164" fontId="10" fillId="3" borderId="49" xfId="0" applyNumberFormat="1" applyFont="1" applyFill="1" applyBorder="1" applyAlignment="1">
      <alignment vertical="center"/>
    </xf>
    <xf numFmtId="0" fontId="10" fillId="3" borderId="50" xfId="0" applyFont="1" applyFill="1" applyBorder="1" applyAlignment="1">
      <alignment vertical="center"/>
    </xf>
    <xf numFmtId="164" fontId="10" fillId="3" borderId="50" xfId="0" applyNumberFormat="1" applyFont="1" applyFill="1" applyBorder="1" applyAlignment="1">
      <alignment vertical="center"/>
    </xf>
    <xf numFmtId="166" fontId="10" fillId="3" borderId="49" xfId="0" applyNumberFormat="1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164" fontId="10" fillId="3" borderId="50" xfId="0" applyNumberFormat="1" applyFont="1" applyFill="1" applyBorder="1" applyAlignment="1">
      <alignment horizontal="left" vertical="center"/>
    </xf>
    <xf numFmtId="0" fontId="10" fillId="7" borderId="38" xfId="0" applyFont="1" applyFill="1" applyBorder="1" applyAlignment="1">
      <alignment horizontal="center" vertical="center"/>
    </xf>
    <xf numFmtId="10" fontId="10" fillId="7" borderId="3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10" fontId="10" fillId="6" borderId="37" xfId="0" applyNumberFormat="1" applyFont="1" applyFill="1" applyBorder="1" applyAlignment="1">
      <alignment vertical="center"/>
    </xf>
    <xf numFmtId="0" fontId="15" fillId="6" borderId="38" xfId="0" applyFont="1" applyFill="1" applyBorder="1" applyAlignment="1">
      <alignment horizontal="center" vertical="center"/>
    </xf>
    <xf numFmtId="0" fontId="10" fillId="6" borderId="38" xfId="0" applyFont="1" applyFill="1" applyBorder="1" applyAlignment="1">
      <alignment horizontal="center" vertical="center"/>
    </xf>
    <xf numFmtId="10" fontId="10" fillId="6" borderId="38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right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vertical="top"/>
    </xf>
    <xf numFmtId="0" fontId="17" fillId="2" borderId="1" xfId="0" applyFont="1" applyFill="1" applyBorder="1" applyAlignment="1">
      <alignment horizontal="right" vertical="top"/>
    </xf>
    <xf numFmtId="0" fontId="17" fillId="2" borderId="1" xfId="0" applyFont="1" applyFill="1" applyBorder="1" applyAlignment="1">
      <alignment horizontal="left" vertical="top"/>
    </xf>
    <xf numFmtId="0" fontId="1" fillId="0" borderId="51" xfId="0" applyFont="1" applyBorder="1"/>
    <xf numFmtId="0" fontId="1" fillId="0" borderId="52" xfId="0" applyFont="1" applyBorder="1"/>
    <xf numFmtId="0" fontId="1" fillId="0" borderId="53" xfId="0" applyFont="1" applyBorder="1"/>
    <xf numFmtId="0" fontId="20" fillId="0" borderId="0" xfId="0" applyFont="1"/>
    <xf numFmtId="165" fontId="10" fillId="3" borderId="37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vertical="center"/>
    </xf>
    <xf numFmtId="165" fontId="10" fillId="3" borderId="49" xfId="0" applyNumberFormat="1" applyFont="1" applyFill="1" applyBorder="1" applyAlignment="1">
      <alignment horizontal="left" vertical="center"/>
    </xf>
    <xf numFmtId="0" fontId="10" fillId="3" borderId="50" xfId="0" applyFont="1" applyFill="1" applyBorder="1" applyAlignment="1">
      <alignment horizontal="left" vertical="center"/>
    </xf>
    <xf numFmtId="0" fontId="21" fillId="8" borderId="54" xfId="0" applyFont="1" applyFill="1" applyBorder="1" applyAlignment="1">
      <alignment horizontal="center" vertical="center"/>
    </xf>
    <xf numFmtId="0" fontId="24" fillId="2" borderId="5" xfId="0" applyFont="1" applyFill="1" applyBorder="1"/>
    <xf numFmtId="14" fontId="5" fillId="2" borderId="1" xfId="0" applyNumberFormat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vertical="center"/>
    </xf>
    <xf numFmtId="0" fontId="0" fillId="0" borderId="55" xfId="0" applyBorder="1"/>
    <xf numFmtId="0" fontId="8" fillId="2" borderId="54" xfId="0" applyFont="1" applyFill="1" applyBorder="1" applyAlignment="1">
      <alignment vertical="center"/>
    </xf>
    <xf numFmtId="10" fontId="8" fillId="2" borderId="54" xfId="0" applyNumberFormat="1" applyFont="1" applyFill="1" applyBorder="1" applyAlignment="1">
      <alignment horizontal="center" vertical="center" wrapText="1"/>
    </xf>
    <xf numFmtId="0" fontId="13" fillId="2" borderId="54" xfId="0" applyFont="1" applyFill="1" applyBorder="1" applyAlignment="1">
      <alignment vertical="center"/>
    </xf>
    <xf numFmtId="10" fontId="13" fillId="2" borderId="54" xfId="0" applyNumberFormat="1" applyFont="1" applyFill="1" applyBorder="1" applyAlignment="1">
      <alignment horizontal="center" vertical="center" wrapText="1"/>
    </xf>
    <xf numFmtId="0" fontId="21" fillId="10" borderId="54" xfId="0" applyFont="1" applyFill="1" applyBorder="1" applyAlignment="1">
      <alignment vertical="center"/>
    </xf>
    <xf numFmtId="10" fontId="21" fillId="10" borderId="54" xfId="0" applyNumberFormat="1" applyFont="1" applyFill="1" applyBorder="1" applyAlignment="1">
      <alignment horizontal="center" vertical="center"/>
    </xf>
    <xf numFmtId="0" fontId="28" fillId="0" borderId="15" xfId="0" applyFont="1" applyBorder="1" applyAlignment="1">
      <alignment vertical="center"/>
    </xf>
    <xf numFmtId="0" fontId="31" fillId="0" borderId="15" xfId="2" applyFont="1" applyAlignment="1">
      <alignment vertical="center"/>
    </xf>
    <xf numFmtId="0" fontId="33" fillId="0" borderId="15" xfId="2" applyFont="1" applyAlignment="1">
      <alignment horizontal="center" vertical="center"/>
    </xf>
    <xf numFmtId="0" fontId="34" fillId="0" borderId="15" xfId="2" applyFont="1" applyAlignment="1">
      <alignment vertical="center"/>
    </xf>
    <xf numFmtId="0" fontId="35" fillId="0" borderId="15" xfId="2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7" fillId="12" borderId="15" xfId="2" applyFont="1" applyFill="1" applyAlignment="1">
      <alignment vertical="center"/>
    </xf>
    <xf numFmtId="0" fontId="32" fillId="0" borderId="0" xfId="0" applyFont="1" applyAlignment="1">
      <alignment horizontal="left" vertical="center"/>
    </xf>
    <xf numFmtId="0" fontId="38" fillId="0" borderId="15" xfId="0" applyFont="1" applyBorder="1" applyAlignment="1">
      <alignment vertical="center"/>
    </xf>
    <xf numFmtId="0" fontId="39" fillId="0" borderId="15" xfId="0" applyFont="1" applyBorder="1" applyAlignment="1">
      <alignment vertical="center" wrapText="1"/>
    </xf>
    <xf numFmtId="0" fontId="39" fillId="12" borderId="15" xfId="0" applyFont="1" applyFill="1" applyBorder="1" applyAlignment="1">
      <alignment horizontal="left" vertical="center"/>
    </xf>
    <xf numFmtId="0" fontId="39" fillId="12" borderId="15" xfId="0" applyFont="1" applyFill="1" applyBorder="1" applyAlignment="1">
      <alignment vertical="center"/>
    </xf>
    <xf numFmtId="0" fontId="39" fillId="12" borderId="15" xfId="0" applyFont="1" applyFill="1" applyBorder="1" applyAlignment="1">
      <alignment horizontal="right" vertical="center"/>
    </xf>
    <xf numFmtId="0" fontId="39" fillId="0" borderId="15" xfId="0" applyFont="1" applyBorder="1" applyAlignment="1">
      <alignment horizontal="center" vertical="center"/>
    </xf>
    <xf numFmtId="0" fontId="39" fillId="0" borderId="15" xfId="0" applyFont="1" applyBorder="1" applyAlignment="1">
      <alignment horizontal="left" vertical="center"/>
    </xf>
    <xf numFmtId="0" fontId="39" fillId="0" borderId="15" xfId="0" applyFont="1" applyBorder="1" applyAlignment="1">
      <alignment horizontal="left" vertical="center" indent="7"/>
    </xf>
    <xf numFmtId="0" fontId="39" fillId="0" borderId="15" xfId="0" applyFont="1" applyBorder="1" applyAlignment="1">
      <alignment vertical="center"/>
    </xf>
    <xf numFmtId="0" fontId="28" fillId="0" borderId="15" xfId="0" applyFont="1" applyBorder="1" applyAlignment="1">
      <alignment horizontal="center" vertical="center"/>
    </xf>
    <xf numFmtId="4" fontId="28" fillId="0" borderId="15" xfId="0" applyNumberFormat="1" applyFont="1" applyBorder="1" applyAlignment="1">
      <alignment horizontal="left" vertical="center"/>
    </xf>
    <xf numFmtId="0" fontId="28" fillId="0" borderId="15" xfId="0" applyFont="1" applyBorder="1" applyAlignment="1">
      <alignment horizontal="left" vertical="center"/>
    </xf>
    <xf numFmtId="2" fontId="28" fillId="0" borderId="15" xfId="0" applyNumberFormat="1" applyFont="1" applyBorder="1" applyAlignment="1">
      <alignment horizontal="right" vertical="center"/>
    </xf>
    <xf numFmtId="0" fontId="39" fillId="0" borderId="15" xfId="0" applyFont="1" applyBorder="1" applyAlignment="1">
      <alignment horizontal="right" vertical="center"/>
    </xf>
    <xf numFmtId="2" fontId="39" fillId="0" borderId="15" xfId="0" applyNumberFormat="1" applyFont="1" applyBorder="1" applyAlignment="1">
      <alignment horizontal="right" vertical="center"/>
    </xf>
    <xf numFmtId="0" fontId="40" fillId="0" borderId="15" xfId="0" applyFont="1" applyBorder="1" applyAlignment="1">
      <alignment horizontal="left" vertical="center"/>
    </xf>
    <xf numFmtId="2" fontId="28" fillId="0" borderId="15" xfId="1" applyNumberFormat="1" applyFont="1" applyFill="1" applyBorder="1" applyAlignment="1" applyProtection="1">
      <alignment horizontal="right" vertical="center"/>
    </xf>
    <xf numFmtId="4" fontId="39" fillId="0" borderId="15" xfId="0" applyNumberFormat="1" applyFont="1" applyBorder="1" applyAlignment="1">
      <alignment horizontal="right" vertical="center"/>
    </xf>
    <xf numFmtId="10" fontId="39" fillId="12" borderId="15" xfId="0" applyNumberFormat="1" applyFont="1" applyFill="1" applyBorder="1" applyAlignment="1">
      <alignment vertical="center"/>
    </xf>
    <xf numFmtId="0" fontId="39" fillId="13" borderId="15" xfId="0" applyFont="1" applyFill="1" applyBorder="1" applyAlignment="1">
      <alignment horizontal="right" vertical="center"/>
    </xf>
    <xf numFmtId="167" fontId="28" fillId="0" borderId="15" xfId="0" applyNumberFormat="1" applyFont="1" applyBorder="1" applyAlignment="1">
      <alignment vertical="center"/>
    </xf>
    <xf numFmtId="10" fontId="39" fillId="0" borderId="15" xfId="1" applyNumberFormat="1" applyFont="1" applyBorder="1" applyAlignment="1" applyProtection="1">
      <alignment horizontal="right" vertical="center"/>
    </xf>
    <xf numFmtId="0" fontId="28" fillId="0" borderId="15" xfId="0" applyFont="1" applyBorder="1" applyAlignment="1">
      <alignment horizontal="right" vertical="center"/>
    </xf>
    <xf numFmtId="44" fontId="0" fillId="0" borderId="0" xfId="3" applyFont="1" applyAlignment="1"/>
    <xf numFmtId="0" fontId="10" fillId="3" borderId="41" xfId="0" applyFont="1" applyFill="1" applyBorder="1" applyAlignment="1">
      <alignment horizontal="right" vertical="center"/>
    </xf>
    <xf numFmtId="0" fontId="2" fillId="0" borderId="40" xfId="0" applyFont="1" applyBorder="1"/>
    <xf numFmtId="0" fontId="13" fillId="2" borderId="54" xfId="0" applyFont="1" applyFill="1" applyBorder="1" applyAlignment="1">
      <alignment horizontal="left" vertical="center" wrapText="1"/>
    </xf>
    <xf numFmtId="0" fontId="2" fillId="0" borderId="54" xfId="0" applyFont="1" applyBorder="1"/>
    <xf numFmtId="0" fontId="10" fillId="6" borderId="41" xfId="0" applyFont="1" applyFill="1" applyBorder="1" applyAlignment="1">
      <alignment horizontal="right" vertical="center"/>
    </xf>
    <xf numFmtId="0" fontId="2" fillId="0" borderId="39" xfId="0" applyFont="1" applyBorder="1"/>
    <xf numFmtId="0" fontId="2" fillId="0" borderId="42" xfId="0" applyFont="1" applyBorder="1"/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17" fillId="2" borderId="13" xfId="0" applyFont="1" applyFill="1" applyBorder="1" applyAlignment="1">
      <alignment horizontal="left" vertical="top" wrapText="1"/>
    </xf>
    <xf numFmtId="0" fontId="2" fillId="0" borderId="14" xfId="0" applyFont="1" applyBorder="1"/>
    <xf numFmtId="0" fontId="2" fillId="0" borderId="15" xfId="0" applyFont="1" applyBorder="1"/>
    <xf numFmtId="0" fontId="18" fillId="2" borderId="13" xfId="0" applyFont="1" applyFill="1" applyBorder="1" applyAlignment="1">
      <alignment horizontal="left" vertical="top" wrapText="1"/>
    </xf>
    <xf numFmtId="0" fontId="21" fillId="10" borderId="54" xfId="0" applyFont="1" applyFill="1" applyBorder="1" applyAlignment="1">
      <alignment horizontal="left" vertical="center"/>
    </xf>
    <xf numFmtId="0" fontId="22" fillId="11" borderId="54" xfId="0" applyFont="1" applyFill="1" applyBorder="1"/>
    <xf numFmtId="0" fontId="13" fillId="2" borderId="56" xfId="0" applyFont="1" applyFill="1" applyBorder="1" applyAlignment="1">
      <alignment horizontal="center" vertical="center"/>
    </xf>
    <xf numFmtId="0" fontId="13" fillId="2" borderId="57" xfId="0" applyFont="1" applyFill="1" applyBorder="1" applyAlignment="1">
      <alignment horizontal="center" vertical="center"/>
    </xf>
    <xf numFmtId="0" fontId="13" fillId="2" borderId="58" xfId="0" applyFont="1" applyFill="1" applyBorder="1" applyAlignment="1">
      <alignment horizontal="center" vertical="center"/>
    </xf>
    <xf numFmtId="2" fontId="15" fillId="3" borderId="41" xfId="0" applyNumberFormat="1" applyFont="1" applyFill="1" applyBorder="1" applyAlignment="1">
      <alignment horizontal="center" vertical="center"/>
    </xf>
    <xf numFmtId="0" fontId="10" fillId="6" borderId="4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2" fillId="0" borderId="35" xfId="0" applyFont="1" applyBorder="1"/>
    <xf numFmtId="0" fontId="9" fillId="4" borderId="30" xfId="0" applyFont="1" applyFill="1" applyBorder="1" applyAlignment="1">
      <alignment horizontal="center" vertical="center"/>
    </xf>
    <xf numFmtId="0" fontId="2" fillId="0" borderId="36" xfId="0" applyFont="1" applyBorder="1"/>
    <xf numFmtId="0" fontId="14" fillId="2" borderId="41" xfId="0" applyFont="1" applyFill="1" applyBorder="1" applyAlignment="1">
      <alignment horizontal="left" vertical="center"/>
    </xf>
    <xf numFmtId="0" fontId="14" fillId="0" borderId="47" xfId="0" applyFont="1" applyBorder="1" applyAlignment="1">
      <alignment horizontal="left" vertical="center" wrapText="1"/>
    </xf>
    <xf numFmtId="0" fontId="2" fillId="0" borderId="48" xfId="0" applyFont="1" applyBorder="1"/>
    <xf numFmtId="0" fontId="12" fillId="4" borderId="26" xfId="0" applyFont="1" applyFill="1" applyBorder="1" applyAlignment="1">
      <alignment horizontal="center" vertical="center" wrapText="1"/>
    </xf>
    <xf numFmtId="0" fontId="2" fillId="0" borderId="32" xfId="0" applyFont="1" applyBorder="1"/>
    <xf numFmtId="0" fontId="8" fillId="2" borderId="5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2" fillId="0" borderId="3" xfId="0" applyFont="1" applyBorder="1"/>
    <xf numFmtId="0" fontId="1" fillId="2" borderId="15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12" xfId="0" applyFont="1" applyBorder="1"/>
    <xf numFmtId="0" fontId="4" fillId="2" borderId="13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vertical="center"/>
    </xf>
    <xf numFmtId="0" fontId="6" fillId="3" borderId="13" xfId="0" applyFont="1" applyFill="1" applyBorder="1" applyAlignment="1">
      <alignment horizontal="center"/>
    </xf>
    <xf numFmtId="0" fontId="24" fillId="2" borderId="15" xfId="0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4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7" fillId="2" borderId="19" xfId="0" applyFont="1" applyFill="1" applyBorder="1" applyAlignment="1">
      <alignment horizontal="left" vertical="center"/>
    </xf>
    <xf numFmtId="0" fontId="2" fillId="0" borderId="20" xfId="0" applyFont="1" applyBorder="1"/>
    <xf numFmtId="0" fontId="2" fillId="0" borderId="21" xfId="0" applyFont="1" applyBorder="1"/>
    <xf numFmtId="0" fontId="9" fillId="4" borderId="26" xfId="0" applyFont="1" applyFill="1" applyBorder="1" applyAlignment="1">
      <alignment horizontal="center" vertical="center"/>
    </xf>
    <xf numFmtId="0" fontId="2" fillId="0" borderId="31" xfId="0" applyFont="1" applyBorder="1"/>
    <xf numFmtId="0" fontId="11" fillId="2" borderId="56" xfId="0" applyFont="1" applyFill="1" applyBorder="1" applyAlignment="1">
      <alignment horizontal="center" vertical="center"/>
    </xf>
    <xf numFmtId="0" fontId="11" fillId="2" borderId="57" xfId="0" applyFont="1" applyFill="1" applyBorder="1" applyAlignment="1">
      <alignment horizontal="center" vertical="center"/>
    </xf>
    <xf numFmtId="0" fontId="11" fillId="2" borderId="58" xfId="0" applyFont="1" applyFill="1" applyBorder="1" applyAlignment="1">
      <alignment horizontal="center" vertical="center"/>
    </xf>
    <xf numFmtId="0" fontId="21" fillId="8" borderId="54" xfId="0" applyFont="1" applyFill="1" applyBorder="1" applyAlignment="1">
      <alignment horizontal="center" vertical="center"/>
    </xf>
    <xf numFmtId="0" fontId="22" fillId="9" borderId="54" xfId="0" applyFont="1" applyFill="1" applyBorder="1" applyAlignment="1">
      <alignment horizontal="center"/>
    </xf>
    <xf numFmtId="0" fontId="9" fillId="4" borderId="24" xfId="0" applyFont="1" applyFill="1" applyBorder="1" applyAlignment="1">
      <alignment horizontal="center" vertical="center"/>
    </xf>
    <xf numFmtId="0" fontId="2" fillId="0" borderId="25" xfId="0" applyFont="1" applyBorder="1"/>
    <xf numFmtId="164" fontId="10" fillId="5" borderId="24" xfId="0" applyNumberFormat="1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2" fillId="0" borderId="23" xfId="0" applyFont="1" applyBorder="1"/>
    <xf numFmtId="0" fontId="2" fillId="0" borderId="28" xfId="0" applyFont="1" applyBorder="1"/>
    <xf numFmtId="0" fontId="26" fillId="0" borderId="0" xfId="0" applyFont="1" applyAlignment="1">
      <alignment horizontal="center"/>
    </xf>
    <xf numFmtId="0" fontId="30" fillId="0" borderId="15" xfId="2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0" borderId="15" xfId="2" applyFont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6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textRotation="90" wrapText="1"/>
    </xf>
    <xf numFmtId="0" fontId="1" fillId="0" borderId="0" xfId="0" applyFont="1" applyAlignment="1">
      <alignment horizontal="left" wrapText="1"/>
    </xf>
  </cellXfs>
  <cellStyles count="5">
    <cellStyle name="Moeda" xfId="3" builtinId="4"/>
    <cellStyle name="Normal" xfId="0" builtinId="0"/>
    <cellStyle name="Normal 2" xfId="4" xr:uid="{00000000-0005-0000-0000-000002000000}"/>
    <cellStyle name="Normal_Leis Sociais" xfId="2" xr:uid="{00000000-0005-0000-0000-000003000000}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47625</xdr:colOff>
      <xdr:row>23</xdr:row>
      <xdr:rowOff>0</xdr:rowOff>
    </xdr:from>
    <xdr:ext cx="2924175" cy="533400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22569</xdr:colOff>
      <xdr:row>0</xdr:row>
      <xdr:rowOff>31409</xdr:rowOff>
    </xdr:from>
    <xdr:to>
      <xdr:col>6</xdr:col>
      <xdr:colOff>785689</xdr:colOff>
      <xdr:row>3</xdr:row>
      <xdr:rowOff>2</xdr:rowOff>
    </xdr:to>
    <xdr:pic>
      <xdr:nvPicPr>
        <xdr:cNvPr id="5" name="Imagem 2" descr="Logo Prefeitura">
          <a:extLst>
            <a:ext uri="{FF2B5EF4-FFF2-40B4-BE49-F238E27FC236}">
              <a16:creationId xmlns:a16="http://schemas.microsoft.com/office/drawing/2014/main" id="{E36022D8-D5F8-4B5D-A52B-ADE2A0B452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53308" y="31409"/>
          <a:ext cx="763120" cy="532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2032000</xdr:colOff>
      <xdr:row>2</xdr:row>
      <xdr:rowOff>31750</xdr:rowOff>
    </xdr:from>
    <xdr:to>
      <xdr:col>2</xdr:col>
      <xdr:colOff>2628900</xdr:colOff>
      <xdr:row>4</xdr:row>
      <xdr:rowOff>6350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6C995FA1-CE95-4C5D-BC3D-DFD25A57F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000" y="41275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1905000</xdr:colOff>
      <xdr:row>2</xdr:row>
      <xdr:rowOff>25400</xdr:rowOff>
    </xdr:from>
    <xdr:to>
      <xdr:col>2</xdr:col>
      <xdr:colOff>2501900</xdr:colOff>
      <xdr:row>4</xdr:row>
      <xdr:rowOff>0</xdr:rowOff>
    </xdr:to>
    <xdr:pic>
      <xdr:nvPicPr>
        <xdr:cNvPr id="2" name="Imagem 2" descr="Logo Prefeitura">
          <a:extLst>
            <a:ext uri="{FF2B5EF4-FFF2-40B4-BE49-F238E27FC236}">
              <a16:creationId xmlns:a16="http://schemas.microsoft.com/office/drawing/2014/main" id="{A627B7A6-4A7F-4478-8F5C-C88EEB8AD2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406400"/>
          <a:ext cx="59690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10</xdr:row>
      <xdr:rowOff>152400</xdr:rowOff>
    </xdr:from>
    <xdr:ext cx="3038475" cy="485775"/>
    <xdr:pic>
      <xdr:nvPicPr>
        <xdr:cNvPr id="2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27</xdr:row>
      <xdr:rowOff>152400</xdr:rowOff>
    </xdr:from>
    <xdr:ext cx="3048000" cy="447675"/>
    <xdr:pic>
      <xdr:nvPicPr>
        <xdr:cNvPr id="3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44</xdr:row>
      <xdr:rowOff>152400</xdr:rowOff>
    </xdr:from>
    <xdr:ext cx="3048000" cy="447675"/>
    <xdr:pic>
      <xdr:nvPicPr>
        <xdr:cNvPr id="4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61</xdr:row>
      <xdr:rowOff>152400</xdr:rowOff>
    </xdr:from>
    <xdr:ext cx="3048000" cy="447675"/>
    <xdr:pic>
      <xdr:nvPicPr>
        <xdr:cNvPr id="5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47625</xdr:colOff>
      <xdr:row>78</xdr:row>
      <xdr:rowOff>152400</xdr:rowOff>
    </xdr:from>
    <xdr:ext cx="3048000" cy="447675"/>
    <xdr:pic>
      <xdr:nvPicPr>
        <xdr:cNvPr id="6" name="image2.jpg" descr="http://infraestruturaurbana.pini.com.br/solucoes-tecnicas/16/imagens/i341693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topLeftCell="A4" zoomScale="85" zoomScaleNormal="85" zoomScaleSheetLayoutView="85" workbookViewId="0">
      <selection activeCell="G9" sqref="G9:K9"/>
    </sheetView>
  </sheetViews>
  <sheetFormatPr defaultColWidth="12.625" defaultRowHeight="15" customHeight="1" x14ac:dyDescent="0.2"/>
  <cols>
    <col min="1" max="1" width="1.25" customWidth="1"/>
    <col min="2" max="2" width="1.5" customWidth="1"/>
    <col min="3" max="3" width="1.875" customWidth="1"/>
    <col min="4" max="4" width="8.625" customWidth="1"/>
    <col min="5" max="5" width="24.5" customWidth="1"/>
    <col min="6" max="6" width="13.75" customWidth="1"/>
    <col min="7" max="7" width="18.125" customWidth="1"/>
    <col min="8" max="9" width="13.75" customWidth="1"/>
    <col min="10" max="10" width="5.125" customWidth="1"/>
    <col min="11" max="11" width="10.375" customWidth="1"/>
    <col min="12" max="12" width="1.875" customWidth="1"/>
    <col min="13" max="13" width="1.5" customWidth="1"/>
    <col min="14" max="15" width="1.875" customWidth="1"/>
    <col min="16" max="16" width="8" customWidth="1"/>
    <col min="17" max="17" width="27.75" customWidth="1"/>
    <col min="18" max="18" width="11.875" customWidth="1"/>
    <col min="19" max="19" width="8" customWidth="1"/>
    <col min="20" max="20" width="18.125" customWidth="1"/>
    <col min="21" max="21" width="10.875" customWidth="1"/>
    <col min="22" max="24" width="11.125" customWidth="1"/>
    <col min="25" max="25" width="8" customWidth="1"/>
    <col min="26" max="26" width="17.875" customWidth="1"/>
    <col min="27" max="27" width="14.625" bestFit="1" customWidth="1"/>
  </cols>
  <sheetData>
    <row r="1" spans="1:26" x14ac:dyDescent="0.2">
      <c r="P1" s="1"/>
      <c r="Q1" s="1"/>
      <c r="R1" s="1"/>
      <c r="S1" s="152" t="s">
        <v>0</v>
      </c>
      <c r="T1" s="153"/>
      <c r="U1" s="1"/>
      <c r="V1" s="1"/>
      <c r="W1" s="1"/>
      <c r="X1" s="1"/>
      <c r="Y1" s="1"/>
      <c r="Z1" s="1"/>
    </row>
    <row r="2" spans="1:26" x14ac:dyDescent="0.2">
      <c r="P2" s="81"/>
      <c r="Q2" s="81"/>
      <c r="R2" s="81"/>
      <c r="S2" s="154"/>
      <c r="T2" s="133"/>
      <c r="U2" s="81"/>
      <c r="V2" s="81"/>
      <c r="W2" s="81"/>
      <c r="X2" s="81"/>
      <c r="Y2" s="81"/>
      <c r="Z2" s="81"/>
    </row>
    <row r="3" spans="1:26" x14ac:dyDescent="0.2">
      <c r="D3" s="82"/>
      <c r="P3" s="81"/>
      <c r="Q3" s="81"/>
      <c r="R3" s="81"/>
      <c r="S3" s="154"/>
      <c r="T3" s="133"/>
      <c r="U3" s="81"/>
      <c r="V3" s="81"/>
      <c r="W3" s="81"/>
      <c r="X3" s="81"/>
      <c r="Y3" s="81"/>
      <c r="Z3" s="81"/>
    </row>
    <row r="4" spans="1:26" ht="15.75" x14ac:dyDescent="0.25">
      <c r="C4" s="2"/>
      <c r="E4" s="77"/>
      <c r="F4" s="77"/>
      <c r="G4" s="77"/>
      <c r="H4" s="77"/>
      <c r="I4" s="77"/>
      <c r="J4" s="77"/>
      <c r="K4" s="77"/>
      <c r="L4" s="3"/>
      <c r="P4" s="1"/>
      <c r="Q4" s="1"/>
      <c r="R4" s="1"/>
      <c r="S4" s="155"/>
      <c r="T4" s="156"/>
      <c r="U4" s="1"/>
      <c r="V4" s="1"/>
      <c r="W4" s="1"/>
      <c r="X4" s="1"/>
      <c r="Y4" s="1"/>
      <c r="Z4" s="1"/>
    </row>
    <row r="5" spans="1:26" ht="15.75" x14ac:dyDescent="0.25">
      <c r="C5" s="4"/>
      <c r="D5" s="162" t="s">
        <v>91</v>
      </c>
      <c r="E5" s="162"/>
      <c r="F5" s="162"/>
      <c r="G5" s="162"/>
      <c r="H5" s="162"/>
      <c r="I5" s="162"/>
      <c r="J5" s="162"/>
      <c r="K5" s="162"/>
      <c r="L5" s="5"/>
      <c r="P5" s="1"/>
      <c r="Q5" s="1"/>
      <c r="R5" s="1"/>
      <c r="S5" s="155"/>
      <c r="T5" s="156"/>
      <c r="U5" s="1"/>
      <c r="V5" s="1"/>
      <c r="W5" s="1"/>
      <c r="X5" s="1"/>
      <c r="Y5" s="1"/>
      <c r="Z5" s="1"/>
    </row>
    <row r="6" spans="1:26" x14ac:dyDescent="0.25">
      <c r="C6" s="4"/>
      <c r="D6" s="163" t="s">
        <v>92</v>
      </c>
      <c r="E6" s="163"/>
      <c r="F6" s="163"/>
      <c r="G6" s="163"/>
      <c r="H6" s="163"/>
      <c r="I6" s="163"/>
      <c r="J6" s="163"/>
      <c r="K6" s="163"/>
      <c r="L6" s="5"/>
      <c r="P6" s="1"/>
      <c r="Q6" s="1"/>
      <c r="R6" s="1"/>
      <c r="S6" s="155"/>
      <c r="T6" s="156"/>
      <c r="U6" s="1"/>
      <c r="V6" s="1"/>
      <c r="W6" s="1"/>
      <c r="X6" s="1"/>
      <c r="Y6" s="1"/>
      <c r="Z6" s="1"/>
    </row>
    <row r="7" spans="1:26" ht="25.5" customHeight="1" x14ac:dyDescent="0.25">
      <c r="C7" s="4"/>
      <c r="D7" s="164" t="s">
        <v>167</v>
      </c>
      <c r="E7" s="164"/>
      <c r="F7" s="164"/>
      <c r="G7" s="164"/>
      <c r="H7" s="164"/>
      <c r="I7" s="164"/>
      <c r="J7" s="164"/>
      <c r="K7" s="164"/>
      <c r="L7" s="5"/>
      <c r="P7" s="1"/>
      <c r="Q7" s="1"/>
      <c r="R7" s="1"/>
      <c r="S7" s="155"/>
      <c r="T7" s="156"/>
      <c r="U7" s="1"/>
      <c r="V7" s="1"/>
      <c r="W7" s="1"/>
      <c r="X7" s="1"/>
      <c r="Y7" s="1"/>
      <c r="Z7" s="1"/>
    </row>
    <row r="8" spans="1:26" ht="19.5" customHeight="1" x14ac:dyDescent="0.2">
      <c r="A8" s="6"/>
      <c r="B8" s="6"/>
      <c r="C8" s="7"/>
      <c r="E8" s="1"/>
      <c r="F8" s="8"/>
      <c r="G8" s="9"/>
      <c r="H8" s="8" t="s">
        <v>1</v>
      </c>
      <c r="I8" s="80" t="s">
        <v>93</v>
      </c>
      <c r="J8" s="8" t="s">
        <v>2</v>
      </c>
      <c r="K8" s="78">
        <v>46132</v>
      </c>
      <c r="L8" s="10"/>
      <c r="M8" s="6"/>
      <c r="N8" s="6"/>
      <c r="O8" s="6"/>
      <c r="P8" s="1"/>
      <c r="Q8" s="79"/>
      <c r="R8" s="1"/>
      <c r="S8" s="155"/>
      <c r="T8" s="156"/>
      <c r="U8" s="1"/>
      <c r="V8" s="1"/>
      <c r="W8" s="1"/>
      <c r="X8" s="1"/>
      <c r="Y8" s="1"/>
      <c r="Z8" s="1"/>
    </row>
    <row r="9" spans="1:26" ht="19.5" customHeight="1" x14ac:dyDescent="0.2">
      <c r="A9" s="6"/>
      <c r="B9" s="6"/>
      <c r="C9" s="7"/>
      <c r="D9" s="1"/>
      <c r="E9" s="1"/>
      <c r="F9" s="8" t="s">
        <v>3</v>
      </c>
      <c r="G9" s="159" t="s">
        <v>4</v>
      </c>
      <c r="H9" s="132"/>
      <c r="I9" s="132"/>
      <c r="J9" s="132"/>
      <c r="K9" s="133"/>
      <c r="L9" s="10"/>
      <c r="M9" s="6"/>
      <c r="N9" s="6"/>
      <c r="O9" s="6"/>
      <c r="P9" s="1"/>
      <c r="Q9" s="1"/>
      <c r="R9" s="1"/>
      <c r="S9" s="155"/>
      <c r="T9" s="156"/>
      <c r="U9" s="1"/>
      <c r="V9" s="1"/>
      <c r="W9" s="1"/>
      <c r="X9" s="1"/>
      <c r="Y9" s="1"/>
      <c r="Z9" s="1"/>
    </row>
    <row r="10" spans="1:26" ht="19.5" customHeight="1" x14ac:dyDescent="0.2">
      <c r="A10" s="6"/>
      <c r="B10" s="6"/>
      <c r="C10" s="7"/>
      <c r="D10" s="1"/>
      <c r="E10" s="1"/>
      <c r="F10" s="8" t="s">
        <v>5</v>
      </c>
      <c r="G10" s="160" t="s">
        <v>6</v>
      </c>
      <c r="H10" s="132"/>
      <c r="I10" s="132"/>
      <c r="J10" s="132"/>
      <c r="K10" s="133"/>
      <c r="L10" s="10"/>
      <c r="M10" s="6"/>
      <c r="N10" s="6"/>
      <c r="O10" s="6"/>
      <c r="P10" s="1"/>
      <c r="Q10" s="1"/>
      <c r="R10" s="1"/>
      <c r="S10" s="157"/>
      <c r="T10" s="158"/>
      <c r="U10" s="1"/>
      <c r="V10" s="1"/>
      <c r="W10" s="1"/>
      <c r="X10" s="1"/>
      <c r="Y10" s="1"/>
      <c r="Z10" s="1"/>
    </row>
    <row r="11" spans="1:26" ht="18.75" x14ac:dyDescent="0.3">
      <c r="C11" s="11"/>
      <c r="D11" s="161" t="s">
        <v>7</v>
      </c>
      <c r="E11" s="132"/>
      <c r="F11" s="132"/>
      <c r="G11" s="132"/>
      <c r="H11" s="132"/>
      <c r="I11" s="132"/>
      <c r="J11" s="132"/>
      <c r="K11" s="133"/>
      <c r="L11" s="1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.5" customHeight="1" x14ac:dyDescent="0.25">
      <c r="C12" s="11"/>
      <c r="D12" s="165"/>
      <c r="E12" s="166"/>
      <c r="F12" s="166"/>
      <c r="G12" s="166"/>
      <c r="H12" s="166"/>
      <c r="I12" s="166"/>
      <c r="J12" s="166"/>
      <c r="K12" s="166"/>
      <c r="L12" s="1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C13" s="11"/>
      <c r="D13" s="76" t="s">
        <v>8</v>
      </c>
      <c r="E13" s="175" t="s">
        <v>9</v>
      </c>
      <c r="F13" s="176"/>
      <c r="G13" s="176"/>
      <c r="H13" s="176"/>
      <c r="I13" s="176"/>
      <c r="J13" s="176"/>
      <c r="K13" s="76" t="s">
        <v>10</v>
      </c>
      <c r="L13" s="12"/>
      <c r="P13" s="1"/>
      <c r="Q13" s="13" t="s">
        <v>5</v>
      </c>
      <c r="R13" s="167" t="str">
        <f>G10</f>
        <v>CONSTRUÇÃO DE EDIFÍCIOS</v>
      </c>
      <c r="S13" s="168"/>
      <c r="T13" s="168"/>
      <c r="U13" s="168"/>
      <c r="V13" s="168"/>
      <c r="W13" s="168"/>
      <c r="X13" s="168"/>
      <c r="Y13" s="168"/>
      <c r="Z13" s="169"/>
    </row>
    <row r="14" spans="1:26" ht="4.5" customHeight="1" x14ac:dyDescent="0.25">
      <c r="C14" s="11"/>
      <c r="D14" s="128"/>
      <c r="E14" s="129"/>
      <c r="F14" s="129"/>
      <c r="G14" s="129"/>
      <c r="H14" s="129"/>
      <c r="I14" s="129"/>
      <c r="J14" s="129"/>
      <c r="K14" s="130"/>
      <c r="L14" s="1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C15" s="11"/>
      <c r="D15" s="83" t="s">
        <v>11</v>
      </c>
      <c r="E15" s="151" t="s">
        <v>12</v>
      </c>
      <c r="F15" s="124"/>
      <c r="G15" s="124"/>
      <c r="H15" s="124"/>
      <c r="I15" s="124"/>
      <c r="J15" s="124"/>
      <c r="K15" s="84">
        <f>S18</f>
        <v>0.03</v>
      </c>
      <c r="L15" s="12"/>
      <c r="P15" s="177" t="s">
        <v>13</v>
      </c>
      <c r="Q15" s="168"/>
      <c r="R15" s="168"/>
      <c r="S15" s="168"/>
      <c r="T15" s="168"/>
      <c r="U15" s="168"/>
      <c r="V15" s="168"/>
      <c r="W15" s="178"/>
      <c r="X15" s="179"/>
      <c r="Y15" s="168"/>
      <c r="Z15" s="169"/>
    </row>
    <row r="16" spans="1:26" ht="19.5" customHeight="1" x14ac:dyDescent="0.25">
      <c r="C16" s="11"/>
      <c r="D16" s="172"/>
      <c r="E16" s="173"/>
      <c r="F16" s="173"/>
      <c r="G16" s="173"/>
      <c r="H16" s="173"/>
      <c r="I16" s="173"/>
      <c r="J16" s="173"/>
      <c r="K16" s="174"/>
      <c r="L16" s="12"/>
      <c r="P16" s="170" t="s">
        <v>14</v>
      </c>
      <c r="Q16" s="170" t="s">
        <v>15</v>
      </c>
      <c r="R16" s="170" t="s">
        <v>16</v>
      </c>
      <c r="S16" s="170" t="s">
        <v>17</v>
      </c>
      <c r="T16" s="170" t="s">
        <v>18</v>
      </c>
      <c r="U16" s="149" t="s">
        <v>19</v>
      </c>
      <c r="V16" s="180" t="s">
        <v>20</v>
      </c>
      <c r="W16" s="181"/>
      <c r="X16" s="182"/>
      <c r="Y16" s="142" t="s">
        <v>21</v>
      </c>
      <c r="Z16" s="144" t="s">
        <v>22</v>
      </c>
    </row>
    <row r="17" spans="3:27" ht="19.5" customHeight="1" x14ac:dyDescent="0.25">
      <c r="C17" s="11"/>
      <c r="D17" s="83" t="s">
        <v>23</v>
      </c>
      <c r="E17" s="151" t="s">
        <v>24</v>
      </c>
      <c r="F17" s="124"/>
      <c r="G17" s="124"/>
      <c r="H17" s="124"/>
      <c r="I17" s="124"/>
      <c r="J17" s="124"/>
      <c r="K17" s="84">
        <f>S21</f>
        <v>5.8999999999999999E-3</v>
      </c>
      <c r="L17" s="12"/>
      <c r="P17" s="171"/>
      <c r="Q17" s="171"/>
      <c r="R17" s="171"/>
      <c r="S17" s="171"/>
      <c r="T17" s="171"/>
      <c r="U17" s="150"/>
      <c r="V17" s="14" t="s">
        <v>25</v>
      </c>
      <c r="W17" s="15" t="s">
        <v>26</v>
      </c>
      <c r="X17" s="16" t="s">
        <v>27</v>
      </c>
      <c r="Y17" s="143"/>
      <c r="Z17" s="145"/>
      <c r="AA17" s="120"/>
    </row>
    <row r="18" spans="3:27" ht="19.5" customHeight="1" x14ac:dyDescent="0.25">
      <c r="C18" s="11"/>
      <c r="D18" s="137"/>
      <c r="E18" s="138"/>
      <c r="F18" s="138"/>
      <c r="G18" s="138"/>
      <c r="H18" s="138"/>
      <c r="I18" s="138"/>
      <c r="J18" s="138"/>
      <c r="K18" s="139"/>
      <c r="L18" s="12"/>
      <c r="P18" s="22">
        <v>1</v>
      </c>
      <c r="Q18" s="23" t="s">
        <v>28</v>
      </c>
      <c r="R18" s="24">
        <f t="shared" ref="R18:R23" si="0">$X$15*S18</f>
        <v>0</v>
      </c>
      <c r="S18" s="25">
        <v>0.03</v>
      </c>
      <c r="T18" s="26"/>
      <c r="U18" s="22" t="str">
        <f t="shared" ref="U18:U22" si="1">IF(AND(S18&gt;=V18,S18&lt;=X18),"OK","DIFERE")</f>
        <v>OK</v>
      </c>
      <c r="V18" s="27">
        <f>IF($R$13='% de BDI '!$A$4,'% de BDI '!I6,IF('BDI-SERVIÇOS'!$R$13='% de BDI '!$A$21,'% de BDI '!I23,IF('BDI-SERVIÇOS'!$R$13='% de BDI '!$A$38,'% de BDI '!I40,IF('BDI-SERVIÇOS'!$R$13='% de BDI '!$A$55,'% de BDI '!I57,IF('BDI-SERVIÇOS'!$R$13='% de BDI '!$A$72,'% de BDI '!I74,"")))))</f>
        <v>0.03</v>
      </c>
      <c r="W18" s="27">
        <f>IF($R$13='% de BDI '!$A$4,'% de BDI '!J6,IF('BDI-SERVIÇOS'!$R$13='% de BDI '!$A$21,'% de BDI '!J23,IF('BDI-SERVIÇOS'!$R$13='% de BDI '!$A$38,'% de BDI '!J40,IF('BDI-SERVIÇOS'!$R$13='% de BDI '!$A$55,'% de BDI '!J57,IF('BDI-SERVIÇOS'!$R$13='% de BDI '!$A$72,'% de BDI '!J74,"")))))</f>
        <v>0.04</v>
      </c>
      <c r="X18" s="27">
        <f>IF($R$13='% de BDI '!$A$4,'% de BDI '!K6,IF('BDI-SERVIÇOS'!$R$13='% de BDI '!$A$21,'% de BDI '!K23,IF('BDI-SERVIÇOS'!$R$13='% de BDI '!$A$38,'% de BDI '!K40,IF('BDI-SERVIÇOS'!$R$13='% de BDI '!$A$55,'% de BDI '!K57,IF('BDI-SERVIÇOS'!$R$13='% de BDI '!$A$72,'% de BDI '!K74,"")))))</f>
        <v>5.5E-2</v>
      </c>
      <c r="Y18" s="22" t="s">
        <v>29</v>
      </c>
      <c r="Z18" s="23" t="s">
        <v>12</v>
      </c>
      <c r="AA18" s="120"/>
    </row>
    <row r="19" spans="3:27" ht="19.5" customHeight="1" x14ac:dyDescent="0.25">
      <c r="C19" s="11"/>
      <c r="D19" s="83" t="s">
        <v>30</v>
      </c>
      <c r="E19" s="151" t="s">
        <v>31</v>
      </c>
      <c r="F19" s="124"/>
      <c r="G19" s="124"/>
      <c r="H19" s="124"/>
      <c r="I19" s="124"/>
      <c r="J19" s="124"/>
      <c r="K19" s="84">
        <f>SUM(K20:K22)</f>
        <v>1.77E-2</v>
      </c>
      <c r="L19" s="12"/>
      <c r="P19" s="22">
        <v>2</v>
      </c>
      <c r="Q19" s="23" t="s">
        <v>32</v>
      </c>
      <c r="R19" s="24">
        <f t="shared" si="0"/>
        <v>0</v>
      </c>
      <c r="S19" s="25">
        <v>8.0000000000000002E-3</v>
      </c>
      <c r="T19" s="26"/>
      <c r="U19" s="22" t="str">
        <f t="shared" si="1"/>
        <v>OK</v>
      </c>
      <c r="V19" s="27">
        <f>IF($R$13='% de BDI '!$A$4,'% de BDI '!I7,IF('BDI-SERVIÇOS'!$R$13='% de BDI '!$A$21,'% de BDI '!I24,IF('BDI-SERVIÇOS'!$R$13='% de BDI '!$A$38,'% de BDI '!I41,IF('BDI-SERVIÇOS'!$R$13='% de BDI '!$A$55,'% de BDI '!I58,IF('BDI-SERVIÇOS'!$R$13='% de BDI '!$A$72,'% de BDI '!I75,"")))))</f>
        <v>8.0000000000000002E-3</v>
      </c>
      <c r="W19" s="27">
        <f>IF($R$13='% de BDI '!$A$4,'% de BDI '!J7,IF('BDI-SERVIÇOS'!$R$13='% de BDI '!$A$21,'% de BDI '!J24,IF('BDI-SERVIÇOS'!$R$13='% de BDI '!$A$38,'% de BDI '!J41,IF('BDI-SERVIÇOS'!$R$13='% de BDI '!$A$55,'% de BDI '!J58,IF('BDI-SERVIÇOS'!$R$13='% de BDI '!$A$72,'% de BDI '!J75,"")))))</f>
        <v>8.0000000000000002E-3</v>
      </c>
      <c r="X19" s="27">
        <f>IF($R$13='% de BDI '!$A$4,'% de BDI '!K7,IF('BDI-SERVIÇOS'!$R$13='% de BDI '!$A$21,'% de BDI '!K24,IF('BDI-SERVIÇOS'!$R$13='% de BDI '!$A$38,'% de BDI '!K41,IF('BDI-SERVIÇOS'!$R$13='% de BDI '!$A$55,'% de BDI '!K58,IF('BDI-SERVIÇOS'!$R$13='% de BDI '!$A$72,'% de BDI '!K75,"")))))</f>
        <v>0.01</v>
      </c>
      <c r="Y19" s="22" t="s">
        <v>33</v>
      </c>
      <c r="Z19" s="23" t="s">
        <v>34</v>
      </c>
    </row>
    <row r="20" spans="3:27" ht="19.5" customHeight="1" x14ac:dyDescent="0.25">
      <c r="C20" s="11"/>
      <c r="D20" s="85" t="s">
        <v>35</v>
      </c>
      <c r="E20" s="123" t="s">
        <v>36</v>
      </c>
      <c r="F20" s="124"/>
      <c r="G20" s="124"/>
      <c r="H20" s="124"/>
      <c r="I20" s="124"/>
      <c r="J20" s="124"/>
      <c r="K20" s="86">
        <f>S20</f>
        <v>9.7000000000000003E-3</v>
      </c>
      <c r="L20" s="12"/>
      <c r="P20" s="22">
        <v>3</v>
      </c>
      <c r="Q20" s="23" t="s">
        <v>37</v>
      </c>
      <c r="R20" s="24">
        <f t="shared" si="0"/>
        <v>0</v>
      </c>
      <c r="S20" s="25">
        <v>9.7000000000000003E-3</v>
      </c>
      <c r="T20" s="26"/>
      <c r="U20" s="22" t="str">
        <f t="shared" si="1"/>
        <v>OK</v>
      </c>
      <c r="V20" s="27">
        <f>IF($R$13='% de BDI '!$A$4,'% de BDI '!I8,IF('BDI-SERVIÇOS'!$R$13='% de BDI '!$A$21,'% de BDI '!I25,IF('BDI-SERVIÇOS'!$R$13='% de BDI '!$A$38,'% de BDI '!I42,IF('BDI-SERVIÇOS'!$R$13='% de BDI '!$A$55,'% de BDI '!I59,IF('BDI-SERVIÇOS'!$R$13='% de BDI '!$A$72,'% de BDI '!I76,"")))))</f>
        <v>9.7000000000000003E-3</v>
      </c>
      <c r="W20" s="27">
        <f>IF($R$13='% de BDI '!$A$4,'% de BDI '!J8,IF('BDI-SERVIÇOS'!$R$13='% de BDI '!$A$21,'% de BDI '!J25,IF('BDI-SERVIÇOS'!$R$13='% de BDI '!$A$38,'% de BDI '!J42,IF('BDI-SERVIÇOS'!$R$13='% de BDI '!$A$55,'% de BDI '!J59,IF('BDI-SERVIÇOS'!$R$13='% de BDI '!$A$72,'% de BDI '!J76,"")))))</f>
        <v>1.2699999999999999E-2</v>
      </c>
      <c r="X20" s="27">
        <f>IF($R$13='% de BDI '!$A$4,'% de BDI '!K8,IF('BDI-SERVIÇOS'!$R$13='% de BDI '!$A$21,'% de BDI '!K25,IF('BDI-SERVIÇOS'!$R$13='% de BDI '!$A$38,'% de BDI '!K42,IF('BDI-SERVIÇOS'!$R$13='% de BDI '!$A$55,'% de BDI '!K59,IF('BDI-SERVIÇOS'!$R$13='% de BDI '!$A$72,'% de BDI '!K76,"")))))</f>
        <v>1.2699999999999999E-2</v>
      </c>
      <c r="Y20" s="22" t="s">
        <v>38</v>
      </c>
      <c r="Z20" s="23" t="s">
        <v>39</v>
      </c>
    </row>
    <row r="21" spans="3:27" ht="19.5" customHeight="1" x14ac:dyDescent="0.25">
      <c r="C21" s="11"/>
      <c r="D21" s="85" t="s">
        <v>40</v>
      </c>
      <c r="E21" s="123" t="s">
        <v>41</v>
      </c>
      <c r="F21" s="124"/>
      <c r="G21" s="124"/>
      <c r="H21" s="124"/>
      <c r="I21" s="124"/>
      <c r="J21" s="124"/>
      <c r="K21" s="86">
        <f>S19/2</f>
        <v>4.0000000000000001E-3</v>
      </c>
      <c r="L21" s="12"/>
      <c r="P21" s="22">
        <v>4</v>
      </c>
      <c r="Q21" s="23" t="s">
        <v>42</v>
      </c>
      <c r="R21" s="24">
        <f t="shared" si="0"/>
        <v>0</v>
      </c>
      <c r="S21" s="25">
        <v>5.8999999999999999E-3</v>
      </c>
      <c r="T21" s="26"/>
      <c r="U21" s="22" t="str">
        <f t="shared" si="1"/>
        <v>OK</v>
      </c>
      <c r="V21" s="27">
        <f>IF($R$13='% de BDI '!$A$4,'% de BDI '!I9,IF('BDI-SERVIÇOS'!$R$13='% de BDI '!$A$21,'% de BDI '!I26,IF('BDI-SERVIÇOS'!$R$13='% de BDI '!$A$38,'% de BDI '!I43,IF('BDI-SERVIÇOS'!$R$13='% de BDI '!$A$55,'% de BDI '!I60,IF('BDI-SERVIÇOS'!$R$13='% de BDI '!$A$72,'% de BDI '!I77,"")))))</f>
        <v>5.8999999999999999E-3</v>
      </c>
      <c r="W21" s="27">
        <f>IF($R$13='% de BDI '!$A$4,'% de BDI '!J9,IF('BDI-SERVIÇOS'!$R$13='% de BDI '!$A$21,'% de BDI '!J26,IF('BDI-SERVIÇOS'!$R$13='% de BDI '!$A$38,'% de BDI '!J43,IF('BDI-SERVIÇOS'!$R$13='% de BDI '!$A$55,'% de BDI '!J60,IF('BDI-SERVIÇOS'!$R$13='% de BDI '!$A$72,'% de BDI '!J77,"")))))</f>
        <v>1.23E-2</v>
      </c>
      <c r="X21" s="27">
        <f>IF($R$13='% de BDI '!$A$4,'% de BDI '!K9,IF('BDI-SERVIÇOS'!$R$13='% de BDI '!$A$21,'% de BDI '!K26,IF('BDI-SERVIÇOS'!$R$13='% de BDI '!$A$38,'% de BDI '!K43,IF('BDI-SERVIÇOS'!$R$13='% de BDI '!$A$55,'% de BDI '!K60,IF('BDI-SERVIÇOS'!$R$13='% de BDI '!$A$72,'% de BDI '!K77,"")))))</f>
        <v>1.3899999999999999E-2</v>
      </c>
      <c r="Y21" s="22" t="s">
        <v>43</v>
      </c>
      <c r="Z21" s="23" t="s">
        <v>24</v>
      </c>
    </row>
    <row r="22" spans="3:27" ht="19.5" customHeight="1" x14ac:dyDescent="0.25">
      <c r="C22" s="11"/>
      <c r="D22" s="85" t="s">
        <v>44</v>
      </c>
      <c r="E22" s="123" t="s">
        <v>45</v>
      </c>
      <c r="F22" s="124"/>
      <c r="G22" s="124"/>
      <c r="H22" s="124"/>
      <c r="I22" s="124"/>
      <c r="J22" s="124"/>
      <c r="K22" s="86">
        <f>S19/2</f>
        <v>4.0000000000000001E-3</v>
      </c>
      <c r="L22" s="12"/>
      <c r="P22" s="22">
        <v>5</v>
      </c>
      <c r="Q22" s="23" t="s">
        <v>46</v>
      </c>
      <c r="R22" s="24">
        <f t="shared" si="0"/>
        <v>0</v>
      </c>
      <c r="S22" s="25">
        <v>6.1642000000000002E-2</v>
      </c>
      <c r="T22" s="26"/>
      <c r="U22" s="22" t="str">
        <f t="shared" si="1"/>
        <v>OK</v>
      </c>
      <c r="V22" s="27">
        <f>IF($R$13='% de BDI '!$A$4,'% de BDI '!I10,IF('BDI-SERVIÇOS'!$R$13='% de BDI '!$A$21,'% de BDI '!I27,IF('BDI-SERVIÇOS'!$R$13='% de BDI '!$A$38,'% de BDI '!I44,IF('BDI-SERVIÇOS'!$R$13='% de BDI '!$A$55,'% de BDI '!I61,IF('BDI-SERVIÇOS'!$R$13='% de BDI '!$A$72,'% de BDI '!I78,"")))))</f>
        <v>6.1600000000000002E-2</v>
      </c>
      <c r="W22" s="27">
        <f>IF($R$13='% de BDI '!$A$4,'% de BDI '!J10,IF('BDI-SERVIÇOS'!$R$13='% de BDI '!$A$21,'% de BDI '!J27,IF('BDI-SERVIÇOS'!$R$13='% de BDI '!$A$38,'% de BDI '!J44,IF('BDI-SERVIÇOS'!$R$13='% de BDI '!$A$55,'% de BDI '!J61,IF('BDI-SERVIÇOS'!$R$13='% de BDI '!$A$72,'% de BDI '!J78,"")))))</f>
        <v>7.3999999999999996E-2</v>
      </c>
      <c r="X22" s="27">
        <f>IF($R$13='% de BDI '!$A$4,'% de BDI '!K10,IF('BDI-SERVIÇOS'!$R$13='% de BDI '!$A$21,'% de BDI '!K27,IF('BDI-SERVIÇOS'!$R$13='% de BDI '!$A$38,'% de BDI '!K44,IF('BDI-SERVIÇOS'!$R$13='% de BDI '!$A$55,'% de BDI '!K61,IF('BDI-SERVIÇOS'!$R$13='% de BDI '!$A$72,'% de BDI '!K78,"")))))</f>
        <v>8.9599999999999999E-2</v>
      </c>
      <c r="Y22" s="22" t="s">
        <v>47</v>
      </c>
      <c r="Z22" s="23" t="s">
        <v>48</v>
      </c>
    </row>
    <row r="23" spans="3:27" ht="14.1" customHeight="1" x14ac:dyDescent="0.25">
      <c r="C23" s="11"/>
      <c r="D23" s="137"/>
      <c r="E23" s="138"/>
      <c r="F23" s="138"/>
      <c r="G23" s="138"/>
      <c r="H23" s="138"/>
      <c r="I23" s="138"/>
      <c r="J23" s="138"/>
      <c r="K23" s="139"/>
      <c r="L23" s="12"/>
      <c r="P23" s="22">
        <v>6</v>
      </c>
      <c r="Q23" s="23" t="s">
        <v>49</v>
      </c>
      <c r="R23" s="24">
        <f t="shared" si="0"/>
        <v>0</v>
      </c>
      <c r="S23" s="28">
        <f>SUM(S24:S27)</f>
        <v>0.13150000000000001</v>
      </c>
      <c r="T23" s="26"/>
      <c r="U23" s="29"/>
      <c r="V23" s="30"/>
      <c r="W23" s="30"/>
      <c r="X23" s="31"/>
      <c r="Y23" s="22" t="s">
        <v>50</v>
      </c>
      <c r="Z23" s="23" t="s">
        <v>51</v>
      </c>
    </row>
    <row r="24" spans="3:27" ht="13.5" customHeight="1" x14ac:dyDescent="0.25">
      <c r="C24" s="11"/>
      <c r="D24" s="83" t="s">
        <v>52</v>
      </c>
      <c r="E24" s="151" t="s">
        <v>48</v>
      </c>
      <c r="F24" s="124"/>
      <c r="G24" s="124"/>
      <c r="H24" s="124"/>
      <c r="I24" s="124"/>
      <c r="J24" s="124"/>
      <c r="K24" s="84">
        <f>S22</f>
        <v>6.1642000000000002E-2</v>
      </c>
      <c r="L24" s="12"/>
      <c r="P24" s="32" t="s">
        <v>53</v>
      </c>
      <c r="Q24" s="146" t="s">
        <v>54</v>
      </c>
      <c r="R24" s="127"/>
      <c r="S24" s="33">
        <v>6.4999999999999997E-3</v>
      </c>
      <c r="T24" s="26"/>
      <c r="U24" s="34"/>
      <c r="V24" s="35"/>
      <c r="W24" s="35"/>
      <c r="X24" s="36"/>
      <c r="Y24" s="37"/>
      <c r="Z24" s="37"/>
    </row>
    <row r="25" spans="3:27" ht="12.95" customHeight="1" x14ac:dyDescent="0.25">
      <c r="C25" s="11"/>
      <c r="D25" s="137"/>
      <c r="E25" s="138"/>
      <c r="F25" s="138"/>
      <c r="G25" s="138"/>
      <c r="H25" s="138"/>
      <c r="I25" s="138"/>
      <c r="J25" s="138"/>
      <c r="K25" s="139"/>
      <c r="L25" s="12"/>
      <c r="P25" s="32" t="s">
        <v>55</v>
      </c>
      <c r="Q25" s="146" t="s">
        <v>56</v>
      </c>
      <c r="R25" s="127"/>
      <c r="S25" s="33">
        <v>0.03</v>
      </c>
      <c r="T25" s="26"/>
      <c r="U25" s="34"/>
      <c r="V25" s="35"/>
      <c r="W25" s="35"/>
      <c r="X25" s="36"/>
      <c r="Y25" s="37"/>
      <c r="Z25" s="37"/>
    </row>
    <row r="26" spans="3:27" ht="13.5" customHeight="1" x14ac:dyDescent="0.25">
      <c r="C26" s="11"/>
      <c r="D26" s="83" t="s">
        <v>57</v>
      </c>
      <c r="E26" s="151" t="s">
        <v>58</v>
      </c>
      <c r="F26" s="124"/>
      <c r="G26" s="124"/>
      <c r="H26" s="124"/>
      <c r="I26" s="124"/>
      <c r="J26" s="124"/>
      <c r="K26" s="84">
        <f>SUM(K27:K30)</f>
        <v>0.13150000000000001</v>
      </c>
      <c r="L26" s="12"/>
      <c r="P26" s="32" t="s">
        <v>59</v>
      </c>
      <c r="Q26" s="146" t="s">
        <v>60</v>
      </c>
      <c r="R26" s="127"/>
      <c r="S26" s="33">
        <v>0.05</v>
      </c>
      <c r="T26" s="26"/>
      <c r="U26" s="38"/>
      <c r="V26" s="39"/>
      <c r="W26" s="39"/>
      <c r="X26" s="40"/>
      <c r="Y26" s="37"/>
      <c r="Z26" s="37"/>
    </row>
    <row r="27" spans="3:27" ht="19.5" customHeight="1" x14ac:dyDescent="0.25">
      <c r="C27" s="11"/>
      <c r="D27" s="85" t="s">
        <v>61</v>
      </c>
      <c r="E27" s="123" t="s">
        <v>62</v>
      </c>
      <c r="F27" s="124"/>
      <c r="G27" s="124"/>
      <c r="H27" s="124"/>
      <c r="I27" s="124"/>
      <c r="J27" s="124"/>
      <c r="K27" s="86">
        <f>S26</f>
        <v>0.05</v>
      </c>
      <c r="L27" s="12"/>
      <c r="P27" s="41" t="s">
        <v>63</v>
      </c>
      <c r="Q27" s="147" t="s">
        <v>64</v>
      </c>
      <c r="R27" s="148"/>
      <c r="S27" s="42">
        <f>IF(G9=Planilha3!$C$4,4.5%,0)</f>
        <v>4.4999999999999998E-2</v>
      </c>
      <c r="T27" s="26"/>
      <c r="U27" s="140" t="s">
        <v>65</v>
      </c>
      <c r="V27" s="126"/>
      <c r="W27" s="126"/>
      <c r="X27" s="127"/>
      <c r="Y27" s="43"/>
      <c r="Z27" s="43"/>
    </row>
    <row r="28" spans="3:27" ht="19.5" customHeight="1" x14ac:dyDescent="0.25">
      <c r="C28" s="11"/>
      <c r="D28" s="85" t="s">
        <v>66</v>
      </c>
      <c r="E28" s="123" t="s">
        <v>54</v>
      </c>
      <c r="F28" s="124"/>
      <c r="G28" s="124"/>
      <c r="H28" s="124"/>
      <c r="I28" s="124"/>
      <c r="J28" s="124"/>
      <c r="K28" s="86">
        <f t="shared" ref="K28:K29" si="2">S24</f>
        <v>6.4999999999999997E-3</v>
      </c>
      <c r="L28" s="12"/>
      <c r="P28" s="121" t="s">
        <v>67</v>
      </c>
      <c r="Q28" s="122"/>
      <c r="R28" s="44"/>
      <c r="S28" s="45"/>
      <c r="T28" s="46">
        <f>S30*X15</f>
        <v>0</v>
      </c>
      <c r="U28" s="141" t="s">
        <v>68</v>
      </c>
      <c r="V28" s="126"/>
      <c r="W28" s="126"/>
      <c r="X28" s="127"/>
      <c r="Y28" s="22" t="s">
        <v>50</v>
      </c>
      <c r="Z28" s="23" t="s">
        <v>51</v>
      </c>
    </row>
    <row r="29" spans="3:27" ht="19.5" customHeight="1" x14ac:dyDescent="0.25">
      <c r="C29" s="11"/>
      <c r="D29" s="85" t="s">
        <v>69</v>
      </c>
      <c r="E29" s="123" t="s">
        <v>56</v>
      </c>
      <c r="F29" s="124"/>
      <c r="G29" s="124"/>
      <c r="H29" s="124"/>
      <c r="I29" s="124"/>
      <c r="J29" s="124"/>
      <c r="K29" s="86">
        <f t="shared" si="2"/>
        <v>0.03</v>
      </c>
      <c r="L29" s="12"/>
      <c r="P29" s="121" t="s">
        <v>70</v>
      </c>
      <c r="Q29" s="122"/>
      <c r="R29" s="47"/>
      <c r="S29" s="48"/>
      <c r="T29" s="49">
        <f>X15</f>
        <v>0</v>
      </c>
      <c r="U29" s="50" t="s">
        <v>71</v>
      </c>
      <c r="V29" s="51">
        <f>IF($R$13='% de BDI '!$A$4,'% de BDI '!I17,IF('BDI-SERVIÇOS'!$R$13='% de BDI '!$A$21,'% de BDI '!I34,IF('BDI-SERVIÇOS'!$R$13='% de BDI '!$A$38,'% de BDI '!I51,IF('BDI-SERVIÇOS'!$R$13='% de BDI '!$A$55,'% de BDI '!I68,IF('BDI-SERVIÇOS'!$R$13='% de BDI '!$A$72,'% de BDI '!I85,"")))))</f>
        <v>0.2034</v>
      </c>
      <c r="W29" s="51">
        <f>IF($R$13='% de BDI '!$A$4,'% de BDI '!J17,IF('BDI-SERVIÇOS'!$R$13='% de BDI '!$A$21,'% de BDI '!J34,IF('BDI-SERVIÇOS'!$R$13='% de BDI '!$A$38,'% de BDI '!J51,IF('BDI-SERVIÇOS'!$R$13='% de BDI '!$A$55,'% de BDI '!J68,IF('BDI-SERVIÇOS'!$R$13='% de BDI '!$A$72,'% de BDI '!J85,"")))))</f>
        <v>0.22120000000000001</v>
      </c>
      <c r="X29" s="51">
        <f>IF($R$13='% de BDI '!$A$4,'% de BDI '!K17,IF('BDI-SERVIÇOS'!$R$13='% de BDI '!$A$21,'% de BDI '!K34,IF('BDI-SERVIÇOS'!$R$13='% de BDI '!$A$38,'% de BDI '!K51,IF('BDI-SERVIÇOS'!$R$13='% de BDI '!$A$55,'% de BDI '!K68,IF('BDI-SERVIÇOS'!$R$13='% de BDI '!$A$72,'% de BDI '!K85,"")))))</f>
        <v>0.25</v>
      </c>
      <c r="Y29" s="52"/>
      <c r="Z29" s="52"/>
    </row>
    <row r="30" spans="3:27" ht="19.5" customHeight="1" x14ac:dyDescent="0.25">
      <c r="C30" s="11"/>
      <c r="D30" s="85" t="s">
        <v>72</v>
      </c>
      <c r="E30" s="123" t="s">
        <v>73</v>
      </c>
      <c r="F30" s="124"/>
      <c r="G30" s="124"/>
      <c r="H30" s="124"/>
      <c r="I30" s="124"/>
      <c r="J30" s="124"/>
      <c r="K30" s="86">
        <f>S27</f>
        <v>4.4999999999999998E-2</v>
      </c>
      <c r="L30" s="12"/>
      <c r="P30" s="125" t="s">
        <v>74</v>
      </c>
      <c r="Q30" s="126"/>
      <c r="R30" s="127"/>
      <c r="S30" s="53">
        <f>(((1+S18+S20+S19)*(1+S21)*(1+S22)/(1-S23))-1)</f>
        <v>0.28824961325050102</v>
      </c>
      <c r="T30" s="54" t="str">
        <f>IF(S27=0,IF(AND(S30&gt;=V29,S30&lt;=X29),"OK","AJUSTAR"),IF(AND(S30&gt;=V30,S30&lt;=X30),"OK","AJUSTAR"))</f>
        <v>OK</v>
      </c>
      <c r="U30" s="55" t="s">
        <v>75</v>
      </c>
      <c r="V30" s="56">
        <f t="shared" ref="V30:X30" si="3">TRUNC((1+V29)/(0.955)-1,4)</f>
        <v>0.2601</v>
      </c>
      <c r="W30" s="56">
        <f t="shared" si="3"/>
        <v>0.2787</v>
      </c>
      <c r="X30" s="56">
        <f t="shared" si="3"/>
        <v>0.30890000000000001</v>
      </c>
      <c r="Y30" s="52"/>
      <c r="Z30" s="52"/>
    </row>
    <row r="31" spans="3:27" ht="15.75" customHeight="1" x14ac:dyDescent="0.25">
      <c r="C31" s="11"/>
      <c r="D31" s="137"/>
      <c r="E31" s="138"/>
      <c r="F31" s="138"/>
      <c r="G31" s="138"/>
      <c r="H31" s="138"/>
      <c r="I31" s="138"/>
      <c r="J31" s="138"/>
      <c r="K31" s="139"/>
      <c r="L31" s="1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3:27" ht="24" customHeight="1" x14ac:dyDescent="0.25">
      <c r="C32" s="11"/>
      <c r="D32" s="87" t="s">
        <v>76</v>
      </c>
      <c r="E32" s="135" t="s">
        <v>77</v>
      </c>
      <c r="F32" s="136"/>
      <c r="G32" s="136"/>
      <c r="H32" s="136"/>
      <c r="I32" s="136"/>
      <c r="J32" s="136"/>
      <c r="K32" s="88">
        <f>TRUNC(((1+(K15+K19))*(1+K17)*(1+K24)/(1-K26))-1,4)</f>
        <v>0.28820000000000001</v>
      </c>
      <c r="L32" s="1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3:26" ht="15.75" customHeight="1" x14ac:dyDescent="0.25">
      <c r="C33" s="11"/>
      <c r="D33" s="17"/>
      <c r="E33" s="18"/>
      <c r="F33" s="19"/>
      <c r="G33" s="19"/>
      <c r="H33" s="19"/>
      <c r="I33" s="19"/>
      <c r="J33" s="20"/>
      <c r="K33" s="21"/>
      <c r="L33" s="1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3:26" ht="15.75" customHeight="1" x14ac:dyDescent="0.25">
      <c r="C34" s="11"/>
      <c r="D34" s="1" t="s">
        <v>78</v>
      </c>
      <c r="E34" s="1"/>
      <c r="F34" s="1"/>
      <c r="G34" s="1"/>
      <c r="H34" s="57"/>
      <c r="I34" s="1"/>
      <c r="J34" s="58"/>
      <c r="K34" s="59"/>
      <c r="L34" s="12"/>
      <c r="P34" s="1">
        <v>28.82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3:26" ht="4.5" customHeight="1" x14ac:dyDescent="0.25">
      <c r="C35" s="11"/>
      <c r="D35" s="60"/>
      <c r="E35" s="60"/>
      <c r="F35" s="60"/>
      <c r="G35" s="60"/>
      <c r="H35" s="61"/>
      <c r="I35" s="60"/>
      <c r="J35" s="62"/>
      <c r="K35" s="63"/>
      <c r="L35" s="1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3:26" ht="33" customHeight="1" x14ac:dyDescent="0.25">
      <c r="C36" s="11"/>
      <c r="D36" s="131" t="s">
        <v>79</v>
      </c>
      <c r="E36" s="132"/>
      <c r="F36" s="132"/>
      <c r="G36" s="132"/>
      <c r="H36" s="132"/>
      <c r="I36" s="132"/>
      <c r="J36" s="132"/>
      <c r="K36" s="133"/>
      <c r="L36" s="1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3:26" ht="4.5" customHeight="1" x14ac:dyDescent="0.25">
      <c r="C37" s="11"/>
      <c r="D37" s="64"/>
      <c r="E37" s="64"/>
      <c r="F37" s="64"/>
      <c r="G37" s="64"/>
      <c r="H37" s="65"/>
      <c r="I37" s="64"/>
      <c r="J37" s="66"/>
      <c r="K37" s="67"/>
      <c r="L37" s="1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3:26" ht="33" customHeight="1" x14ac:dyDescent="0.25">
      <c r="C38" s="11"/>
      <c r="D38" s="131" t="s">
        <v>80</v>
      </c>
      <c r="E38" s="132"/>
      <c r="F38" s="132"/>
      <c r="G38" s="132"/>
      <c r="H38" s="132"/>
      <c r="I38" s="132"/>
      <c r="J38" s="132"/>
      <c r="K38" s="133"/>
      <c r="L38" s="1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3:26" ht="4.5" customHeight="1" x14ac:dyDescent="0.25">
      <c r="C39" s="11"/>
      <c r="D39" s="64"/>
      <c r="E39" s="64"/>
      <c r="F39" s="64"/>
      <c r="G39" s="64"/>
      <c r="H39" s="65"/>
      <c r="I39" s="64"/>
      <c r="J39" s="66"/>
      <c r="K39" s="67"/>
      <c r="L39" s="1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3:26" ht="33" customHeight="1" x14ac:dyDescent="0.25">
      <c r="C40" s="11"/>
      <c r="D40" s="131" t="s">
        <v>81</v>
      </c>
      <c r="E40" s="132"/>
      <c r="F40" s="132"/>
      <c r="G40" s="132"/>
      <c r="H40" s="132"/>
      <c r="I40" s="132"/>
      <c r="J40" s="132"/>
      <c r="K40" s="133"/>
      <c r="L40" s="1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3:26" ht="4.5" customHeight="1" x14ac:dyDescent="0.25">
      <c r="C41" s="11"/>
      <c r="D41" s="64"/>
      <c r="E41" s="64"/>
      <c r="F41" s="64"/>
      <c r="G41" s="64"/>
      <c r="H41" s="65"/>
      <c r="I41" s="64"/>
      <c r="J41" s="66"/>
      <c r="K41" s="67"/>
      <c r="L41" s="1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3:26" ht="33" customHeight="1" x14ac:dyDescent="0.25">
      <c r="C42" s="11"/>
      <c r="D42" s="131" t="s">
        <v>82</v>
      </c>
      <c r="E42" s="132"/>
      <c r="F42" s="132"/>
      <c r="G42" s="132"/>
      <c r="H42" s="132"/>
      <c r="I42" s="132"/>
      <c r="J42" s="132"/>
      <c r="K42" s="133"/>
      <c r="L42" s="12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3:26" ht="4.5" customHeight="1" x14ac:dyDescent="0.25">
      <c r="C43" s="11"/>
      <c r="D43" s="64"/>
      <c r="E43" s="64"/>
      <c r="F43" s="64"/>
      <c r="G43" s="64"/>
      <c r="H43" s="65"/>
      <c r="I43" s="64"/>
      <c r="J43" s="66"/>
      <c r="K43" s="67"/>
      <c r="L43" s="12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3:26" ht="33" customHeight="1" x14ac:dyDescent="0.25">
      <c r="C44" s="11"/>
      <c r="D44" s="131" t="s">
        <v>83</v>
      </c>
      <c r="E44" s="132"/>
      <c r="F44" s="132"/>
      <c r="G44" s="132"/>
      <c r="H44" s="132"/>
      <c r="I44" s="132"/>
      <c r="J44" s="132"/>
      <c r="K44" s="133"/>
      <c r="L44" s="12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3:26" ht="4.5" customHeight="1" x14ac:dyDescent="0.25">
      <c r="C45" s="11"/>
      <c r="D45" s="64"/>
      <c r="E45" s="64"/>
      <c r="F45" s="64"/>
      <c r="G45" s="64"/>
      <c r="H45" s="65"/>
      <c r="I45" s="64"/>
      <c r="J45" s="66"/>
      <c r="K45" s="67"/>
      <c r="L45" s="12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3:26" ht="48.75" customHeight="1" x14ac:dyDescent="0.25">
      <c r="C46" s="11"/>
      <c r="D46" s="134"/>
      <c r="E46" s="132"/>
      <c r="F46" s="132"/>
      <c r="G46" s="132"/>
      <c r="H46" s="132"/>
      <c r="I46" s="132"/>
      <c r="J46" s="132"/>
      <c r="K46" s="133"/>
      <c r="L46" s="12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3:26" ht="15.75" customHeight="1" x14ac:dyDescent="0.25">
      <c r="C47" s="68"/>
      <c r="D47" s="69"/>
      <c r="E47" s="69"/>
      <c r="F47" s="69"/>
      <c r="G47" s="69"/>
      <c r="H47" s="69"/>
      <c r="I47" s="69"/>
      <c r="J47" s="69"/>
      <c r="K47" s="69"/>
      <c r="L47" s="70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3:26" ht="15.75" customHeight="1" x14ac:dyDescent="0.2"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6:26" ht="15.75" customHeight="1" x14ac:dyDescent="0.2"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6:26" ht="15.75" customHeight="1" x14ac:dyDescent="0.2"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6:26" ht="15.75" customHeight="1" x14ac:dyDescent="0.2"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6:26" ht="15.75" customHeight="1" x14ac:dyDescent="0.2"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6:26" ht="15.75" customHeight="1" x14ac:dyDescent="0.2"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6:26" ht="15.75" customHeight="1" x14ac:dyDescent="0.2"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6:26" ht="15.75" customHeight="1" x14ac:dyDescent="0.2"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6:26" ht="15.75" customHeight="1" x14ac:dyDescent="0.2"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6:26" ht="15.75" customHeight="1" x14ac:dyDescent="0.2"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6:26" ht="15.75" customHeight="1" x14ac:dyDescent="0.2"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6:26" ht="15.75" customHeight="1" x14ac:dyDescent="0.2"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6:26" ht="15.75" customHeight="1" x14ac:dyDescent="0.2"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6:26" ht="15.75" customHeight="1" x14ac:dyDescent="0.2"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6:26" ht="15.75" customHeight="1" x14ac:dyDescent="0.2"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6:26" ht="15.75" customHeight="1" x14ac:dyDescent="0.2"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6:26" ht="15.75" customHeight="1" x14ac:dyDescent="0.2"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6:26" ht="15.75" customHeight="1" x14ac:dyDescent="0.2"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6:26" ht="15.75" customHeight="1" x14ac:dyDescent="0.2"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6:26" ht="15.75" customHeight="1" x14ac:dyDescent="0.2"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6:26" ht="15.75" customHeight="1" x14ac:dyDescent="0.2"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6:26" ht="15.75" customHeight="1" x14ac:dyDescent="0.2"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6:26" ht="15.75" customHeight="1" x14ac:dyDescent="0.2"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6:26" ht="15.75" customHeight="1" x14ac:dyDescent="0.2"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6:26" ht="15.75" customHeight="1" x14ac:dyDescent="0.2"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6:26" ht="15.75" customHeight="1" x14ac:dyDescent="0.2"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6:26" ht="15.75" customHeight="1" x14ac:dyDescent="0.2"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6:26" ht="15.75" customHeight="1" x14ac:dyDescent="0.2"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6:26" ht="15.75" customHeight="1" x14ac:dyDescent="0.2"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6:26" ht="15.75" customHeight="1" x14ac:dyDescent="0.2"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6:26" ht="15.75" customHeight="1" x14ac:dyDescent="0.2"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6:26" ht="15.75" customHeight="1" x14ac:dyDescent="0.2"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6:26" ht="15.75" customHeight="1" x14ac:dyDescent="0.2"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6:26" ht="15.75" customHeight="1" x14ac:dyDescent="0.2"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6:26" ht="15.75" customHeight="1" x14ac:dyDescent="0.2"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6:26" ht="15.75" customHeight="1" x14ac:dyDescent="0.2"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6:26" ht="15.75" customHeight="1" x14ac:dyDescent="0.2"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6:26" ht="15.75" customHeight="1" x14ac:dyDescent="0.2"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6:26" ht="15.75" customHeight="1" x14ac:dyDescent="0.2"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6:26" ht="15.75" customHeight="1" x14ac:dyDescent="0.2"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6:26" ht="15.75" customHeight="1" x14ac:dyDescent="0.2"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6:26" ht="15.75" customHeight="1" x14ac:dyDescent="0.2"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6:26" ht="15.75" customHeight="1" x14ac:dyDescent="0.2"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6:26" ht="15.75" customHeight="1" x14ac:dyDescent="0.2"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6:26" ht="15.75" customHeight="1" x14ac:dyDescent="0.2"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6:26" ht="15.75" customHeight="1" x14ac:dyDescent="0.2"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6:26" ht="15.75" customHeight="1" x14ac:dyDescent="0.2"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6:26" ht="15.75" customHeight="1" x14ac:dyDescent="0.2"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6:26" ht="15.75" customHeight="1" x14ac:dyDescent="0.2"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6:26" ht="15.75" customHeight="1" x14ac:dyDescent="0.2"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6:26" ht="15.75" customHeight="1" x14ac:dyDescent="0.2"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6:26" ht="15.75" customHeight="1" x14ac:dyDescent="0.2"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6:26" ht="15.75" customHeight="1" x14ac:dyDescent="0.2"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6:26" ht="15.75" customHeight="1" x14ac:dyDescent="0.2"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6:26" ht="15.75" customHeight="1" x14ac:dyDescent="0.2"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6:26" ht="15.75" customHeight="1" x14ac:dyDescent="0.2"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6:26" ht="15.75" customHeight="1" x14ac:dyDescent="0.2"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6:26" ht="15.75" customHeight="1" x14ac:dyDescent="0.2"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6:26" ht="15.75" customHeight="1" x14ac:dyDescent="0.2"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6:26" ht="15.75" customHeight="1" x14ac:dyDescent="0.2"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6:26" ht="15.75" customHeight="1" x14ac:dyDescent="0.2"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6:26" ht="15.75" customHeight="1" x14ac:dyDescent="0.2"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6:26" ht="15.75" customHeight="1" x14ac:dyDescent="0.2"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6:26" ht="15.75" customHeight="1" x14ac:dyDescent="0.2"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6:26" ht="15.75" customHeight="1" x14ac:dyDescent="0.2"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6:26" ht="15.75" customHeight="1" x14ac:dyDescent="0.2"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6:26" ht="15.75" customHeight="1" x14ac:dyDescent="0.2"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6:26" ht="15.75" customHeight="1" x14ac:dyDescent="0.2"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6:26" ht="15.75" customHeight="1" x14ac:dyDescent="0.2"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6:26" ht="15.75" customHeight="1" x14ac:dyDescent="0.2"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6:26" ht="15.75" customHeight="1" x14ac:dyDescent="0.2"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6:26" ht="15.75" customHeight="1" x14ac:dyDescent="0.2"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6:26" ht="15.75" customHeight="1" x14ac:dyDescent="0.2"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6:26" ht="15.75" customHeight="1" x14ac:dyDescent="0.2"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6:26" ht="15.75" customHeight="1" x14ac:dyDescent="0.2"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6:26" ht="15.75" customHeight="1" x14ac:dyDescent="0.2"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6:26" ht="15.75" customHeight="1" x14ac:dyDescent="0.2"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6:26" ht="15.75" customHeight="1" x14ac:dyDescent="0.2"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6:26" ht="15.75" customHeight="1" x14ac:dyDescent="0.2"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6:26" ht="15.75" customHeight="1" x14ac:dyDescent="0.2"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6:26" ht="15.75" customHeight="1" x14ac:dyDescent="0.2"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6:26" ht="15.75" customHeight="1" x14ac:dyDescent="0.2"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6:26" ht="15.75" customHeight="1" x14ac:dyDescent="0.2"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6:26" ht="15.75" customHeight="1" x14ac:dyDescent="0.2"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6:26" ht="15.75" customHeight="1" x14ac:dyDescent="0.2"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6:26" ht="15.75" customHeight="1" x14ac:dyDescent="0.2"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6:26" ht="15.75" customHeight="1" x14ac:dyDescent="0.2"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6:26" ht="15.75" customHeight="1" x14ac:dyDescent="0.2"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6:26" ht="15.75" customHeight="1" x14ac:dyDescent="0.2"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6:26" ht="15.75" customHeight="1" x14ac:dyDescent="0.2"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6:26" ht="15.75" customHeight="1" x14ac:dyDescent="0.2"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6:26" ht="15.75" customHeight="1" x14ac:dyDescent="0.2"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6:26" ht="15.75" customHeight="1" x14ac:dyDescent="0.2"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6:26" ht="15.75" customHeight="1" x14ac:dyDescent="0.2"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6:26" ht="15.75" customHeight="1" x14ac:dyDescent="0.2"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6:26" ht="15.75" customHeight="1" x14ac:dyDescent="0.2"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6:26" ht="15.75" customHeight="1" x14ac:dyDescent="0.2"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6:26" ht="15.75" customHeight="1" x14ac:dyDescent="0.2"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6:26" ht="15.75" customHeight="1" x14ac:dyDescent="0.2"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6:26" ht="15.75" customHeight="1" x14ac:dyDescent="0.2"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6:26" ht="15.75" customHeight="1" x14ac:dyDescent="0.2"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6:26" ht="15.75" customHeight="1" x14ac:dyDescent="0.2"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6:26" ht="15.75" customHeight="1" x14ac:dyDescent="0.2"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6:26" ht="15.75" customHeight="1" x14ac:dyDescent="0.2"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6:26" ht="15.75" customHeight="1" x14ac:dyDescent="0.2"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6:26" ht="15.75" customHeight="1" x14ac:dyDescent="0.2"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6:26" ht="15.75" customHeight="1" x14ac:dyDescent="0.2"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6:26" ht="15.75" customHeight="1" x14ac:dyDescent="0.2"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6:26" ht="15.75" customHeight="1" x14ac:dyDescent="0.2"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6:26" ht="15.75" customHeight="1" x14ac:dyDescent="0.2"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6:26" ht="15.75" customHeight="1" x14ac:dyDescent="0.2"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6:26" ht="15.75" customHeight="1" x14ac:dyDescent="0.2"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6:26" ht="15.75" customHeight="1" x14ac:dyDescent="0.2"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6:26" ht="15.75" customHeight="1" x14ac:dyDescent="0.2"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6:26" ht="15.75" customHeight="1" x14ac:dyDescent="0.2"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6:26" ht="15.75" customHeight="1" x14ac:dyDescent="0.2"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6:26" ht="15.75" customHeight="1" x14ac:dyDescent="0.2"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6:26" ht="15.75" customHeight="1" x14ac:dyDescent="0.2"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6:26" ht="15.75" customHeight="1" x14ac:dyDescent="0.2"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6:26" ht="15.75" customHeight="1" x14ac:dyDescent="0.2"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6:26" ht="15.75" customHeight="1" x14ac:dyDescent="0.2"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6:26" ht="15.75" customHeight="1" x14ac:dyDescent="0.2"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6:26" ht="15.75" customHeight="1" x14ac:dyDescent="0.2"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6:26" ht="15.75" customHeight="1" x14ac:dyDescent="0.2"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6:26" ht="15.75" customHeight="1" x14ac:dyDescent="0.2"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6:26" ht="15.75" customHeight="1" x14ac:dyDescent="0.2"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6:26" ht="15.75" customHeight="1" x14ac:dyDescent="0.2"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6:26" ht="15.75" customHeight="1" x14ac:dyDescent="0.2"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6:26" ht="15.75" customHeight="1" x14ac:dyDescent="0.2"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6:26" ht="15.75" customHeight="1" x14ac:dyDescent="0.2"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6:26" ht="15.75" customHeight="1" x14ac:dyDescent="0.2"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6:26" ht="15.75" customHeight="1" x14ac:dyDescent="0.2"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6:26" ht="15.75" customHeight="1" x14ac:dyDescent="0.2"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6:26" ht="15.75" customHeight="1" x14ac:dyDescent="0.2"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6:26" ht="15.75" customHeight="1" x14ac:dyDescent="0.2"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6:26" ht="15.75" customHeight="1" x14ac:dyDescent="0.2"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6:26" ht="15.75" customHeight="1" x14ac:dyDescent="0.2"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6:26" ht="15.75" customHeight="1" x14ac:dyDescent="0.2"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6:26" ht="15.75" customHeight="1" x14ac:dyDescent="0.2"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6:26" ht="15.75" customHeight="1" x14ac:dyDescent="0.2"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6:26" ht="15.75" customHeight="1" x14ac:dyDescent="0.2"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6:26" ht="15.75" customHeight="1" x14ac:dyDescent="0.2"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6:26" ht="15.75" customHeight="1" x14ac:dyDescent="0.2"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6:26" ht="15.75" customHeight="1" x14ac:dyDescent="0.2"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6:26" ht="15.75" customHeight="1" x14ac:dyDescent="0.2"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6:26" ht="15.75" customHeight="1" x14ac:dyDescent="0.2"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6:26" ht="15.75" customHeight="1" x14ac:dyDescent="0.2"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6:26" ht="15.75" customHeight="1" x14ac:dyDescent="0.2"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6:26" ht="15.75" customHeight="1" x14ac:dyDescent="0.2"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6:26" ht="15.75" customHeight="1" x14ac:dyDescent="0.2"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6:26" ht="15.75" customHeight="1" x14ac:dyDescent="0.2"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6:26" ht="15.75" customHeight="1" x14ac:dyDescent="0.2"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6:26" ht="15.75" customHeight="1" x14ac:dyDescent="0.2"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6:26" ht="15.75" customHeight="1" x14ac:dyDescent="0.2"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6:26" ht="15.75" customHeight="1" x14ac:dyDescent="0.2"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6:26" ht="15.75" customHeight="1" x14ac:dyDescent="0.2"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6:26" ht="15.75" customHeight="1" x14ac:dyDescent="0.2"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6:26" ht="15.75" customHeight="1" x14ac:dyDescent="0.2"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6:26" ht="15.75" customHeight="1" x14ac:dyDescent="0.2"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6:26" ht="15.75" customHeight="1" x14ac:dyDescent="0.2"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6:26" ht="15.75" customHeight="1" x14ac:dyDescent="0.2"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6:26" ht="15.75" customHeight="1" x14ac:dyDescent="0.2"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6:26" ht="15.75" customHeight="1" x14ac:dyDescent="0.2"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6:26" ht="15.75" customHeight="1" x14ac:dyDescent="0.2"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6:26" ht="15.75" customHeight="1" x14ac:dyDescent="0.2"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6:26" ht="15.75" customHeight="1" x14ac:dyDescent="0.2"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6:26" ht="15.75" customHeight="1" x14ac:dyDescent="0.2"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6:26" ht="15.75" customHeight="1" x14ac:dyDescent="0.2"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6:26" ht="15.75" customHeight="1" x14ac:dyDescent="0.2"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6:26" ht="15.75" customHeight="1" x14ac:dyDescent="0.2"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6:26" ht="15.75" customHeight="1" x14ac:dyDescent="0.2"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6:26" ht="15.75" customHeight="1" x14ac:dyDescent="0.2"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6:26" ht="15.75" customHeight="1" x14ac:dyDescent="0.2"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6:26" ht="15.75" customHeight="1" x14ac:dyDescent="0.2"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6:26" ht="15.75" customHeight="1" x14ac:dyDescent="0.2"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6:26" ht="15.75" customHeight="1" x14ac:dyDescent="0.2"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6:26" ht="15.75" customHeight="1" x14ac:dyDescent="0.2"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6:26" ht="15.75" customHeight="1" x14ac:dyDescent="0.2"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6:26" ht="15.75" customHeight="1" x14ac:dyDescent="0.2"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6:26" ht="15.75" customHeight="1" x14ac:dyDescent="0.2"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6:26" ht="15.75" customHeight="1" x14ac:dyDescent="0.2"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6:26" ht="15.75" customHeight="1" x14ac:dyDescent="0.2"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6:26" ht="15.75" customHeight="1" x14ac:dyDescent="0.2"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6:26" ht="15.75" customHeight="1" x14ac:dyDescent="0.2"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6:26" ht="15.75" customHeight="1" x14ac:dyDescent="0.2"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6:26" ht="15.75" customHeight="1" x14ac:dyDescent="0.2"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6:26" ht="15.75" customHeight="1" x14ac:dyDescent="0.2"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6:26" ht="15.75" customHeight="1" x14ac:dyDescent="0.2"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6:26" ht="15.75" customHeight="1" x14ac:dyDescent="0.2"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6:26" ht="15.75" customHeight="1" x14ac:dyDescent="0.2"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6:26" ht="15.75" customHeight="1" x14ac:dyDescent="0.2"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6:26" ht="15.75" customHeight="1" x14ac:dyDescent="0.2"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6:26" ht="15.75" customHeight="1" x14ac:dyDescent="0.2"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6:26" ht="15.75" customHeight="1" x14ac:dyDescent="0.2"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6:26" ht="15.75" customHeight="1" x14ac:dyDescent="0.2"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6:26" ht="15.75" customHeight="1" x14ac:dyDescent="0.2"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6:26" ht="15.75" customHeight="1" x14ac:dyDescent="0.2"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6:26" ht="15.75" customHeight="1" x14ac:dyDescent="0.2"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6:26" ht="15.75" customHeight="1" x14ac:dyDescent="0.2"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6:26" ht="15.75" customHeight="1" x14ac:dyDescent="0.2"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6:26" ht="15.75" customHeight="1" x14ac:dyDescent="0.2"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6:26" ht="15.75" customHeight="1" x14ac:dyDescent="0.2"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6:26" ht="15.75" customHeight="1" x14ac:dyDescent="0.2"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6:26" ht="15.75" customHeight="1" x14ac:dyDescent="0.2"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6:26" ht="15.75" customHeight="1" x14ac:dyDescent="0.2"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6:26" ht="15.75" customHeight="1" x14ac:dyDescent="0.2"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6:26" ht="15.75" customHeight="1" x14ac:dyDescent="0.2"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6:26" ht="15.75" customHeight="1" x14ac:dyDescent="0.2"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6:26" ht="15.75" customHeight="1" x14ac:dyDescent="0.2"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6:26" ht="15.75" customHeight="1" x14ac:dyDescent="0.2"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6:26" ht="15.75" customHeight="1" x14ac:dyDescent="0.2"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6:26" ht="15.75" customHeight="1" x14ac:dyDescent="0.2"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6:26" ht="15.75" customHeight="1" x14ac:dyDescent="0.2"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6:26" ht="15.75" customHeight="1" x14ac:dyDescent="0.2"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6:26" ht="15.75" customHeight="1" x14ac:dyDescent="0.2"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6:26" ht="15.75" customHeight="1" x14ac:dyDescent="0.2"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6:26" ht="15.75" customHeight="1" x14ac:dyDescent="0.2"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6:26" ht="15.75" customHeight="1" x14ac:dyDescent="0.2"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6:26" ht="15.75" customHeight="1" x14ac:dyDescent="0.2"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6:26" ht="15.75" customHeight="1" x14ac:dyDescent="0.2"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6:26" ht="15.75" customHeight="1" x14ac:dyDescent="0.2"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6:26" ht="15.75" customHeight="1" x14ac:dyDescent="0.2"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6:26" ht="15.75" customHeight="1" x14ac:dyDescent="0.2"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6:26" ht="15.75" customHeight="1" x14ac:dyDescent="0.2"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6:26" ht="15.75" customHeight="1" x14ac:dyDescent="0.2"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6:26" ht="15.75" customHeight="1" x14ac:dyDescent="0.2"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6:26" ht="15.75" customHeight="1" x14ac:dyDescent="0.2"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6:26" ht="15.75" customHeight="1" x14ac:dyDescent="0.2"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6:26" ht="15.75" customHeight="1" x14ac:dyDescent="0.2"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6:26" ht="15.75" customHeight="1" x14ac:dyDescent="0.2"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6:26" ht="15.75" customHeight="1" x14ac:dyDescent="0.2"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6:26" ht="15.75" customHeight="1" x14ac:dyDescent="0.2"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6:26" ht="15.75" customHeight="1" x14ac:dyDescent="0.2"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6:26" ht="15.75" customHeight="1" x14ac:dyDescent="0.2"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6:26" ht="15.75" customHeight="1" x14ac:dyDescent="0.2"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6:26" ht="15.75" customHeight="1" x14ac:dyDescent="0.2"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6:26" ht="15.75" customHeight="1" x14ac:dyDescent="0.2"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6:26" ht="15.75" customHeight="1" x14ac:dyDescent="0.2"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6:26" ht="15.75" customHeight="1" x14ac:dyDescent="0.2"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6:26" ht="15.75" customHeight="1" x14ac:dyDescent="0.2"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6:26" ht="15.75" customHeight="1" x14ac:dyDescent="0.2"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6:26" ht="15.75" customHeight="1" x14ac:dyDescent="0.2"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6:26" ht="15.75" customHeight="1" x14ac:dyDescent="0.2"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6:26" ht="15.75" customHeight="1" x14ac:dyDescent="0.2"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6:26" ht="15.75" customHeight="1" x14ac:dyDescent="0.2"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6:26" ht="15.75" customHeight="1" x14ac:dyDescent="0.2"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6:26" ht="15.75" customHeight="1" x14ac:dyDescent="0.2"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6:26" ht="15.75" customHeight="1" x14ac:dyDescent="0.2"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6:26" ht="15.75" customHeight="1" x14ac:dyDescent="0.2"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6:26" ht="15.75" customHeight="1" x14ac:dyDescent="0.2"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6:26" ht="15.75" customHeight="1" x14ac:dyDescent="0.2"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6:26" ht="15.75" customHeight="1" x14ac:dyDescent="0.2"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6:26" ht="15.75" customHeight="1" x14ac:dyDescent="0.2"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6:26" ht="15.75" customHeight="1" x14ac:dyDescent="0.2"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6:26" ht="15.75" customHeight="1" x14ac:dyDescent="0.2"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6:26" ht="15.75" customHeight="1" x14ac:dyDescent="0.2"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6:26" ht="15.75" customHeight="1" x14ac:dyDescent="0.2"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6:26" ht="15.75" customHeight="1" x14ac:dyDescent="0.2"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6:26" ht="15.75" customHeight="1" x14ac:dyDescent="0.2"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6:26" ht="15.75" customHeight="1" x14ac:dyDescent="0.2"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6:26" ht="15.75" customHeight="1" x14ac:dyDescent="0.2"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6:26" ht="15.75" customHeight="1" x14ac:dyDescent="0.2"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6:26" ht="15.75" customHeight="1" x14ac:dyDescent="0.2"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6:26" ht="15.75" customHeight="1" x14ac:dyDescent="0.2"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6:26" ht="15.75" customHeight="1" x14ac:dyDescent="0.2"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6:26" ht="15.75" customHeight="1" x14ac:dyDescent="0.2"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6:26" ht="15.75" customHeight="1" x14ac:dyDescent="0.2"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6:26" ht="15.75" customHeight="1" x14ac:dyDescent="0.2"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6:26" ht="15.75" customHeight="1" x14ac:dyDescent="0.2"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6:26" ht="15.75" customHeight="1" x14ac:dyDescent="0.2"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6:26" ht="15.75" customHeight="1" x14ac:dyDescent="0.2"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6:26" ht="15.75" customHeight="1" x14ac:dyDescent="0.2"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6:26" ht="15.75" customHeight="1" x14ac:dyDescent="0.2"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6:26" ht="15.75" customHeight="1" x14ac:dyDescent="0.2"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6:26" ht="15.75" customHeight="1" x14ac:dyDescent="0.2"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6:26" ht="15.75" customHeight="1" x14ac:dyDescent="0.2"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6:26" ht="15.75" customHeight="1" x14ac:dyDescent="0.2"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6:26" ht="15.75" customHeight="1" x14ac:dyDescent="0.2"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6:26" ht="15.75" customHeight="1" x14ac:dyDescent="0.2"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6:26" ht="15.75" customHeight="1" x14ac:dyDescent="0.2"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6:26" ht="15.75" customHeight="1" x14ac:dyDescent="0.2"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6:26" ht="15.75" customHeight="1" x14ac:dyDescent="0.2"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6:26" ht="15.75" customHeight="1" x14ac:dyDescent="0.2"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6:26" ht="15.75" customHeight="1" x14ac:dyDescent="0.2"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6:26" ht="15.75" customHeight="1" x14ac:dyDescent="0.2"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6:26" ht="15.75" customHeight="1" x14ac:dyDescent="0.2"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6:26" ht="15.75" customHeight="1" x14ac:dyDescent="0.2"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6:26" ht="15.75" customHeight="1" x14ac:dyDescent="0.2"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6:26" ht="15.75" customHeight="1" x14ac:dyDescent="0.2"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6:26" ht="15.75" customHeight="1" x14ac:dyDescent="0.2"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6:26" ht="15.75" customHeight="1" x14ac:dyDescent="0.2"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6:26" ht="15.75" customHeight="1" x14ac:dyDescent="0.2"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6:26" ht="15.75" customHeight="1" x14ac:dyDescent="0.2"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6:26" ht="15.75" customHeight="1" x14ac:dyDescent="0.2"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6:26" ht="15.75" customHeight="1" x14ac:dyDescent="0.2"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6:26" ht="15.75" customHeight="1" x14ac:dyDescent="0.2"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6:26" ht="15.75" customHeight="1" x14ac:dyDescent="0.2"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6:26" ht="15.75" customHeight="1" x14ac:dyDescent="0.2"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6:26" ht="15.75" customHeight="1" x14ac:dyDescent="0.2"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6:26" ht="15.75" customHeight="1" x14ac:dyDescent="0.2"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6:26" ht="15.75" customHeight="1" x14ac:dyDescent="0.2"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6:26" ht="15.75" customHeight="1" x14ac:dyDescent="0.2"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6:26" ht="15.75" customHeight="1" x14ac:dyDescent="0.2"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6:26" ht="15.75" customHeight="1" x14ac:dyDescent="0.2"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6:26" ht="15.75" customHeight="1" x14ac:dyDescent="0.2"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6:26" ht="15.75" customHeight="1" x14ac:dyDescent="0.2"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6:26" ht="15.75" customHeight="1" x14ac:dyDescent="0.2"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6:26" ht="15.75" customHeight="1" x14ac:dyDescent="0.2"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6:26" ht="15.75" customHeight="1" x14ac:dyDescent="0.2"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6:26" ht="15.75" customHeight="1" x14ac:dyDescent="0.2"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6:26" ht="15.75" customHeight="1" x14ac:dyDescent="0.2"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6:26" ht="15.75" customHeight="1" x14ac:dyDescent="0.2"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6:26" ht="15.75" customHeight="1" x14ac:dyDescent="0.2"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6:26" ht="15.75" customHeight="1" x14ac:dyDescent="0.2"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6:26" ht="15.75" customHeight="1" x14ac:dyDescent="0.2"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6:26" ht="15.75" customHeight="1" x14ac:dyDescent="0.2"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6:26" ht="15.75" customHeight="1" x14ac:dyDescent="0.2"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6:26" ht="15.75" customHeight="1" x14ac:dyDescent="0.2"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6:26" ht="15.75" customHeight="1" x14ac:dyDescent="0.2"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6:26" ht="15.75" customHeight="1" x14ac:dyDescent="0.2"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6:26" ht="15.75" customHeight="1" x14ac:dyDescent="0.2"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6:26" ht="15.75" customHeight="1" x14ac:dyDescent="0.2"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6:26" ht="15.75" customHeight="1" x14ac:dyDescent="0.2"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6:26" ht="15.75" customHeight="1" x14ac:dyDescent="0.2"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6:26" ht="15.75" customHeight="1" x14ac:dyDescent="0.2"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6:26" ht="15.75" customHeight="1" x14ac:dyDescent="0.2"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6:26" ht="15.75" customHeight="1" x14ac:dyDescent="0.2"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6:26" ht="15.75" customHeight="1" x14ac:dyDescent="0.2"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6:26" ht="15.75" customHeight="1" x14ac:dyDescent="0.2"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6:26" ht="15.75" customHeight="1" x14ac:dyDescent="0.2"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6:26" ht="15.75" customHeight="1" x14ac:dyDescent="0.2"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6:26" ht="15.75" customHeight="1" x14ac:dyDescent="0.2"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6:26" ht="15.75" customHeight="1" x14ac:dyDescent="0.2"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6:26" ht="15.75" customHeight="1" x14ac:dyDescent="0.2"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6:26" ht="15.75" customHeight="1" x14ac:dyDescent="0.2"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6:26" ht="15.75" customHeight="1" x14ac:dyDescent="0.2"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6:26" ht="15.75" customHeight="1" x14ac:dyDescent="0.2"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6:26" ht="15.75" customHeight="1" x14ac:dyDescent="0.2"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6:26" ht="15.75" customHeight="1" x14ac:dyDescent="0.2"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6:26" ht="15.75" customHeight="1" x14ac:dyDescent="0.2"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6:26" ht="15.75" customHeight="1" x14ac:dyDescent="0.2"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6:26" ht="15.75" customHeight="1" x14ac:dyDescent="0.2"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6:26" ht="15.75" customHeight="1" x14ac:dyDescent="0.2"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6:26" ht="15.75" customHeight="1" x14ac:dyDescent="0.2"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6:26" ht="15.75" customHeight="1" x14ac:dyDescent="0.2"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6:26" ht="15.75" customHeight="1" x14ac:dyDescent="0.2"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6:26" ht="15.75" customHeight="1" x14ac:dyDescent="0.2"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6:26" ht="15.75" customHeight="1" x14ac:dyDescent="0.2"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6:26" ht="15.75" customHeight="1" x14ac:dyDescent="0.2"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6:26" ht="15.75" customHeight="1" x14ac:dyDescent="0.2"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6:26" ht="15.75" customHeight="1" x14ac:dyDescent="0.2"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6:26" ht="15.75" customHeight="1" x14ac:dyDescent="0.2"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6:26" ht="15.75" customHeight="1" x14ac:dyDescent="0.2"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6:26" ht="15.75" customHeight="1" x14ac:dyDescent="0.2"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6:26" ht="15.75" customHeight="1" x14ac:dyDescent="0.2"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6:26" ht="15.75" customHeight="1" x14ac:dyDescent="0.2"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6:26" ht="15.75" customHeight="1" x14ac:dyDescent="0.2"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6:26" ht="15.75" customHeight="1" x14ac:dyDescent="0.2"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6:26" ht="15.75" customHeight="1" x14ac:dyDescent="0.2"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6:26" ht="15.75" customHeight="1" x14ac:dyDescent="0.2"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6:26" ht="15.75" customHeight="1" x14ac:dyDescent="0.2"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6:26" ht="15.75" customHeight="1" x14ac:dyDescent="0.2"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6:26" ht="15.75" customHeight="1" x14ac:dyDescent="0.2"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6:26" ht="15.75" customHeight="1" x14ac:dyDescent="0.2"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6:26" ht="15.75" customHeight="1" x14ac:dyDescent="0.2"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6:26" ht="15.75" customHeight="1" x14ac:dyDescent="0.2"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6:26" ht="15.75" customHeight="1" x14ac:dyDescent="0.2"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6:26" ht="15.75" customHeight="1" x14ac:dyDescent="0.2"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6:26" ht="15.75" customHeight="1" x14ac:dyDescent="0.2"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6:26" ht="15.75" customHeight="1" x14ac:dyDescent="0.2"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6:26" ht="15.75" customHeight="1" x14ac:dyDescent="0.2"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6:26" ht="15.75" customHeight="1" x14ac:dyDescent="0.2"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6:26" ht="15.75" customHeight="1" x14ac:dyDescent="0.2"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6:26" ht="15.75" customHeight="1" x14ac:dyDescent="0.2"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6:26" ht="15.75" customHeight="1" x14ac:dyDescent="0.2"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6:26" ht="15.75" customHeight="1" x14ac:dyDescent="0.2"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6:26" ht="15.75" customHeight="1" x14ac:dyDescent="0.2"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6:26" ht="15.75" customHeight="1" x14ac:dyDescent="0.2"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6:26" ht="15.75" customHeight="1" x14ac:dyDescent="0.2"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6:26" ht="15.75" customHeight="1" x14ac:dyDescent="0.2"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6:26" ht="15.75" customHeight="1" x14ac:dyDescent="0.2"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6:26" ht="15.75" customHeight="1" x14ac:dyDescent="0.2"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6:26" ht="15.75" customHeight="1" x14ac:dyDescent="0.2"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6:26" ht="15.75" customHeight="1" x14ac:dyDescent="0.2"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6:26" ht="15.75" customHeight="1" x14ac:dyDescent="0.2"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6:26" ht="15.75" customHeight="1" x14ac:dyDescent="0.2"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6:26" ht="15.75" customHeight="1" x14ac:dyDescent="0.2"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6:26" ht="15.75" customHeight="1" x14ac:dyDescent="0.2"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6:26" ht="15.75" customHeight="1" x14ac:dyDescent="0.2"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6:26" ht="15.75" customHeight="1" x14ac:dyDescent="0.2"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6:26" ht="15.75" customHeight="1" x14ac:dyDescent="0.2"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6:26" ht="15.75" customHeight="1" x14ac:dyDescent="0.2"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6:26" ht="15.75" customHeight="1" x14ac:dyDescent="0.2"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6:26" ht="15.75" customHeight="1" x14ac:dyDescent="0.2"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6:26" ht="15.75" customHeight="1" x14ac:dyDescent="0.2"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6:26" ht="15.75" customHeight="1" x14ac:dyDescent="0.2"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6:26" ht="15.75" customHeight="1" x14ac:dyDescent="0.2"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6:26" ht="15.75" customHeight="1" x14ac:dyDescent="0.2"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6:26" ht="15.75" customHeight="1" x14ac:dyDescent="0.2"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6:26" ht="15.75" customHeight="1" x14ac:dyDescent="0.2"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6:26" ht="15.75" customHeight="1" x14ac:dyDescent="0.2"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6:26" ht="15.75" customHeight="1" x14ac:dyDescent="0.2"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6:26" ht="15.75" customHeight="1" x14ac:dyDescent="0.2"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6:26" ht="15.75" customHeight="1" x14ac:dyDescent="0.2"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6:26" ht="15.75" customHeight="1" x14ac:dyDescent="0.2"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6:26" ht="15.75" customHeight="1" x14ac:dyDescent="0.2"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6:26" ht="15.75" customHeight="1" x14ac:dyDescent="0.2"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6:26" ht="15.75" customHeight="1" x14ac:dyDescent="0.2"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6:26" ht="15.75" customHeight="1" x14ac:dyDescent="0.2"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6:26" ht="15.75" customHeight="1" x14ac:dyDescent="0.2"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6:26" ht="15.75" customHeight="1" x14ac:dyDescent="0.2"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6:26" ht="15.75" customHeight="1" x14ac:dyDescent="0.2"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6:26" ht="15.75" customHeight="1" x14ac:dyDescent="0.2"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6:26" ht="15.75" customHeight="1" x14ac:dyDescent="0.2"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6:26" ht="15.75" customHeight="1" x14ac:dyDescent="0.2"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6:26" ht="15.75" customHeight="1" x14ac:dyDescent="0.2"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6:26" ht="15.75" customHeight="1" x14ac:dyDescent="0.2"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6:26" ht="15.75" customHeight="1" x14ac:dyDescent="0.2"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6:26" ht="15.75" customHeight="1" x14ac:dyDescent="0.2"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6:26" ht="15.75" customHeight="1" x14ac:dyDescent="0.2"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6:26" ht="15.75" customHeight="1" x14ac:dyDescent="0.2"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6:26" ht="15.75" customHeight="1" x14ac:dyDescent="0.2"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6:26" ht="15.75" customHeight="1" x14ac:dyDescent="0.2"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6:26" ht="15.75" customHeight="1" x14ac:dyDescent="0.2"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6:26" ht="15.75" customHeight="1" x14ac:dyDescent="0.2"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6:26" ht="15.75" customHeight="1" x14ac:dyDescent="0.2"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6:26" ht="15.75" customHeight="1" x14ac:dyDescent="0.2"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6:26" ht="15.75" customHeight="1" x14ac:dyDescent="0.2"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6:26" ht="15.75" customHeight="1" x14ac:dyDescent="0.2"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6:26" ht="15.75" customHeight="1" x14ac:dyDescent="0.2"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6:26" ht="15.75" customHeight="1" x14ac:dyDescent="0.2"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6:26" ht="15.75" customHeight="1" x14ac:dyDescent="0.2"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6:26" ht="15.75" customHeight="1" x14ac:dyDescent="0.2"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6:26" ht="15.75" customHeight="1" x14ac:dyDescent="0.2"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6:26" ht="15.75" customHeight="1" x14ac:dyDescent="0.2"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6:26" ht="15.75" customHeight="1" x14ac:dyDescent="0.2"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6:26" ht="15.75" customHeight="1" x14ac:dyDescent="0.2"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6:26" ht="15.75" customHeight="1" x14ac:dyDescent="0.2"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6:26" ht="15.75" customHeight="1" x14ac:dyDescent="0.2"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6:26" ht="15.75" customHeight="1" x14ac:dyDescent="0.2"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6:26" ht="15.75" customHeight="1" x14ac:dyDescent="0.2"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6:26" ht="15.75" customHeight="1" x14ac:dyDescent="0.2"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6:26" ht="15.75" customHeight="1" x14ac:dyDescent="0.2"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6:26" ht="15.75" customHeight="1" x14ac:dyDescent="0.2"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6:26" ht="15.75" customHeight="1" x14ac:dyDescent="0.2"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6:26" ht="15.75" customHeight="1" x14ac:dyDescent="0.2"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6:26" ht="15.75" customHeight="1" x14ac:dyDescent="0.2"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6:26" ht="15.75" customHeight="1" x14ac:dyDescent="0.2"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6:26" ht="15.75" customHeight="1" x14ac:dyDescent="0.2"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6:26" ht="15.75" customHeight="1" x14ac:dyDescent="0.2"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6:26" ht="15.75" customHeight="1" x14ac:dyDescent="0.2"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6:26" ht="15.75" customHeight="1" x14ac:dyDescent="0.2"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6:26" ht="15.75" customHeight="1" x14ac:dyDescent="0.2"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6:26" ht="15.75" customHeight="1" x14ac:dyDescent="0.2"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6:26" ht="15.75" customHeight="1" x14ac:dyDescent="0.2"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6:26" ht="15.75" customHeight="1" x14ac:dyDescent="0.2"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6:26" ht="15.75" customHeight="1" x14ac:dyDescent="0.2"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6:26" ht="15.75" customHeight="1" x14ac:dyDescent="0.2"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6:26" ht="15.75" customHeight="1" x14ac:dyDescent="0.2"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6:26" ht="15.75" customHeight="1" x14ac:dyDescent="0.2"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6:26" ht="15.75" customHeight="1" x14ac:dyDescent="0.2"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6:26" ht="15.75" customHeight="1" x14ac:dyDescent="0.2"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6:26" ht="15.75" customHeight="1" x14ac:dyDescent="0.2"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6:26" ht="15.75" customHeight="1" x14ac:dyDescent="0.2"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6:26" ht="15.75" customHeight="1" x14ac:dyDescent="0.2"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6:26" ht="15.75" customHeight="1" x14ac:dyDescent="0.2"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6:26" ht="15.75" customHeight="1" x14ac:dyDescent="0.2"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6:26" ht="15.75" customHeight="1" x14ac:dyDescent="0.2"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6:26" ht="15.75" customHeight="1" x14ac:dyDescent="0.2"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6:26" ht="15.75" customHeight="1" x14ac:dyDescent="0.2"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6:26" ht="15.75" customHeight="1" x14ac:dyDescent="0.2"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6:26" ht="15.75" customHeight="1" x14ac:dyDescent="0.2"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6:26" ht="15.75" customHeight="1" x14ac:dyDescent="0.2"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6:26" ht="15.75" customHeight="1" x14ac:dyDescent="0.2"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6:26" ht="15.75" customHeight="1" x14ac:dyDescent="0.2"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6:26" ht="15.75" customHeight="1" x14ac:dyDescent="0.2"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6:26" ht="15.75" customHeight="1" x14ac:dyDescent="0.2"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6:26" ht="15.75" customHeight="1" x14ac:dyDescent="0.2"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6:26" ht="15.75" customHeight="1" x14ac:dyDescent="0.2"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6:26" ht="15.75" customHeight="1" x14ac:dyDescent="0.2"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6:26" ht="15.75" customHeight="1" x14ac:dyDescent="0.2"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6:26" ht="15.75" customHeight="1" x14ac:dyDescent="0.2"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6:26" ht="15.75" customHeight="1" x14ac:dyDescent="0.2"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6:26" ht="15.75" customHeight="1" x14ac:dyDescent="0.2"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6:26" ht="15.75" customHeight="1" x14ac:dyDescent="0.2"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6:26" ht="15.75" customHeight="1" x14ac:dyDescent="0.2"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6:26" ht="15.75" customHeight="1" x14ac:dyDescent="0.2"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6:26" ht="15.75" customHeight="1" x14ac:dyDescent="0.2"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6:26" ht="15.75" customHeight="1" x14ac:dyDescent="0.2"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6:26" ht="15.75" customHeight="1" x14ac:dyDescent="0.2"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6:26" ht="15.75" customHeight="1" x14ac:dyDescent="0.2"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6:26" ht="15.75" customHeight="1" x14ac:dyDescent="0.2"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6:26" ht="15.75" customHeight="1" x14ac:dyDescent="0.2"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6:26" ht="15.75" customHeight="1" x14ac:dyDescent="0.2"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6:26" ht="15.75" customHeight="1" x14ac:dyDescent="0.2"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6:26" ht="15.75" customHeight="1" x14ac:dyDescent="0.2"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6:26" ht="15.75" customHeight="1" x14ac:dyDescent="0.2"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6:26" ht="15.75" customHeight="1" x14ac:dyDescent="0.2"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6:26" ht="15.75" customHeight="1" x14ac:dyDescent="0.2"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6:26" ht="15.75" customHeight="1" x14ac:dyDescent="0.2"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6:26" ht="15.75" customHeight="1" x14ac:dyDescent="0.2"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6:26" ht="15.75" customHeight="1" x14ac:dyDescent="0.2"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6:26" ht="15.75" customHeight="1" x14ac:dyDescent="0.2"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6:26" ht="15.75" customHeight="1" x14ac:dyDescent="0.2"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6:26" ht="15.75" customHeight="1" x14ac:dyDescent="0.2"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6:26" ht="15.75" customHeight="1" x14ac:dyDescent="0.2"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6:26" ht="15.75" customHeight="1" x14ac:dyDescent="0.2"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6:26" ht="15.75" customHeight="1" x14ac:dyDescent="0.2"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6:26" ht="15.75" customHeight="1" x14ac:dyDescent="0.2"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6:26" ht="15.75" customHeight="1" x14ac:dyDescent="0.2"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6:26" ht="15.75" customHeight="1" x14ac:dyDescent="0.2"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6:26" ht="15.75" customHeight="1" x14ac:dyDescent="0.2"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6:26" ht="15.75" customHeight="1" x14ac:dyDescent="0.2"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6:26" ht="15.75" customHeight="1" x14ac:dyDescent="0.2"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6:26" ht="15.75" customHeight="1" x14ac:dyDescent="0.2"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6:26" ht="15.75" customHeight="1" x14ac:dyDescent="0.2"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6:26" ht="15.75" customHeight="1" x14ac:dyDescent="0.2"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6:26" ht="15.75" customHeight="1" x14ac:dyDescent="0.2"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6:26" ht="15.75" customHeight="1" x14ac:dyDescent="0.2"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6:26" ht="15.75" customHeight="1" x14ac:dyDescent="0.2"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6:26" ht="15.75" customHeight="1" x14ac:dyDescent="0.2"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6:26" ht="15.75" customHeight="1" x14ac:dyDescent="0.2"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6:26" ht="15.75" customHeight="1" x14ac:dyDescent="0.2"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6:26" ht="15.75" customHeight="1" x14ac:dyDescent="0.2"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6:26" ht="15.75" customHeight="1" x14ac:dyDescent="0.2"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6:26" ht="15.75" customHeight="1" x14ac:dyDescent="0.2"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6:26" ht="15.75" customHeight="1" x14ac:dyDescent="0.2"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6:26" ht="15.75" customHeight="1" x14ac:dyDescent="0.2"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6:26" ht="15.75" customHeight="1" x14ac:dyDescent="0.2"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6:26" ht="15.75" customHeight="1" x14ac:dyDescent="0.2"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6:26" ht="15.75" customHeight="1" x14ac:dyDescent="0.2"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6:26" ht="15.75" customHeight="1" x14ac:dyDescent="0.2"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6:26" ht="15.75" customHeight="1" x14ac:dyDescent="0.2"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6:26" ht="15.75" customHeight="1" x14ac:dyDescent="0.2"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6:26" ht="15.75" customHeight="1" x14ac:dyDescent="0.2"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6:26" ht="15.75" customHeight="1" x14ac:dyDescent="0.2"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6:26" ht="15.75" customHeight="1" x14ac:dyDescent="0.2"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6:26" ht="15.75" customHeight="1" x14ac:dyDescent="0.2"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6:26" ht="15.75" customHeight="1" x14ac:dyDescent="0.2"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6:26" ht="15.75" customHeight="1" x14ac:dyDescent="0.2"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6:26" ht="15.75" customHeight="1" x14ac:dyDescent="0.2"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6:26" ht="15.75" customHeight="1" x14ac:dyDescent="0.2"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6:26" ht="15.75" customHeight="1" x14ac:dyDescent="0.2"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6:26" ht="15.75" customHeight="1" x14ac:dyDescent="0.2"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6:26" ht="15.75" customHeight="1" x14ac:dyDescent="0.2"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6:26" ht="15.75" customHeight="1" x14ac:dyDescent="0.2"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6:26" ht="15.75" customHeight="1" x14ac:dyDescent="0.2"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6:26" ht="15.75" customHeight="1" x14ac:dyDescent="0.2"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6:26" ht="15.75" customHeight="1" x14ac:dyDescent="0.2"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6:26" ht="15.75" customHeight="1" x14ac:dyDescent="0.2"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6:26" ht="15.75" customHeight="1" x14ac:dyDescent="0.2"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6:26" ht="15.75" customHeight="1" x14ac:dyDescent="0.2"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6:26" ht="15.75" customHeight="1" x14ac:dyDescent="0.2"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6:26" ht="15.75" customHeight="1" x14ac:dyDescent="0.2"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6:26" ht="15.75" customHeight="1" x14ac:dyDescent="0.2"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6:26" ht="15.75" customHeight="1" x14ac:dyDescent="0.2"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6:26" ht="15.75" customHeight="1" x14ac:dyDescent="0.2"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6:26" ht="15.75" customHeight="1" x14ac:dyDescent="0.2"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6:26" ht="15.75" customHeight="1" x14ac:dyDescent="0.2"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6:26" ht="15.75" customHeight="1" x14ac:dyDescent="0.2"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6:26" ht="15.75" customHeight="1" x14ac:dyDescent="0.2"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6:26" ht="15.75" customHeight="1" x14ac:dyDescent="0.2"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6:26" ht="15.75" customHeight="1" x14ac:dyDescent="0.2"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6:26" ht="15.75" customHeight="1" x14ac:dyDescent="0.2"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6:26" ht="15.75" customHeight="1" x14ac:dyDescent="0.2"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6:26" ht="15.75" customHeight="1" x14ac:dyDescent="0.2"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6:26" ht="15.75" customHeight="1" x14ac:dyDescent="0.2"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6:26" ht="15.75" customHeight="1" x14ac:dyDescent="0.2"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6:26" ht="15.75" customHeight="1" x14ac:dyDescent="0.2"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6:26" ht="15.75" customHeight="1" x14ac:dyDescent="0.2"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6:26" ht="15.75" customHeight="1" x14ac:dyDescent="0.2"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6:26" ht="15.75" customHeight="1" x14ac:dyDescent="0.2"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6:26" ht="15.75" customHeight="1" x14ac:dyDescent="0.2"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6:26" ht="15.75" customHeight="1" x14ac:dyDescent="0.2"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6:26" ht="15.75" customHeight="1" x14ac:dyDescent="0.2"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6:26" ht="15.75" customHeight="1" x14ac:dyDescent="0.2"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6:26" ht="15.75" customHeight="1" x14ac:dyDescent="0.2"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6:26" ht="15.75" customHeight="1" x14ac:dyDescent="0.2"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6:26" ht="15.75" customHeight="1" x14ac:dyDescent="0.2"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6:26" ht="15.75" customHeight="1" x14ac:dyDescent="0.2"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6:26" ht="15.75" customHeight="1" x14ac:dyDescent="0.2"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6:26" ht="15.75" customHeight="1" x14ac:dyDescent="0.2"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6:26" ht="15.75" customHeight="1" x14ac:dyDescent="0.2"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6:26" ht="15.75" customHeight="1" x14ac:dyDescent="0.2"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6:26" ht="15.75" customHeight="1" x14ac:dyDescent="0.2"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6:26" ht="15.75" customHeight="1" x14ac:dyDescent="0.2"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6:26" ht="15.75" customHeight="1" x14ac:dyDescent="0.2"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6:26" ht="15.75" customHeight="1" x14ac:dyDescent="0.2"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6:26" ht="15.75" customHeight="1" x14ac:dyDescent="0.2"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6:26" ht="15.75" customHeight="1" x14ac:dyDescent="0.2"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6:26" ht="15.75" customHeight="1" x14ac:dyDescent="0.2"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6:26" ht="15.75" customHeight="1" x14ac:dyDescent="0.2"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6:26" ht="15.75" customHeight="1" x14ac:dyDescent="0.2"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6:26" ht="15.75" customHeight="1" x14ac:dyDescent="0.2"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6:26" ht="15.75" customHeight="1" x14ac:dyDescent="0.2"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6:26" ht="15.75" customHeight="1" x14ac:dyDescent="0.2"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6:26" ht="15.75" customHeight="1" x14ac:dyDescent="0.2"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6:26" ht="15.75" customHeight="1" x14ac:dyDescent="0.2"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6:26" ht="15.75" customHeight="1" x14ac:dyDescent="0.2"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6:26" ht="15.75" customHeight="1" x14ac:dyDescent="0.2"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6:26" ht="15.75" customHeight="1" x14ac:dyDescent="0.2"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6:26" ht="15.75" customHeight="1" x14ac:dyDescent="0.2"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6:26" ht="15.75" customHeight="1" x14ac:dyDescent="0.2"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6:26" ht="15.75" customHeight="1" x14ac:dyDescent="0.2"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6:26" ht="15.75" customHeight="1" x14ac:dyDescent="0.2"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6:26" ht="15.75" customHeight="1" x14ac:dyDescent="0.2"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6:26" ht="15.75" customHeight="1" x14ac:dyDescent="0.2"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6:26" ht="15.75" customHeight="1" x14ac:dyDescent="0.2"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6:26" ht="15.75" customHeight="1" x14ac:dyDescent="0.2"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6:26" ht="15.75" customHeight="1" x14ac:dyDescent="0.2"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6:26" ht="15.75" customHeight="1" x14ac:dyDescent="0.2"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6:26" ht="15.75" customHeight="1" x14ac:dyDescent="0.2"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6:26" ht="15.75" customHeight="1" x14ac:dyDescent="0.2"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6:26" ht="15.75" customHeight="1" x14ac:dyDescent="0.2"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6:26" ht="15.75" customHeight="1" x14ac:dyDescent="0.2"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6:26" ht="15.75" customHeight="1" x14ac:dyDescent="0.2"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6:26" ht="15.75" customHeight="1" x14ac:dyDescent="0.2"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6:26" ht="15.75" customHeight="1" x14ac:dyDescent="0.2"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6:26" ht="15.75" customHeight="1" x14ac:dyDescent="0.2"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6:26" ht="15.75" customHeight="1" x14ac:dyDescent="0.2"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6:26" ht="15.75" customHeight="1" x14ac:dyDescent="0.2"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6:26" ht="15.75" customHeight="1" x14ac:dyDescent="0.2"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6:26" ht="15.75" customHeight="1" x14ac:dyDescent="0.2"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6:26" ht="15.75" customHeight="1" x14ac:dyDescent="0.2"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6:26" ht="15.75" customHeight="1" x14ac:dyDescent="0.2"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6:26" ht="15.75" customHeight="1" x14ac:dyDescent="0.2"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6:26" ht="15.75" customHeight="1" x14ac:dyDescent="0.2"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6:26" ht="15.75" customHeight="1" x14ac:dyDescent="0.2"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6:26" ht="15.75" customHeight="1" x14ac:dyDescent="0.2"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6:26" ht="15.75" customHeight="1" x14ac:dyDescent="0.2"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6:26" ht="15.75" customHeight="1" x14ac:dyDescent="0.2"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6:26" ht="15.75" customHeight="1" x14ac:dyDescent="0.2"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6:26" ht="15.75" customHeight="1" x14ac:dyDescent="0.2"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6:26" ht="15.75" customHeight="1" x14ac:dyDescent="0.2"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6:26" ht="15.75" customHeight="1" x14ac:dyDescent="0.2"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6:26" ht="15.75" customHeight="1" x14ac:dyDescent="0.2"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6:26" ht="15.75" customHeight="1" x14ac:dyDescent="0.2"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6:26" ht="15.75" customHeight="1" x14ac:dyDescent="0.2"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6:26" ht="15.75" customHeight="1" x14ac:dyDescent="0.2"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6:26" ht="15.75" customHeight="1" x14ac:dyDescent="0.2"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6:26" ht="15.75" customHeight="1" x14ac:dyDescent="0.2"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6:26" ht="15.75" customHeight="1" x14ac:dyDescent="0.2"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6:26" ht="15.75" customHeight="1" x14ac:dyDescent="0.2"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6:26" ht="15.75" customHeight="1" x14ac:dyDescent="0.2"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6:26" ht="15.75" customHeight="1" x14ac:dyDescent="0.2"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6:26" ht="15.75" customHeight="1" x14ac:dyDescent="0.2"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6:26" ht="15.75" customHeight="1" x14ac:dyDescent="0.2"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6:26" ht="15.75" customHeight="1" x14ac:dyDescent="0.2"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6:26" ht="15.75" customHeight="1" x14ac:dyDescent="0.2"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6:26" ht="15.75" customHeight="1" x14ac:dyDescent="0.2"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6:26" ht="15.75" customHeight="1" x14ac:dyDescent="0.2"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6:26" ht="15.75" customHeight="1" x14ac:dyDescent="0.2"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6:26" ht="15.75" customHeight="1" x14ac:dyDescent="0.2"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6:26" ht="15.75" customHeight="1" x14ac:dyDescent="0.2"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6:26" ht="15.75" customHeight="1" x14ac:dyDescent="0.2"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6:26" ht="15.75" customHeight="1" x14ac:dyDescent="0.2"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6:26" ht="15.75" customHeight="1" x14ac:dyDescent="0.2"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6:26" ht="15.75" customHeight="1" x14ac:dyDescent="0.2"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6:26" ht="15.75" customHeight="1" x14ac:dyDescent="0.2"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6:26" ht="15.75" customHeight="1" x14ac:dyDescent="0.2"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6:26" ht="15.75" customHeight="1" x14ac:dyDescent="0.2"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6:26" ht="15.75" customHeight="1" x14ac:dyDescent="0.2"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6:26" ht="15.75" customHeight="1" x14ac:dyDescent="0.2"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6:26" ht="15.75" customHeight="1" x14ac:dyDescent="0.2"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6:26" ht="15.75" customHeight="1" x14ac:dyDescent="0.2"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6:26" ht="15.75" customHeight="1" x14ac:dyDescent="0.2"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6:26" ht="15.75" customHeight="1" x14ac:dyDescent="0.2"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6:26" ht="15.75" customHeight="1" x14ac:dyDescent="0.2"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6:26" ht="15.75" customHeight="1" x14ac:dyDescent="0.2"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6:26" ht="15.75" customHeight="1" x14ac:dyDescent="0.2"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6:26" ht="15.75" customHeight="1" x14ac:dyDescent="0.2"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6:26" ht="15.75" customHeight="1" x14ac:dyDescent="0.2"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6:26" ht="15.75" customHeight="1" x14ac:dyDescent="0.2"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6:26" ht="15.75" customHeight="1" x14ac:dyDescent="0.2"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6:26" ht="15.75" customHeight="1" x14ac:dyDescent="0.2"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6:26" ht="15.75" customHeight="1" x14ac:dyDescent="0.2"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6:26" ht="15.75" customHeight="1" x14ac:dyDescent="0.2"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6:26" ht="15.75" customHeight="1" x14ac:dyDescent="0.2"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6:26" ht="15.75" customHeight="1" x14ac:dyDescent="0.2"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6:26" ht="15.75" customHeight="1" x14ac:dyDescent="0.2"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6:26" ht="15.75" customHeight="1" x14ac:dyDescent="0.2"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6:26" ht="15.75" customHeight="1" x14ac:dyDescent="0.2"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6:26" ht="15.75" customHeight="1" x14ac:dyDescent="0.2"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6:26" ht="15.75" customHeight="1" x14ac:dyDescent="0.2"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6:26" ht="15.75" customHeight="1" x14ac:dyDescent="0.2"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6:26" ht="15.75" customHeight="1" x14ac:dyDescent="0.2"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6:26" ht="15.75" customHeight="1" x14ac:dyDescent="0.2"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6:26" ht="15.75" customHeight="1" x14ac:dyDescent="0.2"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6:26" ht="15.75" customHeight="1" x14ac:dyDescent="0.2"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6:26" ht="15.75" customHeight="1" x14ac:dyDescent="0.2"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6:26" ht="15.75" customHeight="1" x14ac:dyDescent="0.2"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6:26" ht="15.75" customHeight="1" x14ac:dyDescent="0.2"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6:26" ht="15.75" customHeight="1" x14ac:dyDescent="0.2"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6:26" ht="15.75" customHeight="1" x14ac:dyDescent="0.2"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6:26" ht="15.75" customHeight="1" x14ac:dyDescent="0.2"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6:26" ht="15.75" customHeight="1" x14ac:dyDescent="0.2"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6:26" ht="15.75" customHeight="1" x14ac:dyDescent="0.2"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6:26" ht="15.75" customHeight="1" x14ac:dyDescent="0.2"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6:26" ht="15.75" customHeight="1" x14ac:dyDescent="0.2"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6:26" ht="15.75" customHeight="1" x14ac:dyDescent="0.2"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6:26" ht="15.75" customHeight="1" x14ac:dyDescent="0.2"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6:26" ht="15.75" customHeight="1" x14ac:dyDescent="0.2"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6:26" ht="15.75" customHeight="1" x14ac:dyDescent="0.2"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6:26" ht="15.75" customHeight="1" x14ac:dyDescent="0.2"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6:26" ht="15.75" customHeight="1" x14ac:dyDescent="0.2"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6:26" ht="15.75" customHeight="1" x14ac:dyDescent="0.2"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6:26" ht="15.75" customHeight="1" x14ac:dyDescent="0.2"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6:26" ht="15.75" customHeight="1" x14ac:dyDescent="0.2"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6:26" ht="15.75" customHeight="1" x14ac:dyDescent="0.2"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6:26" ht="15.75" customHeight="1" x14ac:dyDescent="0.2"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6:26" ht="15.75" customHeight="1" x14ac:dyDescent="0.2"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6:26" ht="15.75" customHeight="1" x14ac:dyDescent="0.2"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6:26" ht="15.75" customHeight="1" x14ac:dyDescent="0.2"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6:26" ht="15.75" customHeight="1" x14ac:dyDescent="0.2"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6:26" ht="15.75" customHeight="1" x14ac:dyDescent="0.2"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6:26" ht="15.75" customHeight="1" x14ac:dyDescent="0.2"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6:26" ht="15.75" customHeight="1" x14ac:dyDescent="0.2"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6:26" ht="15.75" customHeight="1" x14ac:dyDescent="0.2"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6:26" ht="15.75" customHeight="1" x14ac:dyDescent="0.2"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6:26" ht="15.75" customHeight="1" x14ac:dyDescent="0.2"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6:26" ht="15.75" customHeight="1" x14ac:dyDescent="0.2"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6:26" ht="15.75" customHeight="1" x14ac:dyDescent="0.2"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6:26" ht="15.75" customHeight="1" x14ac:dyDescent="0.2"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6:26" ht="15.75" customHeight="1" x14ac:dyDescent="0.2"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6:26" ht="15.75" customHeight="1" x14ac:dyDescent="0.2"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6:26" ht="15.75" customHeight="1" x14ac:dyDescent="0.2"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6:26" ht="15.75" customHeight="1" x14ac:dyDescent="0.2"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6:26" ht="15.75" customHeight="1" x14ac:dyDescent="0.2"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6:26" ht="15.75" customHeight="1" x14ac:dyDescent="0.2"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6:26" ht="15.75" customHeight="1" x14ac:dyDescent="0.2"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6:26" ht="15.75" customHeight="1" x14ac:dyDescent="0.2"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6:26" ht="15.75" customHeight="1" x14ac:dyDescent="0.2"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6:26" ht="15.75" customHeight="1" x14ac:dyDescent="0.2"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6:26" ht="15.75" customHeight="1" x14ac:dyDescent="0.2"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6:26" ht="15.75" customHeight="1" x14ac:dyDescent="0.2"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6:26" ht="15.75" customHeight="1" x14ac:dyDescent="0.2"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6:26" ht="15.75" customHeight="1" x14ac:dyDescent="0.2"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6:26" ht="15.75" customHeight="1" x14ac:dyDescent="0.2"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6:26" ht="15.75" customHeight="1" x14ac:dyDescent="0.2"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6:26" ht="15.75" customHeight="1" x14ac:dyDescent="0.2"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6:26" ht="15.75" customHeight="1" x14ac:dyDescent="0.2"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6:26" ht="15.75" customHeight="1" x14ac:dyDescent="0.2"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6:26" ht="15.75" customHeight="1" x14ac:dyDescent="0.2"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6:26" ht="15.75" customHeight="1" x14ac:dyDescent="0.2"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6:26" ht="15.75" customHeight="1" x14ac:dyDescent="0.2"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6:26" ht="15.75" customHeight="1" x14ac:dyDescent="0.2"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6:26" ht="15.75" customHeight="1" x14ac:dyDescent="0.2"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6:26" ht="15.75" customHeight="1" x14ac:dyDescent="0.2"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6:26" ht="15.75" customHeight="1" x14ac:dyDescent="0.2"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6:26" ht="15.75" customHeight="1" x14ac:dyDescent="0.2"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6:26" ht="15.75" customHeight="1" x14ac:dyDescent="0.2"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6:26" ht="15.75" customHeight="1" x14ac:dyDescent="0.2"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6:26" ht="15.75" customHeight="1" x14ac:dyDescent="0.2"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6:26" ht="15.75" customHeight="1" x14ac:dyDescent="0.2"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6:26" ht="15.75" customHeight="1" x14ac:dyDescent="0.2"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6:26" ht="15.75" customHeight="1" x14ac:dyDescent="0.2"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6:26" ht="15.75" customHeight="1" x14ac:dyDescent="0.2"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6:26" ht="15.75" customHeight="1" x14ac:dyDescent="0.2"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6:26" ht="15.75" customHeight="1" x14ac:dyDescent="0.2"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6:26" ht="15.75" customHeight="1" x14ac:dyDescent="0.2"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6:26" ht="15.75" customHeight="1" x14ac:dyDescent="0.2"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6:26" ht="15.75" customHeight="1" x14ac:dyDescent="0.2"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6:26" ht="15.75" customHeight="1" x14ac:dyDescent="0.2"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6:26" ht="15.75" customHeight="1" x14ac:dyDescent="0.2"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6:26" ht="15.75" customHeight="1" x14ac:dyDescent="0.2"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6:26" ht="15.75" customHeight="1" x14ac:dyDescent="0.2"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6:26" ht="15.75" customHeight="1" x14ac:dyDescent="0.2"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6:26" ht="15.75" customHeight="1" x14ac:dyDescent="0.2"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6:26" ht="15.75" customHeight="1" x14ac:dyDescent="0.2"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6:26" ht="15.75" customHeight="1" x14ac:dyDescent="0.2"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6:26" ht="15.75" customHeight="1" x14ac:dyDescent="0.2"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6:26" ht="15.75" customHeight="1" x14ac:dyDescent="0.2"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6:26" ht="15.75" customHeight="1" x14ac:dyDescent="0.2"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6:26" ht="15.75" customHeight="1" x14ac:dyDescent="0.2"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6:26" ht="15.75" customHeight="1" x14ac:dyDescent="0.2"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6:26" ht="15.75" customHeight="1" x14ac:dyDescent="0.2"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6:26" ht="15.75" customHeight="1" x14ac:dyDescent="0.2"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6:26" ht="15.75" customHeight="1" x14ac:dyDescent="0.2"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6:26" ht="15.75" customHeight="1" x14ac:dyDescent="0.2"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6:26" ht="15.75" customHeight="1" x14ac:dyDescent="0.2"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6:26" ht="15.75" customHeight="1" x14ac:dyDescent="0.2"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6:26" ht="15.75" customHeight="1" x14ac:dyDescent="0.2"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6:26" ht="15.75" customHeight="1" x14ac:dyDescent="0.2"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6:26" ht="15.75" customHeight="1" x14ac:dyDescent="0.2"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6:26" ht="15.75" customHeight="1" x14ac:dyDescent="0.2"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6:26" ht="15.75" customHeight="1" x14ac:dyDescent="0.2"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6:26" ht="15.75" customHeight="1" x14ac:dyDescent="0.2"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6:26" ht="15.75" customHeight="1" x14ac:dyDescent="0.2"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6:26" ht="15.75" customHeight="1" x14ac:dyDescent="0.2"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6:26" ht="15.75" customHeight="1" x14ac:dyDescent="0.2"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6:26" ht="15.75" customHeight="1" x14ac:dyDescent="0.2"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6:26" ht="15.75" customHeight="1" x14ac:dyDescent="0.2"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6:26" ht="15.75" customHeight="1" x14ac:dyDescent="0.2"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6:26" ht="15.75" customHeight="1" x14ac:dyDescent="0.2"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6:26" ht="15.75" customHeight="1" x14ac:dyDescent="0.2"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6:26" ht="15.75" customHeight="1" x14ac:dyDescent="0.2"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6:26" ht="15.75" customHeight="1" x14ac:dyDescent="0.2"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6:26" ht="15.75" customHeight="1" x14ac:dyDescent="0.2"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6:26" ht="15.75" customHeight="1" x14ac:dyDescent="0.2"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6:26" ht="15.75" customHeight="1" x14ac:dyDescent="0.2"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6:26" ht="15.75" customHeight="1" x14ac:dyDescent="0.2"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6:26" ht="15.75" customHeight="1" x14ac:dyDescent="0.2"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6:26" ht="15.75" customHeight="1" x14ac:dyDescent="0.2"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6:26" ht="15.75" customHeight="1" x14ac:dyDescent="0.2"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6:26" ht="15.75" customHeight="1" x14ac:dyDescent="0.2"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6:26" ht="15.75" customHeight="1" x14ac:dyDescent="0.2"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6:26" ht="15.75" customHeight="1" x14ac:dyDescent="0.2"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6:26" ht="15.75" customHeight="1" x14ac:dyDescent="0.2"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6:26" ht="15.75" customHeight="1" x14ac:dyDescent="0.2"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6:26" ht="15.75" customHeight="1" x14ac:dyDescent="0.2"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6:26" ht="15.75" customHeight="1" x14ac:dyDescent="0.2"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6:26" ht="15.75" customHeight="1" x14ac:dyDescent="0.2"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6:26" ht="15.75" customHeight="1" x14ac:dyDescent="0.2"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6:26" ht="15.75" customHeight="1" x14ac:dyDescent="0.2"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6:26" ht="15.75" customHeight="1" x14ac:dyDescent="0.2"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6:26" ht="15.75" customHeight="1" x14ac:dyDescent="0.2"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6:26" ht="15.75" customHeight="1" x14ac:dyDescent="0.2"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6:26" ht="15.75" customHeight="1" x14ac:dyDescent="0.2"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6:26" ht="15.75" customHeight="1" x14ac:dyDescent="0.2"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6:26" ht="15.75" customHeight="1" x14ac:dyDescent="0.2"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6:26" ht="15.75" customHeight="1" x14ac:dyDescent="0.2"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6:26" ht="15.75" customHeight="1" x14ac:dyDescent="0.2"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6:26" ht="15.75" customHeight="1" x14ac:dyDescent="0.2"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6:26" ht="15.75" customHeight="1" x14ac:dyDescent="0.2"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6:26" ht="15.75" customHeight="1" x14ac:dyDescent="0.2"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6:26" ht="15.75" customHeight="1" x14ac:dyDescent="0.2"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6:26" ht="15.75" customHeight="1" x14ac:dyDescent="0.2"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6:26" ht="15.75" customHeight="1" x14ac:dyDescent="0.2"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6:26" ht="15.75" customHeight="1" x14ac:dyDescent="0.2"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6:26" ht="15.75" customHeight="1" x14ac:dyDescent="0.2"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6:26" ht="15.75" customHeight="1" x14ac:dyDescent="0.2"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6:26" ht="15.75" customHeight="1" x14ac:dyDescent="0.2"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6:26" ht="15.75" customHeight="1" x14ac:dyDescent="0.2"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6:26" ht="15.75" customHeight="1" x14ac:dyDescent="0.2"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6:26" ht="15.75" customHeight="1" x14ac:dyDescent="0.2"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6:26" ht="15.75" customHeight="1" x14ac:dyDescent="0.2"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6:26" ht="15.75" customHeight="1" x14ac:dyDescent="0.2"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6:26" ht="15.75" customHeight="1" x14ac:dyDescent="0.2"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6:26" ht="15.75" customHeight="1" x14ac:dyDescent="0.2"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6:26" ht="15.75" customHeight="1" x14ac:dyDescent="0.2"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6:26" ht="15.75" customHeight="1" x14ac:dyDescent="0.2"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6:26" ht="15.75" customHeight="1" x14ac:dyDescent="0.2"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6:26" ht="15.75" customHeight="1" x14ac:dyDescent="0.2"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6:26" ht="15.75" customHeight="1" x14ac:dyDescent="0.2"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6:26" ht="15.75" customHeight="1" x14ac:dyDescent="0.2"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6:26" ht="15.75" customHeight="1" x14ac:dyDescent="0.2"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6:26" ht="15.75" customHeight="1" x14ac:dyDescent="0.2"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6:26" ht="15.75" customHeight="1" x14ac:dyDescent="0.2"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6:26" ht="15.75" customHeight="1" x14ac:dyDescent="0.2"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6:26" ht="15.75" customHeight="1" x14ac:dyDescent="0.2"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6:26" ht="15.75" customHeight="1" x14ac:dyDescent="0.2"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6:26" ht="15.75" customHeight="1" x14ac:dyDescent="0.2"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6:26" ht="15.75" customHeight="1" x14ac:dyDescent="0.2"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6:26" ht="15.75" customHeight="1" x14ac:dyDescent="0.2"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6:26" ht="15.75" customHeight="1" x14ac:dyDescent="0.2"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6:26" ht="15.75" customHeight="1" x14ac:dyDescent="0.2"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6:26" ht="15.75" customHeight="1" x14ac:dyDescent="0.2"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6:26" ht="15.75" customHeight="1" x14ac:dyDescent="0.2"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6:26" ht="15.75" customHeight="1" x14ac:dyDescent="0.2"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6:26" ht="15.75" customHeight="1" x14ac:dyDescent="0.2"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6:26" ht="15.75" customHeight="1" x14ac:dyDescent="0.2"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6:26" ht="15.75" customHeight="1" x14ac:dyDescent="0.2"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6:26" ht="15.75" customHeight="1" x14ac:dyDescent="0.2"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6:26" ht="15.75" customHeight="1" x14ac:dyDescent="0.2"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6:26" ht="15.75" customHeight="1" x14ac:dyDescent="0.2"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6:26" ht="15.75" customHeight="1" x14ac:dyDescent="0.2"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6:26" ht="15.75" customHeight="1" x14ac:dyDescent="0.2"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6:26" ht="15.75" customHeight="1" x14ac:dyDescent="0.2"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6:26" ht="15.75" customHeight="1" x14ac:dyDescent="0.2"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6:26" ht="15.75" customHeight="1" x14ac:dyDescent="0.2"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6:26" ht="15.75" customHeight="1" x14ac:dyDescent="0.2"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6:26" ht="15.75" customHeight="1" x14ac:dyDescent="0.2"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6:26" ht="15.75" customHeight="1" x14ac:dyDescent="0.2"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6:26" ht="15.75" customHeight="1" x14ac:dyDescent="0.2"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6:26" ht="15.75" customHeight="1" x14ac:dyDescent="0.2"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6:26" ht="15.75" customHeight="1" x14ac:dyDescent="0.2"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6:26" ht="15.75" customHeight="1" x14ac:dyDescent="0.2"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6:26" ht="15.75" customHeight="1" x14ac:dyDescent="0.2"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6:26" ht="15.75" customHeight="1" x14ac:dyDescent="0.2"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6:26" ht="15.75" customHeight="1" x14ac:dyDescent="0.2"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6:26" ht="15.75" customHeight="1" x14ac:dyDescent="0.2"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6:26" ht="15.75" customHeight="1" x14ac:dyDescent="0.2"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6:26" ht="15.75" customHeight="1" x14ac:dyDescent="0.2"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6:26" ht="15.75" customHeight="1" x14ac:dyDescent="0.2"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6:26" ht="15.75" customHeight="1" x14ac:dyDescent="0.2"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6:26" ht="15.75" customHeight="1" x14ac:dyDescent="0.2"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6:26" ht="15.75" customHeight="1" x14ac:dyDescent="0.2"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6:26" ht="15.75" customHeight="1" x14ac:dyDescent="0.2"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6:26" ht="15.75" customHeight="1" x14ac:dyDescent="0.2"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6:26" ht="15.75" customHeight="1" x14ac:dyDescent="0.2"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6:26" ht="15.75" customHeight="1" x14ac:dyDescent="0.2"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6:26" ht="15.75" customHeight="1" x14ac:dyDescent="0.2"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6:26" ht="15.75" customHeight="1" x14ac:dyDescent="0.2"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6:26" ht="15.75" customHeight="1" x14ac:dyDescent="0.2"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6:26" ht="15.75" customHeight="1" x14ac:dyDescent="0.2"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6:26" ht="15.75" customHeight="1" x14ac:dyDescent="0.2"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6:26" ht="15.75" customHeight="1" x14ac:dyDescent="0.2"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6:26" ht="15.75" customHeight="1" x14ac:dyDescent="0.2"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6:26" ht="15.75" customHeight="1" x14ac:dyDescent="0.2"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6:26" ht="15.75" customHeight="1" x14ac:dyDescent="0.2"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6:26" ht="15.75" customHeight="1" x14ac:dyDescent="0.2"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6:26" ht="15.75" customHeight="1" x14ac:dyDescent="0.2"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6:26" ht="15.75" customHeight="1" x14ac:dyDescent="0.2"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6:26" ht="15.75" customHeight="1" x14ac:dyDescent="0.2"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6:26" ht="15.75" customHeight="1" x14ac:dyDescent="0.2"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6:26" ht="15.75" customHeight="1" x14ac:dyDescent="0.2"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6:26" ht="15.75" customHeight="1" x14ac:dyDescent="0.2"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6:26" ht="15.75" customHeight="1" x14ac:dyDescent="0.2"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6:26" ht="15.75" customHeight="1" x14ac:dyDescent="0.2"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6:26" ht="15.75" customHeight="1" x14ac:dyDescent="0.2"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6:26" ht="15.75" customHeight="1" x14ac:dyDescent="0.2"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6:26" ht="15.75" customHeight="1" x14ac:dyDescent="0.2"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6:26" ht="15.75" customHeight="1" x14ac:dyDescent="0.2"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6:26" ht="15.75" customHeight="1" x14ac:dyDescent="0.2"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6:26" ht="15.75" customHeight="1" x14ac:dyDescent="0.2"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6:26" ht="15.75" customHeight="1" x14ac:dyDescent="0.2"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6:26" ht="15.75" customHeight="1" x14ac:dyDescent="0.2"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6:26" ht="15.75" customHeight="1" x14ac:dyDescent="0.2"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6:26" ht="15.75" customHeight="1" x14ac:dyDescent="0.2"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6:26" ht="15.75" customHeight="1" x14ac:dyDescent="0.2"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6:26" ht="15.75" customHeight="1" x14ac:dyDescent="0.2"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6:26" ht="15.75" customHeight="1" x14ac:dyDescent="0.2"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6:26" ht="15.75" customHeight="1" x14ac:dyDescent="0.2"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6:26" ht="15.75" customHeight="1" x14ac:dyDescent="0.2"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6:26" ht="15.75" customHeight="1" x14ac:dyDescent="0.2"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6:26" ht="15.75" customHeight="1" x14ac:dyDescent="0.2"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6:26" ht="15.75" customHeight="1" x14ac:dyDescent="0.2"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6:26" ht="15.75" customHeight="1" x14ac:dyDescent="0.2"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6:26" ht="15.75" customHeight="1" x14ac:dyDescent="0.2"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6:26" ht="15.75" customHeight="1" x14ac:dyDescent="0.2"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6:26" ht="15.75" customHeight="1" x14ac:dyDescent="0.2"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6:26" ht="15.75" customHeight="1" x14ac:dyDescent="0.2"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6:26" ht="15.75" customHeight="1" x14ac:dyDescent="0.2"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6:26" ht="15.75" customHeight="1" x14ac:dyDescent="0.2"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6:26" ht="15.75" customHeight="1" x14ac:dyDescent="0.2"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6:26" ht="15.75" customHeight="1" x14ac:dyDescent="0.2"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6:26" ht="15.75" customHeight="1" x14ac:dyDescent="0.2"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6:26" ht="15.75" customHeight="1" x14ac:dyDescent="0.2"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6:26" ht="15.75" customHeight="1" x14ac:dyDescent="0.2"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6:26" ht="15.75" customHeight="1" x14ac:dyDescent="0.2"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6:26" ht="15.75" customHeight="1" x14ac:dyDescent="0.2"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6:26" ht="15.75" customHeight="1" x14ac:dyDescent="0.2"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6:26" ht="15.75" customHeight="1" x14ac:dyDescent="0.2"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6:26" ht="15.75" customHeight="1" x14ac:dyDescent="0.2"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6:26" ht="15.75" customHeight="1" x14ac:dyDescent="0.2"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6:26" ht="15.75" customHeight="1" x14ac:dyDescent="0.2"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6:26" ht="15.75" customHeight="1" x14ac:dyDescent="0.2"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6:26" ht="15.75" customHeight="1" x14ac:dyDescent="0.2"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6:26" ht="15.75" customHeight="1" x14ac:dyDescent="0.2"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6:26" ht="15.75" customHeight="1" x14ac:dyDescent="0.2"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6:26" ht="15.75" customHeight="1" x14ac:dyDescent="0.2"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6:26" ht="15.75" customHeight="1" x14ac:dyDescent="0.2"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6:26" ht="15.75" customHeight="1" x14ac:dyDescent="0.2"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6:26" ht="15.75" customHeight="1" x14ac:dyDescent="0.2"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6:26" ht="15.75" customHeight="1" x14ac:dyDescent="0.2"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55">
    <mergeCell ref="D12:K12"/>
    <mergeCell ref="R13:Z13"/>
    <mergeCell ref="S16:S17"/>
    <mergeCell ref="T16:T17"/>
    <mergeCell ref="Q24:R24"/>
    <mergeCell ref="D16:K16"/>
    <mergeCell ref="D18:K18"/>
    <mergeCell ref="E13:J13"/>
    <mergeCell ref="E15:J15"/>
    <mergeCell ref="P15:W15"/>
    <mergeCell ref="X15:Z15"/>
    <mergeCell ref="P16:P17"/>
    <mergeCell ref="Q16:Q17"/>
    <mergeCell ref="R16:R17"/>
    <mergeCell ref="E17:J17"/>
    <mergeCell ref="V16:X16"/>
    <mergeCell ref="S1:T10"/>
    <mergeCell ref="G9:K9"/>
    <mergeCell ref="G10:K10"/>
    <mergeCell ref="D11:K11"/>
    <mergeCell ref="D5:K5"/>
    <mergeCell ref="D6:K6"/>
    <mergeCell ref="D7:K7"/>
    <mergeCell ref="U27:X27"/>
    <mergeCell ref="U28:X28"/>
    <mergeCell ref="Y16:Y17"/>
    <mergeCell ref="Z16:Z17"/>
    <mergeCell ref="D23:K23"/>
    <mergeCell ref="Q25:R25"/>
    <mergeCell ref="Q26:R26"/>
    <mergeCell ref="Q27:R27"/>
    <mergeCell ref="U16:U17"/>
    <mergeCell ref="E19:J19"/>
    <mergeCell ref="E20:J20"/>
    <mergeCell ref="E21:J21"/>
    <mergeCell ref="E22:J22"/>
    <mergeCell ref="E24:J24"/>
    <mergeCell ref="E26:J26"/>
    <mergeCell ref="D25:K25"/>
    <mergeCell ref="D14:K14"/>
    <mergeCell ref="D44:K44"/>
    <mergeCell ref="D46:K46"/>
    <mergeCell ref="E27:J27"/>
    <mergeCell ref="E28:J28"/>
    <mergeCell ref="E32:J32"/>
    <mergeCell ref="D36:K36"/>
    <mergeCell ref="D38:K38"/>
    <mergeCell ref="D40:K40"/>
    <mergeCell ref="D42:K42"/>
    <mergeCell ref="D31:K31"/>
    <mergeCell ref="P28:Q28"/>
    <mergeCell ref="E29:J29"/>
    <mergeCell ref="P29:Q29"/>
    <mergeCell ref="E30:J30"/>
    <mergeCell ref="P30:R30"/>
  </mergeCells>
  <pageMargins left="0.511811024" right="0.511811024" top="0.78740157499999996" bottom="0.78740157499999996" header="0" footer="0"/>
  <pageSetup paperSize="9" scale="75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Planilha3!$B$4:$B$8</xm:f>
          </x14:formula1>
          <xm:sqref>G10</xm:sqref>
        </x14:dataValidation>
        <x14:dataValidation type="list" allowBlank="1" showErrorMessage="1" xr:uid="{00000000-0002-0000-0000-000001000000}">
          <x14:formula1>
            <xm:f>Planilha3!$C$4:$C$5</xm:f>
          </x14:formula1>
          <xm:sqref>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Q56"/>
  <sheetViews>
    <sheetView tabSelected="1" view="pageBreakPreview" topLeftCell="B1" zoomScaleNormal="100" zoomScaleSheetLayoutView="100" workbookViewId="0">
      <selection activeCell="I12" sqref="I12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3" spans="2:17" ht="15" customHeight="1" x14ac:dyDescent="0.2">
      <c r="H3" s="164"/>
      <c r="I3" s="164"/>
      <c r="J3" s="164"/>
      <c r="K3" s="164"/>
      <c r="L3" s="164"/>
      <c r="M3" s="164"/>
      <c r="N3" s="164"/>
      <c r="O3" s="164"/>
    </row>
    <row r="5" spans="2:17" ht="15" customHeight="1" x14ac:dyDescent="0.2">
      <c r="B5" s="184" t="s">
        <v>91</v>
      </c>
      <c r="C5" s="184"/>
      <c r="D5" s="184"/>
      <c r="E5" s="184"/>
    </row>
    <row r="6" spans="2:17" s="90" customFormat="1" ht="27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164"/>
      <c r="K6" s="164"/>
      <c r="L6" s="164"/>
      <c r="M6" s="164"/>
      <c r="N6" s="164"/>
      <c r="O6" s="164"/>
      <c r="P6" s="164"/>
      <c r="Q6" s="164"/>
    </row>
    <row r="7" spans="2:17" s="93" customFormat="1" ht="14.25" customHeight="1" x14ac:dyDescent="0.2">
      <c r="B7" s="186" t="s">
        <v>168</v>
      </c>
      <c r="C7" s="186"/>
      <c r="D7" s="186"/>
      <c r="E7" s="186"/>
      <c r="F7" s="94"/>
      <c r="H7" s="164"/>
      <c r="I7" s="164"/>
      <c r="J7" s="164"/>
      <c r="K7" s="164"/>
      <c r="L7" s="164"/>
      <c r="M7" s="164"/>
      <c r="N7" s="164"/>
      <c r="O7" s="164"/>
    </row>
    <row r="8" spans="2:17" s="93" customFormat="1" ht="12.75" customHeight="1" x14ac:dyDescent="0.2">
      <c r="B8" s="186"/>
      <c r="C8" s="186"/>
      <c r="D8" s="186"/>
      <c r="E8" s="186"/>
      <c r="F8" s="95"/>
      <c r="I8" s="96"/>
    </row>
    <row r="9" spans="2:17" s="97" customFormat="1" ht="33" customHeight="1" x14ac:dyDescent="0.2">
      <c r="B9" s="187" t="s">
        <v>164</v>
      </c>
      <c r="C9" s="187"/>
      <c r="D9" s="187"/>
      <c r="E9" s="187"/>
      <c r="F9" s="98"/>
    </row>
    <row r="10" spans="2:17" ht="12" customHeight="1" x14ac:dyDescent="0.2">
      <c r="B10" s="99" t="s">
        <v>94</v>
      </c>
      <c r="C10" s="100"/>
      <c r="D10" s="100"/>
      <c r="E10" s="101"/>
      <c r="F10" s="100"/>
    </row>
    <row r="11" spans="2:17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7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</row>
    <row r="13" spans="2:17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7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7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7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6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6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6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6" ht="12" customHeight="1" x14ac:dyDescent="0.2">
      <c r="B20" s="106"/>
      <c r="D20" s="110" t="s">
        <v>109</v>
      </c>
      <c r="E20" s="111">
        <f>SUM(E12:E19)</f>
        <v>21.8</v>
      </c>
    </row>
    <row r="21" spans="2:6" ht="12" customHeight="1" x14ac:dyDescent="0.2">
      <c r="B21" s="103" t="s">
        <v>110</v>
      </c>
      <c r="C21" s="105"/>
      <c r="D21" s="105"/>
      <c r="E21" s="110"/>
      <c r="F21" s="105"/>
    </row>
    <row r="22" spans="2:6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6" ht="12" customHeight="1" x14ac:dyDescent="0.2">
      <c r="B23" s="106" t="s">
        <v>111</v>
      </c>
      <c r="C23" s="112" t="s">
        <v>112</v>
      </c>
      <c r="D23" s="108"/>
      <c r="E23" s="113">
        <v>0.65</v>
      </c>
    </row>
    <row r="24" spans="2:6" ht="12" customHeight="1" x14ac:dyDescent="0.2">
      <c r="B24" s="106" t="s">
        <v>113</v>
      </c>
      <c r="C24" s="108" t="s">
        <v>114</v>
      </c>
      <c r="D24" s="108"/>
      <c r="E24" s="113">
        <v>8.33</v>
      </c>
    </row>
    <row r="25" spans="2:6" ht="12" customHeight="1" x14ac:dyDescent="0.2">
      <c r="B25" s="106" t="s">
        <v>115</v>
      </c>
      <c r="C25" s="108" t="s">
        <v>116</v>
      </c>
      <c r="D25" s="108"/>
      <c r="E25" s="113">
        <v>0.05</v>
      </c>
    </row>
    <row r="26" spans="2:6" ht="12" customHeight="1" x14ac:dyDescent="0.2">
      <c r="B26" s="106" t="s">
        <v>117</v>
      </c>
      <c r="C26" s="108" t="s">
        <v>118</v>
      </c>
      <c r="D26" s="108"/>
      <c r="E26" s="113">
        <v>0.56000000000000005</v>
      </c>
    </row>
    <row r="27" spans="2:6" ht="12" customHeight="1" x14ac:dyDescent="0.2">
      <c r="B27" s="106" t="s">
        <v>119</v>
      </c>
      <c r="C27" s="108" t="s">
        <v>120</v>
      </c>
      <c r="D27" s="108"/>
      <c r="E27" s="113">
        <v>7.0000000000000007E-2</v>
      </c>
    </row>
    <row r="28" spans="2:6" ht="12" customHeight="1" x14ac:dyDescent="0.2">
      <c r="B28" s="106" t="s">
        <v>121</v>
      </c>
      <c r="C28" s="108" t="s">
        <v>122</v>
      </c>
      <c r="D28" s="108"/>
      <c r="E28" s="113">
        <v>9.5299999999999994</v>
      </c>
    </row>
    <row r="29" spans="2:6" ht="12" customHeight="1" x14ac:dyDescent="0.2">
      <c r="B29" s="106" t="s">
        <v>123</v>
      </c>
      <c r="C29" s="89" t="s">
        <v>124</v>
      </c>
      <c r="D29" s="108"/>
      <c r="E29" s="113">
        <v>0.03</v>
      </c>
    </row>
    <row r="30" spans="2:6" ht="12" customHeight="1" x14ac:dyDescent="0.2">
      <c r="B30" s="106"/>
      <c r="C30" s="108"/>
      <c r="D30" s="110" t="s">
        <v>125</v>
      </c>
      <c r="E30" s="114">
        <f>SUM(E23:E29)</f>
        <v>19.220000000000002</v>
      </c>
    </row>
    <row r="31" spans="2:6" ht="12" customHeight="1" x14ac:dyDescent="0.2">
      <c r="B31" s="99" t="s">
        <v>126</v>
      </c>
      <c r="C31" s="115"/>
      <c r="D31" s="115"/>
      <c r="E31" s="116"/>
      <c r="F31" s="100"/>
    </row>
    <row r="32" spans="2:6" ht="12" customHeight="1" x14ac:dyDescent="0.2">
      <c r="B32" s="102" t="s">
        <v>14</v>
      </c>
      <c r="C32" s="103" t="s">
        <v>9</v>
      </c>
      <c r="D32" s="103"/>
      <c r="E32" s="104" t="s">
        <v>10</v>
      </c>
      <c r="F32" s="105"/>
    </row>
    <row r="33" spans="2:11" ht="12" customHeight="1" x14ac:dyDescent="0.2">
      <c r="B33" s="106" t="s">
        <v>127</v>
      </c>
      <c r="C33" s="108" t="s">
        <v>128</v>
      </c>
      <c r="D33" s="108"/>
      <c r="E33" s="113">
        <v>4.32</v>
      </c>
    </row>
    <row r="34" spans="2:11" ht="12" customHeight="1" x14ac:dyDescent="0.2">
      <c r="B34" s="106" t="s">
        <v>129</v>
      </c>
      <c r="C34" s="108" t="s">
        <v>130</v>
      </c>
      <c r="D34" s="108"/>
      <c r="E34" s="113">
        <v>0.1</v>
      </c>
    </row>
    <row r="35" spans="2:11" ht="12" customHeight="1" x14ac:dyDescent="0.2">
      <c r="B35" s="106" t="s">
        <v>131</v>
      </c>
      <c r="C35" s="108" t="s">
        <v>132</v>
      </c>
      <c r="D35" s="108"/>
      <c r="E35" s="113">
        <v>1.31</v>
      </c>
    </row>
    <row r="36" spans="2:11" ht="12" customHeight="1" x14ac:dyDescent="0.2">
      <c r="B36" s="106" t="s">
        <v>133</v>
      </c>
      <c r="C36" s="108" t="s">
        <v>154</v>
      </c>
      <c r="D36" s="108"/>
      <c r="E36" s="113">
        <v>2.2000000000000002</v>
      </c>
    </row>
    <row r="37" spans="2:11" ht="12" customHeight="1" x14ac:dyDescent="0.2">
      <c r="B37" s="106" t="s">
        <v>134</v>
      </c>
      <c r="C37" s="108" t="s">
        <v>135</v>
      </c>
      <c r="D37" s="108"/>
      <c r="E37" s="113">
        <v>0.36</v>
      </c>
    </row>
    <row r="38" spans="2:11" ht="12" customHeight="1" x14ac:dyDescent="0.2">
      <c r="B38" s="106"/>
      <c r="D38" s="110" t="s">
        <v>136</v>
      </c>
      <c r="E38" s="111">
        <f>SUM(E33:E37)</f>
        <v>8.2900000000000009</v>
      </c>
    </row>
    <row r="39" spans="2:11" ht="12" customHeight="1" x14ac:dyDescent="0.2">
      <c r="B39" s="99" t="s">
        <v>137</v>
      </c>
      <c r="C39" s="115"/>
      <c r="D39" s="115"/>
      <c r="E39" s="101"/>
      <c r="F39" s="100"/>
    </row>
    <row r="40" spans="2:11" ht="12" customHeight="1" x14ac:dyDescent="0.2">
      <c r="B40" s="102" t="s">
        <v>14</v>
      </c>
      <c r="C40" s="103" t="s">
        <v>9</v>
      </c>
      <c r="D40" s="103"/>
      <c r="E40" s="104" t="s">
        <v>10</v>
      </c>
      <c r="F40" s="105"/>
    </row>
    <row r="41" spans="2:11" ht="12" customHeight="1" x14ac:dyDescent="0.2">
      <c r="B41" s="106" t="s">
        <v>138</v>
      </c>
      <c r="C41" s="108" t="s">
        <v>139</v>
      </c>
      <c r="D41" s="108"/>
      <c r="E41" s="113">
        <v>3.77</v>
      </c>
      <c r="F41" s="105"/>
      <c r="K41" s="117"/>
    </row>
    <row r="42" spans="2:11" ht="12" customHeight="1" x14ac:dyDescent="0.2">
      <c r="B42" s="106" t="s">
        <v>140</v>
      </c>
      <c r="C42" s="112" t="s">
        <v>141</v>
      </c>
      <c r="D42" s="108"/>
      <c r="E42" s="113">
        <v>0.37</v>
      </c>
      <c r="F42" s="105"/>
    </row>
    <row r="43" spans="2:11" ht="12" customHeight="1" x14ac:dyDescent="0.2">
      <c r="B43" s="106"/>
      <c r="D43" s="110" t="s">
        <v>142</v>
      </c>
      <c r="E43" s="111">
        <f>SUM(E41:E42)</f>
        <v>4.1399999999999997</v>
      </c>
    </row>
    <row r="44" spans="2:11" ht="12" customHeight="1" x14ac:dyDescent="0.2">
      <c r="B44" s="99" t="s">
        <v>143</v>
      </c>
      <c r="C44" s="115"/>
      <c r="D44" s="115"/>
      <c r="E44" s="116"/>
      <c r="F44" s="100"/>
    </row>
    <row r="45" spans="2:11" ht="12" customHeight="1" x14ac:dyDescent="0.2">
      <c r="B45" s="102" t="s">
        <v>14</v>
      </c>
      <c r="C45" s="103" t="s">
        <v>9</v>
      </c>
      <c r="D45" s="103"/>
      <c r="E45" s="104" t="s">
        <v>10</v>
      </c>
      <c r="F45" s="105"/>
    </row>
    <row r="46" spans="2:11" ht="12" customHeight="1" x14ac:dyDescent="0.2">
      <c r="B46" s="106" t="s">
        <v>144</v>
      </c>
      <c r="C46" s="108" t="s">
        <v>145</v>
      </c>
      <c r="D46" s="108"/>
      <c r="E46" s="113"/>
    </row>
    <row r="47" spans="2:11" ht="12" customHeight="1" x14ac:dyDescent="0.2">
      <c r="B47" s="106" t="s">
        <v>146</v>
      </c>
      <c r="C47" s="108" t="s">
        <v>147</v>
      </c>
      <c r="D47" s="108"/>
      <c r="E47" s="113"/>
    </row>
    <row r="48" spans="2:11" ht="12" customHeight="1" x14ac:dyDescent="0.2">
      <c r="B48" s="106" t="s">
        <v>148</v>
      </c>
      <c r="C48" s="108" t="s">
        <v>149</v>
      </c>
      <c r="D48" s="108"/>
      <c r="E48" s="113"/>
    </row>
    <row r="49" spans="2:5" ht="12" customHeight="1" x14ac:dyDescent="0.2">
      <c r="B49" s="106"/>
      <c r="D49" s="110" t="s">
        <v>150</v>
      </c>
      <c r="E49" s="111">
        <f>SUM(E46:E48)</f>
        <v>0</v>
      </c>
    </row>
    <row r="50" spans="2:5" ht="24.75" customHeight="1" x14ac:dyDescent="0.2">
      <c r="C50" s="102" t="s">
        <v>166</v>
      </c>
      <c r="D50" s="103"/>
      <c r="E50" s="118">
        <f>(E20+E30+E38+E43)/100+E49/100</f>
        <v>0.53449999999999998</v>
      </c>
    </row>
    <row r="51" spans="2:5" ht="24.75" customHeight="1" x14ac:dyDescent="0.2">
      <c r="C51" s="102"/>
      <c r="D51" s="103"/>
      <c r="E51" s="118"/>
    </row>
    <row r="52" spans="2:5" ht="13.5" customHeight="1" x14ac:dyDescent="0.2"/>
    <row r="53" spans="2:5" ht="15" customHeight="1" x14ac:dyDescent="0.2">
      <c r="B53" s="188" t="s">
        <v>151</v>
      </c>
      <c r="C53" s="188"/>
      <c r="D53" s="188"/>
      <c r="E53" s="188"/>
    </row>
    <row r="54" spans="2:5" ht="15" customHeight="1" x14ac:dyDescent="0.25">
      <c r="B54" s="189" t="s">
        <v>161</v>
      </c>
      <c r="C54" s="189"/>
      <c r="D54" s="189"/>
      <c r="E54" s="189"/>
    </row>
    <row r="55" spans="2:5" ht="15" customHeight="1" x14ac:dyDescent="0.25">
      <c r="B55" s="183" t="s">
        <v>162</v>
      </c>
      <c r="C55" s="183"/>
      <c r="D55" s="183"/>
      <c r="E55" s="183"/>
    </row>
    <row r="56" spans="2:5" ht="15" customHeight="1" x14ac:dyDescent="0.25">
      <c r="B56" s="183"/>
      <c r="C56" s="183"/>
      <c r="D56" s="183"/>
      <c r="E56" s="183"/>
    </row>
  </sheetData>
  <mergeCells count="11">
    <mergeCell ref="H3:O3"/>
    <mergeCell ref="B55:E55"/>
    <mergeCell ref="B56:E56"/>
    <mergeCell ref="B5:E5"/>
    <mergeCell ref="B6:E6"/>
    <mergeCell ref="B7:E8"/>
    <mergeCell ref="B9:E9"/>
    <mergeCell ref="B53:E53"/>
    <mergeCell ref="B54:E54"/>
    <mergeCell ref="J6:Q6"/>
    <mergeCell ref="H7:O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91" orientation="portrait" horizont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K59"/>
  <sheetViews>
    <sheetView view="pageBreakPreview" zoomScaleNormal="100" zoomScaleSheetLayoutView="100" workbookViewId="0">
      <selection activeCell="J12" sqref="J12"/>
    </sheetView>
  </sheetViews>
  <sheetFormatPr defaultColWidth="8.75" defaultRowHeight="15" customHeight="1" x14ac:dyDescent="0.2"/>
  <cols>
    <col min="1" max="1" width="2.5" style="89" customWidth="1"/>
    <col min="2" max="2" width="9.125" style="89" customWidth="1"/>
    <col min="3" max="3" width="43.5" style="89" customWidth="1"/>
    <col min="4" max="4" width="12.25" style="89" customWidth="1"/>
    <col min="5" max="5" width="11.875" style="119" customWidth="1"/>
    <col min="6" max="6" width="4.125" style="89" customWidth="1"/>
    <col min="7" max="7" width="12.375" style="89" customWidth="1"/>
    <col min="8" max="8" width="11.625" style="89" customWidth="1"/>
    <col min="9" max="10" width="8.75" style="89"/>
    <col min="11" max="11" width="22.375" style="89" bestFit="1" customWidth="1"/>
    <col min="12" max="256" width="8.75" style="89"/>
    <col min="257" max="257" width="2.5" style="89" customWidth="1"/>
    <col min="258" max="258" width="9.125" style="89" customWidth="1"/>
    <col min="259" max="259" width="43.5" style="89" customWidth="1"/>
    <col min="260" max="260" width="12.25" style="89" customWidth="1"/>
    <col min="261" max="261" width="11.875" style="89" customWidth="1"/>
    <col min="262" max="262" width="4.125" style="89" customWidth="1"/>
    <col min="263" max="263" width="12.375" style="89" customWidth="1"/>
    <col min="264" max="264" width="11.625" style="89" customWidth="1"/>
    <col min="265" max="266" width="8.75" style="89"/>
    <col min="267" max="267" width="22.375" style="89" bestFit="1" customWidth="1"/>
    <col min="268" max="512" width="8.75" style="89"/>
    <col min="513" max="513" width="2.5" style="89" customWidth="1"/>
    <col min="514" max="514" width="9.125" style="89" customWidth="1"/>
    <col min="515" max="515" width="43.5" style="89" customWidth="1"/>
    <col min="516" max="516" width="12.25" style="89" customWidth="1"/>
    <col min="517" max="517" width="11.875" style="89" customWidth="1"/>
    <col min="518" max="518" width="4.125" style="89" customWidth="1"/>
    <col min="519" max="519" width="12.375" style="89" customWidth="1"/>
    <col min="520" max="520" width="11.625" style="89" customWidth="1"/>
    <col min="521" max="522" width="8.75" style="89"/>
    <col min="523" max="523" width="22.375" style="89" bestFit="1" customWidth="1"/>
    <col min="524" max="768" width="8.75" style="89"/>
    <col min="769" max="769" width="2.5" style="89" customWidth="1"/>
    <col min="770" max="770" width="9.125" style="89" customWidth="1"/>
    <col min="771" max="771" width="43.5" style="89" customWidth="1"/>
    <col min="772" max="772" width="12.25" style="89" customWidth="1"/>
    <col min="773" max="773" width="11.875" style="89" customWidth="1"/>
    <col min="774" max="774" width="4.125" style="89" customWidth="1"/>
    <col min="775" max="775" width="12.375" style="89" customWidth="1"/>
    <col min="776" max="776" width="11.625" style="89" customWidth="1"/>
    <col min="777" max="778" width="8.75" style="89"/>
    <col min="779" max="779" width="22.375" style="89" bestFit="1" customWidth="1"/>
    <col min="780" max="1024" width="8.75" style="89"/>
    <col min="1025" max="1025" width="2.5" style="89" customWidth="1"/>
    <col min="1026" max="1026" width="9.125" style="89" customWidth="1"/>
    <col min="1027" max="1027" width="43.5" style="89" customWidth="1"/>
    <col min="1028" max="1028" width="12.25" style="89" customWidth="1"/>
    <col min="1029" max="1029" width="11.875" style="89" customWidth="1"/>
    <col min="1030" max="1030" width="4.125" style="89" customWidth="1"/>
    <col min="1031" max="1031" width="12.375" style="89" customWidth="1"/>
    <col min="1032" max="1032" width="11.625" style="89" customWidth="1"/>
    <col min="1033" max="1034" width="8.75" style="89"/>
    <col min="1035" max="1035" width="22.375" style="89" bestFit="1" customWidth="1"/>
    <col min="1036" max="1280" width="8.75" style="89"/>
    <col min="1281" max="1281" width="2.5" style="89" customWidth="1"/>
    <col min="1282" max="1282" width="9.125" style="89" customWidth="1"/>
    <col min="1283" max="1283" width="43.5" style="89" customWidth="1"/>
    <col min="1284" max="1284" width="12.25" style="89" customWidth="1"/>
    <col min="1285" max="1285" width="11.875" style="89" customWidth="1"/>
    <col min="1286" max="1286" width="4.125" style="89" customWidth="1"/>
    <col min="1287" max="1287" width="12.375" style="89" customWidth="1"/>
    <col min="1288" max="1288" width="11.625" style="89" customWidth="1"/>
    <col min="1289" max="1290" width="8.75" style="89"/>
    <col min="1291" max="1291" width="22.375" style="89" bestFit="1" customWidth="1"/>
    <col min="1292" max="1536" width="8.75" style="89"/>
    <col min="1537" max="1537" width="2.5" style="89" customWidth="1"/>
    <col min="1538" max="1538" width="9.125" style="89" customWidth="1"/>
    <col min="1539" max="1539" width="43.5" style="89" customWidth="1"/>
    <col min="1540" max="1540" width="12.25" style="89" customWidth="1"/>
    <col min="1541" max="1541" width="11.875" style="89" customWidth="1"/>
    <col min="1542" max="1542" width="4.125" style="89" customWidth="1"/>
    <col min="1543" max="1543" width="12.375" style="89" customWidth="1"/>
    <col min="1544" max="1544" width="11.625" style="89" customWidth="1"/>
    <col min="1545" max="1546" width="8.75" style="89"/>
    <col min="1547" max="1547" width="22.375" style="89" bestFit="1" customWidth="1"/>
    <col min="1548" max="1792" width="8.75" style="89"/>
    <col min="1793" max="1793" width="2.5" style="89" customWidth="1"/>
    <col min="1794" max="1794" width="9.125" style="89" customWidth="1"/>
    <col min="1795" max="1795" width="43.5" style="89" customWidth="1"/>
    <col min="1796" max="1796" width="12.25" style="89" customWidth="1"/>
    <col min="1797" max="1797" width="11.875" style="89" customWidth="1"/>
    <col min="1798" max="1798" width="4.125" style="89" customWidth="1"/>
    <col min="1799" max="1799" width="12.375" style="89" customWidth="1"/>
    <col min="1800" max="1800" width="11.625" style="89" customWidth="1"/>
    <col min="1801" max="1802" width="8.75" style="89"/>
    <col min="1803" max="1803" width="22.375" style="89" bestFit="1" customWidth="1"/>
    <col min="1804" max="2048" width="8.75" style="89"/>
    <col min="2049" max="2049" width="2.5" style="89" customWidth="1"/>
    <col min="2050" max="2050" width="9.125" style="89" customWidth="1"/>
    <col min="2051" max="2051" width="43.5" style="89" customWidth="1"/>
    <col min="2052" max="2052" width="12.25" style="89" customWidth="1"/>
    <col min="2053" max="2053" width="11.875" style="89" customWidth="1"/>
    <col min="2054" max="2054" width="4.125" style="89" customWidth="1"/>
    <col min="2055" max="2055" width="12.375" style="89" customWidth="1"/>
    <col min="2056" max="2056" width="11.625" style="89" customWidth="1"/>
    <col min="2057" max="2058" width="8.75" style="89"/>
    <col min="2059" max="2059" width="22.375" style="89" bestFit="1" customWidth="1"/>
    <col min="2060" max="2304" width="8.75" style="89"/>
    <col min="2305" max="2305" width="2.5" style="89" customWidth="1"/>
    <col min="2306" max="2306" width="9.125" style="89" customWidth="1"/>
    <col min="2307" max="2307" width="43.5" style="89" customWidth="1"/>
    <col min="2308" max="2308" width="12.25" style="89" customWidth="1"/>
    <col min="2309" max="2309" width="11.875" style="89" customWidth="1"/>
    <col min="2310" max="2310" width="4.125" style="89" customWidth="1"/>
    <col min="2311" max="2311" width="12.375" style="89" customWidth="1"/>
    <col min="2312" max="2312" width="11.625" style="89" customWidth="1"/>
    <col min="2313" max="2314" width="8.75" style="89"/>
    <col min="2315" max="2315" width="22.375" style="89" bestFit="1" customWidth="1"/>
    <col min="2316" max="2560" width="8.75" style="89"/>
    <col min="2561" max="2561" width="2.5" style="89" customWidth="1"/>
    <col min="2562" max="2562" width="9.125" style="89" customWidth="1"/>
    <col min="2563" max="2563" width="43.5" style="89" customWidth="1"/>
    <col min="2564" max="2564" width="12.25" style="89" customWidth="1"/>
    <col min="2565" max="2565" width="11.875" style="89" customWidth="1"/>
    <col min="2566" max="2566" width="4.125" style="89" customWidth="1"/>
    <col min="2567" max="2567" width="12.375" style="89" customWidth="1"/>
    <col min="2568" max="2568" width="11.625" style="89" customWidth="1"/>
    <col min="2569" max="2570" width="8.75" style="89"/>
    <col min="2571" max="2571" width="22.375" style="89" bestFit="1" customWidth="1"/>
    <col min="2572" max="2816" width="8.75" style="89"/>
    <col min="2817" max="2817" width="2.5" style="89" customWidth="1"/>
    <col min="2818" max="2818" width="9.125" style="89" customWidth="1"/>
    <col min="2819" max="2819" width="43.5" style="89" customWidth="1"/>
    <col min="2820" max="2820" width="12.25" style="89" customWidth="1"/>
    <col min="2821" max="2821" width="11.875" style="89" customWidth="1"/>
    <col min="2822" max="2822" width="4.125" style="89" customWidth="1"/>
    <col min="2823" max="2823" width="12.375" style="89" customWidth="1"/>
    <col min="2824" max="2824" width="11.625" style="89" customWidth="1"/>
    <col min="2825" max="2826" width="8.75" style="89"/>
    <col min="2827" max="2827" width="22.375" style="89" bestFit="1" customWidth="1"/>
    <col min="2828" max="3072" width="8.75" style="89"/>
    <col min="3073" max="3073" width="2.5" style="89" customWidth="1"/>
    <col min="3074" max="3074" width="9.125" style="89" customWidth="1"/>
    <col min="3075" max="3075" width="43.5" style="89" customWidth="1"/>
    <col min="3076" max="3076" width="12.25" style="89" customWidth="1"/>
    <col min="3077" max="3077" width="11.875" style="89" customWidth="1"/>
    <col min="3078" max="3078" width="4.125" style="89" customWidth="1"/>
    <col min="3079" max="3079" width="12.375" style="89" customWidth="1"/>
    <col min="3080" max="3080" width="11.625" style="89" customWidth="1"/>
    <col min="3081" max="3082" width="8.75" style="89"/>
    <col min="3083" max="3083" width="22.375" style="89" bestFit="1" customWidth="1"/>
    <col min="3084" max="3328" width="8.75" style="89"/>
    <col min="3329" max="3329" width="2.5" style="89" customWidth="1"/>
    <col min="3330" max="3330" width="9.125" style="89" customWidth="1"/>
    <col min="3331" max="3331" width="43.5" style="89" customWidth="1"/>
    <col min="3332" max="3332" width="12.25" style="89" customWidth="1"/>
    <col min="3333" max="3333" width="11.875" style="89" customWidth="1"/>
    <col min="3334" max="3334" width="4.125" style="89" customWidth="1"/>
    <col min="3335" max="3335" width="12.375" style="89" customWidth="1"/>
    <col min="3336" max="3336" width="11.625" style="89" customWidth="1"/>
    <col min="3337" max="3338" width="8.75" style="89"/>
    <col min="3339" max="3339" width="22.375" style="89" bestFit="1" customWidth="1"/>
    <col min="3340" max="3584" width="8.75" style="89"/>
    <col min="3585" max="3585" width="2.5" style="89" customWidth="1"/>
    <col min="3586" max="3586" width="9.125" style="89" customWidth="1"/>
    <col min="3587" max="3587" width="43.5" style="89" customWidth="1"/>
    <col min="3588" max="3588" width="12.25" style="89" customWidth="1"/>
    <col min="3589" max="3589" width="11.875" style="89" customWidth="1"/>
    <col min="3590" max="3590" width="4.125" style="89" customWidth="1"/>
    <col min="3591" max="3591" width="12.375" style="89" customWidth="1"/>
    <col min="3592" max="3592" width="11.625" style="89" customWidth="1"/>
    <col min="3593" max="3594" width="8.75" style="89"/>
    <col min="3595" max="3595" width="22.375" style="89" bestFit="1" customWidth="1"/>
    <col min="3596" max="3840" width="8.75" style="89"/>
    <col min="3841" max="3841" width="2.5" style="89" customWidth="1"/>
    <col min="3842" max="3842" width="9.125" style="89" customWidth="1"/>
    <col min="3843" max="3843" width="43.5" style="89" customWidth="1"/>
    <col min="3844" max="3844" width="12.25" style="89" customWidth="1"/>
    <col min="3845" max="3845" width="11.875" style="89" customWidth="1"/>
    <col min="3846" max="3846" width="4.125" style="89" customWidth="1"/>
    <col min="3847" max="3847" width="12.375" style="89" customWidth="1"/>
    <col min="3848" max="3848" width="11.625" style="89" customWidth="1"/>
    <col min="3849" max="3850" width="8.75" style="89"/>
    <col min="3851" max="3851" width="22.375" style="89" bestFit="1" customWidth="1"/>
    <col min="3852" max="4096" width="8.75" style="89"/>
    <col min="4097" max="4097" width="2.5" style="89" customWidth="1"/>
    <col min="4098" max="4098" width="9.125" style="89" customWidth="1"/>
    <col min="4099" max="4099" width="43.5" style="89" customWidth="1"/>
    <col min="4100" max="4100" width="12.25" style="89" customWidth="1"/>
    <col min="4101" max="4101" width="11.875" style="89" customWidth="1"/>
    <col min="4102" max="4102" width="4.125" style="89" customWidth="1"/>
    <col min="4103" max="4103" width="12.375" style="89" customWidth="1"/>
    <col min="4104" max="4104" width="11.625" style="89" customWidth="1"/>
    <col min="4105" max="4106" width="8.75" style="89"/>
    <col min="4107" max="4107" width="22.375" style="89" bestFit="1" customWidth="1"/>
    <col min="4108" max="4352" width="8.75" style="89"/>
    <col min="4353" max="4353" width="2.5" style="89" customWidth="1"/>
    <col min="4354" max="4354" width="9.125" style="89" customWidth="1"/>
    <col min="4355" max="4355" width="43.5" style="89" customWidth="1"/>
    <col min="4356" max="4356" width="12.25" style="89" customWidth="1"/>
    <col min="4357" max="4357" width="11.875" style="89" customWidth="1"/>
    <col min="4358" max="4358" width="4.125" style="89" customWidth="1"/>
    <col min="4359" max="4359" width="12.375" style="89" customWidth="1"/>
    <col min="4360" max="4360" width="11.625" style="89" customWidth="1"/>
    <col min="4361" max="4362" width="8.75" style="89"/>
    <col min="4363" max="4363" width="22.375" style="89" bestFit="1" customWidth="1"/>
    <col min="4364" max="4608" width="8.75" style="89"/>
    <col min="4609" max="4609" width="2.5" style="89" customWidth="1"/>
    <col min="4610" max="4610" width="9.125" style="89" customWidth="1"/>
    <col min="4611" max="4611" width="43.5" style="89" customWidth="1"/>
    <col min="4612" max="4612" width="12.25" style="89" customWidth="1"/>
    <col min="4613" max="4613" width="11.875" style="89" customWidth="1"/>
    <col min="4614" max="4614" width="4.125" style="89" customWidth="1"/>
    <col min="4615" max="4615" width="12.375" style="89" customWidth="1"/>
    <col min="4616" max="4616" width="11.625" style="89" customWidth="1"/>
    <col min="4617" max="4618" width="8.75" style="89"/>
    <col min="4619" max="4619" width="22.375" style="89" bestFit="1" customWidth="1"/>
    <col min="4620" max="4864" width="8.75" style="89"/>
    <col min="4865" max="4865" width="2.5" style="89" customWidth="1"/>
    <col min="4866" max="4866" width="9.125" style="89" customWidth="1"/>
    <col min="4867" max="4867" width="43.5" style="89" customWidth="1"/>
    <col min="4868" max="4868" width="12.25" style="89" customWidth="1"/>
    <col min="4869" max="4869" width="11.875" style="89" customWidth="1"/>
    <col min="4870" max="4870" width="4.125" style="89" customWidth="1"/>
    <col min="4871" max="4871" width="12.375" style="89" customWidth="1"/>
    <col min="4872" max="4872" width="11.625" style="89" customWidth="1"/>
    <col min="4873" max="4874" width="8.75" style="89"/>
    <col min="4875" max="4875" width="22.375" style="89" bestFit="1" customWidth="1"/>
    <col min="4876" max="5120" width="8.75" style="89"/>
    <col min="5121" max="5121" width="2.5" style="89" customWidth="1"/>
    <col min="5122" max="5122" width="9.125" style="89" customWidth="1"/>
    <col min="5123" max="5123" width="43.5" style="89" customWidth="1"/>
    <col min="5124" max="5124" width="12.25" style="89" customWidth="1"/>
    <col min="5125" max="5125" width="11.875" style="89" customWidth="1"/>
    <col min="5126" max="5126" width="4.125" style="89" customWidth="1"/>
    <col min="5127" max="5127" width="12.375" style="89" customWidth="1"/>
    <col min="5128" max="5128" width="11.625" style="89" customWidth="1"/>
    <col min="5129" max="5130" width="8.75" style="89"/>
    <col min="5131" max="5131" width="22.375" style="89" bestFit="1" customWidth="1"/>
    <col min="5132" max="5376" width="8.75" style="89"/>
    <col min="5377" max="5377" width="2.5" style="89" customWidth="1"/>
    <col min="5378" max="5378" width="9.125" style="89" customWidth="1"/>
    <col min="5379" max="5379" width="43.5" style="89" customWidth="1"/>
    <col min="5380" max="5380" width="12.25" style="89" customWidth="1"/>
    <col min="5381" max="5381" width="11.875" style="89" customWidth="1"/>
    <col min="5382" max="5382" width="4.125" style="89" customWidth="1"/>
    <col min="5383" max="5383" width="12.375" style="89" customWidth="1"/>
    <col min="5384" max="5384" width="11.625" style="89" customWidth="1"/>
    <col min="5385" max="5386" width="8.75" style="89"/>
    <col min="5387" max="5387" width="22.375" style="89" bestFit="1" customWidth="1"/>
    <col min="5388" max="5632" width="8.75" style="89"/>
    <col min="5633" max="5633" width="2.5" style="89" customWidth="1"/>
    <col min="5634" max="5634" width="9.125" style="89" customWidth="1"/>
    <col min="5635" max="5635" width="43.5" style="89" customWidth="1"/>
    <col min="5636" max="5636" width="12.25" style="89" customWidth="1"/>
    <col min="5637" max="5637" width="11.875" style="89" customWidth="1"/>
    <col min="5638" max="5638" width="4.125" style="89" customWidth="1"/>
    <col min="5639" max="5639" width="12.375" style="89" customWidth="1"/>
    <col min="5640" max="5640" width="11.625" style="89" customWidth="1"/>
    <col min="5641" max="5642" width="8.75" style="89"/>
    <col min="5643" max="5643" width="22.375" style="89" bestFit="1" customWidth="1"/>
    <col min="5644" max="5888" width="8.75" style="89"/>
    <col min="5889" max="5889" width="2.5" style="89" customWidth="1"/>
    <col min="5890" max="5890" width="9.125" style="89" customWidth="1"/>
    <col min="5891" max="5891" width="43.5" style="89" customWidth="1"/>
    <col min="5892" max="5892" width="12.25" style="89" customWidth="1"/>
    <col min="5893" max="5893" width="11.875" style="89" customWidth="1"/>
    <col min="5894" max="5894" width="4.125" style="89" customWidth="1"/>
    <col min="5895" max="5895" width="12.375" style="89" customWidth="1"/>
    <col min="5896" max="5896" width="11.625" style="89" customWidth="1"/>
    <col min="5897" max="5898" width="8.75" style="89"/>
    <col min="5899" max="5899" width="22.375" style="89" bestFit="1" customWidth="1"/>
    <col min="5900" max="6144" width="8.75" style="89"/>
    <col min="6145" max="6145" width="2.5" style="89" customWidth="1"/>
    <col min="6146" max="6146" width="9.125" style="89" customWidth="1"/>
    <col min="6147" max="6147" width="43.5" style="89" customWidth="1"/>
    <col min="6148" max="6148" width="12.25" style="89" customWidth="1"/>
    <col min="6149" max="6149" width="11.875" style="89" customWidth="1"/>
    <col min="6150" max="6150" width="4.125" style="89" customWidth="1"/>
    <col min="6151" max="6151" width="12.375" style="89" customWidth="1"/>
    <col min="6152" max="6152" width="11.625" style="89" customWidth="1"/>
    <col min="6153" max="6154" width="8.75" style="89"/>
    <col min="6155" max="6155" width="22.375" style="89" bestFit="1" customWidth="1"/>
    <col min="6156" max="6400" width="8.75" style="89"/>
    <col min="6401" max="6401" width="2.5" style="89" customWidth="1"/>
    <col min="6402" max="6402" width="9.125" style="89" customWidth="1"/>
    <col min="6403" max="6403" width="43.5" style="89" customWidth="1"/>
    <col min="6404" max="6404" width="12.25" style="89" customWidth="1"/>
    <col min="6405" max="6405" width="11.875" style="89" customWidth="1"/>
    <col min="6406" max="6406" width="4.125" style="89" customWidth="1"/>
    <col min="6407" max="6407" width="12.375" style="89" customWidth="1"/>
    <col min="6408" max="6408" width="11.625" style="89" customWidth="1"/>
    <col min="6409" max="6410" width="8.75" style="89"/>
    <col min="6411" max="6411" width="22.375" style="89" bestFit="1" customWidth="1"/>
    <col min="6412" max="6656" width="8.75" style="89"/>
    <col min="6657" max="6657" width="2.5" style="89" customWidth="1"/>
    <col min="6658" max="6658" width="9.125" style="89" customWidth="1"/>
    <col min="6659" max="6659" width="43.5" style="89" customWidth="1"/>
    <col min="6660" max="6660" width="12.25" style="89" customWidth="1"/>
    <col min="6661" max="6661" width="11.875" style="89" customWidth="1"/>
    <col min="6662" max="6662" width="4.125" style="89" customWidth="1"/>
    <col min="6663" max="6663" width="12.375" style="89" customWidth="1"/>
    <col min="6664" max="6664" width="11.625" style="89" customWidth="1"/>
    <col min="6665" max="6666" width="8.75" style="89"/>
    <col min="6667" max="6667" width="22.375" style="89" bestFit="1" customWidth="1"/>
    <col min="6668" max="6912" width="8.75" style="89"/>
    <col min="6913" max="6913" width="2.5" style="89" customWidth="1"/>
    <col min="6914" max="6914" width="9.125" style="89" customWidth="1"/>
    <col min="6915" max="6915" width="43.5" style="89" customWidth="1"/>
    <col min="6916" max="6916" width="12.25" style="89" customWidth="1"/>
    <col min="6917" max="6917" width="11.875" style="89" customWidth="1"/>
    <col min="6918" max="6918" width="4.125" style="89" customWidth="1"/>
    <col min="6919" max="6919" width="12.375" style="89" customWidth="1"/>
    <col min="6920" max="6920" width="11.625" style="89" customWidth="1"/>
    <col min="6921" max="6922" width="8.75" style="89"/>
    <col min="6923" max="6923" width="22.375" style="89" bestFit="1" customWidth="1"/>
    <col min="6924" max="7168" width="8.75" style="89"/>
    <col min="7169" max="7169" width="2.5" style="89" customWidth="1"/>
    <col min="7170" max="7170" width="9.125" style="89" customWidth="1"/>
    <col min="7171" max="7171" width="43.5" style="89" customWidth="1"/>
    <col min="7172" max="7172" width="12.25" style="89" customWidth="1"/>
    <col min="7173" max="7173" width="11.875" style="89" customWidth="1"/>
    <col min="7174" max="7174" width="4.125" style="89" customWidth="1"/>
    <col min="7175" max="7175" width="12.375" style="89" customWidth="1"/>
    <col min="7176" max="7176" width="11.625" style="89" customWidth="1"/>
    <col min="7177" max="7178" width="8.75" style="89"/>
    <col min="7179" max="7179" width="22.375" style="89" bestFit="1" customWidth="1"/>
    <col min="7180" max="7424" width="8.75" style="89"/>
    <col min="7425" max="7425" width="2.5" style="89" customWidth="1"/>
    <col min="7426" max="7426" width="9.125" style="89" customWidth="1"/>
    <col min="7427" max="7427" width="43.5" style="89" customWidth="1"/>
    <col min="7428" max="7428" width="12.25" style="89" customWidth="1"/>
    <col min="7429" max="7429" width="11.875" style="89" customWidth="1"/>
    <col min="7430" max="7430" width="4.125" style="89" customWidth="1"/>
    <col min="7431" max="7431" width="12.375" style="89" customWidth="1"/>
    <col min="7432" max="7432" width="11.625" style="89" customWidth="1"/>
    <col min="7433" max="7434" width="8.75" style="89"/>
    <col min="7435" max="7435" width="22.375" style="89" bestFit="1" customWidth="1"/>
    <col min="7436" max="7680" width="8.75" style="89"/>
    <col min="7681" max="7681" width="2.5" style="89" customWidth="1"/>
    <col min="7682" max="7682" width="9.125" style="89" customWidth="1"/>
    <col min="7683" max="7683" width="43.5" style="89" customWidth="1"/>
    <col min="7684" max="7684" width="12.25" style="89" customWidth="1"/>
    <col min="7685" max="7685" width="11.875" style="89" customWidth="1"/>
    <col min="7686" max="7686" width="4.125" style="89" customWidth="1"/>
    <col min="7687" max="7687" width="12.375" style="89" customWidth="1"/>
    <col min="7688" max="7688" width="11.625" style="89" customWidth="1"/>
    <col min="7689" max="7690" width="8.75" style="89"/>
    <col min="7691" max="7691" width="22.375" style="89" bestFit="1" customWidth="1"/>
    <col min="7692" max="7936" width="8.75" style="89"/>
    <col min="7937" max="7937" width="2.5" style="89" customWidth="1"/>
    <col min="7938" max="7938" width="9.125" style="89" customWidth="1"/>
    <col min="7939" max="7939" width="43.5" style="89" customWidth="1"/>
    <col min="7940" max="7940" width="12.25" style="89" customWidth="1"/>
    <col min="7941" max="7941" width="11.875" style="89" customWidth="1"/>
    <col min="7942" max="7942" width="4.125" style="89" customWidth="1"/>
    <col min="7943" max="7943" width="12.375" style="89" customWidth="1"/>
    <col min="7944" max="7944" width="11.625" style="89" customWidth="1"/>
    <col min="7945" max="7946" width="8.75" style="89"/>
    <col min="7947" max="7947" width="22.375" style="89" bestFit="1" customWidth="1"/>
    <col min="7948" max="8192" width="8.75" style="89"/>
    <col min="8193" max="8193" width="2.5" style="89" customWidth="1"/>
    <col min="8194" max="8194" width="9.125" style="89" customWidth="1"/>
    <col min="8195" max="8195" width="43.5" style="89" customWidth="1"/>
    <col min="8196" max="8196" width="12.25" style="89" customWidth="1"/>
    <col min="8197" max="8197" width="11.875" style="89" customWidth="1"/>
    <col min="8198" max="8198" width="4.125" style="89" customWidth="1"/>
    <col min="8199" max="8199" width="12.375" style="89" customWidth="1"/>
    <col min="8200" max="8200" width="11.625" style="89" customWidth="1"/>
    <col min="8201" max="8202" width="8.75" style="89"/>
    <col min="8203" max="8203" width="22.375" style="89" bestFit="1" customWidth="1"/>
    <col min="8204" max="8448" width="8.75" style="89"/>
    <col min="8449" max="8449" width="2.5" style="89" customWidth="1"/>
    <col min="8450" max="8450" width="9.125" style="89" customWidth="1"/>
    <col min="8451" max="8451" width="43.5" style="89" customWidth="1"/>
    <col min="8452" max="8452" width="12.25" style="89" customWidth="1"/>
    <col min="8453" max="8453" width="11.875" style="89" customWidth="1"/>
    <col min="8454" max="8454" width="4.125" style="89" customWidth="1"/>
    <col min="8455" max="8455" width="12.375" style="89" customWidth="1"/>
    <col min="8456" max="8456" width="11.625" style="89" customWidth="1"/>
    <col min="8457" max="8458" width="8.75" style="89"/>
    <col min="8459" max="8459" width="22.375" style="89" bestFit="1" customWidth="1"/>
    <col min="8460" max="8704" width="8.75" style="89"/>
    <col min="8705" max="8705" width="2.5" style="89" customWidth="1"/>
    <col min="8706" max="8706" width="9.125" style="89" customWidth="1"/>
    <col min="8707" max="8707" width="43.5" style="89" customWidth="1"/>
    <col min="8708" max="8708" width="12.25" style="89" customWidth="1"/>
    <col min="8709" max="8709" width="11.875" style="89" customWidth="1"/>
    <col min="8710" max="8710" width="4.125" style="89" customWidth="1"/>
    <col min="8711" max="8711" width="12.375" style="89" customWidth="1"/>
    <col min="8712" max="8712" width="11.625" style="89" customWidth="1"/>
    <col min="8713" max="8714" width="8.75" style="89"/>
    <col min="8715" max="8715" width="22.375" style="89" bestFit="1" customWidth="1"/>
    <col min="8716" max="8960" width="8.75" style="89"/>
    <col min="8961" max="8961" width="2.5" style="89" customWidth="1"/>
    <col min="8962" max="8962" width="9.125" style="89" customWidth="1"/>
    <col min="8963" max="8963" width="43.5" style="89" customWidth="1"/>
    <col min="8964" max="8964" width="12.25" style="89" customWidth="1"/>
    <col min="8965" max="8965" width="11.875" style="89" customWidth="1"/>
    <col min="8966" max="8966" width="4.125" style="89" customWidth="1"/>
    <col min="8967" max="8967" width="12.375" style="89" customWidth="1"/>
    <col min="8968" max="8968" width="11.625" style="89" customWidth="1"/>
    <col min="8969" max="8970" width="8.75" style="89"/>
    <col min="8971" max="8971" width="22.375" style="89" bestFit="1" customWidth="1"/>
    <col min="8972" max="9216" width="8.75" style="89"/>
    <col min="9217" max="9217" width="2.5" style="89" customWidth="1"/>
    <col min="9218" max="9218" width="9.125" style="89" customWidth="1"/>
    <col min="9219" max="9219" width="43.5" style="89" customWidth="1"/>
    <col min="9220" max="9220" width="12.25" style="89" customWidth="1"/>
    <col min="9221" max="9221" width="11.875" style="89" customWidth="1"/>
    <col min="9222" max="9222" width="4.125" style="89" customWidth="1"/>
    <col min="9223" max="9223" width="12.375" style="89" customWidth="1"/>
    <col min="9224" max="9224" width="11.625" style="89" customWidth="1"/>
    <col min="9225" max="9226" width="8.75" style="89"/>
    <col min="9227" max="9227" width="22.375" style="89" bestFit="1" customWidth="1"/>
    <col min="9228" max="9472" width="8.75" style="89"/>
    <col min="9473" max="9473" width="2.5" style="89" customWidth="1"/>
    <col min="9474" max="9474" width="9.125" style="89" customWidth="1"/>
    <col min="9475" max="9475" width="43.5" style="89" customWidth="1"/>
    <col min="9476" max="9476" width="12.25" style="89" customWidth="1"/>
    <col min="9477" max="9477" width="11.875" style="89" customWidth="1"/>
    <col min="9478" max="9478" width="4.125" style="89" customWidth="1"/>
    <col min="9479" max="9479" width="12.375" style="89" customWidth="1"/>
    <col min="9480" max="9480" width="11.625" style="89" customWidth="1"/>
    <col min="9481" max="9482" width="8.75" style="89"/>
    <col min="9483" max="9483" width="22.375" style="89" bestFit="1" customWidth="1"/>
    <col min="9484" max="9728" width="8.75" style="89"/>
    <col min="9729" max="9729" width="2.5" style="89" customWidth="1"/>
    <col min="9730" max="9730" width="9.125" style="89" customWidth="1"/>
    <col min="9731" max="9731" width="43.5" style="89" customWidth="1"/>
    <col min="9732" max="9732" width="12.25" style="89" customWidth="1"/>
    <col min="9733" max="9733" width="11.875" style="89" customWidth="1"/>
    <col min="9734" max="9734" width="4.125" style="89" customWidth="1"/>
    <col min="9735" max="9735" width="12.375" style="89" customWidth="1"/>
    <col min="9736" max="9736" width="11.625" style="89" customWidth="1"/>
    <col min="9737" max="9738" width="8.75" style="89"/>
    <col min="9739" max="9739" width="22.375" style="89" bestFit="1" customWidth="1"/>
    <col min="9740" max="9984" width="8.75" style="89"/>
    <col min="9985" max="9985" width="2.5" style="89" customWidth="1"/>
    <col min="9986" max="9986" width="9.125" style="89" customWidth="1"/>
    <col min="9987" max="9987" width="43.5" style="89" customWidth="1"/>
    <col min="9988" max="9988" width="12.25" style="89" customWidth="1"/>
    <col min="9989" max="9989" width="11.875" style="89" customWidth="1"/>
    <col min="9990" max="9990" width="4.125" style="89" customWidth="1"/>
    <col min="9991" max="9991" width="12.375" style="89" customWidth="1"/>
    <col min="9992" max="9992" width="11.625" style="89" customWidth="1"/>
    <col min="9993" max="9994" width="8.75" style="89"/>
    <col min="9995" max="9995" width="22.375" style="89" bestFit="1" customWidth="1"/>
    <col min="9996" max="10240" width="8.75" style="89"/>
    <col min="10241" max="10241" width="2.5" style="89" customWidth="1"/>
    <col min="10242" max="10242" width="9.125" style="89" customWidth="1"/>
    <col min="10243" max="10243" width="43.5" style="89" customWidth="1"/>
    <col min="10244" max="10244" width="12.25" style="89" customWidth="1"/>
    <col min="10245" max="10245" width="11.875" style="89" customWidth="1"/>
    <col min="10246" max="10246" width="4.125" style="89" customWidth="1"/>
    <col min="10247" max="10247" width="12.375" style="89" customWidth="1"/>
    <col min="10248" max="10248" width="11.625" style="89" customWidth="1"/>
    <col min="10249" max="10250" width="8.75" style="89"/>
    <col min="10251" max="10251" width="22.375" style="89" bestFit="1" customWidth="1"/>
    <col min="10252" max="10496" width="8.75" style="89"/>
    <col min="10497" max="10497" width="2.5" style="89" customWidth="1"/>
    <col min="10498" max="10498" width="9.125" style="89" customWidth="1"/>
    <col min="10499" max="10499" width="43.5" style="89" customWidth="1"/>
    <col min="10500" max="10500" width="12.25" style="89" customWidth="1"/>
    <col min="10501" max="10501" width="11.875" style="89" customWidth="1"/>
    <col min="10502" max="10502" width="4.125" style="89" customWidth="1"/>
    <col min="10503" max="10503" width="12.375" style="89" customWidth="1"/>
    <col min="10504" max="10504" width="11.625" style="89" customWidth="1"/>
    <col min="10505" max="10506" width="8.75" style="89"/>
    <col min="10507" max="10507" width="22.375" style="89" bestFit="1" customWidth="1"/>
    <col min="10508" max="10752" width="8.75" style="89"/>
    <col min="10753" max="10753" width="2.5" style="89" customWidth="1"/>
    <col min="10754" max="10754" width="9.125" style="89" customWidth="1"/>
    <col min="10755" max="10755" width="43.5" style="89" customWidth="1"/>
    <col min="10756" max="10756" width="12.25" style="89" customWidth="1"/>
    <col min="10757" max="10757" width="11.875" style="89" customWidth="1"/>
    <col min="10758" max="10758" width="4.125" style="89" customWidth="1"/>
    <col min="10759" max="10759" width="12.375" style="89" customWidth="1"/>
    <col min="10760" max="10760" width="11.625" style="89" customWidth="1"/>
    <col min="10761" max="10762" width="8.75" style="89"/>
    <col min="10763" max="10763" width="22.375" style="89" bestFit="1" customWidth="1"/>
    <col min="10764" max="11008" width="8.75" style="89"/>
    <col min="11009" max="11009" width="2.5" style="89" customWidth="1"/>
    <col min="11010" max="11010" width="9.125" style="89" customWidth="1"/>
    <col min="11011" max="11011" width="43.5" style="89" customWidth="1"/>
    <col min="11012" max="11012" width="12.25" style="89" customWidth="1"/>
    <col min="11013" max="11013" width="11.875" style="89" customWidth="1"/>
    <col min="11014" max="11014" width="4.125" style="89" customWidth="1"/>
    <col min="11015" max="11015" width="12.375" style="89" customWidth="1"/>
    <col min="11016" max="11016" width="11.625" style="89" customWidth="1"/>
    <col min="11017" max="11018" width="8.75" style="89"/>
    <col min="11019" max="11019" width="22.375" style="89" bestFit="1" customWidth="1"/>
    <col min="11020" max="11264" width="8.75" style="89"/>
    <col min="11265" max="11265" width="2.5" style="89" customWidth="1"/>
    <col min="11266" max="11266" width="9.125" style="89" customWidth="1"/>
    <col min="11267" max="11267" width="43.5" style="89" customWidth="1"/>
    <col min="11268" max="11268" width="12.25" style="89" customWidth="1"/>
    <col min="11269" max="11269" width="11.875" style="89" customWidth="1"/>
    <col min="11270" max="11270" width="4.125" style="89" customWidth="1"/>
    <col min="11271" max="11271" width="12.375" style="89" customWidth="1"/>
    <col min="11272" max="11272" width="11.625" style="89" customWidth="1"/>
    <col min="11273" max="11274" width="8.75" style="89"/>
    <col min="11275" max="11275" width="22.375" style="89" bestFit="1" customWidth="1"/>
    <col min="11276" max="11520" width="8.75" style="89"/>
    <col min="11521" max="11521" width="2.5" style="89" customWidth="1"/>
    <col min="11522" max="11522" width="9.125" style="89" customWidth="1"/>
    <col min="11523" max="11523" width="43.5" style="89" customWidth="1"/>
    <col min="11524" max="11524" width="12.25" style="89" customWidth="1"/>
    <col min="11525" max="11525" width="11.875" style="89" customWidth="1"/>
    <col min="11526" max="11526" width="4.125" style="89" customWidth="1"/>
    <col min="11527" max="11527" width="12.375" style="89" customWidth="1"/>
    <col min="11528" max="11528" width="11.625" style="89" customWidth="1"/>
    <col min="11529" max="11530" width="8.75" style="89"/>
    <col min="11531" max="11531" width="22.375" style="89" bestFit="1" customWidth="1"/>
    <col min="11532" max="11776" width="8.75" style="89"/>
    <col min="11777" max="11777" width="2.5" style="89" customWidth="1"/>
    <col min="11778" max="11778" width="9.125" style="89" customWidth="1"/>
    <col min="11779" max="11779" width="43.5" style="89" customWidth="1"/>
    <col min="11780" max="11780" width="12.25" style="89" customWidth="1"/>
    <col min="11781" max="11781" width="11.875" style="89" customWidth="1"/>
    <col min="11782" max="11782" width="4.125" style="89" customWidth="1"/>
    <col min="11783" max="11783" width="12.375" style="89" customWidth="1"/>
    <col min="11784" max="11784" width="11.625" style="89" customWidth="1"/>
    <col min="11785" max="11786" width="8.75" style="89"/>
    <col min="11787" max="11787" width="22.375" style="89" bestFit="1" customWidth="1"/>
    <col min="11788" max="12032" width="8.75" style="89"/>
    <col min="12033" max="12033" width="2.5" style="89" customWidth="1"/>
    <col min="12034" max="12034" width="9.125" style="89" customWidth="1"/>
    <col min="12035" max="12035" width="43.5" style="89" customWidth="1"/>
    <col min="12036" max="12036" width="12.25" style="89" customWidth="1"/>
    <col min="12037" max="12037" width="11.875" style="89" customWidth="1"/>
    <col min="12038" max="12038" width="4.125" style="89" customWidth="1"/>
    <col min="12039" max="12039" width="12.375" style="89" customWidth="1"/>
    <col min="12040" max="12040" width="11.625" style="89" customWidth="1"/>
    <col min="12041" max="12042" width="8.75" style="89"/>
    <col min="12043" max="12043" width="22.375" style="89" bestFit="1" customWidth="1"/>
    <col min="12044" max="12288" width="8.75" style="89"/>
    <col min="12289" max="12289" width="2.5" style="89" customWidth="1"/>
    <col min="12290" max="12290" width="9.125" style="89" customWidth="1"/>
    <col min="12291" max="12291" width="43.5" style="89" customWidth="1"/>
    <col min="12292" max="12292" width="12.25" style="89" customWidth="1"/>
    <col min="12293" max="12293" width="11.875" style="89" customWidth="1"/>
    <col min="12294" max="12294" width="4.125" style="89" customWidth="1"/>
    <col min="12295" max="12295" width="12.375" style="89" customWidth="1"/>
    <col min="12296" max="12296" width="11.625" style="89" customWidth="1"/>
    <col min="12297" max="12298" width="8.75" style="89"/>
    <col min="12299" max="12299" width="22.375" style="89" bestFit="1" customWidth="1"/>
    <col min="12300" max="12544" width="8.75" style="89"/>
    <col min="12545" max="12545" width="2.5" style="89" customWidth="1"/>
    <col min="12546" max="12546" width="9.125" style="89" customWidth="1"/>
    <col min="12547" max="12547" width="43.5" style="89" customWidth="1"/>
    <col min="12548" max="12548" width="12.25" style="89" customWidth="1"/>
    <col min="12549" max="12549" width="11.875" style="89" customWidth="1"/>
    <col min="12550" max="12550" width="4.125" style="89" customWidth="1"/>
    <col min="12551" max="12551" width="12.375" style="89" customWidth="1"/>
    <col min="12552" max="12552" width="11.625" style="89" customWidth="1"/>
    <col min="12553" max="12554" width="8.75" style="89"/>
    <col min="12555" max="12555" width="22.375" style="89" bestFit="1" customWidth="1"/>
    <col min="12556" max="12800" width="8.75" style="89"/>
    <col min="12801" max="12801" width="2.5" style="89" customWidth="1"/>
    <col min="12802" max="12802" width="9.125" style="89" customWidth="1"/>
    <col min="12803" max="12803" width="43.5" style="89" customWidth="1"/>
    <col min="12804" max="12804" width="12.25" style="89" customWidth="1"/>
    <col min="12805" max="12805" width="11.875" style="89" customWidth="1"/>
    <col min="12806" max="12806" width="4.125" style="89" customWidth="1"/>
    <col min="12807" max="12807" width="12.375" style="89" customWidth="1"/>
    <col min="12808" max="12808" width="11.625" style="89" customWidth="1"/>
    <col min="12809" max="12810" width="8.75" style="89"/>
    <col min="12811" max="12811" width="22.375" style="89" bestFit="1" customWidth="1"/>
    <col min="12812" max="13056" width="8.75" style="89"/>
    <col min="13057" max="13057" width="2.5" style="89" customWidth="1"/>
    <col min="13058" max="13058" width="9.125" style="89" customWidth="1"/>
    <col min="13059" max="13059" width="43.5" style="89" customWidth="1"/>
    <col min="13060" max="13060" width="12.25" style="89" customWidth="1"/>
    <col min="13061" max="13061" width="11.875" style="89" customWidth="1"/>
    <col min="13062" max="13062" width="4.125" style="89" customWidth="1"/>
    <col min="13063" max="13063" width="12.375" style="89" customWidth="1"/>
    <col min="13064" max="13064" width="11.625" style="89" customWidth="1"/>
    <col min="13065" max="13066" width="8.75" style="89"/>
    <col min="13067" max="13067" width="22.375" style="89" bestFit="1" customWidth="1"/>
    <col min="13068" max="13312" width="8.75" style="89"/>
    <col min="13313" max="13313" width="2.5" style="89" customWidth="1"/>
    <col min="13314" max="13314" width="9.125" style="89" customWidth="1"/>
    <col min="13315" max="13315" width="43.5" style="89" customWidth="1"/>
    <col min="13316" max="13316" width="12.25" style="89" customWidth="1"/>
    <col min="13317" max="13317" width="11.875" style="89" customWidth="1"/>
    <col min="13318" max="13318" width="4.125" style="89" customWidth="1"/>
    <col min="13319" max="13319" width="12.375" style="89" customWidth="1"/>
    <col min="13320" max="13320" width="11.625" style="89" customWidth="1"/>
    <col min="13321" max="13322" width="8.75" style="89"/>
    <col min="13323" max="13323" width="22.375" style="89" bestFit="1" customWidth="1"/>
    <col min="13324" max="13568" width="8.75" style="89"/>
    <col min="13569" max="13569" width="2.5" style="89" customWidth="1"/>
    <col min="13570" max="13570" width="9.125" style="89" customWidth="1"/>
    <col min="13571" max="13571" width="43.5" style="89" customWidth="1"/>
    <col min="13572" max="13572" width="12.25" style="89" customWidth="1"/>
    <col min="13573" max="13573" width="11.875" style="89" customWidth="1"/>
    <col min="13574" max="13574" width="4.125" style="89" customWidth="1"/>
    <col min="13575" max="13575" width="12.375" style="89" customWidth="1"/>
    <col min="13576" max="13576" width="11.625" style="89" customWidth="1"/>
    <col min="13577" max="13578" width="8.75" style="89"/>
    <col min="13579" max="13579" width="22.375" style="89" bestFit="1" customWidth="1"/>
    <col min="13580" max="13824" width="8.75" style="89"/>
    <col min="13825" max="13825" width="2.5" style="89" customWidth="1"/>
    <col min="13826" max="13826" width="9.125" style="89" customWidth="1"/>
    <col min="13827" max="13827" width="43.5" style="89" customWidth="1"/>
    <col min="13828" max="13828" width="12.25" style="89" customWidth="1"/>
    <col min="13829" max="13829" width="11.875" style="89" customWidth="1"/>
    <col min="13830" max="13830" width="4.125" style="89" customWidth="1"/>
    <col min="13831" max="13831" width="12.375" style="89" customWidth="1"/>
    <col min="13832" max="13832" width="11.625" style="89" customWidth="1"/>
    <col min="13833" max="13834" width="8.75" style="89"/>
    <col min="13835" max="13835" width="22.375" style="89" bestFit="1" customWidth="1"/>
    <col min="13836" max="14080" width="8.75" style="89"/>
    <col min="14081" max="14081" width="2.5" style="89" customWidth="1"/>
    <col min="14082" max="14082" width="9.125" style="89" customWidth="1"/>
    <col min="14083" max="14083" width="43.5" style="89" customWidth="1"/>
    <col min="14084" max="14084" width="12.25" style="89" customWidth="1"/>
    <col min="14085" max="14085" width="11.875" style="89" customWidth="1"/>
    <col min="14086" max="14086" width="4.125" style="89" customWidth="1"/>
    <col min="14087" max="14087" width="12.375" style="89" customWidth="1"/>
    <col min="14088" max="14088" width="11.625" style="89" customWidth="1"/>
    <col min="14089" max="14090" width="8.75" style="89"/>
    <col min="14091" max="14091" width="22.375" style="89" bestFit="1" customWidth="1"/>
    <col min="14092" max="14336" width="8.75" style="89"/>
    <col min="14337" max="14337" width="2.5" style="89" customWidth="1"/>
    <col min="14338" max="14338" width="9.125" style="89" customWidth="1"/>
    <col min="14339" max="14339" width="43.5" style="89" customWidth="1"/>
    <col min="14340" max="14340" width="12.25" style="89" customWidth="1"/>
    <col min="14341" max="14341" width="11.875" style="89" customWidth="1"/>
    <col min="14342" max="14342" width="4.125" style="89" customWidth="1"/>
    <col min="14343" max="14343" width="12.375" style="89" customWidth="1"/>
    <col min="14344" max="14344" width="11.625" style="89" customWidth="1"/>
    <col min="14345" max="14346" width="8.75" style="89"/>
    <col min="14347" max="14347" width="22.375" style="89" bestFit="1" customWidth="1"/>
    <col min="14348" max="14592" width="8.75" style="89"/>
    <col min="14593" max="14593" width="2.5" style="89" customWidth="1"/>
    <col min="14594" max="14594" width="9.125" style="89" customWidth="1"/>
    <col min="14595" max="14595" width="43.5" style="89" customWidth="1"/>
    <col min="14596" max="14596" width="12.25" style="89" customWidth="1"/>
    <col min="14597" max="14597" width="11.875" style="89" customWidth="1"/>
    <col min="14598" max="14598" width="4.125" style="89" customWidth="1"/>
    <col min="14599" max="14599" width="12.375" style="89" customWidth="1"/>
    <col min="14600" max="14600" width="11.625" style="89" customWidth="1"/>
    <col min="14601" max="14602" width="8.75" style="89"/>
    <col min="14603" max="14603" width="22.375" style="89" bestFit="1" customWidth="1"/>
    <col min="14604" max="14848" width="8.75" style="89"/>
    <col min="14849" max="14849" width="2.5" style="89" customWidth="1"/>
    <col min="14850" max="14850" width="9.125" style="89" customWidth="1"/>
    <col min="14851" max="14851" width="43.5" style="89" customWidth="1"/>
    <col min="14852" max="14852" width="12.25" style="89" customWidth="1"/>
    <col min="14853" max="14853" width="11.875" style="89" customWidth="1"/>
    <col min="14854" max="14854" width="4.125" style="89" customWidth="1"/>
    <col min="14855" max="14855" width="12.375" style="89" customWidth="1"/>
    <col min="14856" max="14856" width="11.625" style="89" customWidth="1"/>
    <col min="14857" max="14858" width="8.75" style="89"/>
    <col min="14859" max="14859" width="22.375" style="89" bestFit="1" customWidth="1"/>
    <col min="14860" max="15104" width="8.75" style="89"/>
    <col min="15105" max="15105" width="2.5" style="89" customWidth="1"/>
    <col min="15106" max="15106" width="9.125" style="89" customWidth="1"/>
    <col min="15107" max="15107" width="43.5" style="89" customWidth="1"/>
    <col min="15108" max="15108" width="12.25" style="89" customWidth="1"/>
    <col min="15109" max="15109" width="11.875" style="89" customWidth="1"/>
    <col min="15110" max="15110" width="4.125" style="89" customWidth="1"/>
    <col min="15111" max="15111" width="12.375" style="89" customWidth="1"/>
    <col min="15112" max="15112" width="11.625" style="89" customWidth="1"/>
    <col min="15113" max="15114" width="8.75" style="89"/>
    <col min="15115" max="15115" width="22.375" style="89" bestFit="1" customWidth="1"/>
    <col min="15116" max="15360" width="8.75" style="89"/>
    <col min="15361" max="15361" width="2.5" style="89" customWidth="1"/>
    <col min="15362" max="15362" width="9.125" style="89" customWidth="1"/>
    <col min="15363" max="15363" width="43.5" style="89" customWidth="1"/>
    <col min="15364" max="15364" width="12.25" style="89" customWidth="1"/>
    <col min="15365" max="15365" width="11.875" style="89" customWidth="1"/>
    <col min="15366" max="15366" width="4.125" style="89" customWidth="1"/>
    <col min="15367" max="15367" width="12.375" style="89" customWidth="1"/>
    <col min="15368" max="15368" width="11.625" style="89" customWidth="1"/>
    <col min="15369" max="15370" width="8.75" style="89"/>
    <col min="15371" max="15371" width="22.375" style="89" bestFit="1" customWidth="1"/>
    <col min="15372" max="15616" width="8.75" style="89"/>
    <col min="15617" max="15617" width="2.5" style="89" customWidth="1"/>
    <col min="15618" max="15618" width="9.125" style="89" customWidth="1"/>
    <col min="15619" max="15619" width="43.5" style="89" customWidth="1"/>
    <col min="15620" max="15620" width="12.25" style="89" customWidth="1"/>
    <col min="15621" max="15621" width="11.875" style="89" customWidth="1"/>
    <col min="15622" max="15622" width="4.125" style="89" customWidth="1"/>
    <col min="15623" max="15623" width="12.375" style="89" customWidth="1"/>
    <col min="15624" max="15624" width="11.625" style="89" customWidth="1"/>
    <col min="15625" max="15626" width="8.75" style="89"/>
    <col min="15627" max="15627" width="22.375" style="89" bestFit="1" customWidth="1"/>
    <col min="15628" max="15872" width="8.75" style="89"/>
    <col min="15873" max="15873" width="2.5" style="89" customWidth="1"/>
    <col min="15874" max="15874" width="9.125" style="89" customWidth="1"/>
    <col min="15875" max="15875" width="43.5" style="89" customWidth="1"/>
    <col min="15876" max="15876" width="12.25" style="89" customWidth="1"/>
    <col min="15877" max="15877" width="11.875" style="89" customWidth="1"/>
    <col min="15878" max="15878" width="4.125" style="89" customWidth="1"/>
    <col min="15879" max="15879" width="12.375" style="89" customWidth="1"/>
    <col min="15880" max="15880" width="11.625" style="89" customWidth="1"/>
    <col min="15881" max="15882" width="8.75" style="89"/>
    <col min="15883" max="15883" width="22.375" style="89" bestFit="1" customWidth="1"/>
    <col min="15884" max="16128" width="8.75" style="89"/>
    <col min="16129" max="16129" width="2.5" style="89" customWidth="1"/>
    <col min="16130" max="16130" width="9.125" style="89" customWidth="1"/>
    <col min="16131" max="16131" width="43.5" style="89" customWidth="1"/>
    <col min="16132" max="16132" width="12.25" style="89" customWidth="1"/>
    <col min="16133" max="16133" width="11.875" style="89" customWidth="1"/>
    <col min="16134" max="16134" width="4.125" style="89" customWidth="1"/>
    <col min="16135" max="16135" width="12.375" style="89" customWidth="1"/>
    <col min="16136" max="16136" width="11.625" style="89" customWidth="1"/>
    <col min="16137" max="16138" width="8.75" style="89"/>
    <col min="16139" max="16139" width="22.375" style="89" bestFit="1" customWidth="1"/>
    <col min="16140" max="16384" width="8.75" style="89"/>
  </cols>
  <sheetData>
    <row r="5" spans="2:11" ht="15" customHeight="1" x14ac:dyDescent="0.2">
      <c r="B5" s="184" t="s">
        <v>91</v>
      </c>
      <c r="C5" s="184"/>
      <c r="D5" s="184"/>
      <c r="E5" s="184"/>
    </row>
    <row r="6" spans="2:11" s="90" customFormat="1" ht="21.75" customHeight="1" x14ac:dyDescent="0.2">
      <c r="B6" s="185" t="s">
        <v>92</v>
      </c>
      <c r="C6" s="185"/>
      <c r="D6" s="185"/>
      <c r="E6" s="185"/>
      <c r="F6" s="91"/>
      <c r="G6" s="92"/>
      <c r="H6" s="92"/>
      <c r="I6" s="92"/>
      <c r="J6" s="92"/>
      <c r="K6" s="92"/>
    </row>
    <row r="7" spans="2:11" s="93" customFormat="1" ht="15" customHeight="1" x14ac:dyDescent="0.2">
      <c r="B7" s="186" t="s">
        <v>169</v>
      </c>
      <c r="C7" s="186"/>
      <c r="D7" s="186"/>
      <c r="E7" s="186"/>
      <c r="F7" s="94"/>
    </row>
    <row r="8" spans="2:11" s="93" customFormat="1" ht="14.25" customHeight="1" x14ac:dyDescent="0.2">
      <c r="B8" s="186"/>
      <c r="C8" s="186"/>
      <c r="D8" s="186"/>
      <c r="E8" s="186"/>
      <c r="F8" s="95"/>
      <c r="I8" s="96"/>
    </row>
    <row r="9" spans="2:11" s="97" customFormat="1" ht="15" customHeight="1" x14ac:dyDescent="0.2">
      <c r="B9" s="187" t="s">
        <v>155</v>
      </c>
      <c r="C9" s="187"/>
      <c r="D9" s="187"/>
      <c r="E9" s="187"/>
      <c r="F9" s="98"/>
    </row>
    <row r="10" spans="2:11" ht="12" customHeight="1" x14ac:dyDescent="0.2">
      <c r="B10" s="99" t="s">
        <v>94</v>
      </c>
      <c r="C10" s="100"/>
      <c r="D10" s="100"/>
      <c r="E10" s="101"/>
      <c r="F10" s="100"/>
    </row>
    <row r="11" spans="2:11" ht="12" customHeight="1" x14ac:dyDescent="0.2">
      <c r="B11" s="102" t="s">
        <v>14</v>
      </c>
      <c r="C11" s="103" t="s">
        <v>9</v>
      </c>
      <c r="D11" s="103"/>
      <c r="E11" s="104" t="s">
        <v>10</v>
      </c>
      <c r="F11" s="105"/>
    </row>
    <row r="12" spans="2:11" ht="12" customHeight="1" x14ac:dyDescent="0.2">
      <c r="B12" s="106" t="s">
        <v>95</v>
      </c>
      <c r="C12" s="108" t="s">
        <v>152</v>
      </c>
      <c r="D12" s="103"/>
      <c r="E12" s="109">
        <v>5</v>
      </c>
      <c r="F12" s="105"/>
    </row>
    <row r="13" spans="2:11" ht="12" customHeight="1" x14ac:dyDescent="0.2">
      <c r="B13" s="106" t="s">
        <v>97</v>
      </c>
      <c r="C13" s="107" t="s">
        <v>96</v>
      </c>
      <c r="D13" s="108"/>
      <c r="E13" s="109">
        <v>1.5</v>
      </c>
    </row>
    <row r="14" spans="2:11" ht="12" customHeight="1" x14ac:dyDescent="0.2">
      <c r="B14" s="106" t="s">
        <v>99</v>
      </c>
      <c r="C14" s="107" t="s">
        <v>98</v>
      </c>
      <c r="D14" s="108"/>
      <c r="E14" s="109">
        <v>1</v>
      </c>
    </row>
    <row r="15" spans="2:11" ht="12" customHeight="1" x14ac:dyDescent="0.2">
      <c r="B15" s="106" t="s">
        <v>101</v>
      </c>
      <c r="C15" s="107" t="s">
        <v>100</v>
      </c>
      <c r="D15" s="108"/>
      <c r="E15" s="109">
        <v>0.2</v>
      </c>
    </row>
    <row r="16" spans="2:11" ht="12" customHeight="1" x14ac:dyDescent="0.2">
      <c r="B16" s="106" t="s">
        <v>103</v>
      </c>
      <c r="C16" s="107" t="s">
        <v>102</v>
      </c>
      <c r="D16" s="108"/>
      <c r="E16" s="109">
        <v>0.6</v>
      </c>
    </row>
    <row r="17" spans="2:10" ht="12" customHeight="1" x14ac:dyDescent="0.2">
      <c r="B17" s="106" t="s">
        <v>105</v>
      </c>
      <c r="C17" s="107" t="s">
        <v>104</v>
      </c>
      <c r="D17" s="108"/>
      <c r="E17" s="109">
        <v>2.5</v>
      </c>
    </row>
    <row r="18" spans="2:10" ht="12" customHeight="1" x14ac:dyDescent="0.2">
      <c r="B18" s="106" t="s">
        <v>107</v>
      </c>
      <c r="C18" s="107" t="s">
        <v>106</v>
      </c>
      <c r="D18" s="108"/>
      <c r="E18" s="109">
        <v>3</v>
      </c>
    </row>
    <row r="19" spans="2:10" ht="12" customHeight="1" x14ac:dyDescent="0.2">
      <c r="B19" s="106" t="s">
        <v>153</v>
      </c>
      <c r="C19" s="107" t="s">
        <v>108</v>
      </c>
      <c r="D19" s="108"/>
      <c r="E19" s="109">
        <v>8</v>
      </c>
    </row>
    <row r="20" spans="2:10" ht="12" customHeight="1" x14ac:dyDescent="0.2">
      <c r="B20" s="106"/>
      <c r="D20" s="110" t="s">
        <v>109</v>
      </c>
      <c r="E20" s="111">
        <f>SUM(E12:E19)</f>
        <v>21.8</v>
      </c>
    </row>
    <row r="21" spans="2:10" ht="12" customHeight="1" x14ac:dyDescent="0.2">
      <c r="B21" s="103" t="s">
        <v>110</v>
      </c>
      <c r="C21" s="105"/>
      <c r="D21" s="105"/>
      <c r="E21" s="110"/>
      <c r="F21" s="105"/>
    </row>
    <row r="22" spans="2:10" ht="12" customHeight="1" x14ac:dyDescent="0.2">
      <c r="B22" s="102" t="s">
        <v>14</v>
      </c>
      <c r="C22" s="103" t="s">
        <v>9</v>
      </c>
      <c r="D22" s="103"/>
      <c r="E22" s="104" t="s">
        <v>10</v>
      </c>
      <c r="F22" s="105"/>
    </row>
    <row r="23" spans="2:10" ht="12" customHeight="1" x14ac:dyDescent="0.2">
      <c r="B23" s="106" t="s">
        <v>157</v>
      </c>
      <c r="C23" s="108" t="s">
        <v>156</v>
      </c>
      <c r="D23" s="103"/>
      <c r="E23" s="113">
        <v>18.13</v>
      </c>
      <c r="F23" s="105"/>
    </row>
    <row r="24" spans="2:10" ht="12" customHeight="1" x14ac:dyDescent="0.2">
      <c r="B24" s="106" t="s">
        <v>158</v>
      </c>
      <c r="C24" s="108" t="s">
        <v>165</v>
      </c>
      <c r="D24" s="103"/>
      <c r="E24" s="113">
        <v>4.16</v>
      </c>
      <c r="F24" s="105"/>
    </row>
    <row r="25" spans="2:10" ht="12" customHeight="1" x14ac:dyDescent="0.2">
      <c r="B25" s="106" t="s">
        <v>111</v>
      </c>
      <c r="C25" s="112" t="s">
        <v>112</v>
      </c>
      <c r="D25" s="108"/>
      <c r="E25" s="113">
        <v>0.87</v>
      </c>
    </row>
    <row r="26" spans="2:10" ht="12" customHeight="1" x14ac:dyDescent="0.2">
      <c r="B26" s="106" t="s">
        <v>113</v>
      </c>
      <c r="C26" s="108" t="s">
        <v>114</v>
      </c>
      <c r="D26" s="108"/>
      <c r="E26" s="113">
        <v>11.22</v>
      </c>
      <c r="J26" s="89" t="s">
        <v>163</v>
      </c>
    </row>
    <row r="27" spans="2:10" ht="12" customHeight="1" x14ac:dyDescent="0.2">
      <c r="B27" s="106" t="s">
        <v>115</v>
      </c>
      <c r="C27" s="108" t="s">
        <v>116</v>
      </c>
      <c r="D27" s="108"/>
      <c r="E27" s="113">
        <v>7.0000000000000007E-2</v>
      </c>
    </row>
    <row r="28" spans="2:10" ht="12" customHeight="1" x14ac:dyDescent="0.2">
      <c r="B28" s="106" t="s">
        <v>117</v>
      </c>
      <c r="C28" s="108" t="s">
        <v>118</v>
      </c>
      <c r="D28" s="108"/>
      <c r="E28" s="113">
        <v>0.75</v>
      </c>
    </row>
    <row r="29" spans="2:10" ht="12" customHeight="1" x14ac:dyDescent="0.2">
      <c r="B29" s="106" t="s">
        <v>160</v>
      </c>
      <c r="C29" s="108" t="s">
        <v>159</v>
      </c>
      <c r="D29" s="108"/>
      <c r="E29" s="113">
        <v>2.83</v>
      </c>
    </row>
    <row r="30" spans="2:10" ht="12" customHeight="1" x14ac:dyDescent="0.2">
      <c r="B30" s="106" t="s">
        <v>119</v>
      </c>
      <c r="C30" s="108" t="s">
        <v>120</v>
      </c>
      <c r="D30" s="108"/>
      <c r="E30" s="113">
        <v>0.1</v>
      </c>
    </row>
    <row r="31" spans="2:10" ht="12" customHeight="1" x14ac:dyDescent="0.2">
      <c r="B31" s="106" t="s">
        <v>121</v>
      </c>
      <c r="C31" s="108" t="s">
        <v>122</v>
      </c>
      <c r="D31" s="108"/>
      <c r="E31" s="113">
        <v>12.82</v>
      </c>
    </row>
    <row r="32" spans="2:10" ht="12" customHeight="1" x14ac:dyDescent="0.2">
      <c r="B32" s="106" t="s">
        <v>123</v>
      </c>
      <c r="C32" s="89" t="s">
        <v>124</v>
      </c>
      <c r="D32" s="108"/>
      <c r="E32" s="113">
        <v>0.03</v>
      </c>
    </row>
    <row r="33" spans="2:11" ht="12" customHeight="1" x14ac:dyDescent="0.2">
      <c r="B33" s="106"/>
      <c r="C33" s="108"/>
      <c r="D33" s="110" t="s">
        <v>125</v>
      </c>
      <c r="E33" s="114">
        <f>SUM(E23:E32)</f>
        <v>50.980000000000004</v>
      </c>
    </row>
    <row r="34" spans="2:11" ht="12" customHeight="1" x14ac:dyDescent="0.2">
      <c r="B34" s="99" t="s">
        <v>126</v>
      </c>
      <c r="C34" s="115"/>
      <c r="D34" s="115"/>
      <c r="E34" s="116"/>
      <c r="F34" s="100"/>
    </row>
    <row r="35" spans="2:11" ht="12" customHeight="1" x14ac:dyDescent="0.2">
      <c r="B35" s="102" t="s">
        <v>14</v>
      </c>
      <c r="C35" s="103" t="s">
        <v>9</v>
      </c>
      <c r="D35" s="103"/>
      <c r="E35" s="104" t="s">
        <v>10</v>
      </c>
      <c r="F35" s="105"/>
    </row>
    <row r="36" spans="2:11" ht="12" customHeight="1" x14ac:dyDescent="0.2">
      <c r="B36" s="106" t="s">
        <v>127</v>
      </c>
      <c r="C36" s="108" t="s">
        <v>128</v>
      </c>
      <c r="D36" s="108"/>
      <c r="E36" s="113">
        <v>5.81</v>
      </c>
    </row>
    <row r="37" spans="2:11" ht="12" customHeight="1" x14ac:dyDescent="0.2">
      <c r="B37" s="106" t="s">
        <v>129</v>
      </c>
      <c r="C37" s="108" t="s">
        <v>130</v>
      </c>
      <c r="D37" s="108"/>
      <c r="E37" s="113">
        <v>0.14000000000000001</v>
      </c>
    </row>
    <row r="38" spans="2:11" ht="12" customHeight="1" x14ac:dyDescent="0.2">
      <c r="B38" s="106" t="s">
        <v>131</v>
      </c>
      <c r="C38" s="108" t="s">
        <v>132</v>
      </c>
      <c r="D38" s="108"/>
      <c r="E38" s="113">
        <v>1.77</v>
      </c>
    </row>
    <row r="39" spans="2:11" ht="12" customHeight="1" x14ac:dyDescent="0.2">
      <c r="B39" s="106" t="s">
        <v>133</v>
      </c>
      <c r="C39" s="108" t="s">
        <v>154</v>
      </c>
      <c r="D39" s="108"/>
      <c r="E39" s="113">
        <v>2.96</v>
      </c>
    </row>
    <row r="40" spans="2:11" ht="12" customHeight="1" x14ac:dyDescent="0.2">
      <c r="B40" s="106" t="s">
        <v>134</v>
      </c>
      <c r="C40" s="108" t="s">
        <v>135</v>
      </c>
      <c r="D40" s="108"/>
      <c r="E40" s="113">
        <v>0.49</v>
      </c>
    </row>
    <row r="41" spans="2:11" ht="12" customHeight="1" x14ac:dyDescent="0.2">
      <c r="B41" s="106"/>
      <c r="D41" s="110" t="s">
        <v>136</v>
      </c>
      <c r="E41" s="111">
        <f>SUM(E36:E40)</f>
        <v>11.17</v>
      </c>
    </row>
    <row r="42" spans="2:11" ht="12" customHeight="1" x14ac:dyDescent="0.2">
      <c r="B42" s="99" t="s">
        <v>137</v>
      </c>
      <c r="C42" s="115"/>
      <c r="D42" s="115"/>
      <c r="E42" s="101"/>
      <c r="F42" s="100"/>
    </row>
    <row r="43" spans="2:11" ht="12" customHeight="1" x14ac:dyDescent="0.2">
      <c r="B43" s="102" t="s">
        <v>14</v>
      </c>
      <c r="C43" s="103" t="s">
        <v>9</v>
      </c>
      <c r="D43" s="103"/>
      <c r="E43" s="104" t="s">
        <v>10</v>
      </c>
      <c r="F43" s="105"/>
    </row>
    <row r="44" spans="2:11" ht="12" customHeight="1" x14ac:dyDescent="0.2">
      <c r="B44" s="106" t="s">
        <v>138</v>
      </c>
      <c r="C44" s="108" t="s">
        <v>139</v>
      </c>
      <c r="D44" s="108"/>
      <c r="E44" s="113">
        <v>10.55</v>
      </c>
      <c r="F44" s="105"/>
      <c r="K44" s="117"/>
    </row>
    <row r="45" spans="2:11" ht="12" customHeight="1" x14ac:dyDescent="0.2">
      <c r="B45" s="106" t="s">
        <v>140</v>
      </c>
      <c r="C45" s="112" t="s">
        <v>141</v>
      </c>
      <c r="D45" s="108"/>
      <c r="E45" s="113">
        <f>ROUND(E20*E37/100+0.08*E36,2)</f>
        <v>0.5</v>
      </c>
      <c r="F45" s="105"/>
    </row>
    <row r="46" spans="2:11" ht="12" customHeight="1" x14ac:dyDescent="0.2">
      <c r="B46" s="106"/>
      <c r="D46" s="110" t="s">
        <v>142</v>
      </c>
      <c r="E46" s="111">
        <f>SUM(E44:E45)</f>
        <v>11.05</v>
      </c>
    </row>
    <row r="47" spans="2:11" ht="12" customHeight="1" x14ac:dyDescent="0.2">
      <c r="B47" s="99" t="s">
        <v>143</v>
      </c>
      <c r="C47" s="115"/>
      <c r="D47" s="115"/>
      <c r="E47" s="116"/>
      <c r="F47" s="100"/>
    </row>
    <row r="48" spans="2:11" ht="12" customHeight="1" x14ac:dyDescent="0.2">
      <c r="B48" s="102" t="s">
        <v>14</v>
      </c>
      <c r="C48" s="103" t="s">
        <v>9</v>
      </c>
      <c r="D48" s="103"/>
      <c r="E48" s="104" t="s">
        <v>10</v>
      </c>
      <c r="F48" s="105"/>
    </row>
    <row r="49" spans="2:5" ht="12" customHeight="1" x14ac:dyDescent="0.2">
      <c r="B49" s="106" t="s">
        <v>144</v>
      </c>
      <c r="C49" s="108" t="s">
        <v>145</v>
      </c>
      <c r="D49" s="108"/>
      <c r="E49" s="113"/>
    </row>
    <row r="50" spans="2:5" ht="12" customHeight="1" x14ac:dyDescent="0.2">
      <c r="B50" s="106" t="s">
        <v>146</v>
      </c>
      <c r="C50" s="108" t="s">
        <v>147</v>
      </c>
      <c r="D50" s="108"/>
      <c r="E50" s="113"/>
    </row>
    <row r="51" spans="2:5" ht="12" customHeight="1" x14ac:dyDescent="0.2">
      <c r="B51" s="106" t="s">
        <v>148</v>
      </c>
      <c r="C51" s="108" t="s">
        <v>149</v>
      </c>
      <c r="D51" s="108"/>
      <c r="E51" s="113"/>
    </row>
    <row r="52" spans="2:5" ht="12" customHeight="1" x14ac:dyDescent="0.2">
      <c r="B52" s="106"/>
      <c r="D52" s="110" t="s">
        <v>150</v>
      </c>
      <c r="E52" s="111">
        <f>SUM(E49:E51)</f>
        <v>0</v>
      </c>
    </row>
    <row r="53" spans="2:5" ht="24.75" customHeight="1" x14ac:dyDescent="0.2">
      <c r="C53" s="102" t="s">
        <v>166</v>
      </c>
      <c r="D53" s="103"/>
      <c r="E53" s="118">
        <f>(E20+E33+E41+E46)/100+E52/100</f>
        <v>0.95</v>
      </c>
    </row>
    <row r="54" spans="2:5" ht="24.75" customHeight="1" x14ac:dyDescent="0.2">
      <c r="C54" s="102"/>
      <c r="D54" s="103"/>
      <c r="E54" s="118"/>
    </row>
    <row r="55" spans="2:5" ht="13.5" customHeight="1" x14ac:dyDescent="0.2"/>
    <row r="56" spans="2:5" ht="15" customHeight="1" x14ac:dyDescent="0.2">
      <c r="B56" s="188" t="s">
        <v>151</v>
      </c>
      <c r="C56" s="188"/>
      <c r="D56" s="188"/>
      <c r="E56" s="188"/>
    </row>
    <row r="57" spans="2:5" ht="15" customHeight="1" x14ac:dyDescent="0.25">
      <c r="B57" s="189" t="s">
        <v>161</v>
      </c>
      <c r="C57" s="189"/>
      <c r="D57" s="189"/>
      <c r="E57" s="189"/>
    </row>
    <row r="58" spans="2:5" ht="15" customHeight="1" x14ac:dyDescent="0.25">
      <c r="B58" s="183" t="s">
        <v>162</v>
      </c>
      <c r="C58" s="183"/>
      <c r="D58" s="183"/>
      <c r="E58" s="183"/>
    </row>
    <row r="59" spans="2:5" ht="15" customHeight="1" x14ac:dyDescent="0.25">
      <c r="B59" s="183"/>
      <c r="C59" s="183"/>
      <c r="D59" s="183"/>
      <c r="E59" s="183"/>
    </row>
  </sheetData>
  <mergeCells count="8">
    <mergeCell ref="B58:E58"/>
    <mergeCell ref="B59:E59"/>
    <mergeCell ref="B5:E5"/>
    <mergeCell ref="B6:E6"/>
    <mergeCell ref="B7:E8"/>
    <mergeCell ref="B9:E9"/>
    <mergeCell ref="B56:E56"/>
    <mergeCell ref="B57:E57"/>
  </mergeCells>
  <phoneticPr fontId="29" type="noConversion"/>
  <printOptions horizontalCentered="1"/>
  <pageMargins left="0.51181102362204722" right="0.51181102362204722" top="0.78740157480314965" bottom="0.78740157480314965" header="0.31496062992125984" footer="0.31496062992125984"/>
  <pageSetup scale="87" orientation="portrait" horizont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M1000"/>
  <sheetViews>
    <sheetView workbookViewId="0"/>
  </sheetViews>
  <sheetFormatPr defaultColWidth="12.625" defaultRowHeight="15" customHeight="1" x14ac:dyDescent="0.2"/>
  <cols>
    <col min="1" max="1" width="33.75" customWidth="1"/>
    <col min="2" max="2" width="11.75" customWidth="1"/>
    <col min="3" max="3" width="8" customWidth="1"/>
    <col min="4" max="4" width="20.875" customWidth="1"/>
    <col min="5" max="5" width="11.875" customWidth="1"/>
    <col min="6" max="6" width="8" customWidth="1"/>
    <col min="7" max="7" width="18.75" customWidth="1"/>
    <col min="8" max="8" width="8" customWidth="1"/>
    <col min="9" max="11" width="11.125" customWidth="1"/>
    <col min="12" max="12" width="8" customWidth="1"/>
    <col min="13" max="13" width="17.875" customWidth="1"/>
    <col min="14" max="26" width="7.625" customWidth="1"/>
  </cols>
  <sheetData>
    <row r="1" spans="1:13" x14ac:dyDescent="0.2"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4.25" x14ac:dyDescent="0.2">
      <c r="B3" s="190" t="s">
        <v>6</v>
      </c>
      <c r="C3" s="177" t="s">
        <v>13</v>
      </c>
      <c r="D3" s="168"/>
      <c r="E3" s="168"/>
      <c r="F3" s="168"/>
      <c r="G3" s="168"/>
      <c r="H3" s="168"/>
      <c r="I3" s="168"/>
      <c r="J3" s="178"/>
      <c r="K3" s="179"/>
      <c r="L3" s="168"/>
      <c r="M3" s="169"/>
    </row>
    <row r="4" spans="1:13" x14ac:dyDescent="0.25">
      <c r="A4" s="71" t="s">
        <v>6</v>
      </c>
      <c r="B4" s="166"/>
      <c r="C4" s="170" t="s">
        <v>14</v>
      </c>
      <c r="D4" s="170" t="s">
        <v>15</v>
      </c>
      <c r="E4" s="170" t="s">
        <v>16</v>
      </c>
      <c r="F4" s="170" t="s">
        <v>17</v>
      </c>
      <c r="G4" s="170" t="s">
        <v>18</v>
      </c>
      <c r="H4" s="149" t="s">
        <v>19</v>
      </c>
      <c r="I4" s="180" t="s">
        <v>20</v>
      </c>
      <c r="J4" s="181"/>
      <c r="K4" s="182"/>
      <c r="L4" s="142" t="s">
        <v>21</v>
      </c>
      <c r="M4" s="144" t="s">
        <v>22</v>
      </c>
    </row>
    <row r="5" spans="1:13" ht="14.25" x14ac:dyDescent="0.2">
      <c r="B5" s="166"/>
      <c r="C5" s="171"/>
      <c r="D5" s="171"/>
      <c r="E5" s="171"/>
      <c r="F5" s="171"/>
      <c r="G5" s="171"/>
      <c r="H5" s="150"/>
      <c r="I5" s="14" t="s">
        <v>25</v>
      </c>
      <c r="J5" s="15" t="s">
        <v>26</v>
      </c>
      <c r="K5" s="16" t="s">
        <v>27</v>
      </c>
      <c r="L5" s="143"/>
      <c r="M5" s="145"/>
    </row>
    <row r="6" spans="1:13" ht="14.25" x14ac:dyDescent="0.2">
      <c r="B6" s="166"/>
      <c r="C6" s="22">
        <v>1</v>
      </c>
      <c r="D6" s="23" t="s">
        <v>28</v>
      </c>
      <c r="E6" s="72">
        <f t="shared" ref="E6:E11" si="0">$V$3*F6</f>
        <v>0</v>
      </c>
      <c r="F6" s="25">
        <f t="shared" ref="F6:F10" si="1">I6</f>
        <v>0.03</v>
      </c>
      <c r="G6" s="26"/>
      <c r="H6" s="22" t="str">
        <f t="shared" ref="H6:H10" si="2">IF(AND(F6&gt;=I6,F6&lt;=K6),"OK","DIFERE")</f>
        <v>OK</v>
      </c>
      <c r="I6" s="27">
        <v>0.03</v>
      </c>
      <c r="J6" s="27">
        <v>0.04</v>
      </c>
      <c r="K6" s="27">
        <v>5.5E-2</v>
      </c>
      <c r="L6" s="22" t="s">
        <v>29</v>
      </c>
      <c r="M6" s="23" t="s">
        <v>12</v>
      </c>
    </row>
    <row r="7" spans="1:13" ht="14.25" x14ac:dyDescent="0.2">
      <c r="B7" s="166"/>
      <c r="C7" s="22">
        <v>2</v>
      </c>
      <c r="D7" s="23" t="s">
        <v>32</v>
      </c>
      <c r="E7" s="72">
        <f t="shared" si="0"/>
        <v>0</v>
      </c>
      <c r="F7" s="25">
        <f t="shared" si="1"/>
        <v>8.0000000000000002E-3</v>
      </c>
      <c r="G7" s="26"/>
      <c r="H7" s="22" t="str">
        <f t="shared" si="2"/>
        <v>OK</v>
      </c>
      <c r="I7" s="27">
        <v>8.0000000000000002E-3</v>
      </c>
      <c r="J7" s="27">
        <v>8.0000000000000002E-3</v>
      </c>
      <c r="K7" s="27">
        <v>0.01</v>
      </c>
      <c r="L7" s="22" t="s">
        <v>33</v>
      </c>
      <c r="M7" s="23" t="s">
        <v>34</v>
      </c>
    </row>
    <row r="8" spans="1:13" ht="14.25" x14ac:dyDescent="0.2">
      <c r="B8" s="166"/>
      <c r="C8" s="22">
        <v>3</v>
      </c>
      <c r="D8" s="23" t="s">
        <v>37</v>
      </c>
      <c r="E8" s="72">
        <f t="shared" si="0"/>
        <v>0</v>
      </c>
      <c r="F8" s="25">
        <f t="shared" si="1"/>
        <v>9.7000000000000003E-3</v>
      </c>
      <c r="G8" s="26"/>
      <c r="H8" s="22" t="str">
        <f t="shared" si="2"/>
        <v>OK</v>
      </c>
      <c r="I8" s="27">
        <v>9.7000000000000003E-3</v>
      </c>
      <c r="J8" s="27">
        <v>1.2699999999999999E-2</v>
      </c>
      <c r="K8" s="27">
        <v>1.2699999999999999E-2</v>
      </c>
      <c r="L8" s="22" t="s">
        <v>38</v>
      </c>
      <c r="M8" s="23" t="s">
        <v>39</v>
      </c>
    </row>
    <row r="9" spans="1:13" ht="14.25" x14ac:dyDescent="0.2">
      <c r="B9" s="166"/>
      <c r="C9" s="22">
        <v>4</v>
      </c>
      <c r="D9" s="23" t="s">
        <v>42</v>
      </c>
      <c r="E9" s="72">
        <f t="shared" si="0"/>
        <v>0</v>
      </c>
      <c r="F9" s="25">
        <f t="shared" si="1"/>
        <v>5.8999999999999999E-3</v>
      </c>
      <c r="G9" s="26"/>
      <c r="H9" s="22" t="str">
        <f t="shared" si="2"/>
        <v>OK</v>
      </c>
      <c r="I9" s="27">
        <v>5.8999999999999999E-3</v>
      </c>
      <c r="J9" s="27">
        <v>1.23E-2</v>
      </c>
      <c r="K9" s="27">
        <v>1.3899999999999999E-2</v>
      </c>
      <c r="L9" s="22" t="s">
        <v>43</v>
      </c>
      <c r="M9" s="23" t="s">
        <v>24</v>
      </c>
    </row>
    <row r="10" spans="1:13" ht="14.25" x14ac:dyDescent="0.2">
      <c r="B10" s="166"/>
      <c r="C10" s="22">
        <v>5</v>
      </c>
      <c r="D10" s="23" t="s">
        <v>46</v>
      </c>
      <c r="E10" s="72">
        <f t="shared" si="0"/>
        <v>0</v>
      </c>
      <c r="F10" s="25">
        <f t="shared" si="1"/>
        <v>6.1600000000000002E-2</v>
      </c>
      <c r="G10" s="26"/>
      <c r="H10" s="22" t="str">
        <f t="shared" si="2"/>
        <v>OK</v>
      </c>
      <c r="I10" s="27">
        <v>6.1600000000000002E-2</v>
      </c>
      <c r="J10" s="27">
        <v>7.3999999999999996E-2</v>
      </c>
      <c r="K10" s="27">
        <v>8.9599999999999999E-2</v>
      </c>
      <c r="L10" s="22" t="s">
        <v>47</v>
      </c>
      <c r="M10" s="23" t="s">
        <v>48</v>
      </c>
    </row>
    <row r="11" spans="1:13" ht="14.25" x14ac:dyDescent="0.2">
      <c r="B11" s="166"/>
      <c r="C11" s="22">
        <v>6</v>
      </c>
      <c r="D11" s="23" t="s">
        <v>49</v>
      </c>
      <c r="E11" s="72">
        <f t="shared" si="0"/>
        <v>0</v>
      </c>
      <c r="F11" s="28">
        <f>SUM(F12:F15)</f>
        <v>6.6500000000000004E-2</v>
      </c>
      <c r="G11" s="26"/>
      <c r="H11" s="29"/>
      <c r="I11" s="30"/>
      <c r="J11" s="30"/>
      <c r="K11" s="31"/>
      <c r="L11" s="22" t="s">
        <v>50</v>
      </c>
      <c r="M11" s="23" t="s">
        <v>51</v>
      </c>
    </row>
    <row r="12" spans="1:13" ht="14.25" x14ac:dyDescent="0.2">
      <c r="B12" s="166"/>
      <c r="C12" s="32" t="s">
        <v>53</v>
      </c>
      <c r="D12" s="146" t="s">
        <v>54</v>
      </c>
      <c r="E12" s="127"/>
      <c r="F12" s="33">
        <v>6.4999999999999997E-3</v>
      </c>
      <c r="G12" s="26"/>
      <c r="H12" s="34"/>
      <c r="I12" s="35"/>
      <c r="J12" s="35"/>
      <c r="K12" s="36"/>
      <c r="L12" s="37"/>
      <c r="M12" s="37"/>
    </row>
    <row r="13" spans="1:13" ht="14.25" x14ac:dyDescent="0.2">
      <c r="B13" s="166"/>
      <c r="C13" s="32" t="s">
        <v>55</v>
      </c>
      <c r="D13" s="146" t="s">
        <v>56</v>
      </c>
      <c r="E13" s="127"/>
      <c r="F13" s="33">
        <v>0.03</v>
      </c>
      <c r="G13" s="26"/>
      <c r="H13" s="34"/>
      <c r="I13" s="35"/>
      <c r="J13" s="35"/>
      <c r="K13" s="36"/>
      <c r="L13" s="37"/>
      <c r="M13" s="37"/>
    </row>
    <row r="14" spans="1:13" ht="14.25" x14ac:dyDescent="0.2">
      <c r="B14" s="166"/>
      <c r="C14" s="32" t="s">
        <v>59</v>
      </c>
      <c r="D14" s="146" t="s">
        <v>60</v>
      </c>
      <c r="E14" s="127"/>
      <c r="F14" s="33">
        <v>0.03</v>
      </c>
      <c r="G14" s="26"/>
      <c r="H14" s="38"/>
      <c r="I14" s="39"/>
      <c r="J14" s="39"/>
      <c r="K14" s="40"/>
      <c r="L14" s="37"/>
      <c r="M14" s="37"/>
    </row>
    <row r="15" spans="1:13" ht="14.25" x14ac:dyDescent="0.2">
      <c r="B15" s="166"/>
      <c r="C15" s="41" t="s">
        <v>63</v>
      </c>
      <c r="D15" s="147" t="s">
        <v>64</v>
      </c>
      <c r="E15" s="148"/>
      <c r="F15" s="42"/>
      <c r="G15" s="26"/>
      <c r="H15" s="140" t="s">
        <v>65</v>
      </c>
      <c r="I15" s="126"/>
      <c r="J15" s="126"/>
      <c r="K15" s="127"/>
      <c r="L15" s="43"/>
      <c r="M15" s="43"/>
    </row>
    <row r="16" spans="1:13" ht="14.25" x14ac:dyDescent="0.2">
      <c r="B16" s="166"/>
      <c r="C16" s="121" t="s">
        <v>67</v>
      </c>
      <c r="D16" s="122"/>
      <c r="E16" s="73">
        <f>F18*K3</f>
        <v>0</v>
      </c>
      <c r="F16" s="45"/>
      <c r="G16" s="45"/>
      <c r="H16" s="141" t="s">
        <v>68</v>
      </c>
      <c r="I16" s="126"/>
      <c r="J16" s="126"/>
      <c r="K16" s="127"/>
      <c r="L16" s="22" t="s">
        <v>50</v>
      </c>
      <c r="M16" s="23" t="s">
        <v>51</v>
      </c>
    </row>
    <row r="17" spans="1:13" ht="14.25" x14ac:dyDescent="0.2">
      <c r="B17" s="166"/>
      <c r="C17" s="121" t="s">
        <v>70</v>
      </c>
      <c r="D17" s="122"/>
      <c r="E17" s="74">
        <f>E16+K3</f>
        <v>0</v>
      </c>
      <c r="F17" s="48"/>
      <c r="G17" s="75"/>
      <c r="H17" s="50" t="s">
        <v>71</v>
      </c>
      <c r="I17" s="51">
        <v>0.2034</v>
      </c>
      <c r="J17" s="51">
        <v>0.22120000000000001</v>
      </c>
      <c r="K17" s="51">
        <v>0.25</v>
      </c>
      <c r="L17" s="52"/>
      <c r="M17" s="52"/>
    </row>
    <row r="18" spans="1:13" ht="14.25" x14ac:dyDescent="0.2">
      <c r="B18" s="166"/>
      <c r="C18" s="125" t="s">
        <v>74</v>
      </c>
      <c r="D18" s="126"/>
      <c r="E18" s="127"/>
      <c r="F18" s="53">
        <f>(((1+F6+F8+F7)*(1+F9)*(1+F10)/(1-F11))-1)</f>
        <v>0.19850083137439767</v>
      </c>
      <c r="G18" s="54" t="str">
        <f>IF(F15=0,IF(AND(F18&gt;I17,F18&lt;K17),"OK","DIFERE"),IF(AND(F18&gt;I18,F18&lt;K18),"OK","DIFERE"))</f>
        <v>DIFERE</v>
      </c>
      <c r="H18" s="55" t="s">
        <v>75</v>
      </c>
      <c r="I18" s="56">
        <f t="shared" ref="I18:K18" si="3">(1+I17)/(0.955)-1</f>
        <v>0.2601047120418849</v>
      </c>
      <c r="J18" s="56">
        <f t="shared" si="3"/>
        <v>0.27874345549738222</v>
      </c>
      <c r="K18" s="56">
        <f t="shared" si="3"/>
        <v>0.30890052356020958</v>
      </c>
      <c r="L18" s="52"/>
      <c r="M18" s="52"/>
    </row>
    <row r="19" spans="1:13" x14ac:dyDescent="0.2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5.75" customHeight="1" x14ac:dyDescent="0.2">
      <c r="B20" s="190" t="s">
        <v>84</v>
      </c>
      <c r="C20" s="177" t="s">
        <v>13</v>
      </c>
      <c r="D20" s="168"/>
      <c r="E20" s="168"/>
      <c r="F20" s="168"/>
      <c r="G20" s="168"/>
      <c r="H20" s="168"/>
      <c r="I20" s="168"/>
      <c r="J20" s="178"/>
      <c r="K20" s="179"/>
      <c r="L20" s="168"/>
      <c r="M20" s="169"/>
    </row>
    <row r="21" spans="1:13" ht="15.75" customHeight="1" x14ac:dyDescent="0.25">
      <c r="A21" s="71" t="s">
        <v>84</v>
      </c>
      <c r="B21" s="166"/>
      <c r="C21" s="170" t="s">
        <v>14</v>
      </c>
      <c r="D21" s="170" t="s">
        <v>15</v>
      </c>
      <c r="E21" s="170" t="s">
        <v>16</v>
      </c>
      <c r="F21" s="170" t="s">
        <v>17</v>
      </c>
      <c r="G21" s="170" t="s">
        <v>18</v>
      </c>
      <c r="H21" s="149" t="s">
        <v>19</v>
      </c>
      <c r="I21" s="180" t="s">
        <v>20</v>
      </c>
      <c r="J21" s="181"/>
      <c r="K21" s="182"/>
      <c r="L21" s="142" t="s">
        <v>21</v>
      </c>
      <c r="M21" s="144" t="s">
        <v>22</v>
      </c>
    </row>
    <row r="22" spans="1:13" ht="15.75" customHeight="1" x14ac:dyDescent="0.2">
      <c r="B22" s="166"/>
      <c r="C22" s="171"/>
      <c r="D22" s="171"/>
      <c r="E22" s="171"/>
      <c r="F22" s="171"/>
      <c r="G22" s="171"/>
      <c r="H22" s="150"/>
      <c r="I22" s="14" t="s">
        <v>25</v>
      </c>
      <c r="J22" s="15" t="s">
        <v>26</v>
      </c>
      <c r="K22" s="16" t="s">
        <v>27</v>
      </c>
      <c r="L22" s="143"/>
      <c r="M22" s="145"/>
    </row>
    <row r="23" spans="1:13" ht="15.75" customHeight="1" x14ac:dyDescent="0.2">
      <c r="B23" s="166"/>
      <c r="C23" s="22">
        <v>1</v>
      </c>
      <c r="D23" s="23" t="s">
        <v>28</v>
      </c>
      <c r="E23" s="72">
        <f t="shared" ref="E23:E28" si="4">$V$3*F23</f>
        <v>0</v>
      </c>
      <c r="F23" s="25">
        <f t="shared" ref="F23:F27" si="5">I23</f>
        <v>3.7999999999999999E-2</v>
      </c>
      <c r="G23" s="26"/>
      <c r="H23" s="22" t="str">
        <f t="shared" ref="H23:H27" si="6">IF(AND(F23&gt;=I23,F23&lt;=K23),"OK","DIFERE")</f>
        <v>OK</v>
      </c>
      <c r="I23" s="27">
        <v>3.7999999999999999E-2</v>
      </c>
      <c r="J23" s="27">
        <v>4.0099999999999997E-2</v>
      </c>
      <c r="K23" s="27">
        <v>4.6699999999999998E-2</v>
      </c>
      <c r="L23" s="22" t="s">
        <v>29</v>
      </c>
      <c r="M23" s="23" t="s">
        <v>12</v>
      </c>
    </row>
    <row r="24" spans="1:13" ht="15.75" customHeight="1" x14ac:dyDescent="0.2">
      <c r="B24" s="166"/>
      <c r="C24" s="22">
        <v>2</v>
      </c>
      <c r="D24" s="23" t="s">
        <v>32</v>
      </c>
      <c r="E24" s="72">
        <f t="shared" si="4"/>
        <v>0</v>
      </c>
      <c r="F24" s="25">
        <f t="shared" si="5"/>
        <v>3.2000000000000002E-3</v>
      </c>
      <c r="G24" s="26"/>
      <c r="H24" s="22" t="str">
        <f t="shared" si="6"/>
        <v>OK</v>
      </c>
      <c r="I24" s="27">
        <v>3.2000000000000002E-3</v>
      </c>
      <c r="J24" s="27">
        <v>4.0000000000000001E-3</v>
      </c>
      <c r="K24" s="27">
        <v>7.4000000000000003E-3</v>
      </c>
      <c r="L24" s="22" t="s">
        <v>33</v>
      </c>
      <c r="M24" s="23" t="s">
        <v>34</v>
      </c>
    </row>
    <row r="25" spans="1:13" ht="15.75" customHeight="1" x14ac:dyDescent="0.2">
      <c r="B25" s="166"/>
      <c r="C25" s="22">
        <v>3</v>
      </c>
      <c r="D25" s="23" t="s">
        <v>37</v>
      </c>
      <c r="E25" s="72">
        <f t="shared" si="4"/>
        <v>0</v>
      </c>
      <c r="F25" s="25">
        <f t="shared" si="5"/>
        <v>5.0000000000000001E-3</v>
      </c>
      <c r="G25" s="26"/>
      <c r="H25" s="22" t="str">
        <f t="shared" si="6"/>
        <v>OK</v>
      </c>
      <c r="I25" s="27">
        <v>5.0000000000000001E-3</v>
      </c>
      <c r="J25" s="27">
        <v>5.5999999999999999E-3</v>
      </c>
      <c r="K25" s="27">
        <v>9.7000000000000003E-3</v>
      </c>
      <c r="L25" s="22" t="s">
        <v>38</v>
      </c>
      <c r="M25" s="23" t="s">
        <v>39</v>
      </c>
    </row>
    <row r="26" spans="1:13" ht="15.75" customHeight="1" x14ac:dyDescent="0.2">
      <c r="B26" s="166"/>
      <c r="C26" s="22">
        <v>4</v>
      </c>
      <c r="D26" s="23" t="s">
        <v>42</v>
      </c>
      <c r="E26" s="72">
        <f t="shared" si="4"/>
        <v>0</v>
      </c>
      <c r="F26" s="25">
        <f t="shared" si="5"/>
        <v>1.0200000000000001E-2</v>
      </c>
      <c r="G26" s="26"/>
      <c r="H26" s="22" t="str">
        <f t="shared" si="6"/>
        <v>OK</v>
      </c>
      <c r="I26" s="27">
        <v>1.0200000000000001E-2</v>
      </c>
      <c r="J26" s="27">
        <v>1.11E-2</v>
      </c>
      <c r="K26" s="27">
        <v>1.21E-2</v>
      </c>
      <c r="L26" s="22" t="s">
        <v>43</v>
      </c>
      <c r="M26" s="23" t="s">
        <v>24</v>
      </c>
    </row>
    <row r="27" spans="1:13" ht="15.75" customHeight="1" x14ac:dyDescent="0.2">
      <c r="B27" s="166"/>
      <c r="C27" s="22">
        <v>5</v>
      </c>
      <c r="D27" s="23" t="s">
        <v>46</v>
      </c>
      <c r="E27" s="72">
        <f t="shared" si="4"/>
        <v>0</v>
      </c>
      <c r="F27" s="25">
        <f t="shared" si="5"/>
        <v>6.6400000000000001E-2</v>
      </c>
      <c r="G27" s="26"/>
      <c r="H27" s="22" t="str">
        <f t="shared" si="6"/>
        <v>OK</v>
      </c>
      <c r="I27" s="27">
        <v>6.6400000000000001E-2</v>
      </c>
      <c r="J27" s="27">
        <v>7.2999999999999995E-2</v>
      </c>
      <c r="K27" s="27">
        <v>8.6900000000000005E-2</v>
      </c>
      <c r="L27" s="22" t="s">
        <v>47</v>
      </c>
      <c r="M27" s="23" t="s">
        <v>48</v>
      </c>
    </row>
    <row r="28" spans="1:13" ht="15.75" customHeight="1" x14ac:dyDescent="0.2">
      <c r="B28" s="166"/>
      <c r="C28" s="22">
        <v>6</v>
      </c>
      <c r="D28" s="23" t="s">
        <v>49</v>
      </c>
      <c r="E28" s="72">
        <f t="shared" si="4"/>
        <v>0</v>
      </c>
      <c r="F28" s="28">
        <f>SUM(F29:F32)</f>
        <v>6.6500000000000004E-2</v>
      </c>
      <c r="G28" s="26"/>
      <c r="H28" s="29"/>
      <c r="I28" s="30"/>
      <c r="J28" s="30"/>
      <c r="K28" s="31"/>
      <c r="L28" s="22" t="s">
        <v>50</v>
      </c>
      <c r="M28" s="23" t="s">
        <v>51</v>
      </c>
    </row>
    <row r="29" spans="1:13" ht="15.75" customHeight="1" x14ac:dyDescent="0.2">
      <c r="B29" s="166"/>
      <c r="C29" s="32" t="s">
        <v>53</v>
      </c>
      <c r="D29" s="146" t="s">
        <v>54</v>
      </c>
      <c r="E29" s="127"/>
      <c r="F29" s="33">
        <v>6.4999999999999997E-3</v>
      </c>
      <c r="G29" s="26"/>
      <c r="H29" s="34"/>
      <c r="I29" s="35"/>
      <c r="J29" s="35"/>
      <c r="K29" s="36"/>
      <c r="L29" s="37"/>
      <c r="M29" s="37"/>
    </row>
    <row r="30" spans="1:13" ht="15.75" customHeight="1" x14ac:dyDescent="0.2">
      <c r="B30" s="166"/>
      <c r="C30" s="32" t="s">
        <v>55</v>
      </c>
      <c r="D30" s="146" t="s">
        <v>56</v>
      </c>
      <c r="E30" s="127"/>
      <c r="F30" s="33">
        <v>0.03</v>
      </c>
      <c r="G30" s="26"/>
      <c r="H30" s="34"/>
      <c r="I30" s="35"/>
      <c r="J30" s="35"/>
      <c r="K30" s="36"/>
      <c r="L30" s="37"/>
      <c r="M30" s="37"/>
    </row>
    <row r="31" spans="1:13" ht="15.75" customHeight="1" x14ac:dyDescent="0.2">
      <c r="B31" s="166"/>
      <c r="C31" s="32" t="s">
        <v>59</v>
      </c>
      <c r="D31" s="146" t="s">
        <v>60</v>
      </c>
      <c r="E31" s="127"/>
      <c r="F31" s="33">
        <v>0.03</v>
      </c>
      <c r="G31" s="26"/>
      <c r="H31" s="38"/>
      <c r="I31" s="39"/>
      <c r="J31" s="39"/>
      <c r="K31" s="40"/>
      <c r="L31" s="37"/>
      <c r="M31" s="37"/>
    </row>
    <row r="32" spans="1:13" ht="15.75" customHeight="1" x14ac:dyDescent="0.2">
      <c r="B32" s="166"/>
      <c r="C32" s="41" t="s">
        <v>63</v>
      </c>
      <c r="D32" s="147" t="s">
        <v>64</v>
      </c>
      <c r="E32" s="148"/>
      <c r="F32" s="42"/>
      <c r="G32" s="26"/>
      <c r="H32" s="140" t="s">
        <v>65</v>
      </c>
      <c r="I32" s="126"/>
      <c r="J32" s="126"/>
      <c r="K32" s="127"/>
      <c r="L32" s="43"/>
      <c r="M32" s="43"/>
    </row>
    <row r="33" spans="1:13" ht="15.75" customHeight="1" x14ac:dyDescent="0.2">
      <c r="B33" s="166"/>
      <c r="C33" s="121" t="s">
        <v>67</v>
      </c>
      <c r="D33" s="122"/>
      <c r="E33" s="73">
        <f>F35*K20</f>
        <v>0</v>
      </c>
      <c r="F33" s="45"/>
      <c r="G33" s="45"/>
      <c r="H33" s="141" t="s">
        <v>68</v>
      </c>
      <c r="I33" s="126"/>
      <c r="J33" s="126"/>
      <c r="K33" s="127"/>
      <c r="L33" s="22" t="s">
        <v>50</v>
      </c>
      <c r="M33" s="23" t="s">
        <v>51</v>
      </c>
    </row>
    <row r="34" spans="1:13" ht="15.75" customHeight="1" x14ac:dyDescent="0.2">
      <c r="B34" s="166"/>
      <c r="C34" s="121" t="s">
        <v>70</v>
      </c>
      <c r="D34" s="122"/>
      <c r="E34" s="74">
        <f>E33+K20</f>
        <v>0</v>
      </c>
      <c r="F34" s="48"/>
      <c r="G34" s="75"/>
      <c r="H34" s="50" t="s">
        <v>71</v>
      </c>
      <c r="I34" s="51">
        <v>0.19600000000000001</v>
      </c>
      <c r="J34" s="51">
        <v>0.2097</v>
      </c>
      <c r="K34" s="51">
        <v>0.24229999999999999</v>
      </c>
      <c r="L34" s="52"/>
      <c r="M34" s="52"/>
    </row>
    <row r="35" spans="1:13" ht="15.75" customHeight="1" x14ac:dyDescent="0.2">
      <c r="B35" s="166"/>
      <c r="C35" s="125" t="s">
        <v>74</v>
      </c>
      <c r="D35" s="126"/>
      <c r="E35" s="127"/>
      <c r="F35" s="53">
        <f>(((1+F23+F25+F24)*(1+F26)*(1+F27)/(1-F28))-1)</f>
        <v>0.20733528691590775</v>
      </c>
      <c r="G35" s="54" t="str">
        <f>IF(F32=0,IF(AND(F35&gt;I34,F35&lt;K34),"OK","DIFERE"),IF(AND(F35&gt;I35,F35&lt;K35),"OK","DIFERE"))</f>
        <v>OK</v>
      </c>
      <c r="H35" s="55" t="s">
        <v>75</v>
      </c>
      <c r="I35" s="56">
        <f t="shared" ref="I35:K35" si="7">(1+I34)/(0.955)-1</f>
        <v>0.25235602094240828</v>
      </c>
      <c r="J35" s="56">
        <f t="shared" si="7"/>
        <v>0.26670157068062839</v>
      </c>
      <c r="K35" s="56">
        <f t="shared" si="7"/>
        <v>0.30083769633507851</v>
      </c>
      <c r="L35" s="52"/>
      <c r="M35" s="52"/>
    </row>
    <row r="36" spans="1:13" ht="15.75" customHeight="1" x14ac:dyDescent="0.2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5.75" customHeight="1" x14ac:dyDescent="0.2">
      <c r="B37" s="190" t="s">
        <v>85</v>
      </c>
      <c r="C37" s="177" t="s">
        <v>13</v>
      </c>
      <c r="D37" s="168"/>
      <c r="E37" s="168"/>
      <c r="F37" s="168"/>
      <c r="G37" s="168"/>
      <c r="H37" s="168"/>
      <c r="I37" s="168"/>
      <c r="J37" s="178"/>
      <c r="K37" s="179"/>
      <c r="L37" s="168"/>
      <c r="M37" s="169"/>
    </row>
    <row r="38" spans="1:13" ht="15.75" customHeight="1" x14ac:dyDescent="0.2">
      <c r="A38" s="191" t="s">
        <v>86</v>
      </c>
      <c r="B38" s="166"/>
      <c r="C38" s="170" t="s">
        <v>14</v>
      </c>
      <c r="D38" s="170" t="s">
        <v>15</v>
      </c>
      <c r="E38" s="170" t="s">
        <v>16</v>
      </c>
      <c r="F38" s="170" t="s">
        <v>17</v>
      </c>
      <c r="G38" s="170" t="s">
        <v>18</v>
      </c>
      <c r="H38" s="149" t="s">
        <v>19</v>
      </c>
      <c r="I38" s="180" t="s">
        <v>20</v>
      </c>
      <c r="J38" s="181"/>
      <c r="K38" s="182"/>
      <c r="L38" s="142" t="s">
        <v>21</v>
      </c>
      <c r="M38" s="144" t="s">
        <v>22</v>
      </c>
    </row>
    <row r="39" spans="1:13" ht="15.75" customHeight="1" x14ac:dyDescent="0.2">
      <c r="A39" s="166"/>
      <c r="B39" s="166"/>
      <c r="C39" s="171"/>
      <c r="D39" s="171"/>
      <c r="E39" s="171"/>
      <c r="F39" s="171"/>
      <c r="G39" s="171"/>
      <c r="H39" s="150"/>
      <c r="I39" s="14" t="s">
        <v>25</v>
      </c>
      <c r="J39" s="15" t="s">
        <v>26</v>
      </c>
      <c r="K39" s="16" t="s">
        <v>27</v>
      </c>
      <c r="L39" s="143"/>
      <c r="M39" s="145"/>
    </row>
    <row r="40" spans="1:13" ht="15.75" customHeight="1" x14ac:dyDescent="0.2">
      <c r="B40" s="166"/>
      <c r="C40" s="22">
        <v>1</v>
      </c>
      <c r="D40" s="23" t="s">
        <v>28</v>
      </c>
      <c r="E40" s="72">
        <f t="shared" ref="E40:E45" si="8">$V$3*F40</f>
        <v>0</v>
      </c>
      <c r="F40" s="25">
        <f t="shared" ref="F40:F44" si="9">I40</f>
        <v>3.4299999999999997E-2</v>
      </c>
      <c r="G40" s="26"/>
      <c r="H40" s="22" t="str">
        <f t="shared" ref="H40:H44" si="10">IF(AND(F40&gt;=I40,F40&lt;=K40),"OK","DIFERE")</f>
        <v>OK</v>
      </c>
      <c r="I40" s="27">
        <v>3.4299999999999997E-2</v>
      </c>
      <c r="J40" s="27">
        <v>4.9299999999999997E-2</v>
      </c>
      <c r="K40" s="27">
        <v>6.7100000000000007E-2</v>
      </c>
      <c r="L40" s="22" t="s">
        <v>29</v>
      </c>
      <c r="M40" s="23" t="s">
        <v>12</v>
      </c>
    </row>
    <row r="41" spans="1:13" ht="15.75" customHeight="1" x14ac:dyDescent="0.2">
      <c r="B41" s="166"/>
      <c r="C41" s="22">
        <v>2</v>
      </c>
      <c r="D41" s="23" t="s">
        <v>32</v>
      </c>
      <c r="E41" s="72">
        <f t="shared" si="8"/>
        <v>0</v>
      </c>
      <c r="F41" s="25">
        <f t="shared" si="9"/>
        <v>2.8E-3</v>
      </c>
      <c r="G41" s="26"/>
      <c r="H41" s="22" t="str">
        <f t="shared" si="10"/>
        <v>OK</v>
      </c>
      <c r="I41" s="27">
        <v>2.8E-3</v>
      </c>
      <c r="J41" s="27">
        <v>4.8999999999999998E-3</v>
      </c>
      <c r="K41" s="27">
        <v>7.4999999999999997E-3</v>
      </c>
      <c r="L41" s="22" t="s">
        <v>33</v>
      </c>
      <c r="M41" s="23" t="s">
        <v>34</v>
      </c>
    </row>
    <row r="42" spans="1:13" ht="15.75" customHeight="1" x14ac:dyDescent="0.2">
      <c r="B42" s="166"/>
      <c r="C42" s="22">
        <v>3</v>
      </c>
      <c r="D42" s="23" t="s">
        <v>37</v>
      </c>
      <c r="E42" s="72">
        <f t="shared" si="8"/>
        <v>0</v>
      </c>
      <c r="F42" s="25">
        <f t="shared" si="9"/>
        <v>0.01</v>
      </c>
      <c r="G42" s="26"/>
      <c r="H42" s="22" t="str">
        <f t="shared" si="10"/>
        <v>OK</v>
      </c>
      <c r="I42" s="27">
        <v>0.01</v>
      </c>
      <c r="J42" s="27">
        <v>1.3899999999999999E-2</v>
      </c>
      <c r="K42" s="27">
        <v>1.7399999999999999E-2</v>
      </c>
      <c r="L42" s="22" t="s">
        <v>38</v>
      </c>
      <c r="M42" s="23" t="s">
        <v>39</v>
      </c>
    </row>
    <row r="43" spans="1:13" ht="15.75" customHeight="1" x14ac:dyDescent="0.2">
      <c r="B43" s="166"/>
      <c r="C43" s="22">
        <v>4</v>
      </c>
      <c r="D43" s="23" t="s">
        <v>42</v>
      </c>
      <c r="E43" s="72">
        <f t="shared" si="8"/>
        <v>0</v>
      </c>
      <c r="F43" s="25">
        <f t="shared" si="9"/>
        <v>9.4000000000000004E-3</v>
      </c>
      <c r="G43" s="26"/>
      <c r="H43" s="22" t="str">
        <f t="shared" si="10"/>
        <v>OK</v>
      </c>
      <c r="I43" s="27">
        <v>9.4000000000000004E-3</v>
      </c>
      <c r="J43" s="27">
        <v>9.9000000000000008E-3</v>
      </c>
      <c r="K43" s="27">
        <v>1.17E-2</v>
      </c>
      <c r="L43" s="22" t="s">
        <v>43</v>
      </c>
      <c r="M43" s="23" t="s">
        <v>24</v>
      </c>
    </row>
    <row r="44" spans="1:13" ht="15.75" customHeight="1" x14ac:dyDescent="0.2">
      <c r="B44" s="166"/>
      <c r="C44" s="22">
        <v>5</v>
      </c>
      <c r="D44" s="23" t="s">
        <v>46</v>
      </c>
      <c r="E44" s="72">
        <f t="shared" si="8"/>
        <v>0</v>
      </c>
      <c r="F44" s="25">
        <f t="shared" si="9"/>
        <v>6.7400000000000002E-2</v>
      </c>
      <c r="G44" s="26"/>
      <c r="H44" s="22" t="str">
        <f t="shared" si="10"/>
        <v>OK</v>
      </c>
      <c r="I44" s="27">
        <v>6.7400000000000002E-2</v>
      </c>
      <c r="J44" s="27">
        <v>8.0399999999999999E-2</v>
      </c>
      <c r="K44" s="27">
        <v>9.4E-2</v>
      </c>
      <c r="L44" s="22" t="s">
        <v>47</v>
      </c>
      <c r="M44" s="23" t="s">
        <v>48</v>
      </c>
    </row>
    <row r="45" spans="1:13" ht="15.75" customHeight="1" x14ac:dyDescent="0.2">
      <c r="B45" s="166"/>
      <c r="C45" s="22">
        <v>6</v>
      </c>
      <c r="D45" s="23" t="s">
        <v>49</v>
      </c>
      <c r="E45" s="72">
        <f t="shared" si="8"/>
        <v>0</v>
      </c>
      <c r="F45" s="28">
        <f>SUM(F46:F49)</f>
        <v>6.6500000000000004E-2</v>
      </c>
      <c r="G45" s="26"/>
      <c r="H45" s="29"/>
      <c r="I45" s="30"/>
      <c r="J45" s="30"/>
      <c r="K45" s="31"/>
      <c r="L45" s="22" t="s">
        <v>50</v>
      </c>
      <c r="M45" s="23" t="s">
        <v>51</v>
      </c>
    </row>
    <row r="46" spans="1:13" ht="15.75" customHeight="1" x14ac:dyDescent="0.2">
      <c r="B46" s="166"/>
      <c r="C46" s="32" t="s">
        <v>53</v>
      </c>
      <c r="D46" s="146" t="s">
        <v>54</v>
      </c>
      <c r="E46" s="127"/>
      <c r="F46" s="33">
        <v>6.4999999999999997E-3</v>
      </c>
      <c r="G46" s="26"/>
      <c r="H46" s="34"/>
      <c r="I46" s="35"/>
      <c r="J46" s="35"/>
      <c r="K46" s="36"/>
      <c r="L46" s="37"/>
      <c r="M46" s="37"/>
    </row>
    <row r="47" spans="1:13" ht="15.75" customHeight="1" x14ac:dyDescent="0.2">
      <c r="B47" s="166"/>
      <c r="C47" s="32" t="s">
        <v>55</v>
      </c>
      <c r="D47" s="146" t="s">
        <v>56</v>
      </c>
      <c r="E47" s="127"/>
      <c r="F47" s="33">
        <v>0.03</v>
      </c>
      <c r="G47" s="26"/>
      <c r="H47" s="34"/>
      <c r="I47" s="35"/>
      <c r="J47" s="35"/>
      <c r="K47" s="36"/>
      <c r="L47" s="37"/>
      <c r="M47" s="37"/>
    </row>
    <row r="48" spans="1:13" ht="15.75" customHeight="1" x14ac:dyDescent="0.2">
      <c r="B48" s="166"/>
      <c r="C48" s="32" t="s">
        <v>59</v>
      </c>
      <c r="D48" s="146" t="s">
        <v>60</v>
      </c>
      <c r="E48" s="127"/>
      <c r="F48" s="33">
        <v>0.03</v>
      </c>
      <c r="G48" s="26"/>
      <c r="H48" s="38"/>
      <c r="I48" s="39"/>
      <c r="J48" s="39"/>
      <c r="K48" s="40"/>
      <c r="L48" s="37"/>
      <c r="M48" s="37"/>
    </row>
    <row r="49" spans="1:13" ht="15.75" customHeight="1" x14ac:dyDescent="0.2">
      <c r="B49" s="166"/>
      <c r="C49" s="41" t="s">
        <v>63</v>
      </c>
      <c r="D49" s="147" t="s">
        <v>64</v>
      </c>
      <c r="E49" s="148"/>
      <c r="F49" s="42"/>
      <c r="G49" s="26"/>
      <c r="H49" s="140" t="s">
        <v>65</v>
      </c>
      <c r="I49" s="126"/>
      <c r="J49" s="126"/>
      <c r="K49" s="127"/>
      <c r="L49" s="43"/>
      <c r="M49" s="43"/>
    </row>
    <row r="50" spans="1:13" ht="15.75" customHeight="1" x14ac:dyDescent="0.2">
      <c r="B50" s="166"/>
      <c r="C50" s="121" t="s">
        <v>67</v>
      </c>
      <c r="D50" s="122"/>
      <c r="E50" s="73">
        <f>F52*K37</f>
        <v>0</v>
      </c>
      <c r="F50" s="45"/>
      <c r="G50" s="45"/>
      <c r="H50" s="141" t="s">
        <v>68</v>
      </c>
      <c r="I50" s="126"/>
      <c r="J50" s="126"/>
      <c r="K50" s="127"/>
      <c r="L50" s="22" t="s">
        <v>50</v>
      </c>
      <c r="M50" s="23" t="s">
        <v>51</v>
      </c>
    </row>
    <row r="51" spans="1:13" ht="15.75" customHeight="1" x14ac:dyDescent="0.2">
      <c r="B51" s="166"/>
      <c r="C51" s="121" t="s">
        <v>70</v>
      </c>
      <c r="D51" s="122"/>
      <c r="E51" s="74">
        <f>E50+K37</f>
        <v>0</v>
      </c>
      <c r="F51" s="48"/>
      <c r="G51" s="75"/>
      <c r="H51" s="50" t="s">
        <v>71</v>
      </c>
      <c r="I51" s="51">
        <v>0.20760000000000001</v>
      </c>
      <c r="J51" s="51">
        <v>0.24179999999999999</v>
      </c>
      <c r="K51" s="51">
        <v>0.26440000000000002</v>
      </c>
      <c r="L51" s="52"/>
      <c r="M51" s="52"/>
    </row>
    <row r="52" spans="1:13" ht="15.75" customHeight="1" x14ac:dyDescent="0.2">
      <c r="B52" s="166"/>
      <c r="C52" s="125" t="s">
        <v>74</v>
      </c>
      <c r="D52" s="126"/>
      <c r="E52" s="127"/>
      <c r="F52" s="53">
        <f>(((1+F40+F42+F41)*(1+F43)*(1+F44)/(1-F45))-1)</f>
        <v>0.20854920265238341</v>
      </c>
      <c r="G52" s="54" t="str">
        <f>IF(F49=0,IF(AND(F52&gt;I51,F52&lt;K51),"OK","DIFERE"),IF(AND(F52&gt;I52,F52&lt;K52),"OK","DIFERE"))</f>
        <v>OK</v>
      </c>
      <c r="H52" s="55" t="s">
        <v>75</v>
      </c>
      <c r="I52" s="56">
        <f t="shared" ref="I52:K52" si="11">(1+I51)/(0.955)-1</f>
        <v>0.26450261780104722</v>
      </c>
      <c r="J52" s="56">
        <f t="shared" si="11"/>
        <v>0.3003141361256545</v>
      </c>
      <c r="K52" s="56">
        <f t="shared" si="11"/>
        <v>0.32397905759162304</v>
      </c>
      <c r="L52" s="52"/>
      <c r="M52" s="52"/>
    </row>
    <row r="53" spans="1:13" ht="15.75" customHeight="1" x14ac:dyDescent="0.2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ht="15.75" customHeight="1" x14ac:dyDescent="0.2">
      <c r="B54" s="190" t="s">
        <v>87</v>
      </c>
      <c r="C54" s="177" t="s">
        <v>13</v>
      </c>
      <c r="D54" s="168"/>
      <c r="E54" s="168"/>
      <c r="F54" s="168"/>
      <c r="G54" s="168"/>
      <c r="H54" s="168"/>
      <c r="I54" s="168"/>
      <c r="J54" s="178"/>
      <c r="K54" s="179"/>
      <c r="L54" s="168"/>
      <c r="M54" s="169"/>
    </row>
    <row r="55" spans="1:13" ht="15.75" customHeight="1" x14ac:dyDescent="0.2">
      <c r="A55" s="191" t="s">
        <v>88</v>
      </c>
      <c r="B55" s="166"/>
      <c r="C55" s="170" t="s">
        <v>14</v>
      </c>
      <c r="D55" s="170" t="s">
        <v>15</v>
      </c>
      <c r="E55" s="170" t="s">
        <v>16</v>
      </c>
      <c r="F55" s="170" t="s">
        <v>17</v>
      </c>
      <c r="G55" s="170" t="s">
        <v>18</v>
      </c>
      <c r="H55" s="149" t="s">
        <v>19</v>
      </c>
      <c r="I55" s="180" t="s">
        <v>20</v>
      </c>
      <c r="J55" s="181"/>
      <c r="K55" s="182"/>
      <c r="L55" s="142" t="s">
        <v>21</v>
      </c>
      <c r="M55" s="144" t="s">
        <v>22</v>
      </c>
    </row>
    <row r="56" spans="1:13" ht="15.75" customHeight="1" x14ac:dyDescent="0.2">
      <c r="A56" s="166"/>
      <c r="B56" s="166"/>
      <c r="C56" s="171"/>
      <c r="D56" s="171"/>
      <c r="E56" s="171"/>
      <c r="F56" s="171"/>
      <c r="G56" s="171"/>
      <c r="H56" s="150"/>
      <c r="I56" s="14" t="s">
        <v>25</v>
      </c>
      <c r="J56" s="15" t="s">
        <v>26</v>
      </c>
      <c r="K56" s="16" t="s">
        <v>27</v>
      </c>
      <c r="L56" s="143"/>
      <c r="M56" s="145"/>
    </row>
    <row r="57" spans="1:13" ht="15.75" customHeight="1" x14ac:dyDescent="0.2">
      <c r="B57" s="166"/>
      <c r="C57" s="22">
        <v>1</v>
      </c>
      <c r="D57" s="23" t="s">
        <v>28</v>
      </c>
      <c r="E57" s="72">
        <f t="shared" ref="E57:E62" si="12">$V$3*F57</f>
        <v>0</v>
      </c>
      <c r="F57" s="25">
        <f t="shared" ref="F57:F61" si="13">I57</f>
        <v>5.2900000000000003E-2</v>
      </c>
      <c r="G57" s="26"/>
      <c r="H57" s="22" t="str">
        <f t="shared" ref="H57:H61" si="14">IF(AND(F57&gt;=I57,F57&lt;=K57),"OK","DIFERE")</f>
        <v>OK</v>
      </c>
      <c r="I57" s="27">
        <v>5.2900000000000003E-2</v>
      </c>
      <c r="J57" s="27">
        <v>5.9200000000000003E-2</v>
      </c>
      <c r="K57" s="27">
        <v>7.9299999999999995E-2</v>
      </c>
      <c r="L57" s="22" t="s">
        <v>29</v>
      </c>
      <c r="M57" s="23" t="s">
        <v>12</v>
      </c>
    </row>
    <row r="58" spans="1:13" ht="15.75" customHeight="1" x14ac:dyDescent="0.2">
      <c r="B58" s="166"/>
      <c r="C58" s="22">
        <v>2</v>
      </c>
      <c r="D58" s="23" t="s">
        <v>32</v>
      </c>
      <c r="E58" s="72">
        <f t="shared" si="12"/>
        <v>0</v>
      </c>
      <c r="F58" s="25">
        <f t="shared" si="13"/>
        <v>2.5000000000000001E-3</v>
      </c>
      <c r="G58" s="26"/>
      <c r="H58" s="22" t="str">
        <f t="shared" si="14"/>
        <v>OK</v>
      </c>
      <c r="I58" s="27">
        <v>2.5000000000000001E-3</v>
      </c>
      <c r="J58" s="27">
        <v>5.1000000000000004E-3</v>
      </c>
      <c r="K58" s="27">
        <v>5.5999999999999999E-3</v>
      </c>
      <c r="L58" s="22" t="s">
        <v>33</v>
      </c>
      <c r="M58" s="23" t="s">
        <v>34</v>
      </c>
    </row>
    <row r="59" spans="1:13" ht="15.75" customHeight="1" x14ac:dyDescent="0.2">
      <c r="B59" s="166"/>
      <c r="C59" s="22">
        <v>3</v>
      </c>
      <c r="D59" s="23" t="s">
        <v>37</v>
      </c>
      <c r="E59" s="72">
        <f t="shared" si="12"/>
        <v>0</v>
      </c>
      <c r="F59" s="25">
        <f t="shared" si="13"/>
        <v>0.01</v>
      </c>
      <c r="G59" s="26"/>
      <c r="H59" s="22" t="str">
        <f t="shared" si="14"/>
        <v>OK</v>
      </c>
      <c r="I59" s="27">
        <v>0.01</v>
      </c>
      <c r="J59" s="27">
        <v>1.4800000000000001E-2</v>
      </c>
      <c r="K59" s="27">
        <v>1.9699999999999999E-2</v>
      </c>
      <c r="L59" s="22" t="s">
        <v>38</v>
      </c>
      <c r="M59" s="23" t="s">
        <v>39</v>
      </c>
    </row>
    <row r="60" spans="1:13" ht="15.75" customHeight="1" x14ac:dyDescent="0.2">
      <c r="B60" s="166"/>
      <c r="C60" s="22">
        <v>4</v>
      </c>
      <c r="D60" s="23" t="s">
        <v>42</v>
      </c>
      <c r="E60" s="72">
        <f t="shared" si="12"/>
        <v>0</v>
      </c>
      <c r="F60" s="25">
        <f t="shared" si="13"/>
        <v>1.01E-2</v>
      </c>
      <c r="G60" s="26"/>
      <c r="H60" s="22" t="str">
        <f t="shared" si="14"/>
        <v>OK</v>
      </c>
      <c r="I60" s="27">
        <v>1.01E-2</v>
      </c>
      <c r="J60" s="27">
        <v>1.0699999999999999E-2</v>
      </c>
      <c r="K60" s="27">
        <v>1.11E-2</v>
      </c>
      <c r="L60" s="22" t="s">
        <v>43</v>
      </c>
      <c r="M60" s="23" t="s">
        <v>24</v>
      </c>
    </row>
    <row r="61" spans="1:13" ht="15.75" customHeight="1" x14ac:dyDescent="0.2">
      <c r="B61" s="166"/>
      <c r="C61" s="22">
        <v>5</v>
      </c>
      <c r="D61" s="23" t="s">
        <v>46</v>
      </c>
      <c r="E61" s="72">
        <f t="shared" si="12"/>
        <v>0</v>
      </c>
      <c r="F61" s="25">
        <f t="shared" si="13"/>
        <v>0.08</v>
      </c>
      <c r="G61" s="26"/>
      <c r="H61" s="22" t="str">
        <f t="shared" si="14"/>
        <v>OK</v>
      </c>
      <c r="I61" s="27">
        <v>0.08</v>
      </c>
      <c r="J61" s="27">
        <v>8.3099999999999993E-2</v>
      </c>
      <c r="K61" s="27">
        <v>9.5100000000000004E-2</v>
      </c>
      <c r="L61" s="22" t="s">
        <v>47</v>
      </c>
      <c r="M61" s="23" t="s">
        <v>48</v>
      </c>
    </row>
    <row r="62" spans="1:13" ht="15.75" customHeight="1" x14ac:dyDescent="0.2">
      <c r="B62" s="166"/>
      <c r="C62" s="22">
        <v>6</v>
      </c>
      <c r="D62" s="23" t="s">
        <v>49</v>
      </c>
      <c r="E62" s="72">
        <f t="shared" si="12"/>
        <v>0</v>
      </c>
      <c r="F62" s="28">
        <f>SUM(F63:F66)</f>
        <v>6.6500000000000004E-2</v>
      </c>
      <c r="G62" s="26"/>
      <c r="H62" s="29"/>
      <c r="I62" s="30"/>
      <c r="J62" s="30"/>
      <c r="K62" s="31"/>
      <c r="L62" s="22" t="s">
        <v>50</v>
      </c>
      <c r="M62" s="23" t="s">
        <v>51</v>
      </c>
    </row>
    <row r="63" spans="1:13" ht="15.75" customHeight="1" x14ac:dyDescent="0.2">
      <c r="B63" s="166"/>
      <c r="C63" s="32" t="s">
        <v>53</v>
      </c>
      <c r="D63" s="146" t="s">
        <v>54</v>
      </c>
      <c r="E63" s="127"/>
      <c r="F63" s="33">
        <v>6.4999999999999997E-3</v>
      </c>
      <c r="G63" s="26"/>
      <c r="H63" s="34"/>
      <c r="I63" s="35"/>
      <c r="J63" s="35"/>
      <c r="K63" s="36"/>
      <c r="L63" s="37"/>
      <c r="M63" s="37"/>
    </row>
    <row r="64" spans="1:13" ht="15.75" customHeight="1" x14ac:dyDescent="0.2">
      <c r="B64" s="166"/>
      <c r="C64" s="32" t="s">
        <v>55</v>
      </c>
      <c r="D64" s="146" t="s">
        <v>56</v>
      </c>
      <c r="E64" s="127"/>
      <c r="F64" s="33">
        <v>0.03</v>
      </c>
      <c r="G64" s="26"/>
      <c r="H64" s="34"/>
      <c r="I64" s="35"/>
      <c r="J64" s="35"/>
      <c r="K64" s="36"/>
      <c r="L64" s="37"/>
      <c r="M64" s="37"/>
    </row>
    <row r="65" spans="1:13" ht="15.75" customHeight="1" x14ac:dyDescent="0.2">
      <c r="B65" s="166"/>
      <c r="C65" s="32" t="s">
        <v>59</v>
      </c>
      <c r="D65" s="146" t="s">
        <v>60</v>
      </c>
      <c r="E65" s="127"/>
      <c r="F65" s="33">
        <v>0.03</v>
      </c>
      <c r="G65" s="26"/>
      <c r="H65" s="38"/>
      <c r="I65" s="39"/>
      <c r="J65" s="39"/>
      <c r="K65" s="40"/>
      <c r="L65" s="37"/>
      <c r="M65" s="37"/>
    </row>
    <row r="66" spans="1:13" ht="15.75" customHeight="1" x14ac:dyDescent="0.2">
      <c r="B66" s="166"/>
      <c r="C66" s="41" t="s">
        <v>63</v>
      </c>
      <c r="D66" s="147" t="s">
        <v>64</v>
      </c>
      <c r="E66" s="148"/>
      <c r="F66" s="42"/>
      <c r="G66" s="26"/>
      <c r="H66" s="140" t="s">
        <v>65</v>
      </c>
      <c r="I66" s="126"/>
      <c r="J66" s="126"/>
      <c r="K66" s="127"/>
      <c r="L66" s="43"/>
      <c r="M66" s="43"/>
    </row>
    <row r="67" spans="1:13" ht="15.75" customHeight="1" x14ac:dyDescent="0.2">
      <c r="B67" s="166"/>
      <c r="C67" s="121" t="s">
        <v>67</v>
      </c>
      <c r="D67" s="122"/>
      <c r="E67" s="73">
        <f>F69*K54</f>
        <v>0</v>
      </c>
      <c r="F67" s="45"/>
      <c r="G67" s="45"/>
      <c r="H67" s="141" t="s">
        <v>68</v>
      </c>
      <c r="I67" s="126"/>
      <c r="J67" s="126"/>
      <c r="K67" s="127"/>
      <c r="L67" s="22" t="s">
        <v>50</v>
      </c>
      <c r="M67" s="23" t="s">
        <v>51</v>
      </c>
    </row>
    <row r="68" spans="1:13" ht="15.75" customHeight="1" x14ac:dyDescent="0.2">
      <c r="B68" s="166"/>
      <c r="C68" s="121" t="s">
        <v>70</v>
      </c>
      <c r="D68" s="122"/>
      <c r="E68" s="74">
        <f>E67+K54</f>
        <v>0</v>
      </c>
      <c r="F68" s="48"/>
      <c r="G68" s="75"/>
      <c r="H68" s="50" t="s">
        <v>71</v>
      </c>
      <c r="I68" s="51">
        <v>0.24</v>
      </c>
      <c r="J68" s="51">
        <v>0.25840000000000002</v>
      </c>
      <c r="K68" s="51">
        <v>0.27860000000000001</v>
      </c>
      <c r="L68" s="52"/>
      <c r="M68" s="52"/>
    </row>
    <row r="69" spans="1:13" ht="15.75" customHeight="1" x14ac:dyDescent="0.2">
      <c r="B69" s="166"/>
      <c r="C69" s="125" t="s">
        <v>74</v>
      </c>
      <c r="D69" s="126"/>
      <c r="E69" s="127"/>
      <c r="F69" s="53">
        <f>(((1+F57+F59+F58)*(1+F60)*(1+F61)/(1-F62))-1)</f>
        <v>0.2450491517943223</v>
      </c>
      <c r="G69" s="54" t="str">
        <f>IF(F66=0,IF(AND(F69&gt;I68,F69&lt;K68),"OK","DIFERE"),IF(AND(F69&gt;I69,F69&lt;K69),"OK","DIFERE"))</f>
        <v>OK</v>
      </c>
      <c r="H69" s="55" t="s">
        <v>75</v>
      </c>
      <c r="I69" s="56">
        <f t="shared" ref="I69:K69" si="15">(1+I68)/(0.955)-1</f>
        <v>0.29842931937172779</v>
      </c>
      <c r="J69" s="56">
        <f t="shared" si="15"/>
        <v>0.31769633507853401</v>
      </c>
      <c r="K69" s="56">
        <f t="shared" si="15"/>
        <v>0.33884816753926694</v>
      </c>
      <c r="L69" s="52"/>
      <c r="M69" s="52"/>
    </row>
    <row r="70" spans="1:13" ht="15.75" customHeight="1" x14ac:dyDescent="0.2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spans="1:13" ht="15.75" customHeight="1" x14ac:dyDescent="0.2">
      <c r="B71" s="190" t="s">
        <v>89</v>
      </c>
      <c r="C71" s="177" t="s">
        <v>13</v>
      </c>
      <c r="D71" s="168"/>
      <c r="E71" s="168"/>
      <c r="F71" s="168"/>
      <c r="G71" s="168"/>
      <c r="H71" s="168"/>
      <c r="I71" s="168"/>
      <c r="J71" s="178"/>
      <c r="K71" s="179"/>
      <c r="L71" s="168"/>
      <c r="M71" s="169"/>
    </row>
    <row r="72" spans="1:13" ht="15.75" customHeight="1" x14ac:dyDescent="0.25">
      <c r="A72" s="71" t="s">
        <v>89</v>
      </c>
      <c r="B72" s="166"/>
      <c r="C72" s="170" t="s">
        <v>14</v>
      </c>
      <c r="D72" s="170" t="s">
        <v>15</v>
      </c>
      <c r="E72" s="170" t="s">
        <v>16</v>
      </c>
      <c r="F72" s="170" t="s">
        <v>17</v>
      </c>
      <c r="G72" s="170" t="s">
        <v>18</v>
      </c>
      <c r="H72" s="149" t="s">
        <v>19</v>
      </c>
      <c r="I72" s="180" t="s">
        <v>20</v>
      </c>
      <c r="J72" s="181"/>
      <c r="K72" s="182"/>
      <c r="L72" s="142" t="s">
        <v>21</v>
      </c>
      <c r="M72" s="144" t="s">
        <v>22</v>
      </c>
    </row>
    <row r="73" spans="1:13" ht="15.75" customHeight="1" x14ac:dyDescent="0.2">
      <c r="B73" s="166"/>
      <c r="C73" s="171"/>
      <c r="D73" s="171"/>
      <c r="E73" s="171"/>
      <c r="F73" s="171"/>
      <c r="G73" s="171"/>
      <c r="H73" s="150"/>
      <c r="I73" s="14" t="s">
        <v>25</v>
      </c>
      <c r="J73" s="15" t="s">
        <v>26</v>
      </c>
      <c r="K73" s="16" t="s">
        <v>27</v>
      </c>
      <c r="L73" s="143"/>
      <c r="M73" s="145"/>
    </row>
    <row r="74" spans="1:13" ht="15.75" customHeight="1" x14ac:dyDescent="0.2">
      <c r="B74" s="166"/>
      <c r="C74" s="22">
        <v>1</v>
      </c>
      <c r="D74" s="23" t="s">
        <v>28</v>
      </c>
      <c r="E74" s="72">
        <f t="shared" ref="E74:E79" si="16">$V$3*F74</f>
        <v>0</v>
      </c>
      <c r="F74" s="25">
        <f t="shared" ref="F74:F78" si="17">I74</f>
        <v>0.04</v>
      </c>
      <c r="G74" s="26"/>
      <c r="H74" s="22" t="str">
        <f t="shared" ref="H74:H78" si="18">IF(AND(F74&gt;=I74,F74&lt;=K74),"OK","DIFERE")</f>
        <v>OK</v>
      </c>
      <c r="I74" s="27">
        <v>0.04</v>
      </c>
      <c r="J74" s="27">
        <v>5.5199999999999999E-2</v>
      </c>
      <c r="K74" s="27">
        <v>7.85E-2</v>
      </c>
      <c r="L74" s="22" t="s">
        <v>29</v>
      </c>
      <c r="M74" s="23" t="s">
        <v>12</v>
      </c>
    </row>
    <row r="75" spans="1:13" ht="15.75" customHeight="1" x14ac:dyDescent="0.2">
      <c r="B75" s="166"/>
      <c r="C75" s="22">
        <v>2</v>
      </c>
      <c r="D75" s="23" t="s">
        <v>32</v>
      </c>
      <c r="E75" s="72">
        <f t="shared" si="16"/>
        <v>0</v>
      </c>
      <c r="F75" s="25">
        <f t="shared" si="17"/>
        <v>8.0999999999999996E-3</v>
      </c>
      <c r="G75" s="26"/>
      <c r="H75" s="22" t="str">
        <f t="shared" si="18"/>
        <v>OK</v>
      </c>
      <c r="I75" s="27">
        <v>8.0999999999999996E-3</v>
      </c>
      <c r="J75" s="27">
        <v>1.2200000000000001E-2</v>
      </c>
      <c r="K75" s="27">
        <v>1.9900000000000001E-2</v>
      </c>
      <c r="L75" s="22" t="s">
        <v>33</v>
      </c>
      <c r="M75" s="23" t="s">
        <v>34</v>
      </c>
    </row>
    <row r="76" spans="1:13" ht="15.75" customHeight="1" x14ac:dyDescent="0.2">
      <c r="B76" s="166"/>
      <c r="C76" s="22">
        <v>3</v>
      </c>
      <c r="D76" s="23" t="s">
        <v>37</v>
      </c>
      <c r="E76" s="72">
        <f t="shared" si="16"/>
        <v>0</v>
      </c>
      <c r="F76" s="25">
        <f t="shared" si="17"/>
        <v>1.46E-2</v>
      </c>
      <c r="G76" s="26"/>
      <c r="H76" s="22" t="str">
        <f t="shared" si="18"/>
        <v>OK</v>
      </c>
      <c r="I76" s="27">
        <v>1.46E-2</v>
      </c>
      <c r="J76" s="27">
        <v>2.3199999999999998E-2</v>
      </c>
      <c r="K76" s="27">
        <v>3.1600000000000003E-2</v>
      </c>
      <c r="L76" s="22" t="s">
        <v>38</v>
      </c>
      <c r="M76" s="23" t="s">
        <v>39</v>
      </c>
    </row>
    <row r="77" spans="1:13" ht="15.75" customHeight="1" x14ac:dyDescent="0.2">
      <c r="B77" s="166"/>
      <c r="C77" s="22">
        <v>4</v>
      </c>
      <c r="D77" s="23" t="s">
        <v>42</v>
      </c>
      <c r="E77" s="72">
        <f t="shared" si="16"/>
        <v>0</v>
      </c>
      <c r="F77" s="25">
        <f t="shared" si="17"/>
        <v>9.4000000000000004E-3</v>
      </c>
      <c r="G77" s="26"/>
      <c r="H77" s="22" t="str">
        <f t="shared" si="18"/>
        <v>OK</v>
      </c>
      <c r="I77" s="27">
        <v>9.4000000000000004E-3</v>
      </c>
      <c r="J77" s="27">
        <v>1.0200000000000001E-2</v>
      </c>
      <c r="K77" s="27">
        <v>1.3299999999999999E-2</v>
      </c>
      <c r="L77" s="22" t="s">
        <v>43</v>
      </c>
      <c r="M77" s="23" t="s">
        <v>24</v>
      </c>
    </row>
    <row r="78" spans="1:13" ht="15.75" customHeight="1" x14ac:dyDescent="0.2">
      <c r="B78" s="166"/>
      <c r="C78" s="22">
        <v>5</v>
      </c>
      <c r="D78" s="23" t="s">
        <v>46</v>
      </c>
      <c r="E78" s="72">
        <f t="shared" si="16"/>
        <v>0</v>
      </c>
      <c r="F78" s="25">
        <f t="shared" si="17"/>
        <v>7.1400000000000005E-2</v>
      </c>
      <c r="G78" s="26"/>
      <c r="H78" s="22" t="str">
        <f t="shared" si="18"/>
        <v>OK</v>
      </c>
      <c r="I78" s="27">
        <v>7.1400000000000005E-2</v>
      </c>
      <c r="J78" s="27">
        <v>8.4000000000000005E-2</v>
      </c>
      <c r="K78" s="27">
        <v>0.1043</v>
      </c>
      <c r="L78" s="22" t="s">
        <v>47</v>
      </c>
      <c r="M78" s="23" t="s">
        <v>48</v>
      </c>
    </row>
    <row r="79" spans="1:13" ht="15.75" customHeight="1" x14ac:dyDescent="0.2">
      <c r="B79" s="166"/>
      <c r="C79" s="22">
        <v>6</v>
      </c>
      <c r="D79" s="23" t="s">
        <v>49</v>
      </c>
      <c r="E79" s="72">
        <f t="shared" si="16"/>
        <v>0</v>
      </c>
      <c r="F79" s="28">
        <f>SUM(F80:F83)</f>
        <v>6.6500000000000004E-2</v>
      </c>
      <c r="G79" s="26"/>
      <c r="H79" s="29"/>
      <c r="I79" s="30"/>
      <c r="J79" s="30"/>
      <c r="K79" s="31"/>
      <c r="L79" s="22" t="s">
        <v>50</v>
      </c>
      <c r="M79" s="23" t="s">
        <v>51</v>
      </c>
    </row>
    <row r="80" spans="1:13" ht="15.75" customHeight="1" x14ac:dyDescent="0.2">
      <c r="B80" s="166"/>
      <c r="C80" s="32" t="s">
        <v>53</v>
      </c>
      <c r="D80" s="146" t="s">
        <v>54</v>
      </c>
      <c r="E80" s="127"/>
      <c r="F80" s="33">
        <v>6.4999999999999997E-3</v>
      </c>
      <c r="G80" s="26"/>
      <c r="H80" s="34"/>
      <c r="I80" s="35"/>
      <c r="J80" s="35"/>
      <c r="K80" s="36"/>
      <c r="L80" s="37"/>
      <c r="M80" s="37"/>
    </row>
    <row r="81" spans="2:13" ht="15.75" customHeight="1" x14ac:dyDescent="0.2">
      <c r="B81" s="166"/>
      <c r="C81" s="32" t="s">
        <v>55</v>
      </c>
      <c r="D81" s="146" t="s">
        <v>56</v>
      </c>
      <c r="E81" s="127"/>
      <c r="F81" s="33">
        <v>0.03</v>
      </c>
      <c r="G81" s="26"/>
      <c r="H81" s="34"/>
      <c r="I81" s="35"/>
      <c r="J81" s="35"/>
      <c r="K81" s="36"/>
      <c r="L81" s="37"/>
      <c r="M81" s="37"/>
    </row>
    <row r="82" spans="2:13" ht="15.75" customHeight="1" x14ac:dyDescent="0.2">
      <c r="B82" s="166"/>
      <c r="C82" s="32" t="s">
        <v>59</v>
      </c>
      <c r="D82" s="146" t="s">
        <v>60</v>
      </c>
      <c r="E82" s="127"/>
      <c r="F82" s="33">
        <v>0.03</v>
      </c>
      <c r="G82" s="26"/>
      <c r="H82" s="38"/>
      <c r="I82" s="39"/>
      <c r="J82" s="39"/>
      <c r="K82" s="40"/>
      <c r="L82" s="37"/>
      <c r="M82" s="37"/>
    </row>
    <row r="83" spans="2:13" ht="15.75" customHeight="1" x14ac:dyDescent="0.2">
      <c r="B83" s="166"/>
      <c r="C83" s="41" t="s">
        <v>63</v>
      </c>
      <c r="D83" s="147" t="s">
        <v>64</v>
      </c>
      <c r="E83" s="148"/>
      <c r="F83" s="42"/>
      <c r="G83" s="26"/>
      <c r="H83" s="140" t="s">
        <v>65</v>
      </c>
      <c r="I83" s="126"/>
      <c r="J83" s="126"/>
      <c r="K83" s="127"/>
      <c r="L83" s="43"/>
      <c r="M83" s="43"/>
    </row>
    <row r="84" spans="2:13" ht="15.75" customHeight="1" x14ac:dyDescent="0.2">
      <c r="B84" s="166"/>
      <c r="C84" s="121" t="s">
        <v>67</v>
      </c>
      <c r="D84" s="122"/>
      <c r="E84" s="73">
        <f>F86*K71</f>
        <v>0</v>
      </c>
      <c r="F84" s="45"/>
      <c r="G84" s="45"/>
      <c r="H84" s="141" t="s">
        <v>68</v>
      </c>
      <c r="I84" s="126"/>
      <c r="J84" s="126"/>
      <c r="K84" s="127"/>
      <c r="L84" s="22" t="s">
        <v>50</v>
      </c>
      <c r="M84" s="23" t="s">
        <v>51</v>
      </c>
    </row>
    <row r="85" spans="2:13" ht="15.75" customHeight="1" x14ac:dyDescent="0.2">
      <c r="B85" s="166"/>
      <c r="C85" s="121" t="s">
        <v>70</v>
      </c>
      <c r="D85" s="122"/>
      <c r="E85" s="74">
        <f>E84+K71</f>
        <v>0</v>
      </c>
      <c r="F85" s="48"/>
      <c r="G85" s="75"/>
      <c r="H85" s="50" t="s">
        <v>71</v>
      </c>
      <c r="I85" s="51">
        <v>0.22800000000000001</v>
      </c>
      <c r="J85" s="51">
        <v>0.27479999999999999</v>
      </c>
      <c r="K85" s="51">
        <v>0.3095</v>
      </c>
      <c r="L85" s="52"/>
      <c r="M85" s="52"/>
    </row>
    <row r="86" spans="2:13" ht="15.75" customHeight="1" x14ac:dyDescent="0.2">
      <c r="B86" s="166"/>
      <c r="C86" s="125" t="s">
        <v>74</v>
      </c>
      <c r="D86" s="126"/>
      <c r="E86" s="127"/>
      <c r="F86" s="53">
        <f>(((1+F74+F76+F75)*(1+F77)*(1+F78)/(1-F79))-1)</f>
        <v>0.23115093918800222</v>
      </c>
      <c r="G86" s="54" t="str">
        <f>IF(F83=0,IF(AND(F86&gt;I85,F86&lt;K85),"OK","DIFERE"),IF(AND(F86&gt;I86,F86&lt;K86),"OK","DIFERE"))</f>
        <v>OK</v>
      </c>
      <c r="H86" s="55" t="s">
        <v>75</v>
      </c>
      <c r="I86" s="56">
        <f t="shared" ref="I86:K86" si="19">(1+I85)/(0.955)-1</f>
        <v>0.28586387434554972</v>
      </c>
      <c r="J86" s="56">
        <f t="shared" si="19"/>
        <v>0.33486910994764396</v>
      </c>
      <c r="K86" s="56">
        <f t="shared" si="19"/>
        <v>0.37120418848167525</v>
      </c>
      <c r="L86" s="52"/>
      <c r="M86" s="52"/>
    </row>
    <row r="87" spans="2:13" ht="15.75" customHeight="1" x14ac:dyDescent="0.2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</row>
    <row r="88" spans="2:13" ht="15.75" customHeight="1" x14ac:dyDescent="0.2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</row>
    <row r="89" spans="2:13" ht="15.75" customHeight="1" x14ac:dyDescent="0.2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</row>
    <row r="90" spans="2:13" ht="15.75" customHeight="1" x14ac:dyDescent="0.2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</row>
    <row r="91" spans="2:13" ht="15.75" customHeight="1" x14ac:dyDescent="0.2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</row>
    <row r="92" spans="2:13" ht="15.75" customHeight="1" x14ac:dyDescent="0.2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</row>
    <row r="93" spans="2:13" ht="15.75" customHeight="1" x14ac:dyDescent="0.2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</row>
    <row r="94" spans="2:13" ht="15.75" customHeight="1" x14ac:dyDescent="0.2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</row>
    <row r="95" spans="2:13" ht="15.75" customHeight="1" x14ac:dyDescent="0.2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</row>
    <row r="96" spans="2:13" ht="15.75" customHeight="1" x14ac:dyDescent="0.2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3:13" ht="15.75" customHeight="1" x14ac:dyDescent="0.2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</row>
    <row r="98" spans="3:13" ht="15.75" customHeight="1" x14ac:dyDescent="0.2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</row>
    <row r="99" spans="3:13" ht="15.75" customHeight="1" x14ac:dyDescent="0.2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</row>
    <row r="100" spans="3:13" ht="15.75" customHeight="1" x14ac:dyDescent="0.2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</row>
    <row r="101" spans="3:13" ht="15.75" customHeight="1" x14ac:dyDescent="0.2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</row>
    <row r="102" spans="3:13" ht="15.75" customHeight="1" x14ac:dyDescent="0.2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</row>
    <row r="103" spans="3:13" ht="15.75" customHeight="1" x14ac:dyDescent="0.2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</row>
    <row r="104" spans="3:13" ht="15.75" customHeight="1" x14ac:dyDescent="0.2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</row>
    <row r="105" spans="3:13" ht="15.75" customHeight="1" x14ac:dyDescent="0.2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</row>
    <row r="106" spans="3:13" ht="15.75" customHeight="1" x14ac:dyDescent="0.2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</row>
    <row r="107" spans="3:13" ht="15.75" customHeight="1" x14ac:dyDescent="0.2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</row>
    <row r="108" spans="3:13" ht="15.75" customHeight="1" x14ac:dyDescent="0.2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</row>
    <row r="109" spans="3:13" ht="15.75" customHeight="1" x14ac:dyDescent="0.2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</row>
    <row r="110" spans="3:13" ht="15.75" customHeight="1" x14ac:dyDescent="0.2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</row>
    <row r="111" spans="3:13" ht="15.75" customHeight="1" x14ac:dyDescent="0.2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</row>
    <row r="112" spans="3:13" ht="15.75" customHeight="1" x14ac:dyDescent="0.2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</row>
    <row r="113" spans="3:13" ht="15.75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</row>
    <row r="114" spans="3:13" ht="15.75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</row>
    <row r="115" spans="3:13" ht="15.75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</row>
    <row r="116" spans="3:13" ht="15.75" customHeight="1" x14ac:dyDescent="0.2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</row>
    <row r="117" spans="3:13" ht="15.75" customHeight="1" x14ac:dyDescent="0.2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</row>
    <row r="118" spans="3:13" ht="15.75" customHeight="1" x14ac:dyDescent="0.2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</row>
    <row r="119" spans="3:13" ht="15.75" customHeight="1" x14ac:dyDescent="0.2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</row>
    <row r="120" spans="3:13" ht="15.75" customHeight="1" x14ac:dyDescent="0.2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</row>
    <row r="121" spans="3:13" ht="15.75" customHeight="1" x14ac:dyDescent="0.2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</row>
    <row r="122" spans="3:13" ht="15.75" customHeight="1" x14ac:dyDescent="0.2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</row>
    <row r="123" spans="3:13" ht="15.75" customHeight="1" x14ac:dyDescent="0.2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</row>
    <row r="124" spans="3:13" ht="15.75" customHeight="1" x14ac:dyDescent="0.2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</row>
    <row r="125" spans="3:13" ht="15.75" customHeight="1" x14ac:dyDescent="0.2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</row>
    <row r="126" spans="3:13" ht="15.75" customHeight="1" x14ac:dyDescent="0.2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</row>
    <row r="127" spans="3:13" ht="15.75" customHeight="1" x14ac:dyDescent="0.2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</row>
    <row r="128" spans="3:13" ht="15.75" customHeight="1" x14ac:dyDescent="0.2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</row>
    <row r="129" spans="3:13" ht="15.75" customHeight="1" x14ac:dyDescent="0.2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</row>
    <row r="130" spans="3:13" ht="15.75" customHeight="1" x14ac:dyDescent="0.2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</row>
    <row r="131" spans="3:13" ht="15.75" customHeight="1" x14ac:dyDescent="0.2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</row>
    <row r="132" spans="3:13" ht="15.75" customHeight="1" x14ac:dyDescent="0.2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</row>
    <row r="133" spans="3:13" ht="15.75" customHeight="1" x14ac:dyDescent="0.2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</row>
    <row r="134" spans="3:13" ht="15.75" customHeight="1" x14ac:dyDescent="0.2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</row>
    <row r="135" spans="3:13" ht="15.75" customHeight="1" x14ac:dyDescent="0.2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</row>
    <row r="136" spans="3:13" ht="15.75" customHeight="1" x14ac:dyDescent="0.2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</row>
    <row r="137" spans="3:13" ht="15.75" customHeight="1" x14ac:dyDescent="0.2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</row>
    <row r="138" spans="3:13" ht="15.75" customHeight="1" x14ac:dyDescent="0.2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</row>
    <row r="139" spans="3:13" ht="15.75" customHeight="1" x14ac:dyDescent="0.2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</row>
    <row r="140" spans="3:13" ht="15.75" customHeight="1" x14ac:dyDescent="0.2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</row>
    <row r="141" spans="3:13" ht="15.75" customHeight="1" x14ac:dyDescent="0.2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</row>
    <row r="142" spans="3:13" ht="15.75" customHeight="1" x14ac:dyDescent="0.2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</row>
    <row r="143" spans="3:13" ht="15.75" customHeight="1" x14ac:dyDescent="0.2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</row>
    <row r="144" spans="3:13" ht="15.75" customHeight="1" x14ac:dyDescent="0.2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</row>
    <row r="145" spans="3:13" ht="15.75" customHeight="1" x14ac:dyDescent="0.2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</row>
    <row r="146" spans="3:13" ht="15.75" customHeight="1" x14ac:dyDescent="0.2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</row>
    <row r="147" spans="3:13" ht="15.75" customHeight="1" x14ac:dyDescent="0.2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</row>
    <row r="148" spans="3:13" ht="15.75" customHeight="1" x14ac:dyDescent="0.2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</row>
    <row r="149" spans="3:13" ht="15.75" customHeight="1" x14ac:dyDescent="0.2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</row>
    <row r="150" spans="3:13" ht="15.75" customHeight="1" x14ac:dyDescent="0.2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</row>
    <row r="151" spans="3:13" ht="15.75" customHeight="1" x14ac:dyDescent="0.2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</row>
    <row r="152" spans="3:13" ht="15.75" customHeight="1" x14ac:dyDescent="0.2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</row>
    <row r="153" spans="3:13" ht="15.75" customHeight="1" x14ac:dyDescent="0.2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</row>
    <row r="154" spans="3:13" ht="15.75" customHeight="1" x14ac:dyDescent="0.2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</row>
    <row r="155" spans="3:13" ht="15.75" customHeight="1" x14ac:dyDescent="0.2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</row>
    <row r="156" spans="3:13" ht="15.75" customHeight="1" x14ac:dyDescent="0.2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</row>
    <row r="157" spans="3:13" ht="15.75" customHeight="1" x14ac:dyDescent="0.2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</row>
    <row r="158" spans="3:13" ht="15.75" customHeight="1" x14ac:dyDescent="0.2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</row>
    <row r="159" spans="3:13" ht="15.75" customHeight="1" x14ac:dyDescent="0.2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</row>
    <row r="160" spans="3:13" ht="15.75" customHeight="1" x14ac:dyDescent="0.2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</row>
    <row r="161" spans="3:13" ht="15.75" customHeight="1" x14ac:dyDescent="0.2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</row>
    <row r="162" spans="3:13" ht="15.75" customHeight="1" x14ac:dyDescent="0.2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</row>
    <row r="163" spans="3:13" ht="15.75" customHeight="1" x14ac:dyDescent="0.2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</row>
    <row r="164" spans="3:13" ht="15.75" customHeight="1" x14ac:dyDescent="0.2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</row>
    <row r="165" spans="3:13" ht="15.75" customHeight="1" x14ac:dyDescent="0.2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</row>
    <row r="166" spans="3:13" ht="15.75" customHeight="1" x14ac:dyDescent="0.2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</row>
    <row r="167" spans="3:13" ht="15.75" customHeight="1" x14ac:dyDescent="0.2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</row>
    <row r="168" spans="3:13" ht="15.75" customHeight="1" x14ac:dyDescent="0.2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</row>
    <row r="169" spans="3:13" ht="15.75" customHeight="1" x14ac:dyDescent="0.2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</row>
    <row r="170" spans="3:13" ht="15.75" customHeight="1" x14ac:dyDescent="0.2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</row>
    <row r="171" spans="3:13" ht="15.75" customHeight="1" x14ac:dyDescent="0.2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</row>
    <row r="172" spans="3:13" ht="15.75" customHeight="1" x14ac:dyDescent="0.2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</row>
    <row r="173" spans="3:13" ht="15.75" customHeight="1" x14ac:dyDescent="0.2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</row>
    <row r="174" spans="3:13" ht="15.75" customHeight="1" x14ac:dyDescent="0.2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</row>
    <row r="175" spans="3:13" ht="15.75" customHeight="1" x14ac:dyDescent="0.2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</row>
    <row r="176" spans="3:13" ht="15.75" customHeight="1" x14ac:dyDescent="0.2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</row>
    <row r="177" spans="3:13" ht="15.75" customHeight="1" x14ac:dyDescent="0.2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</row>
    <row r="178" spans="3:13" ht="15.75" customHeight="1" x14ac:dyDescent="0.2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</row>
    <row r="179" spans="3:13" ht="15.75" customHeight="1" x14ac:dyDescent="0.2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</row>
    <row r="180" spans="3:13" ht="15.75" customHeight="1" x14ac:dyDescent="0.2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</row>
    <row r="181" spans="3:13" ht="15.75" customHeight="1" x14ac:dyDescent="0.2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</row>
    <row r="182" spans="3:13" ht="15.75" customHeight="1" x14ac:dyDescent="0.2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</row>
    <row r="183" spans="3:13" ht="15.75" customHeight="1" x14ac:dyDescent="0.2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</row>
    <row r="184" spans="3:13" ht="15.75" customHeight="1" x14ac:dyDescent="0.2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</row>
    <row r="185" spans="3:13" ht="15.75" customHeight="1" x14ac:dyDescent="0.2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</row>
    <row r="186" spans="3:13" ht="15.75" customHeight="1" x14ac:dyDescent="0.2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</row>
    <row r="187" spans="3:13" ht="15.75" customHeight="1" x14ac:dyDescent="0.2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</row>
    <row r="188" spans="3:13" ht="15.75" customHeight="1" x14ac:dyDescent="0.2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</row>
    <row r="189" spans="3:13" ht="15.75" customHeight="1" x14ac:dyDescent="0.2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</row>
    <row r="190" spans="3:13" ht="15.75" customHeight="1" x14ac:dyDescent="0.2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</row>
    <row r="191" spans="3:13" ht="15.75" customHeight="1" x14ac:dyDescent="0.2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</row>
    <row r="192" spans="3:13" ht="15.75" customHeight="1" x14ac:dyDescent="0.2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</row>
    <row r="193" spans="3:13" ht="15.75" customHeight="1" x14ac:dyDescent="0.2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</row>
    <row r="194" spans="3:13" ht="15.75" customHeight="1" x14ac:dyDescent="0.2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</row>
    <row r="195" spans="3:13" ht="15.75" customHeight="1" x14ac:dyDescent="0.2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</row>
    <row r="196" spans="3:13" ht="15.75" customHeight="1" x14ac:dyDescent="0.2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</row>
    <row r="197" spans="3:13" ht="15.75" customHeight="1" x14ac:dyDescent="0.2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</row>
    <row r="198" spans="3:13" ht="15.75" customHeight="1" x14ac:dyDescent="0.2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</row>
    <row r="199" spans="3:13" ht="15.75" customHeight="1" x14ac:dyDescent="0.2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</row>
    <row r="200" spans="3:13" ht="15.75" customHeight="1" x14ac:dyDescent="0.2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</row>
    <row r="201" spans="3:13" ht="15.75" customHeight="1" x14ac:dyDescent="0.2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</row>
    <row r="202" spans="3:13" ht="15.75" customHeight="1" x14ac:dyDescent="0.2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</row>
    <row r="203" spans="3:13" ht="15.75" customHeight="1" x14ac:dyDescent="0.2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</row>
    <row r="204" spans="3:13" ht="15.75" customHeight="1" x14ac:dyDescent="0.2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</row>
    <row r="205" spans="3:13" ht="15.75" customHeight="1" x14ac:dyDescent="0.2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</row>
    <row r="206" spans="3:13" ht="15.75" customHeight="1" x14ac:dyDescent="0.2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</row>
    <row r="207" spans="3:13" ht="15.75" customHeight="1" x14ac:dyDescent="0.2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</row>
    <row r="208" spans="3:13" ht="15.75" customHeight="1" x14ac:dyDescent="0.2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</row>
    <row r="209" spans="3:13" ht="15.75" customHeight="1" x14ac:dyDescent="0.2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</row>
    <row r="210" spans="3:13" ht="15.75" customHeight="1" x14ac:dyDescent="0.2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</row>
    <row r="211" spans="3:13" ht="15.75" customHeight="1" x14ac:dyDescent="0.2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</row>
    <row r="212" spans="3:13" ht="15.75" customHeight="1" x14ac:dyDescent="0.2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</row>
    <row r="213" spans="3:13" ht="15.75" customHeight="1" x14ac:dyDescent="0.2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</row>
    <row r="214" spans="3:13" ht="15.75" customHeight="1" x14ac:dyDescent="0.2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</row>
    <row r="215" spans="3:13" ht="15.75" customHeight="1" x14ac:dyDescent="0.2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</row>
    <row r="216" spans="3:13" ht="15.75" customHeight="1" x14ac:dyDescent="0.2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</row>
    <row r="217" spans="3:13" ht="15.75" customHeight="1" x14ac:dyDescent="0.2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</row>
    <row r="218" spans="3:13" ht="15.75" customHeight="1" x14ac:dyDescent="0.2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</row>
    <row r="219" spans="3:13" ht="15.75" customHeight="1" x14ac:dyDescent="0.2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</row>
    <row r="220" spans="3:13" ht="15.75" customHeight="1" x14ac:dyDescent="0.2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</row>
    <row r="221" spans="3:13" ht="15.75" customHeight="1" x14ac:dyDescent="0.2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</row>
    <row r="222" spans="3:13" ht="15.75" customHeight="1" x14ac:dyDescent="0.2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</row>
    <row r="223" spans="3:13" ht="15.75" customHeight="1" x14ac:dyDescent="0.2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</row>
    <row r="224" spans="3:13" ht="15.75" customHeight="1" x14ac:dyDescent="0.2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</row>
    <row r="225" spans="3:13" ht="15.75" customHeight="1" x14ac:dyDescent="0.2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</row>
    <row r="226" spans="3:13" ht="15.75" customHeight="1" x14ac:dyDescent="0.2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</row>
    <row r="227" spans="3:13" ht="15.75" customHeight="1" x14ac:dyDescent="0.2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</row>
    <row r="228" spans="3:13" ht="15.75" customHeight="1" x14ac:dyDescent="0.2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</row>
    <row r="229" spans="3:13" ht="15.75" customHeight="1" x14ac:dyDescent="0.2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</row>
    <row r="230" spans="3:13" ht="15.75" customHeight="1" x14ac:dyDescent="0.2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</row>
    <row r="231" spans="3:13" ht="15.75" customHeight="1" x14ac:dyDescent="0.2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</row>
    <row r="232" spans="3:13" ht="15.75" customHeight="1" x14ac:dyDescent="0.2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</row>
    <row r="233" spans="3:13" ht="15.75" customHeight="1" x14ac:dyDescent="0.2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</row>
    <row r="234" spans="3:13" ht="15.75" customHeight="1" x14ac:dyDescent="0.2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</row>
    <row r="235" spans="3:13" ht="15.75" customHeight="1" x14ac:dyDescent="0.2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</row>
    <row r="236" spans="3:13" ht="15.75" customHeight="1" x14ac:dyDescent="0.2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</row>
    <row r="237" spans="3:13" ht="15.75" customHeight="1" x14ac:dyDescent="0.2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</row>
    <row r="238" spans="3:13" ht="15.75" customHeight="1" x14ac:dyDescent="0.2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</row>
    <row r="239" spans="3:13" ht="15.75" customHeight="1" x14ac:dyDescent="0.2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</row>
    <row r="240" spans="3:13" ht="15.75" customHeight="1" x14ac:dyDescent="0.2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</row>
    <row r="241" spans="3:13" ht="15.75" customHeight="1" x14ac:dyDescent="0.2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</row>
    <row r="242" spans="3:13" ht="15.75" customHeight="1" x14ac:dyDescent="0.2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</row>
    <row r="243" spans="3:13" ht="15.75" customHeight="1" x14ac:dyDescent="0.2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</row>
    <row r="244" spans="3:13" ht="15.75" customHeight="1" x14ac:dyDescent="0.2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</row>
    <row r="245" spans="3:13" ht="15.75" customHeight="1" x14ac:dyDescent="0.2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</row>
    <row r="246" spans="3:13" ht="15.75" customHeight="1" x14ac:dyDescent="0.2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</row>
    <row r="247" spans="3:13" ht="15.75" customHeight="1" x14ac:dyDescent="0.2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</row>
    <row r="248" spans="3:13" ht="15.75" customHeight="1" x14ac:dyDescent="0.2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</row>
    <row r="249" spans="3:13" ht="15.75" customHeight="1" x14ac:dyDescent="0.2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</row>
    <row r="250" spans="3:13" ht="15.75" customHeight="1" x14ac:dyDescent="0.2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</row>
    <row r="251" spans="3:13" ht="15.75" customHeight="1" x14ac:dyDescent="0.2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</row>
    <row r="252" spans="3:13" ht="15.75" customHeight="1" x14ac:dyDescent="0.2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</row>
    <row r="253" spans="3:13" ht="15.75" customHeight="1" x14ac:dyDescent="0.2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</row>
    <row r="254" spans="3:13" ht="15.75" customHeight="1" x14ac:dyDescent="0.2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</row>
    <row r="255" spans="3:13" ht="15.75" customHeight="1" x14ac:dyDescent="0.2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</row>
    <row r="256" spans="3:13" ht="15.75" customHeight="1" x14ac:dyDescent="0.2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</row>
    <row r="257" spans="3:13" ht="15.75" customHeight="1" x14ac:dyDescent="0.2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</row>
    <row r="258" spans="3:13" ht="15.75" customHeight="1" x14ac:dyDescent="0.2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</row>
    <row r="259" spans="3:13" ht="15.75" customHeight="1" x14ac:dyDescent="0.2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</row>
    <row r="260" spans="3:13" ht="15.75" customHeight="1" x14ac:dyDescent="0.2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</row>
    <row r="261" spans="3:13" ht="15.75" customHeight="1" x14ac:dyDescent="0.2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</row>
    <row r="262" spans="3:13" ht="15.75" customHeight="1" x14ac:dyDescent="0.2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</row>
    <row r="263" spans="3:13" ht="15.75" customHeight="1" x14ac:dyDescent="0.2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</row>
    <row r="264" spans="3:13" ht="15.75" customHeight="1" x14ac:dyDescent="0.2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</row>
    <row r="265" spans="3:13" ht="15.75" customHeight="1" x14ac:dyDescent="0.2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</row>
    <row r="266" spans="3:13" ht="15.75" customHeight="1" x14ac:dyDescent="0.2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</row>
    <row r="267" spans="3:13" ht="15.75" customHeight="1" x14ac:dyDescent="0.2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</row>
    <row r="268" spans="3:13" ht="15.75" customHeight="1" x14ac:dyDescent="0.2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</row>
    <row r="269" spans="3:13" ht="15.75" customHeight="1" x14ac:dyDescent="0.2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</row>
    <row r="270" spans="3:13" ht="15.75" customHeight="1" x14ac:dyDescent="0.2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</row>
    <row r="271" spans="3:13" ht="15.75" customHeight="1" x14ac:dyDescent="0.2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</row>
    <row r="272" spans="3:13" ht="15.75" customHeight="1" x14ac:dyDescent="0.2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</row>
    <row r="273" spans="3:13" ht="15.75" customHeight="1" x14ac:dyDescent="0.2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3:13" ht="15.75" customHeight="1" x14ac:dyDescent="0.2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</row>
    <row r="275" spans="3:13" ht="15.75" customHeight="1" x14ac:dyDescent="0.2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3:13" ht="15.75" customHeight="1" x14ac:dyDescent="0.2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</row>
    <row r="277" spans="3:13" ht="15.75" customHeight="1" x14ac:dyDescent="0.2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</row>
    <row r="278" spans="3:13" ht="15.75" customHeight="1" x14ac:dyDescent="0.2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</row>
    <row r="279" spans="3:13" ht="15.75" customHeight="1" x14ac:dyDescent="0.2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</row>
    <row r="280" spans="3:13" ht="15.75" customHeight="1" x14ac:dyDescent="0.2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</row>
    <row r="281" spans="3:13" ht="15.75" customHeight="1" x14ac:dyDescent="0.2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3:13" ht="15.75" customHeight="1" x14ac:dyDescent="0.2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</row>
    <row r="283" spans="3:13" ht="15.75" customHeight="1" x14ac:dyDescent="0.2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</row>
    <row r="284" spans="3:13" ht="15.75" customHeight="1" x14ac:dyDescent="0.2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</row>
    <row r="285" spans="3:13" ht="15.75" customHeight="1" x14ac:dyDescent="0.2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3:13" ht="15.75" customHeight="1" x14ac:dyDescent="0.2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3:13" ht="15.75" customHeight="1" x14ac:dyDescent="0.2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3:13" ht="15.75" customHeight="1" x14ac:dyDescent="0.2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3:13" ht="15.75" customHeight="1" x14ac:dyDescent="0.2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3:13" ht="15.75" customHeight="1" x14ac:dyDescent="0.2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</row>
    <row r="291" spans="3:13" ht="15.75" customHeight="1" x14ac:dyDescent="0.2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</row>
    <row r="292" spans="3:13" ht="15.75" customHeight="1" x14ac:dyDescent="0.2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</row>
    <row r="293" spans="3:13" ht="15.75" customHeight="1" x14ac:dyDescent="0.2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</row>
    <row r="294" spans="3:13" ht="15.75" customHeight="1" x14ac:dyDescent="0.2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</row>
    <row r="295" spans="3:13" ht="15.75" customHeight="1" x14ac:dyDescent="0.2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</row>
    <row r="296" spans="3:13" ht="15.75" customHeight="1" x14ac:dyDescent="0.2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</row>
    <row r="297" spans="3:13" ht="15.75" customHeight="1" x14ac:dyDescent="0.2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</row>
    <row r="298" spans="3:13" ht="15.75" customHeight="1" x14ac:dyDescent="0.2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</row>
    <row r="299" spans="3:13" ht="15.75" customHeight="1" x14ac:dyDescent="0.2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</row>
    <row r="300" spans="3:13" ht="15.75" customHeight="1" x14ac:dyDescent="0.2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</row>
    <row r="301" spans="3:13" ht="15.75" customHeight="1" x14ac:dyDescent="0.2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</row>
    <row r="302" spans="3:13" ht="15.75" customHeight="1" x14ac:dyDescent="0.2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</row>
    <row r="303" spans="3:13" ht="15.75" customHeight="1" x14ac:dyDescent="0.2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</row>
    <row r="304" spans="3:13" ht="15.75" customHeight="1" x14ac:dyDescent="0.2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</row>
    <row r="305" spans="3:13" ht="15.75" customHeight="1" x14ac:dyDescent="0.2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</row>
    <row r="306" spans="3:13" ht="15.75" customHeight="1" x14ac:dyDescent="0.2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</row>
    <row r="307" spans="3:13" ht="15.75" customHeight="1" x14ac:dyDescent="0.2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</row>
    <row r="308" spans="3:13" ht="15.75" customHeight="1" x14ac:dyDescent="0.2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</row>
    <row r="309" spans="3:13" ht="15.75" customHeight="1" x14ac:dyDescent="0.2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</row>
    <row r="310" spans="3:13" ht="15.75" customHeight="1" x14ac:dyDescent="0.2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</row>
    <row r="311" spans="3:13" ht="15.75" customHeight="1" x14ac:dyDescent="0.2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</row>
    <row r="312" spans="3:13" ht="15.75" customHeight="1" x14ac:dyDescent="0.2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</row>
    <row r="313" spans="3:13" ht="15.75" customHeight="1" x14ac:dyDescent="0.2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</row>
    <row r="314" spans="3:13" ht="15.75" customHeight="1" x14ac:dyDescent="0.2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</row>
    <row r="315" spans="3:13" ht="15.75" customHeight="1" x14ac:dyDescent="0.2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</row>
    <row r="316" spans="3:13" ht="15.75" customHeight="1" x14ac:dyDescent="0.2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</row>
    <row r="317" spans="3:13" ht="15.75" customHeight="1" x14ac:dyDescent="0.2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</row>
    <row r="318" spans="3:13" ht="15.75" customHeight="1" x14ac:dyDescent="0.2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</row>
    <row r="319" spans="3:13" ht="15.75" customHeight="1" x14ac:dyDescent="0.2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</row>
    <row r="320" spans="3:13" ht="15.75" customHeight="1" x14ac:dyDescent="0.2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</row>
    <row r="321" spans="3:13" ht="15.75" customHeight="1" x14ac:dyDescent="0.2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</row>
    <row r="322" spans="3:13" ht="15.75" customHeight="1" x14ac:dyDescent="0.2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</row>
    <row r="323" spans="3:13" ht="15.75" customHeight="1" x14ac:dyDescent="0.2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</row>
    <row r="324" spans="3:13" ht="15.75" customHeight="1" x14ac:dyDescent="0.2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</row>
    <row r="325" spans="3:13" ht="15.75" customHeight="1" x14ac:dyDescent="0.2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</row>
    <row r="326" spans="3:13" ht="15.75" customHeight="1" x14ac:dyDescent="0.2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</row>
    <row r="327" spans="3:13" ht="15.75" customHeight="1" x14ac:dyDescent="0.2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</row>
    <row r="328" spans="3:13" ht="15.75" customHeight="1" x14ac:dyDescent="0.2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</row>
    <row r="329" spans="3:13" ht="15.75" customHeight="1" x14ac:dyDescent="0.2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</row>
    <row r="330" spans="3:13" ht="15.75" customHeight="1" x14ac:dyDescent="0.2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</row>
    <row r="331" spans="3:13" ht="15.75" customHeight="1" x14ac:dyDescent="0.2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</row>
    <row r="332" spans="3:13" ht="15.75" customHeight="1" x14ac:dyDescent="0.2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</row>
    <row r="333" spans="3:13" ht="15.75" customHeight="1" x14ac:dyDescent="0.2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</row>
    <row r="334" spans="3:13" ht="15.75" customHeight="1" x14ac:dyDescent="0.2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</row>
    <row r="335" spans="3:13" ht="15.75" customHeight="1" x14ac:dyDescent="0.2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</row>
    <row r="336" spans="3:13" ht="15.75" customHeight="1" x14ac:dyDescent="0.2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</row>
    <row r="337" spans="3:13" ht="15.75" customHeight="1" x14ac:dyDescent="0.2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</row>
    <row r="338" spans="3:13" ht="15.75" customHeight="1" x14ac:dyDescent="0.2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</row>
    <row r="339" spans="3:13" ht="15.75" customHeight="1" x14ac:dyDescent="0.2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</row>
    <row r="340" spans="3:13" ht="15.75" customHeight="1" x14ac:dyDescent="0.2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</row>
    <row r="341" spans="3:13" ht="15.75" customHeight="1" x14ac:dyDescent="0.2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3:13" ht="15.75" customHeight="1" x14ac:dyDescent="0.2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</row>
    <row r="343" spans="3:13" ht="15.75" customHeight="1" x14ac:dyDescent="0.2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</row>
    <row r="344" spans="3:13" ht="15.75" customHeight="1" x14ac:dyDescent="0.2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</row>
    <row r="345" spans="3:13" ht="15.75" customHeight="1" x14ac:dyDescent="0.2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</row>
    <row r="346" spans="3:13" ht="15.75" customHeight="1" x14ac:dyDescent="0.2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</row>
    <row r="347" spans="3:13" ht="15.75" customHeight="1" x14ac:dyDescent="0.2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</row>
    <row r="348" spans="3:13" ht="15.75" customHeight="1" x14ac:dyDescent="0.2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</row>
    <row r="349" spans="3:13" ht="15.75" customHeight="1" x14ac:dyDescent="0.2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</row>
    <row r="350" spans="3:13" ht="15.75" customHeight="1" x14ac:dyDescent="0.2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</row>
    <row r="351" spans="3:13" ht="15.75" customHeight="1" x14ac:dyDescent="0.2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</row>
    <row r="352" spans="3:13" ht="15.75" customHeight="1" x14ac:dyDescent="0.2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</row>
    <row r="353" spans="3:13" ht="15.75" customHeight="1" x14ac:dyDescent="0.2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</row>
    <row r="354" spans="3:13" ht="15.75" customHeight="1" x14ac:dyDescent="0.2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</row>
    <row r="355" spans="3:13" ht="15.75" customHeight="1" x14ac:dyDescent="0.2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</row>
    <row r="356" spans="3:13" ht="15.75" customHeight="1" x14ac:dyDescent="0.2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</row>
    <row r="357" spans="3:13" ht="15.75" customHeight="1" x14ac:dyDescent="0.2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</row>
    <row r="358" spans="3:13" ht="15.75" customHeight="1" x14ac:dyDescent="0.2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</row>
    <row r="359" spans="3:13" ht="15.75" customHeight="1" x14ac:dyDescent="0.2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</row>
    <row r="360" spans="3:13" ht="15.75" customHeight="1" x14ac:dyDescent="0.2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</row>
    <row r="361" spans="3:13" ht="15.75" customHeight="1" x14ac:dyDescent="0.2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</row>
    <row r="362" spans="3:13" ht="15.75" customHeight="1" x14ac:dyDescent="0.2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</row>
    <row r="363" spans="3:13" ht="15.75" customHeight="1" x14ac:dyDescent="0.2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</row>
    <row r="364" spans="3:13" ht="15.75" customHeight="1" x14ac:dyDescent="0.2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</row>
    <row r="365" spans="3:13" ht="15.75" customHeight="1" x14ac:dyDescent="0.2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</row>
    <row r="366" spans="3:13" ht="15.75" customHeight="1" x14ac:dyDescent="0.2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</row>
    <row r="367" spans="3:13" ht="15.75" customHeight="1" x14ac:dyDescent="0.2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</row>
    <row r="368" spans="3:13" ht="15.75" customHeight="1" x14ac:dyDescent="0.2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</row>
    <row r="369" spans="3:13" ht="15.75" customHeight="1" x14ac:dyDescent="0.2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</row>
    <row r="370" spans="3:13" ht="15.75" customHeight="1" x14ac:dyDescent="0.2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</row>
    <row r="371" spans="3:13" ht="15.75" customHeight="1" x14ac:dyDescent="0.2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</row>
    <row r="372" spans="3:13" ht="15.75" customHeight="1" x14ac:dyDescent="0.2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</row>
    <row r="373" spans="3:13" ht="15.75" customHeight="1" x14ac:dyDescent="0.2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</row>
    <row r="374" spans="3:13" ht="15.75" customHeight="1" x14ac:dyDescent="0.2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</row>
    <row r="375" spans="3:13" ht="15.75" customHeight="1" x14ac:dyDescent="0.2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</row>
    <row r="376" spans="3:13" ht="15.75" customHeight="1" x14ac:dyDescent="0.2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</row>
    <row r="377" spans="3:13" ht="15.75" customHeight="1" x14ac:dyDescent="0.2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</row>
    <row r="378" spans="3:13" ht="15.75" customHeight="1" x14ac:dyDescent="0.2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</row>
    <row r="379" spans="3:13" ht="15.75" customHeight="1" x14ac:dyDescent="0.2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</row>
    <row r="380" spans="3:13" ht="15.75" customHeight="1" x14ac:dyDescent="0.2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</row>
    <row r="381" spans="3:13" ht="15.75" customHeight="1" x14ac:dyDescent="0.2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</row>
    <row r="382" spans="3:13" ht="15.75" customHeight="1" x14ac:dyDescent="0.2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</row>
    <row r="383" spans="3:13" ht="15.75" customHeight="1" x14ac:dyDescent="0.2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</row>
    <row r="384" spans="3:13" ht="15.75" customHeight="1" x14ac:dyDescent="0.2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</row>
    <row r="385" spans="3:13" ht="15.75" customHeight="1" x14ac:dyDescent="0.2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</row>
    <row r="386" spans="3:13" ht="15.75" customHeight="1" x14ac:dyDescent="0.2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</row>
    <row r="387" spans="3:13" ht="15.75" customHeight="1" x14ac:dyDescent="0.2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</row>
    <row r="388" spans="3:13" ht="15.75" customHeight="1" x14ac:dyDescent="0.2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</row>
    <row r="389" spans="3:13" ht="15.75" customHeight="1" x14ac:dyDescent="0.2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</row>
    <row r="390" spans="3:13" ht="15.75" customHeight="1" x14ac:dyDescent="0.2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</row>
    <row r="391" spans="3:13" ht="15.75" customHeight="1" x14ac:dyDescent="0.2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</row>
    <row r="392" spans="3:13" ht="15.75" customHeight="1" x14ac:dyDescent="0.2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</row>
    <row r="393" spans="3:13" ht="15.75" customHeight="1" x14ac:dyDescent="0.2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</row>
    <row r="394" spans="3:13" ht="15.75" customHeight="1" x14ac:dyDescent="0.2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</row>
    <row r="395" spans="3:13" ht="15.75" customHeight="1" x14ac:dyDescent="0.2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</row>
    <row r="396" spans="3:13" ht="15.75" customHeight="1" x14ac:dyDescent="0.2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</row>
    <row r="397" spans="3:13" ht="15.75" customHeight="1" x14ac:dyDescent="0.2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</row>
    <row r="398" spans="3:13" ht="15.75" customHeight="1" x14ac:dyDescent="0.2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</row>
    <row r="399" spans="3:13" ht="15.75" customHeight="1" x14ac:dyDescent="0.2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</row>
    <row r="400" spans="3:13" ht="15.75" customHeight="1" x14ac:dyDescent="0.2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</row>
    <row r="401" spans="3:13" ht="15.75" customHeight="1" x14ac:dyDescent="0.2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</row>
    <row r="402" spans="3:13" ht="15.75" customHeight="1" x14ac:dyDescent="0.2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</row>
    <row r="403" spans="3:13" ht="15.75" customHeight="1" x14ac:dyDescent="0.2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</row>
    <row r="404" spans="3:13" ht="15.75" customHeight="1" x14ac:dyDescent="0.2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</row>
    <row r="405" spans="3:13" ht="15.75" customHeight="1" x14ac:dyDescent="0.2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</row>
    <row r="406" spans="3:13" ht="15.75" customHeight="1" x14ac:dyDescent="0.2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</row>
    <row r="407" spans="3:13" ht="15.75" customHeight="1" x14ac:dyDescent="0.2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</row>
    <row r="408" spans="3:13" ht="15.75" customHeight="1" x14ac:dyDescent="0.2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</row>
    <row r="409" spans="3:13" ht="15.75" customHeight="1" x14ac:dyDescent="0.2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3:13" ht="15.75" customHeight="1" x14ac:dyDescent="0.2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</row>
    <row r="411" spans="3:13" ht="15.75" customHeight="1" x14ac:dyDescent="0.2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</row>
    <row r="412" spans="3:13" ht="15.75" customHeight="1" x14ac:dyDescent="0.2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</row>
    <row r="413" spans="3:13" ht="15.75" customHeight="1" x14ac:dyDescent="0.2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</row>
    <row r="414" spans="3:13" ht="15.75" customHeight="1" x14ac:dyDescent="0.2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</row>
    <row r="415" spans="3:13" ht="15.75" customHeight="1" x14ac:dyDescent="0.2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</row>
    <row r="416" spans="3:13" ht="15.75" customHeight="1" x14ac:dyDescent="0.2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</row>
    <row r="417" spans="3:13" ht="15.75" customHeight="1" x14ac:dyDescent="0.2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</row>
    <row r="418" spans="3:13" ht="15.75" customHeight="1" x14ac:dyDescent="0.2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</row>
    <row r="419" spans="3:13" ht="15.75" customHeight="1" x14ac:dyDescent="0.2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</row>
    <row r="420" spans="3:13" ht="15.75" customHeight="1" x14ac:dyDescent="0.2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</row>
    <row r="421" spans="3:13" ht="15.75" customHeight="1" x14ac:dyDescent="0.2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</row>
    <row r="422" spans="3:13" ht="15.75" customHeight="1" x14ac:dyDescent="0.2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</row>
    <row r="423" spans="3:13" ht="15.75" customHeight="1" x14ac:dyDescent="0.2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</row>
    <row r="424" spans="3:13" ht="15.75" customHeight="1" x14ac:dyDescent="0.2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</row>
    <row r="425" spans="3:13" ht="15.75" customHeight="1" x14ac:dyDescent="0.2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</row>
    <row r="426" spans="3:13" ht="15.75" customHeight="1" x14ac:dyDescent="0.2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</row>
    <row r="427" spans="3:13" ht="15.75" customHeight="1" x14ac:dyDescent="0.2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</row>
    <row r="428" spans="3:13" ht="15.75" customHeight="1" x14ac:dyDescent="0.2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</row>
    <row r="429" spans="3:13" ht="15.75" customHeight="1" x14ac:dyDescent="0.2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</row>
    <row r="430" spans="3:13" ht="15.75" customHeight="1" x14ac:dyDescent="0.2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</row>
    <row r="431" spans="3:13" ht="15.75" customHeight="1" x14ac:dyDescent="0.2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</row>
    <row r="432" spans="3:13" ht="15.75" customHeight="1" x14ac:dyDescent="0.2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</row>
    <row r="433" spans="3:13" ht="15.75" customHeight="1" x14ac:dyDescent="0.2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</row>
    <row r="434" spans="3:13" ht="15.75" customHeight="1" x14ac:dyDescent="0.2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</row>
    <row r="435" spans="3:13" ht="15.75" customHeight="1" x14ac:dyDescent="0.2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</row>
    <row r="436" spans="3:13" ht="15.75" customHeight="1" x14ac:dyDescent="0.2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</row>
    <row r="437" spans="3:13" ht="15.75" customHeight="1" x14ac:dyDescent="0.2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</row>
    <row r="438" spans="3:13" ht="15.75" customHeight="1" x14ac:dyDescent="0.2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</row>
    <row r="439" spans="3:13" ht="15.75" customHeight="1" x14ac:dyDescent="0.2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</row>
    <row r="440" spans="3:13" ht="15.75" customHeight="1" x14ac:dyDescent="0.2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</row>
    <row r="441" spans="3:13" ht="15.75" customHeight="1" x14ac:dyDescent="0.2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</row>
    <row r="442" spans="3:13" ht="15.75" customHeight="1" x14ac:dyDescent="0.2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</row>
    <row r="443" spans="3:13" ht="15.75" customHeight="1" x14ac:dyDescent="0.2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</row>
    <row r="444" spans="3:13" ht="15.75" customHeight="1" x14ac:dyDescent="0.2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</row>
    <row r="445" spans="3:13" ht="15.75" customHeight="1" x14ac:dyDescent="0.2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</row>
    <row r="446" spans="3:13" ht="15.75" customHeight="1" x14ac:dyDescent="0.2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</row>
    <row r="447" spans="3:13" ht="15.75" customHeight="1" x14ac:dyDescent="0.2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</row>
    <row r="448" spans="3:13" ht="15.75" customHeight="1" x14ac:dyDescent="0.2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</row>
    <row r="449" spans="3:13" ht="15.75" customHeight="1" x14ac:dyDescent="0.2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</row>
    <row r="450" spans="3:13" ht="15.75" customHeight="1" x14ac:dyDescent="0.2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</row>
    <row r="451" spans="3:13" ht="15.75" customHeight="1" x14ac:dyDescent="0.2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</row>
    <row r="452" spans="3:13" ht="15.75" customHeight="1" x14ac:dyDescent="0.2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</row>
    <row r="453" spans="3:13" ht="15.75" customHeight="1" x14ac:dyDescent="0.2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</row>
    <row r="454" spans="3:13" ht="15.75" customHeight="1" x14ac:dyDescent="0.2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</row>
    <row r="455" spans="3:13" ht="15.75" customHeight="1" x14ac:dyDescent="0.2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</row>
    <row r="456" spans="3:13" ht="15.75" customHeight="1" x14ac:dyDescent="0.2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</row>
    <row r="457" spans="3:13" ht="15.75" customHeight="1" x14ac:dyDescent="0.2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</row>
    <row r="458" spans="3:13" ht="15.75" customHeight="1" x14ac:dyDescent="0.2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</row>
    <row r="459" spans="3:13" ht="15.75" customHeight="1" x14ac:dyDescent="0.2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</row>
    <row r="460" spans="3:13" ht="15.75" customHeight="1" x14ac:dyDescent="0.2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</row>
    <row r="461" spans="3:13" ht="15.75" customHeight="1" x14ac:dyDescent="0.2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</row>
    <row r="462" spans="3:13" ht="15.75" customHeight="1" x14ac:dyDescent="0.2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</row>
    <row r="463" spans="3:13" ht="15.75" customHeight="1" x14ac:dyDescent="0.2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</row>
    <row r="464" spans="3:13" ht="15.75" customHeight="1" x14ac:dyDescent="0.2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</row>
    <row r="465" spans="3:13" ht="15.75" customHeight="1" x14ac:dyDescent="0.2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</row>
    <row r="466" spans="3:13" ht="15.75" customHeight="1" x14ac:dyDescent="0.2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</row>
    <row r="467" spans="3:13" ht="15.75" customHeight="1" x14ac:dyDescent="0.2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</row>
    <row r="468" spans="3:13" ht="15.75" customHeight="1" x14ac:dyDescent="0.2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</row>
    <row r="469" spans="3:13" ht="15.75" customHeight="1" x14ac:dyDescent="0.2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</row>
    <row r="470" spans="3:13" ht="15.75" customHeight="1" x14ac:dyDescent="0.2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</row>
    <row r="471" spans="3:13" ht="15.75" customHeight="1" x14ac:dyDescent="0.2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</row>
    <row r="472" spans="3:13" ht="15.75" customHeight="1" x14ac:dyDescent="0.2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</row>
    <row r="473" spans="3:13" ht="15.75" customHeight="1" x14ac:dyDescent="0.2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</row>
    <row r="474" spans="3:13" ht="15.75" customHeight="1" x14ac:dyDescent="0.2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</row>
    <row r="475" spans="3:13" ht="15.75" customHeight="1" x14ac:dyDescent="0.2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</row>
    <row r="476" spans="3:13" ht="15.75" customHeight="1" x14ac:dyDescent="0.2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</row>
    <row r="477" spans="3:13" ht="15.75" customHeight="1" x14ac:dyDescent="0.2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3:13" ht="15.75" customHeight="1" x14ac:dyDescent="0.2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</row>
    <row r="479" spans="3:13" ht="15.75" customHeight="1" x14ac:dyDescent="0.2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</row>
    <row r="480" spans="3:13" ht="15.75" customHeight="1" x14ac:dyDescent="0.2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</row>
    <row r="481" spans="3:13" ht="15.75" customHeight="1" x14ac:dyDescent="0.2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</row>
    <row r="482" spans="3:13" ht="15.75" customHeight="1" x14ac:dyDescent="0.2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</row>
    <row r="483" spans="3:13" ht="15.75" customHeight="1" x14ac:dyDescent="0.2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</row>
    <row r="484" spans="3:13" ht="15.75" customHeight="1" x14ac:dyDescent="0.2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</row>
    <row r="485" spans="3:13" ht="15.75" customHeight="1" x14ac:dyDescent="0.2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</row>
    <row r="486" spans="3:13" ht="15.75" customHeight="1" x14ac:dyDescent="0.2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</row>
    <row r="487" spans="3:13" ht="15.75" customHeight="1" x14ac:dyDescent="0.2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</row>
    <row r="488" spans="3:13" ht="15.75" customHeight="1" x14ac:dyDescent="0.2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</row>
    <row r="489" spans="3:13" ht="15.75" customHeight="1" x14ac:dyDescent="0.2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</row>
    <row r="490" spans="3:13" ht="15.75" customHeight="1" x14ac:dyDescent="0.2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</row>
    <row r="491" spans="3:13" ht="15.75" customHeight="1" x14ac:dyDescent="0.2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</row>
    <row r="492" spans="3:13" ht="15.75" customHeight="1" x14ac:dyDescent="0.2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</row>
    <row r="493" spans="3:13" ht="15.75" customHeight="1" x14ac:dyDescent="0.2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</row>
    <row r="494" spans="3:13" ht="15.75" customHeight="1" x14ac:dyDescent="0.2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</row>
    <row r="495" spans="3:13" ht="15.75" customHeight="1" x14ac:dyDescent="0.2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</row>
    <row r="496" spans="3:13" ht="15.75" customHeight="1" x14ac:dyDescent="0.2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</row>
    <row r="497" spans="3:13" ht="15.75" customHeight="1" x14ac:dyDescent="0.2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</row>
    <row r="498" spans="3:13" ht="15.75" customHeight="1" x14ac:dyDescent="0.2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</row>
    <row r="499" spans="3:13" ht="15.75" customHeight="1" x14ac:dyDescent="0.2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</row>
    <row r="500" spans="3:13" ht="15.75" customHeight="1" x14ac:dyDescent="0.2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</row>
    <row r="501" spans="3:13" ht="15.75" customHeight="1" x14ac:dyDescent="0.2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</row>
    <row r="502" spans="3:13" ht="15.75" customHeight="1" x14ac:dyDescent="0.2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</row>
    <row r="503" spans="3:13" ht="15.75" customHeight="1" x14ac:dyDescent="0.2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</row>
    <row r="504" spans="3:13" ht="15.75" customHeight="1" x14ac:dyDescent="0.2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</row>
    <row r="505" spans="3:13" ht="15.75" customHeight="1" x14ac:dyDescent="0.2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</row>
    <row r="506" spans="3:13" ht="15.75" customHeight="1" x14ac:dyDescent="0.2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</row>
    <row r="507" spans="3:13" ht="15.75" customHeight="1" x14ac:dyDescent="0.2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</row>
    <row r="508" spans="3:13" ht="15.75" customHeight="1" x14ac:dyDescent="0.2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</row>
    <row r="509" spans="3:13" ht="15.75" customHeight="1" x14ac:dyDescent="0.2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</row>
    <row r="510" spans="3:13" ht="15.75" customHeight="1" x14ac:dyDescent="0.2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</row>
    <row r="511" spans="3:13" ht="15.75" customHeight="1" x14ac:dyDescent="0.2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</row>
    <row r="512" spans="3:13" ht="15.75" customHeight="1" x14ac:dyDescent="0.2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</row>
    <row r="513" spans="3:13" ht="15.75" customHeight="1" x14ac:dyDescent="0.2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</row>
    <row r="514" spans="3:13" ht="15.75" customHeight="1" x14ac:dyDescent="0.2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</row>
    <row r="515" spans="3:13" ht="15.75" customHeight="1" x14ac:dyDescent="0.2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</row>
    <row r="516" spans="3:13" ht="15.75" customHeight="1" x14ac:dyDescent="0.2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</row>
    <row r="517" spans="3:13" ht="15.75" customHeight="1" x14ac:dyDescent="0.2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</row>
    <row r="518" spans="3:13" ht="15.75" customHeight="1" x14ac:dyDescent="0.2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</row>
    <row r="519" spans="3:13" ht="15.75" customHeight="1" x14ac:dyDescent="0.2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</row>
    <row r="520" spans="3:13" ht="15.75" customHeight="1" x14ac:dyDescent="0.2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</row>
    <row r="521" spans="3:13" ht="15.75" customHeight="1" x14ac:dyDescent="0.2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</row>
    <row r="522" spans="3:13" ht="15.75" customHeight="1" x14ac:dyDescent="0.2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</row>
    <row r="523" spans="3:13" ht="15.75" customHeight="1" x14ac:dyDescent="0.2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</row>
    <row r="524" spans="3:13" ht="15.75" customHeight="1" x14ac:dyDescent="0.2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</row>
    <row r="525" spans="3:13" ht="15.75" customHeight="1" x14ac:dyDescent="0.2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</row>
    <row r="526" spans="3:13" ht="15.75" customHeight="1" x14ac:dyDescent="0.2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</row>
    <row r="527" spans="3:13" ht="15.75" customHeight="1" x14ac:dyDescent="0.2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</row>
    <row r="528" spans="3:13" ht="15.75" customHeight="1" x14ac:dyDescent="0.2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</row>
    <row r="529" spans="3:13" ht="15.75" customHeight="1" x14ac:dyDescent="0.2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</row>
    <row r="530" spans="3:13" ht="15.75" customHeight="1" x14ac:dyDescent="0.2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</row>
    <row r="531" spans="3:13" ht="15.75" customHeight="1" x14ac:dyDescent="0.2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</row>
    <row r="532" spans="3:13" ht="15.75" customHeight="1" x14ac:dyDescent="0.2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</row>
    <row r="533" spans="3:13" ht="15.75" customHeight="1" x14ac:dyDescent="0.2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</row>
    <row r="534" spans="3:13" ht="15.75" customHeight="1" x14ac:dyDescent="0.2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</row>
    <row r="535" spans="3:13" ht="15.75" customHeight="1" x14ac:dyDescent="0.2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</row>
    <row r="536" spans="3:13" ht="15.75" customHeight="1" x14ac:dyDescent="0.2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</row>
    <row r="537" spans="3:13" ht="15.75" customHeight="1" x14ac:dyDescent="0.2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</row>
    <row r="538" spans="3:13" ht="15.75" customHeight="1" x14ac:dyDescent="0.2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</row>
    <row r="539" spans="3:13" ht="15.75" customHeight="1" x14ac:dyDescent="0.2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</row>
    <row r="540" spans="3:13" ht="15.75" customHeight="1" x14ac:dyDescent="0.2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</row>
    <row r="541" spans="3:13" ht="15.75" customHeight="1" x14ac:dyDescent="0.2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</row>
    <row r="542" spans="3:13" ht="15.75" customHeight="1" x14ac:dyDescent="0.2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</row>
    <row r="543" spans="3:13" ht="15.75" customHeight="1" x14ac:dyDescent="0.2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</row>
    <row r="544" spans="3:13" ht="15.75" customHeight="1" x14ac:dyDescent="0.2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</row>
    <row r="545" spans="3:13" ht="15.75" customHeight="1" x14ac:dyDescent="0.2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3:13" ht="15.75" customHeight="1" x14ac:dyDescent="0.2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</row>
    <row r="547" spans="3:13" ht="15.75" customHeight="1" x14ac:dyDescent="0.2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</row>
    <row r="548" spans="3:13" ht="15.75" customHeight="1" x14ac:dyDescent="0.2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</row>
    <row r="549" spans="3:13" ht="15.75" customHeight="1" x14ac:dyDescent="0.2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</row>
    <row r="550" spans="3:13" ht="15.75" customHeight="1" x14ac:dyDescent="0.2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</row>
    <row r="551" spans="3:13" ht="15.75" customHeight="1" x14ac:dyDescent="0.2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</row>
    <row r="552" spans="3:13" ht="15.75" customHeight="1" x14ac:dyDescent="0.2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</row>
    <row r="553" spans="3:13" ht="15.75" customHeight="1" x14ac:dyDescent="0.2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</row>
    <row r="554" spans="3:13" ht="15.75" customHeight="1" x14ac:dyDescent="0.2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</row>
    <row r="555" spans="3:13" ht="15.75" customHeight="1" x14ac:dyDescent="0.2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</row>
    <row r="556" spans="3:13" ht="15.75" customHeight="1" x14ac:dyDescent="0.2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</row>
    <row r="557" spans="3:13" ht="15.75" customHeight="1" x14ac:dyDescent="0.2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</row>
    <row r="558" spans="3:13" ht="15.75" customHeight="1" x14ac:dyDescent="0.2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</row>
    <row r="559" spans="3:13" ht="15.75" customHeight="1" x14ac:dyDescent="0.2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</row>
    <row r="560" spans="3:13" ht="15.75" customHeight="1" x14ac:dyDescent="0.2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</row>
    <row r="561" spans="3:13" ht="15.75" customHeight="1" x14ac:dyDescent="0.2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</row>
    <row r="562" spans="3:13" ht="15.75" customHeight="1" x14ac:dyDescent="0.2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</row>
    <row r="563" spans="3:13" ht="15.75" customHeight="1" x14ac:dyDescent="0.2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</row>
    <row r="564" spans="3:13" ht="15.75" customHeight="1" x14ac:dyDescent="0.2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</row>
    <row r="565" spans="3:13" ht="15.75" customHeight="1" x14ac:dyDescent="0.2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</row>
    <row r="566" spans="3:13" ht="15.75" customHeight="1" x14ac:dyDescent="0.2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</row>
    <row r="567" spans="3:13" ht="15.75" customHeight="1" x14ac:dyDescent="0.2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</row>
    <row r="568" spans="3:13" ht="15.75" customHeight="1" x14ac:dyDescent="0.2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</row>
    <row r="569" spans="3:13" ht="15.75" customHeight="1" x14ac:dyDescent="0.2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</row>
    <row r="570" spans="3:13" ht="15.75" customHeight="1" x14ac:dyDescent="0.2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</row>
    <row r="571" spans="3:13" ht="15.75" customHeight="1" x14ac:dyDescent="0.2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</row>
    <row r="572" spans="3:13" ht="15.75" customHeight="1" x14ac:dyDescent="0.2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</row>
    <row r="573" spans="3:13" ht="15.75" customHeight="1" x14ac:dyDescent="0.2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</row>
    <row r="574" spans="3:13" ht="15.75" customHeight="1" x14ac:dyDescent="0.2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</row>
    <row r="575" spans="3:13" ht="15.75" customHeight="1" x14ac:dyDescent="0.2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</row>
    <row r="576" spans="3:13" ht="15.75" customHeight="1" x14ac:dyDescent="0.2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</row>
    <row r="577" spans="3:13" ht="15.75" customHeight="1" x14ac:dyDescent="0.2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</row>
    <row r="578" spans="3:13" ht="15.75" customHeight="1" x14ac:dyDescent="0.2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</row>
    <row r="579" spans="3:13" ht="15.75" customHeight="1" x14ac:dyDescent="0.2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</row>
    <row r="580" spans="3:13" ht="15.75" customHeight="1" x14ac:dyDescent="0.2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</row>
    <row r="581" spans="3:13" ht="15.75" customHeight="1" x14ac:dyDescent="0.2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</row>
    <row r="582" spans="3:13" ht="15.75" customHeight="1" x14ac:dyDescent="0.2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</row>
    <row r="583" spans="3:13" ht="15.75" customHeight="1" x14ac:dyDescent="0.2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</row>
    <row r="584" spans="3:13" ht="15.75" customHeight="1" x14ac:dyDescent="0.2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</row>
    <row r="585" spans="3:13" ht="15.75" customHeight="1" x14ac:dyDescent="0.2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</row>
    <row r="586" spans="3:13" ht="15.75" customHeight="1" x14ac:dyDescent="0.2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</row>
    <row r="587" spans="3:13" ht="15.75" customHeight="1" x14ac:dyDescent="0.2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</row>
    <row r="588" spans="3:13" ht="15.75" customHeight="1" x14ac:dyDescent="0.2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</row>
    <row r="589" spans="3:13" ht="15.75" customHeight="1" x14ac:dyDescent="0.2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</row>
    <row r="590" spans="3:13" ht="15.75" customHeight="1" x14ac:dyDescent="0.2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</row>
    <row r="591" spans="3:13" ht="15.75" customHeight="1" x14ac:dyDescent="0.2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</row>
    <row r="592" spans="3:13" ht="15.75" customHeight="1" x14ac:dyDescent="0.2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</row>
    <row r="593" spans="3:13" ht="15.75" customHeight="1" x14ac:dyDescent="0.2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</row>
    <row r="594" spans="3:13" ht="15.75" customHeight="1" x14ac:dyDescent="0.2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</row>
    <row r="595" spans="3:13" ht="15.75" customHeight="1" x14ac:dyDescent="0.2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</row>
    <row r="596" spans="3:13" ht="15.75" customHeight="1" x14ac:dyDescent="0.2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</row>
    <row r="597" spans="3:13" ht="15.75" customHeight="1" x14ac:dyDescent="0.2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</row>
    <row r="598" spans="3:13" ht="15.75" customHeight="1" x14ac:dyDescent="0.2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</row>
    <row r="599" spans="3:13" ht="15.75" customHeight="1" x14ac:dyDescent="0.2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</row>
    <row r="600" spans="3:13" ht="15.75" customHeight="1" x14ac:dyDescent="0.2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</row>
    <row r="601" spans="3:13" ht="15.75" customHeight="1" x14ac:dyDescent="0.2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</row>
    <row r="602" spans="3:13" ht="15.75" customHeight="1" x14ac:dyDescent="0.2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</row>
    <row r="603" spans="3:13" ht="15.75" customHeight="1" x14ac:dyDescent="0.2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</row>
    <row r="604" spans="3:13" ht="15.75" customHeight="1" x14ac:dyDescent="0.2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</row>
    <row r="605" spans="3:13" ht="15.75" customHeight="1" x14ac:dyDescent="0.2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</row>
    <row r="606" spans="3:13" ht="15.75" customHeight="1" x14ac:dyDescent="0.2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</row>
    <row r="607" spans="3:13" ht="15.75" customHeight="1" x14ac:dyDescent="0.2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</row>
    <row r="608" spans="3:13" ht="15.75" customHeight="1" x14ac:dyDescent="0.2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</row>
    <row r="609" spans="3:13" ht="15.75" customHeight="1" x14ac:dyDescent="0.2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</row>
    <row r="610" spans="3:13" ht="15.75" customHeight="1" x14ac:dyDescent="0.2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</row>
    <row r="611" spans="3:13" ht="15.75" customHeight="1" x14ac:dyDescent="0.2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</row>
    <row r="612" spans="3:13" ht="15.75" customHeight="1" x14ac:dyDescent="0.2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</row>
    <row r="613" spans="3:13" ht="15.75" customHeight="1" x14ac:dyDescent="0.2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3:13" ht="15.75" customHeight="1" x14ac:dyDescent="0.2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</row>
    <row r="615" spans="3:13" ht="15.75" customHeight="1" x14ac:dyDescent="0.2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</row>
    <row r="616" spans="3:13" ht="15.75" customHeight="1" x14ac:dyDescent="0.2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</row>
    <row r="617" spans="3:13" ht="15.75" customHeight="1" x14ac:dyDescent="0.2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</row>
    <row r="618" spans="3:13" ht="15.75" customHeight="1" x14ac:dyDescent="0.2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</row>
    <row r="619" spans="3:13" ht="15.75" customHeight="1" x14ac:dyDescent="0.2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</row>
    <row r="620" spans="3:13" ht="15.75" customHeight="1" x14ac:dyDescent="0.2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</row>
    <row r="621" spans="3:13" ht="15.75" customHeight="1" x14ac:dyDescent="0.2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</row>
    <row r="622" spans="3:13" ht="15.75" customHeight="1" x14ac:dyDescent="0.2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</row>
    <row r="623" spans="3:13" ht="15.75" customHeight="1" x14ac:dyDescent="0.2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</row>
    <row r="624" spans="3:13" ht="15.75" customHeight="1" x14ac:dyDescent="0.2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</row>
    <row r="625" spans="3:13" ht="15.75" customHeight="1" x14ac:dyDescent="0.2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</row>
    <row r="626" spans="3:13" ht="15.75" customHeight="1" x14ac:dyDescent="0.2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</row>
    <row r="627" spans="3:13" ht="15.75" customHeight="1" x14ac:dyDescent="0.2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</row>
    <row r="628" spans="3:13" ht="15.75" customHeight="1" x14ac:dyDescent="0.2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</row>
    <row r="629" spans="3:13" ht="15.75" customHeight="1" x14ac:dyDescent="0.2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</row>
    <row r="630" spans="3:13" ht="15.75" customHeight="1" x14ac:dyDescent="0.2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</row>
    <row r="631" spans="3:13" ht="15.75" customHeight="1" x14ac:dyDescent="0.2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</row>
    <row r="632" spans="3:13" ht="15.75" customHeight="1" x14ac:dyDescent="0.2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</row>
    <row r="633" spans="3:13" ht="15.75" customHeight="1" x14ac:dyDescent="0.2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</row>
    <row r="634" spans="3:13" ht="15.75" customHeight="1" x14ac:dyDescent="0.2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</row>
    <row r="635" spans="3:13" ht="15.75" customHeight="1" x14ac:dyDescent="0.2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</row>
    <row r="636" spans="3:13" ht="15.75" customHeight="1" x14ac:dyDescent="0.2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</row>
    <row r="637" spans="3:13" ht="15.75" customHeight="1" x14ac:dyDescent="0.2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</row>
    <row r="638" spans="3:13" ht="15.75" customHeight="1" x14ac:dyDescent="0.2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</row>
    <row r="639" spans="3:13" ht="15.75" customHeight="1" x14ac:dyDescent="0.2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</row>
    <row r="640" spans="3:13" ht="15.75" customHeight="1" x14ac:dyDescent="0.2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</row>
    <row r="641" spans="3:13" ht="15.75" customHeight="1" x14ac:dyDescent="0.2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</row>
    <row r="642" spans="3:13" ht="15.75" customHeight="1" x14ac:dyDescent="0.2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3:13" ht="15.75" customHeight="1" x14ac:dyDescent="0.2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</row>
    <row r="644" spans="3:13" ht="15.75" customHeight="1" x14ac:dyDescent="0.2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3:13" ht="15.75" customHeight="1" x14ac:dyDescent="0.2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3:13" ht="15.75" customHeight="1" x14ac:dyDescent="0.2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</row>
    <row r="647" spans="3:13" ht="15.75" customHeight="1" x14ac:dyDescent="0.2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3:13" ht="15.75" customHeight="1" x14ac:dyDescent="0.2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3:13" ht="15.75" customHeight="1" x14ac:dyDescent="0.2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</row>
    <row r="650" spans="3:13" ht="15.75" customHeight="1" x14ac:dyDescent="0.2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</row>
    <row r="651" spans="3:13" ht="15.75" customHeight="1" x14ac:dyDescent="0.2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</row>
    <row r="652" spans="3:13" ht="15.75" customHeight="1" x14ac:dyDescent="0.2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3:13" ht="15.75" customHeight="1" x14ac:dyDescent="0.2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3:13" ht="15.75" customHeight="1" x14ac:dyDescent="0.2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</row>
    <row r="655" spans="3:13" ht="15.75" customHeight="1" x14ac:dyDescent="0.2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3:13" ht="15.75" customHeight="1" x14ac:dyDescent="0.2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</row>
    <row r="657" spans="3:13" ht="15.75" customHeight="1" x14ac:dyDescent="0.2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3:13" ht="15.75" customHeight="1" x14ac:dyDescent="0.2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</row>
    <row r="659" spans="3:13" ht="15.75" customHeight="1" x14ac:dyDescent="0.2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</row>
    <row r="660" spans="3:13" ht="15.75" customHeight="1" x14ac:dyDescent="0.2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</row>
    <row r="661" spans="3:13" ht="15.75" customHeight="1" x14ac:dyDescent="0.2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</row>
    <row r="662" spans="3:13" ht="15.75" customHeight="1" x14ac:dyDescent="0.2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</row>
    <row r="663" spans="3:13" ht="15.75" customHeight="1" x14ac:dyDescent="0.2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</row>
    <row r="664" spans="3:13" ht="15.75" customHeight="1" x14ac:dyDescent="0.2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</row>
    <row r="665" spans="3:13" ht="15.75" customHeight="1" x14ac:dyDescent="0.2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</row>
    <row r="666" spans="3:13" ht="15.75" customHeight="1" x14ac:dyDescent="0.2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</row>
    <row r="667" spans="3:13" ht="15.75" customHeight="1" x14ac:dyDescent="0.2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</row>
    <row r="668" spans="3:13" ht="15.75" customHeight="1" x14ac:dyDescent="0.2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</row>
    <row r="669" spans="3:13" ht="15.75" customHeight="1" x14ac:dyDescent="0.2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</row>
    <row r="670" spans="3:13" ht="15.75" customHeight="1" x14ac:dyDescent="0.2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</row>
    <row r="671" spans="3:13" ht="15.75" customHeight="1" x14ac:dyDescent="0.2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</row>
    <row r="672" spans="3:13" ht="15.75" customHeight="1" x14ac:dyDescent="0.2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</row>
    <row r="673" spans="3:13" ht="15.75" customHeight="1" x14ac:dyDescent="0.2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</row>
    <row r="674" spans="3:13" ht="15.75" customHeight="1" x14ac:dyDescent="0.2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</row>
    <row r="675" spans="3:13" ht="15.75" customHeight="1" x14ac:dyDescent="0.2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</row>
    <row r="676" spans="3:13" ht="15.75" customHeight="1" x14ac:dyDescent="0.2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</row>
    <row r="677" spans="3:13" ht="15.75" customHeight="1" x14ac:dyDescent="0.2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</row>
    <row r="678" spans="3:13" ht="15.75" customHeight="1" x14ac:dyDescent="0.2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</row>
    <row r="679" spans="3:13" ht="15.75" customHeight="1" x14ac:dyDescent="0.2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</row>
    <row r="680" spans="3:13" ht="15.75" customHeight="1" x14ac:dyDescent="0.2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</row>
    <row r="681" spans="3:13" ht="15.75" customHeight="1" x14ac:dyDescent="0.2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3:13" ht="15.75" customHeight="1" x14ac:dyDescent="0.2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</row>
    <row r="683" spans="3:13" ht="15.75" customHeight="1" x14ac:dyDescent="0.2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</row>
    <row r="684" spans="3:13" ht="15.75" customHeight="1" x14ac:dyDescent="0.2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</row>
    <row r="685" spans="3:13" ht="15.75" customHeight="1" x14ac:dyDescent="0.2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</row>
    <row r="686" spans="3:13" ht="15.75" customHeight="1" x14ac:dyDescent="0.2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</row>
    <row r="687" spans="3:13" ht="15.75" customHeight="1" x14ac:dyDescent="0.2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</row>
    <row r="688" spans="3:13" ht="15.75" customHeight="1" x14ac:dyDescent="0.2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</row>
    <row r="689" spans="3:13" ht="15.75" customHeight="1" x14ac:dyDescent="0.2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</row>
    <row r="690" spans="3:13" ht="15.75" customHeight="1" x14ac:dyDescent="0.2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</row>
    <row r="691" spans="3:13" ht="15.75" customHeight="1" x14ac:dyDescent="0.2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</row>
    <row r="692" spans="3:13" ht="15.75" customHeight="1" x14ac:dyDescent="0.2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</row>
    <row r="693" spans="3:13" ht="15.75" customHeight="1" x14ac:dyDescent="0.2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</row>
    <row r="694" spans="3:13" ht="15.75" customHeight="1" x14ac:dyDescent="0.2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</row>
    <row r="695" spans="3:13" ht="15.75" customHeight="1" x14ac:dyDescent="0.2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</row>
    <row r="696" spans="3:13" ht="15.75" customHeight="1" x14ac:dyDescent="0.2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</row>
    <row r="697" spans="3:13" ht="15.75" customHeight="1" x14ac:dyDescent="0.2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</row>
    <row r="698" spans="3:13" ht="15.75" customHeight="1" x14ac:dyDescent="0.2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</row>
    <row r="699" spans="3:13" ht="15.75" customHeight="1" x14ac:dyDescent="0.2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</row>
    <row r="700" spans="3:13" ht="15.75" customHeight="1" x14ac:dyDescent="0.2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</row>
    <row r="701" spans="3:13" ht="15.75" customHeight="1" x14ac:dyDescent="0.2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3:13" ht="15.75" customHeight="1" x14ac:dyDescent="0.2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3:13" ht="15.75" customHeight="1" x14ac:dyDescent="0.2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3:13" ht="15.75" customHeight="1" x14ac:dyDescent="0.2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</row>
    <row r="705" spans="3:13" ht="15.75" customHeight="1" x14ac:dyDescent="0.2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</row>
    <row r="706" spans="3:13" ht="15.75" customHeight="1" x14ac:dyDescent="0.2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</row>
    <row r="707" spans="3:13" ht="15.75" customHeight="1" x14ac:dyDescent="0.2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</row>
    <row r="708" spans="3:13" ht="15.75" customHeight="1" x14ac:dyDescent="0.2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</row>
    <row r="709" spans="3:13" ht="15.75" customHeight="1" x14ac:dyDescent="0.2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</row>
    <row r="710" spans="3:13" ht="15.75" customHeight="1" x14ac:dyDescent="0.2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</row>
    <row r="711" spans="3:13" ht="15.75" customHeight="1" x14ac:dyDescent="0.2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</row>
    <row r="712" spans="3:13" ht="15.75" customHeight="1" x14ac:dyDescent="0.2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</row>
    <row r="713" spans="3:13" ht="15.75" customHeight="1" x14ac:dyDescent="0.2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</row>
    <row r="714" spans="3:13" ht="15.75" customHeight="1" x14ac:dyDescent="0.2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</row>
    <row r="715" spans="3:13" ht="15.75" customHeight="1" x14ac:dyDescent="0.2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</row>
    <row r="716" spans="3:13" ht="15.75" customHeight="1" x14ac:dyDescent="0.2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</row>
    <row r="717" spans="3:13" ht="15.75" customHeight="1" x14ac:dyDescent="0.2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</row>
    <row r="718" spans="3:13" ht="15.75" customHeight="1" x14ac:dyDescent="0.2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</row>
    <row r="719" spans="3:13" ht="15.75" customHeight="1" x14ac:dyDescent="0.2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</row>
    <row r="720" spans="3:13" ht="15.75" customHeight="1" x14ac:dyDescent="0.2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</row>
    <row r="721" spans="3:13" ht="15.75" customHeight="1" x14ac:dyDescent="0.2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</row>
    <row r="722" spans="3:13" ht="15.75" customHeight="1" x14ac:dyDescent="0.2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</row>
    <row r="723" spans="3:13" ht="15.75" customHeight="1" x14ac:dyDescent="0.2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</row>
    <row r="724" spans="3:13" ht="15.75" customHeight="1" x14ac:dyDescent="0.2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</row>
    <row r="725" spans="3:13" ht="15.75" customHeight="1" x14ac:dyDescent="0.2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</row>
    <row r="726" spans="3:13" ht="15.75" customHeight="1" x14ac:dyDescent="0.2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</row>
    <row r="727" spans="3:13" ht="15.75" customHeight="1" x14ac:dyDescent="0.2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</row>
    <row r="728" spans="3:13" ht="15.75" customHeight="1" x14ac:dyDescent="0.2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</row>
    <row r="729" spans="3:13" ht="15.75" customHeight="1" x14ac:dyDescent="0.2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</row>
    <row r="730" spans="3:13" ht="15.75" customHeight="1" x14ac:dyDescent="0.2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</row>
    <row r="731" spans="3:13" ht="15.75" customHeight="1" x14ac:dyDescent="0.2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</row>
    <row r="732" spans="3:13" ht="15.75" customHeight="1" x14ac:dyDescent="0.2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</row>
    <row r="733" spans="3:13" ht="15.75" customHeight="1" x14ac:dyDescent="0.2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</row>
    <row r="734" spans="3:13" ht="15.75" customHeight="1" x14ac:dyDescent="0.2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</row>
    <row r="735" spans="3:13" ht="15.75" customHeight="1" x14ac:dyDescent="0.2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</row>
    <row r="736" spans="3:13" ht="15.75" customHeight="1" x14ac:dyDescent="0.2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</row>
    <row r="737" spans="3:13" ht="15.75" customHeight="1" x14ac:dyDescent="0.2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</row>
    <row r="738" spans="3:13" ht="15.75" customHeight="1" x14ac:dyDescent="0.2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</row>
    <row r="739" spans="3:13" ht="15.75" customHeight="1" x14ac:dyDescent="0.2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</row>
    <row r="740" spans="3:13" ht="15.75" customHeight="1" x14ac:dyDescent="0.2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</row>
    <row r="741" spans="3:13" ht="15.75" customHeight="1" x14ac:dyDescent="0.2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</row>
    <row r="742" spans="3:13" ht="15.75" customHeight="1" x14ac:dyDescent="0.2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</row>
    <row r="743" spans="3:13" ht="15.75" customHeight="1" x14ac:dyDescent="0.2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</row>
    <row r="744" spans="3:13" ht="15.75" customHeight="1" x14ac:dyDescent="0.2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</row>
    <row r="745" spans="3:13" ht="15.75" customHeight="1" x14ac:dyDescent="0.2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</row>
    <row r="746" spans="3:13" ht="15.75" customHeight="1" x14ac:dyDescent="0.2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</row>
    <row r="747" spans="3:13" ht="15.75" customHeight="1" x14ac:dyDescent="0.2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</row>
    <row r="748" spans="3:13" ht="15.75" customHeight="1" x14ac:dyDescent="0.2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</row>
    <row r="749" spans="3:13" ht="15.75" customHeight="1" x14ac:dyDescent="0.2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3:13" ht="15.75" customHeight="1" x14ac:dyDescent="0.2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</row>
    <row r="751" spans="3:13" ht="15.75" customHeight="1" x14ac:dyDescent="0.2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</row>
    <row r="752" spans="3:13" ht="15.75" customHeight="1" x14ac:dyDescent="0.2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</row>
    <row r="753" spans="3:13" ht="15.75" customHeight="1" x14ac:dyDescent="0.2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</row>
    <row r="754" spans="3:13" ht="15.75" customHeight="1" x14ac:dyDescent="0.2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</row>
    <row r="755" spans="3:13" ht="15.75" customHeight="1" x14ac:dyDescent="0.2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</row>
    <row r="756" spans="3:13" ht="15.75" customHeight="1" x14ac:dyDescent="0.2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</row>
    <row r="757" spans="3:13" ht="15.75" customHeight="1" x14ac:dyDescent="0.2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</row>
    <row r="758" spans="3:13" ht="15.75" customHeight="1" x14ac:dyDescent="0.2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</row>
    <row r="759" spans="3:13" ht="15.75" customHeight="1" x14ac:dyDescent="0.2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</row>
    <row r="760" spans="3:13" ht="15.75" customHeight="1" x14ac:dyDescent="0.2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</row>
    <row r="761" spans="3:13" ht="15.75" customHeight="1" x14ac:dyDescent="0.2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</row>
    <row r="762" spans="3:13" ht="15.75" customHeight="1" x14ac:dyDescent="0.2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</row>
    <row r="763" spans="3:13" ht="15.75" customHeight="1" x14ac:dyDescent="0.2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</row>
    <row r="764" spans="3:13" ht="15.75" customHeight="1" x14ac:dyDescent="0.2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</row>
    <row r="765" spans="3:13" ht="15.75" customHeight="1" x14ac:dyDescent="0.2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</row>
    <row r="766" spans="3:13" ht="15.75" customHeight="1" x14ac:dyDescent="0.2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</row>
    <row r="767" spans="3:13" ht="15.75" customHeight="1" x14ac:dyDescent="0.2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</row>
    <row r="768" spans="3:13" ht="15.75" customHeight="1" x14ac:dyDescent="0.2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</row>
    <row r="769" spans="3:13" ht="15.75" customHeight="1" x14ac:dyDescent="0.2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</row>
    <row r="770" spans="3:13" ht="15.75" customHeight="1" x14ac:dyDescent="0.2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</row>
    <row r="771" spans="3:13" ht="15.75" customHeight="1" x14ac:dyDescent="0.2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</row>
    <row r="772" spans="3:13" ht="15.75" customHeight="1" x14ac:dyDescent="0.2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</row>
    <row r="773" spans="3:13" ht="15.75" customHeight="1" x14ac:dyDescent="0.2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</row>
    <row r="774" spans="3:13" ht="15.75" customHeight="1" x14ac:dyDescent="0.2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</row>
    <row r="775" spans="3:13" ht="15.75" customHeight="1" x14ac:dyDescent="0.2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</row>
    <row r="776" spans="3:13" ht="15.75" customHeight="1" x14ac:dyDescent="0.2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</row>
    <row r="777" spans="3:13" ht="15.75" customHeight="1" x14ac:dyDescent="0.2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</row>
    <row r="778" spans="3:13" ht="15.75" customHeight="1" x14ac:dyDescent="0.2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</row>
    <row r="779" spans="3:13" ht="15.75" customHeight="1" x14ac:dyDescent="0.2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</row>
    <row r="780" spans="3:13" ht="15.75" customHeight="1" x14ac:dyDescent="0.2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</row>
    <row r="781" spans="3:13" ht="15.75" customHeight="1" x14ac:dyDescent="0.2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</row>
    <row r="782" spans="3:13" ht="15.75" customHeight="1" x14ac:dyDescent="0.2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</row>
    <row r="783" spans="3:13" ht="15.75" customHeight="1" x14ac:dyDescent="0.2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</row>
    <row r="784" spans="3:13" ht="15.75" customHeight="1" x14ac:dyDescent="0.2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</row>
    <row r="785" spans="3:13" ht="15.75" customHeight="1" x14ac:dyDescent="0.2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</row>
    <row r="786" spans="3:13" ht="15.75" customHeight="1" x14ac:dyDescent="0.2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</row>
    <row r="787" spans="3:13" ht="15.75" customHeight="1" x14ac:dyDescent="0.2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</row>
    <row r="788" spans="3:13" ht="15.75" customHeight="1" x14ac:dyDescent="0.2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</row>
    <row r="789" spans="3:13" ht="15.75" customHeight="1" x14ac:dyDescent="0.2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</row>
    <row r="790" spans="3:13" ht="15.75" customHeight="1" x14ac:dyDescent="0.2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</row>
    <row r="791" spans="3:13" ht="15.75" customHeight="1" x14ac:dyDescent="0.2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</row>
    <row r="792" spans="3:13" ht="15.75" customHeight="1" x14ac:dyDescent="0.2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</row>
    <row r="793" spans="3:13" ht="15.75" customHeight="1" x14ac:dyDescent="0.2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</row>
    <row r="794" spans="3:13" ht="15.75" customHeight="1" x14ac:dyDescent="0.2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</row>
    <row r="795" spans="3:13" ht="15.75" customHeight="1" x14ac:dyDescent="0.2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</row>
    <row r="796" spans="3:13" ht="15.75" customHeight="1" x14ac:dyDescent="0.2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</row>
    <row r="797" spans="3:13" ht="15.75" customHeight="1" x14ac:dyDescent="0.2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</row>
    <row r="798" spans="3:13" ht="15.75" customHeight="1" x14ac:dyDescent="0.2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</row>
    <row r="799" spans="3:13" ht="15.75" customHeight="1" x14ac:dyDescent="0.2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</row>
    <row r="800" spans="3:13" ht="15.75" customHeight="1" x14ac:dyDescent="0.2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</row>
    <row r="801" spans="3:13" ht="15.75" customHeight="1" x14ac:dyDescent="0.2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</row>
    <row r="802" spans="3:13" ht="15.75" customHeight="1" x14ac:dyDescent="0.2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</row>
    <row r="803" spans="3:13" ht="15.75" customHeight="1" x14ac:dyDescent="0.2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</row>
    <row r="804" spans="3:13" ht="15.75" customHeight="1" x14ac:dyDescent="0.2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</row>
    <row r="805" spans="3:13" ht="15.75" customHeight="1" x14ac:dyDescent="0.2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</row>
    <row r="806" spans="3:13" ht="15.75" customHeight="1" x14ac:dyDescent="0.2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</row>
    <row r="807" spans="3:13" ht="15.75" customHeight="1" x14ac:dyDescent="0.2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</row>
    <row r="808" spans="3:13" ht="15.75" customHeight="1" x14ac:dyDescent="0.2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</row>
    <row r="809" spans="3:13" ht="15.75" customHeight="1" x14ac:dyDescent="0.2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</row>
    <row r="810" spans="3:13" ht="15.75" customHeight="1" x14ac:dyDescent="0.2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</row>
    <row r="811" spans="3:13" ht="15.75" customHeight="1" x14ac:dyDescent="0.2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</row>
    <row r="812" spans="3:13" ht="15.75" customHeight="1" x14ac:dyDescent="0.2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</row>
    <row r="813" spans="3:13" ht="15.75" customHeight="1" x14ac:dyDescent="0.2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</row>
    <row r="814" spans="3:13" ht="15.75" customHeight="1" x14ac:dyDescent="0.2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</row>
    <row r="815" spans="3:13" ht="15.75" customHeight="1" x14ac:dyDescent="0.2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</row>
    <row r="816" spans="3:13" ht="15.75" customHeight="1" x14ac:dyDescent="0.2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</row>
    <row r="817" spans="3:13" ht="15.75" customHeight="1" x14ac:dyDescent="0.2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3:13" ht="15.75" customHeight="1" x14ac:dyDescent="0.2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</row>
    <row r="819" spans="3:13" ht="15.75" customHeight="1" x14ac:dyDescent="0.2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</row>
    <row r="820" spans="3:13" ht="15.75" customHeight="1" x14ac:dyDescent="0.2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</row>
    <row r="821" spans="3:13" ht="15.75" customHeight="1" x14ac:dyDescent="0.2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</row>
    <row r="822" spans="3:13" ht="15.75" customHeight="1" x14ac:dyDescent="0.2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</row>
    <row r="823" spans="3:13" ht="15.75" customHeight="1" x14ac:dyDescent="0.2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</row>
    <row r="824" spans="3:13" ht="15.75" customHeight="1" x14ac:dyDescent="0.2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</row>
    <row r="825" spans="3:13" ht="15.75" customHeight="1" x14ac:dyDescent="0.2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</row>
    <row r="826" spans="3:13" ht="15.75" customHeight="1" x14ac:dyDescent="0.2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</row>
    <row r="827" spans="3:13" ht="15.75" customHeight="1" x14ac:dyDescent="0.2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</row>
    <row r="828" spans="3:13" ht="15.75" customHeight="1" x14ac:dyDescent="0.2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</row>
    <row r="829" spans="3:13" ht="15.75" customHeight="1" x14ac:dyDescent="0.2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3:13" ht="15.75" customHeight="1" x14ac:dyDescent="0.2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3:13" ht="15.75" customHeight="1" x14ac:dyDescent="0.2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</row>
    <row r="832" spans="3:13" ht="15.75" customHeight="1" x14ac:dyDescent="0.2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</row>
    <row r="833" spans="3:13" ht="15.75" customHeight="1" x14ac:dyDescent="0.2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</row>
    <row r="834" spans="3:13" ht="15.75" customHeight="1" x14ac:dyDescent="0.2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</row>
    <row r="835" spans="3:13" ht="15.75" customHeight="1" x14ac:dyDescent="0.2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</row>
    <row r="836" spans="3:13" ht="15.75" customHeight="1" x14ac:dyDescent="0.2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</row>
    <row r="837" spans="3:13" ht="15.75" customHeight="1" x14ac:dyDescent="0.2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</row>
    <row r="838" spans="3:13" ht="15.75" customHeight="1" x14ac:dyDescent="0.2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</row>
    <row r="839" spans="3:13" ht="15.75" customHeight="1" x14ac:dyDescent="0.2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</row>
    <row r="840" spans="3:13" ht="15.75" customHeight="1" x14ac:dyDescent="0.2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</row>
    <row r="841" spans="3:13" ht="15.75" customHeight="1" x14ac:dyDescent="0.2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</row>
    <row r="842" spans="3:13" ht="15.75" customHeight="1" x14ac:dyDescent="0.2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</row>
    <row r="843" spans="3:13" ht="15.75" customHeight="1" x14ac:dyDescent="0.2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</row>
    <row r="844" spans="3:13" ht="15.75" customHeight="1" x14ac:dyDescent="0.2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</row>
    <row r="845" spans="3:13" ht="15.75" customHeight="1" x14ac:dyDescent="0.2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</row>
    <row r="846" spans="3:13" ht="15.75" customHeight="1" x14ac:dyDescent="0.2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</row>
    <row r="847" spans="3:13" ht="15.75" customHeight="1" x14ac:dyDescent="0.2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</row>
    <row r="848" spans="3:13" ht="15.75" customHeight="1" x14ac:dyDescent="0.2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</row>
    <row r="849" spans="3:13" ht="15.75" customHeight="1" x14ac:dyDescent="0.2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</row>
    <row r="850" spans="3:13" ht="15.75" customHeight="1" x14ac:dyDescent="0.2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</row>
    <row r="851" spans="3:13" ht="15.75" customHeight="1" x14ac:dyDescent="0.2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</row>
    <row r="852" spans="3:13" ht="15.75" customHeight="1" x14ac:dyDescent="0.2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</row>
    <row r="853" spans="3:13" ht="15.75" customHeight="1" x14ac:dyDescent="0.2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</row>
    <row r="854" spans="3:13" ht="15.75" customHeight="1" x14ac:dyDescent="0.2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</row>
    <row r="855" spans="3:13" ht="15.75" customHeight="1" x14ac:dyDescent="0.2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</row>
    <row r="856" spans="3:13" ht="15.75" customHeight="1" x14ac:dyDescent="0.2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</row>
    <row r="857" spans="3:13" ht="15.75" customHeight="1" x14ac:dyDescent="0.2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</row>
    <row r="858" spans="3:13" ht="15.75" customHeight="1" x14ac:dyDescent="0.2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</row>
    <row r="859" spans="3:13" ht="15.75" customHeight="1" x14ac:dyDescent="0.2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</row>
    <row r="860" spans="3:13" ht="15.75" customHeight="1" x14ac:dyDescent="0.2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</row>
    <row r="861" spans="3:13" ht="15.75" customHeight="1" x14ac:dyDescent="0.2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</row>
    <row r="862" spans="3:13" ht="15.75" customHeight="1" x14ac:dyDescent="0.2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</row>
    <row r="863" spans="3:13" ht="15.75" customHeight="1" x14ac:dyDescent="0.2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</row>
    <row r="864" spans="3:13" ht="15.75" customHeight="1" x14ac:dyDescent="0.2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</row>
    <row r="865" spans="3:13" ht="15.75" customHeight="1" x14ac:dyDescent="0.2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</row>
    <row r="866" spans="3:13" ht="15.75" customHeight="1" x14ac:dyDescent="0.2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</row>
    <row r="867" spans="3:13" ht="15.75" customHeight="1" x14ac:dyDescent="0.2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</row>
    <row r="868" spans="3:13" ht="15.75" customHeight="1" x14ac:dyDescent="0.2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</row>
    <row r="869" spans="3:13" ht="15.75" customHeight="1" x14ac:dyDescent="0.2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</row>
    <row r="870" spans="3:13" ht="15.75" customHeight="1" x14ac:dyDescent="0.2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</row>
    <row r="871" spans="3:13" ht="15.75" customHeight="1" x14ac:dyDescent="0.2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</row>
    <row r="872" spans="3:13" ht="15.75" customHeight="1" x14ac:dyDescent="0.2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</row>
    <row r="873" spans="3:13" ht="15.75" customHeight="1" x14ac:dyDescent="0.2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</row>
    <row r="874" spans="3:13" ht="15.75" customHeight="1" x14ac:dyDescent="0.2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</row>
    <row r="875" spans="3:13" ht="15.75" customHeight="1" x14ac:dyDescent="0.2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</row>
    <row r="876" spans="3:13" ht="15.75" customHeight="1" x14ac:dyDescent="0.2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</row>
    <row r="877" spans="3:13" ht="15.75" customHeight="1" x14ac:dyDescent="0.2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</row>
    <row r="878" spans="3:13" ht="15.75" customHeight="1" x14ac:dyDescent="0.2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</row>
    <row r="879" spans="3:13" ht="15.75" customHeight="1" x14ac:dyDescent="0.2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</row>
    <row r="880" spans="3:13" ht="15.75" customHeight="1" x14ac:dyDescent="0.2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</row>
    <row r="881" spans="3:13" ht="15.75" customHeight="1" x14ac:dyDescent="0.2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</row>
    <row r="882" spans="3:13" ht="15.75" customHeight="1" x14ac:dyDescent="0.2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</row>
    <row r="883" spans="3:13" ht="15.75" customHeight="1" x14ac:dyDescent="0.2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</row>
    <row r="884" spans="3:13" ht="15.75" customHeight="1" x14ac:dyDescent="0.2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</row>
    <row r="885" spans="3:13" ht="15.75" customHeight="1" x14ac:dyDescent="0.2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3:13" ht="15.75" customHeight="1" x14ac:dyDescent="0.2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</row>
    <row r="887" spans="3:13" ht="15.75" customHeight="1" x14ac:dyDescent="0.2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</row>
    <row r="888" spans="3:13" ht="15.75" customHeight="1" x14ac:dyDescent="0.2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</row>
    <row r="889" spans="3:13" ht="15.75" customHeight="1" x14ac:dyDescent="0.2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</row>
    <row r="890" spans="3:13" ht="15.75" customHeight="1" x14ac:dyDescent="0.2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</row>
    <row r="891" spans="3:13" ht="15.75" customHeight="1" x14ac:dyDescent="0.2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</row>
    <row r="892" spans="3:13" ht="15.75" customHeight="1" x14ac:dyDescent="0.2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</row>
    <row r="893" spans="3:13" ht="15.75" customHeight="1" x14ac:dyDescent="0.2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</row>
    <row r="894" spans="3:13" ht="15.75" customHeight="1" x14ac:dyDescent="0.2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</row>
    <row r="895" spans="3:13" ht="15.75" customHeight="1" x14ac:dyDescent="0.2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</row>
    <row r="896" spans="3:13" ht="15.75" customHeight="1" x14ac:dyDescent="0.2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</row>
    <row r="897" spans="3:13" ht="15.75" customHeight="1" x14ac:dyDescent="0.2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</row>
    <row r="898" spans="3:13" ht="15.75" customHeight="1" x14ac:dyDescent="0.2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</row>
    <row r="899" spans="3:13" ht="15.75" customHeight="1" x14ac:dyDescent="0.2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</row>
    <row r="900" spans="3:13" ht="15.75" customHeight="1" x14ac:dyDescent="0.2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</row>
    <row r="901" spans="3:13" ht="15.75" customHeight="1" x14ac:dyDescent="0.2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</row>
    <row r="902" spans="3:13" ht="15.75" customHeight="1" x14ac:dyDescent="0.2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</row>
    <row r="903" spans="3:13" ht="15.75" customHeight="1" x14ac:dyDescent="0.2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</row>
    <row r="904" spans="3:13" ht="15.75" customHeight="1" x14ac:dyDescent="0.2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</row>
    <row r="905" spans="3:13" ht="15.75" customHeight="1" x14ac:dyDescent="0.2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</row>
    <row r="906" spans="3:13" ht="15.75" customHeight="1" x14ac:dyDescent="0.2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</row>
    <row r="907" spans="3:13" ht="15.75" customHeight="1" x14ac:dyDescent="0.2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</row>
    <row r="908" spans="3:13" ht="15.75" customHeight="1" x14ac:dyDescent="0.2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</row>
    <row r="909" spans="3:13" ht="15.75" customHeight="1" x14ac:dyDescent="0.2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</row>
    <row r="910" spans="3:13" ht="15.75" customHeight="1" x14ac:dyDescent="0.2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</row>
    <row r="911" spans="3:13" ht="15.75" customHeight="1" x14ac:dyDescent="0.2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</row>
    <row r="912" spans="3:13" ht="15.75" customHeight="1" x14ac:dyDescent="0.2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</row>
    <row r="913" spans="3:13" ht="15.75" customHeight="1" x14ac:dyDescent="0.2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</row>
    <row r="914" spans="3:13" ht="15.75" customHeight="1" x14ac:dyDescent="0.2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</row>
    <row r="915" spans="3:13" ht="15.75" customHeight="1" x14ac:dyDescent="0.2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</row>
    <row r="916" spans="3:13" ht="15.75" customHeight="1" x14ac:dyDescent="0.2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</row>
    <row r="917" spans="3:13" ht="15.75" customHeight="1" x14ac:dyDescent="0.2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</row>
    <row r="918" spans="3:13" ht="15.75" customHeight="1" x14ac:dyDescent="0.2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</row>
    <row r="919" spans="3:13" ht="15.75" customHeight="1" x14ac:dyDescent="0.2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</row>
    <row r="920" spans="3:13" ht="15.75" customHeight="1" x14ac:dyDescent="0.2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</row>
    <row r="921" spans="3:13" ht="15.75" customHeight="1" x14ac:dyDescent="0.2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</row>
    <row r="922" spans="3:13" ht="15.75" customHeight="1" x14ac:dyDescent="0.2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</row>
    <row r="923" spans="3:13" ht="15.75" customHeight="1" x14ac:dyDescent="0.2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</row>
    <row r="924" spans="3:13" ht="15.75" customHeight="1" x14ac:dyDescent="0.2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</row>
    <row r="925" spans="3:13" ht="15.75" customHeight="1" x14ac:dyDescent="0.2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</row>
    <row r="926" spans="3:13" ht="15.75" customHeight="1" x14ac:dyDescent="0.2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</row>
    <row r="927" spans="3:13" ht="15.75" customHeight="1" x14ac:dyDescent="0.2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</row>
    <row r="928" spans="3:13" ht="15.75" customHeight="1" x14ac:dyDescent="0.2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</row>
    <row r="929" spans="3:13" ht="15.75" customHeight="1" x14ac:dyDescent="0.2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</row>
    <row r="930" spans="3:13" ht="15.75" customHeight="1" x14ac:dyDescent="0.2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</row>
    <row r="931" spans="3:13" ht="15.75" customHeight="1" x14ac:dyDescent="0.2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</row>
    <row r="932" spans="3:13" ht="15.75" customHeight="1" x14ac:dyDescent="0.2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</row>
    <row r="933" spans="3:13" ht="15.75" customHeight="1" x14ac:dyDescent="0.2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</row>
    <row r="934" spans="3:13" ht="15.75" customHeight="1" x14ac:dyDescent="0.2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</row>
    <row r="935" spans="3:13" ht="15.75" customHeight="1" x14ac:dyDescent="0.2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</row>
    <row r="936" spans="3:13" ht="15.75" customHeight="1" x14ac:dyDescent="0.2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</row>
    <row r="937" spans="3:13" ht="15.75" customHeight="1" x14ac:dyDescent="0.2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</row>
    <row r="938" spans="3:13" ht="15.75" customHeight="1" x14ac:dyDescent="0.2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</row>
    <row r="939" spans="3:13" ht="15.75" customHeight="1" x14ac:dyDescent="0.2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</row>
    <row r="940" spans="3:13" ht="15.75" customHeight="1" x14ac:dyDescent="0.2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</row>
    <row r="941" spans="3:13" ht="15.75" customHeight="1" x14ac:dyDescent="0.2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</row>
    <row r="942" spans="3:13" ht="15.75" customHeight="1" x14ac:dyDescent="0.2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</row>
    <row r="943" spans="3:13" ht="15.75" customHeight="1" x14ac:dyDescent="0.2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</row>
    <row r="944" spans="3:13" ht="15.75" customHeight="1" x14ac:dyDescent="0.2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</row>
    <row r="945" spans="3:13" ht="15.75" customHeight="1" x14ac:dyDescent="0.2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</row>
    <row r="946" spans="3:13" ht="15.75" customHeight="1" x14ac:dyDescent="0.2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</row>
    <row r="947" spans="3:13" ht="15.75" customHeight="1" x14ac:dyDescent="0.2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</row>
    <row r="948" spans="3:13" ht="15.75" customHeight="1" x14ac:dyDescent="0.2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</row>
    <row r="949" spans="3:13" ht="15.75" customHeight="1" x14ac:dyDescent="0.2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</row>
    <row r="950" spans="3:13" ht="15.75" customHeight="1" x14ac:dyDescent="0.2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</row>
    <row r="951" spans="3:13" ht="15.75" customHeight="1" x14ac:dyDescent="0.2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</row>
    <row r="952" spans="3:13" ht="15.75" customHeight="1" x14ac:dyDescent="0.2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</row>
    <row r="953" spans="3:13" ht="15.75" customHeight="1" x14ac:dyDescent="0.2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3:13" ht="15.75" customHeight="1" x14ac:dyDescent="0.2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</row>
    <row r="955" spans="3:13" ht="15.75" customHeight="1" x14ac:dyDescent="0.2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</row>
    <row r="956" spans="3:13" ht="15.75" customHeight="1" x14ac:dyDescent="0.2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</row>
    <row r="957" spans="3:13" ht="15.75" customHeight="1" x14ac:dyDescent="0.2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</row>
    <row r="958" spans="3:13" ht="15.75" customHeight="1" x14ac:dyDescent="0.2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</row>
    <row r="959" spans="3:13" ht="15.75" customHeight="1" x14ac:dyDescent="0.2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</row>
    <row r="960" spans="3:13" ht="15.75" customHeight="1" x14ac:dyDescent="0.2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</row>
    <row r="961" spans="3:13" ht="15.75" customHeight="1" x14ac:dyDescent="0.2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</row>
    <row r="962" spans="3:13" ht="15.75" customHeight="1" x14ac:dyDescent="0.2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</row>
    <row r="963" spans="3:13" ht="15.75" customHeight="1" x14ac:dyDescent="0.2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</row>
    <row r="964" spans="3:13" ht="15.75" customHeight="1" x14ac:dyDescent="0.2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</row>
    <row r="965" spans="3:13" ht="15.75" customHeight="1" x14ac:dyDescent="0.2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</row>
    <row r="966" spans="3:13" ht="15.75" customHeight="1" x14ac:dyDescent="0.2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</row>
    <row r="967" spans="3:13" ht="15.75" customHeight="1" x14ac:dyDescent="0.2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</row>
    <row r="968" spans="3:13" ht="15.75" customHeight="1" x14ac:dyDescent="0.2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</row>
    <row r="969" spans="3:13" ht="15.75" customHeight="1" x14ac:dyDescent="0.2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</row>
    <row r="970" spans="3:13" ht="15.75" customHeight="1" x14ac:dyDescent="0.2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</row>
    <row r="971" spans="3:13" ht="15.75" customHeight="1" x14ac:dyDescent="0.2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</row>
    <row r="972" spans="3:13" ht="15.75" customHeight="1" x14ac:dyDescent="0.2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</row>
    <row r="973" spans="3:13" ht="15.75" customHeight="1" x14ac:dyDescent="0.2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</row>
    <row r="974" spans="3:13" ht="15.75" customHeight="1" x14ac:dyDescent="0.2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</row>
    <row r="975" spans="3:13" ht="15.75" customHeight="1" x14ac:dyDescent="0.2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</row>
    <row r="976" spans="3:13" ht="15.75" customHeight="1" x14ac:dyDescent="0.2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</row>
    <row r="977" spans="3:13" ht="15.75" customHeight="1" x14ac:dyDescent="0.2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</row>
    <row r="978" spans="3:13" ht="15.75" customHeight="1" x14ac:dyDescent="0.2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</row>
    <row r="979" spans="3:13" ht="15.75" customHeight="1" x14ac:dyDescent="0.2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</row>
    <row r="980" spans="3:13" ht="15.75" customHeight="1" x14ac:dyDescent="0.2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</row>
    <row r="981" spans="3:13" ht="15.75" customHeight="1" x14ac:dyDescent="0.2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</row>
    <row r="982" spans="3:13" ht="15.75" customHeight="1" x14ac:dyDescent="0.2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</row>
    <row r="983" spans="3:13" ht="15.75" customHeight="1" x14ac:dyDescent="0.2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</row>
    <row r="984" spans="3:13" ht="15.75" customHeight="1" x14ac:dyDescent="0.2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</row>
    <row r="985" spans="3:13" ht="15.75" customHeight="1" x14ac:dyDescent="0.2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</row>
    <row r="986" spans="3:13" ht="15.75" customHeight="1" x14ac:dyDescent="0.2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</row>
    <row r="987" spans="3:13" ht="15.75" customHeight="1" x14ac:dyDescent="0.2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</row>
    <row r="988" spans="3:13" ht="15.75" customHeight="1" x14ac:dyDescent="0.2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</row>
    <row r="989" spans="3:13" ht="15.75" customHeight="1" x14ac:dyDescent="0.2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</row>
    <row r="990" spans="3:13" ht="15.75" customHeight="1" x14ac:dyDescent="0.2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</row>
    <row r="991" spans="3:13" ht="15.75" customHeight="1" x14ac:dyDescent="0.2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</row>
    <row r="992" spans="3:13" ht="15.75" customHeight="1" x14ac:dyDescent="0.2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</row>
    <row r="993" spans="3:13" ht="15.75" customHeight="1" x14ac:dyDescent="0.2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</row>
    <row r="994" spans="3:13" ht="15.75" customHeight="1" x14ac:dyDescent="0.2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</row>
    <row r="995" spans="3:13" ht="15.75" customHeight="1" x14ac:dyDescent="0.2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</row>
    <row r="996" spans="3:13" ht="15.75" customHeight="1" x14ac:dyDescent="0.2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</row>
    <row r="997" spans="3:13" ht="15.75" customHeight="1" x14ac:dyDescent="0.2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</row>
    <row r="998" spans="3:13" ht="15.75" customHeight="1" x14ac:dyDescent="0.2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</row>
    <row r="999" spans="3:13" ht="15.75" customHeight="1" x14ac:dyDescent="0.2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</row>
    <row r="1000" spans="3:13" ht="15.75" customHeight="1" x14ac:dyDescent="0.2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</row>
  </sheetData>
  <mergeCells count="107">
    <mergeCell ref="D29:E29"/>
    <mergeCell ref="D30:E30"/>
    <mergeCell ref="E4:E5"/>
    <mergeCell ref="D12:E12"/>
    <mergeCell ref="B3:B18"/>
    <mergeCell ref="C3:J3"/>
    <mergeCell ref="K3:M3"/>
    <mergeCell ref="C4:C5"/>
    <mergeCell ref="D4:D5"/>
    <mergeCell ref="F4:F5"/>
    <mergeCell ref="M4:M5"/>
    <mergeCell ref="G4:G5"/>
    <mergeCell ref="H4:H5"/>
    <mergeCell ref="I4:K4"/>
    <mergeCell ref="L4:L5"/>
    <mergeCell ref="D13:E13"/>
    <mergeCell ref="D14:E14"/>
    <mergeCell ref="D15:E15"/>
    <mergeCell ref="H15:K15"/>
    <mergeCell ref="C16:D16"/>
    <mergeCell ref="H16:K16"/>
    <mergeCell ref="C17:D17"/>
    <mergeCell ref="C18:E18"/>
    <mergeCell ref="B20:B35"/>
    <mergeCell ref="A38:A39"/>
    <mergeCell ref="C38:C39"/>
    <mergeCell ref="D38:D39"/>
    <mergeCell ref="D46:E46"/>
    <mergeCell ref="D63:E63"/>
    <mergeCell ref="D64:E64"/>
    <mergeCell ref="D65:E65"/>
    <mergeCell ref="D66:E66"/>
    <mergeCell ref="C51:D51"/>
    <mergeCell ref="C52:E52"/>
    <mergeCell ref="A55:A56"/>
    <mergeCell ref="E38:E39"/>
    <mergeCell ref="D47:E47"/>
    <mergeCell ref="D48:E48"/>
    <mergeCell ref="M72:M73"/>
    <mergeCell ref="H83:K83"/>
    <mergeCell ref="H84:K84"/>
    <mergeCell ref="H67:K67"/>
    <mergeCell ref="C71:J71"/>
    <mergeCell ref="K71:M71"/>
    <mergeCell ref="F72:F73"/>
    <mergeCell ref="G72:G73"/>
    <mergeCell ref="H72:H73"/>
    <mergeCell ref="I72:K72"/>
    <mergeCell ref="E72:E73"/>
    <mergeCell ref="D80:E80"/>
    <mergeCell ref="D81:E81"/>
    <mergeCell ref="D82:E82"/>
    <mergeCell ref="D83:E83"/>
    <mergeCell ref="C67:D67"/>
    <mergeCell ref="C68:D68"/>
    <mergeCell ref="C72:C73"/>
    <mergeCell ref="D72:D73"/>
    <mergeCell ref="C84:D84"/>
    <mergeCell ref="C69:E69"/>
    <mergeCell ref="C21:C22"/>
    <mergeCell ref="D21:D22"/>
    <mergeCell ref="E21:E22"/>
    <mergeCell ref="F21:F22"/>
    <mergeCell ref="C35:E35"/>
    <mergeCell ref="L72:L73"/>
    <mergeCell ref="B71:B86"/>
    <mergeCell ref="C85:D85"/>
    <mergeCell ref="C86:E86"/>
    <mergeCell ref="B54:B69"/>
    <mergeCell ref="C55:C56"/>
    <mergeCell ref="D55:D56"/>
    <mergeCell ref="E55:E56"/>
    <mergeCell ref="B37:B52"/>
    <mergeCell ref="H66:K66"/>
    <mergeCell ref="H49:K49"/>
    <mergeCell ref="H50:K50"/>
    <mergeCell ref="C54:J54"/>
    <mergeCell ref="K54:M54"/>
    <mergeCell ref="D49:E49"/>
    <mergeCell ref="C50:D50"/>
    <mergeCell ref="F55:F56"/>
    <mergeCell ref="G55:G56"/>
    <mergeCell ref="H55:H56"/>
    <mergeCell ref="I55:K55"/>
    <mergeCell ref="L55:L56"/>
    <mergeCell ref="M55:M56"/>
    <mergeCell ref="C20:J20"/>
    <mergeCell ref="K20:M20"/>
    <mergeCell ref="G21:G22"/>
    <mergeCell ref="H21:H22"/>
    <mergeCell ref="I21:K21"/>
    <mergeCell ref="L21:L22"/>
    <mergeCell ref="M21:M22"/>
    <mergeCell ref="L38:L39"/>
    <mergeCell ref="M38:M39"/>
    <mergeCell ref="D31:E31"/>
    <mergeCell ref="D32:E32"/>
    <mergeCell ref="H32:K32"/>
    <mergeCell ref="H33:K33"/>
    <mergeCell ref="C37:J37"/>
    <mergeCell ref="K37:M37"/>
    <mergeCell ref="I38:K38"/>
    <mergeCell ref="F38:F39"/>
    <mergeCell ref="G38:G39"/>
    <mergeCell ref="H38:H39"/>
    <mergeCell ref="C33:D33"/>
    <mergeCell ref="C34:D34"/>
  </mergeCells>
  <pageMargins left="0.511811024" right="0.511811024" top="0.78740157499999996" bottom="0.78740157499999996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C1000"/>
  <sheetViews>
    <sheetView workbookViewId="0"/>
  </sheetViews>
  <sheetFormatPr defaultColWidth="12.625" defaultRowHeight="15" customHeight="1" x14ac:dyDescent="0.2"/>
  <cols>
    <col min="1" max="1" width="7.625" customWidth="1"/>
    <col min="2" max="2" width="60" customWidth="1"/>
    <col min="3" max="3" width="15.875" customWidth="1"/>
    <col min="4" max="26" width="7.625" customWidth="1"/>
  </cols>
  <sheetData>
    <row r="4" spans="2:3" x14ac:dyDescent="0.25">
      <c r="B4" s="71" t="s">
        <v>88</v>
      </c>
      <c r="C4" s="71" t="s">
        <v>4</v>
      </c>
    </row>
    <row r="5" spans="2:3" x14ac:dyDescent="0.25">
      <c r="B5" s="71" t="s">
        <v>86</v>
      </c>
      <c r="C5" s="71" t="s">
        <v>90</v>
      </c>
    </row>
    <row r="6" spans="2:3" x14ac:dyDescent="0.25">
      <c r="B6" s="71" t="s">
        <v>6</v>
      </c>
    </row>
    <row r="7" spans="2:3" x14ac:dyDescent="0.25">
      <c r="B7" s="71" t="s">
        <v>84</v>
      </c>
    </row>
    <row r="8" spans="2:3" x14ac:dyDescent="0.25">
      <c r="B8" s="71" t="s">
        <v>89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511811024" right="0.511811024" top="0.78740157499999996" bottom="0.78740157499999996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BDI-SERVIÇOS</vt:lpstr>
      <vt:lpstr>ENCARGOS MENSALISTAS</vt:lpstr>
      <vt:lpstr>ENCARGOS HORISTAS</vt:lpstr>
      <vt:lpstr>% de BDI </vt:lpstr>
      <vt:lpstr>Planilha3</vt:lpstr>
      <vt:lpstr>'BDI-SERVIÇOS'!Area_de_impressao</vt:lpstr>
      <vt:lpstr>'ENCARGOS HORISTAS'!Area_de_impressao</vt:lpstr>
      <vt:lpstr>'ENCARGOS MENSALISTAS'!Area_de_impressao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 Oliveira</dc:creator>
  <cp:lastModifiedBy>USER</cp:lastModifiedBy>
  <cp:lastPrinted>2026-04-20T12:40:50Z</cp:lastPrinted>
  <dcterms:created xsi:type="dcterms:W3CDTF">2020-06-20T12:25:40Z</dcterms:created>
  <dcterms:modified xsi:type="dcterms:W3CDTF">2026-05-07T14:48:10Z</dcterms:modified>
</cp:coreProperties>
</file>